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69.xml" ContentType="application/vnd.openxmlformats-officedocument.spreadsheetml.externalLink+xml"/>
  <Override PartName="/xl/externalLinks/externalLink170.xml" ContentType="application/vnd.openxmlformats-officedocument.spreadsheetml.externalLink+xml"/>
  <Override PartName="/xl/externalLinks/externalLink171.xml" ContentType="application/vnd.openxmlformats-officedocument.spreadsheetml.externalLink+xml"/>
  <Override PartName="/xl/externalLinks/externalLink172.xml" ContentType="application/vnd.openxmlformats-officedocument.spreadsheetml.externalLink+xml"/>
  <Override PartName="/xl/externalLinks/externalLink173.xml" ContentType="application/vnd.openxmlformats-officedocument.spreadsheetml.externalLink+xml"/>
  <Override PartName="/xl/externalLinks/externalLink174.xml" ContentType="application/vnd.openxmlformats-officedocument.spreadsheetml.externalLink+xml"/>
  <Override PartName="/xl/externalLinks/externalLink175.xml" ContentType="application/vnd.openxmlformats-officedocument.spreadsheetml.externalLink+xml"/>
  <Override PartName="/xl/externalLinks/externalLink176.xml" ContentType="application/vnd.openxmlformats-officedocument.spreadsheetml.externalLink+xml"/>
  <Override PartName="/xl/externalLinks/externalLink177.xml" ContentType="application/vnd.openxmlformats-officedocument.spreadsheetml.externalLink+xml"/>
  <Override PartName="/xl/externalLinks/externalLink178.xml" ContentType="application/vnd.openxmlformats-officedocument.spreadsheetml.externalLink+xml"/>
  <Override PartName="/xl/externalLinks/externalLink179.xml" ContentType="application/vnd.openxmlformats-officedocument.spreadsheetml.externalLink+xml"/>
  <Override PartName="/xl/externalLinks/externalLink180.xml" ContentType="application/vnd.openxmlformats-officedocument.spreadsheetml.externalLink+xml"/>
  <Override PartName="/xl/externalLinks/externalLink181.xml" ContentType="application/vnd.openxmlformats-officedocument.spreadsheetml.externalLink+xml"/>
  <Override PartName="/xl/externalLinks/externalLink182.xml" ContentType="application/vnd.openxmlformats-officedocument.spreadsheetml.externalLink+xml"/>
  <Override PartName="/xl/externalLinks/externalLink183.xml" ContentType="application/vnd.openxmlformats-officedocument.spreadsheetml.externalLink+xml"/>
  <Override PartName="/xl/externalLinks/externalLink184.xml" ContentType="application/vnd.openxmlformats-officedocument.spreadsheetml.externalLink+xml"/>
  <Override PartName="/xl/externalLinks/externalLink185.xml" ContentType="application/vnd.openxmlformats-officedocument.spreadsheetml.externalLink+xml"/>
  <Override PartName="/xl/externalLinks/externalLink186.xml" ContentType="application/vnd.openxmlformats-officedocument.spreadsheetml.externalLink+xml"/>
  <Override PartName="/xl/externalLinks/externalLink187.xml" ContentType="application/vnd.openxmlformats-officedocument.spreadsheetml.externalLink+xml"/>
  <Override PartName="/xl/externalLinks/externalLink188.xml" ContentType="application/vnd.openxmlformats-officedocument.spreadsheetml.externalLink+xml"/>
  <Override PartName="/xl/externalLinks/externalLink189.xml" ContentType="application/vnd.openxmlformats-officedocument.spreadsheetml.externalLink+xml"/>
  <Override PartName="/xl/externalLinks/externalLink190.xml" ContentType="application/vnd.openxmlformats-officedocument.spreadsheetml.externalLink+xml"/>
  <Override PartName="/xl/externalLinks/externalLink191.xml" ContentType="application/vnd.openxmlformats-officedocument.spreadsheetml.externalLink+xml"/>
  <Override PartName="/xl/externalLinks/externalLink192.xml" ContentType="application/vnd.openxmlformats-officedocument.spreadsheetml.externalLink+xml"/>
  <Override PartName="/xl/externalLinks/externalLink193.xml" ContentType="application/vnd.openxmlformats-officedocument.spreadsheetml.externalLink+xml"/>
  <Override PartName="/xl/externalLinks/externalLink194.xml" ContentType="application/vnd.openxmlformats-officedocument.spreadsheetml.externalLink+xml"/>
  <Override PartName="/xl/externalLinks/externalLink195.xml" ContentType="application/vnd.openxmlformats-officedocument.spreadsheetml.externalLink+xml"/>
  <Override PartName="/xl/externalLinks/externalLink196.xml" ContentType="application/vnd.openxmlformats-officedocument.spreadsheetml.externalLink+xml"/>
  <Override PartName="/xl/externalLinks/externalLink197.xml" ContentType="application/vnd.openxmlformats-officedocument.spreadsheetml.externalLink+xml"/>
  <Override PartName="/xl/externalLinks/externalLink198.xml" ContentType="application/vnd.openxmlformats-officedocument.spreadsheetml.externalLink+xml"/>
  <Override PartName="/xl/externalLinks/externalLink199.xml" ContentType="application/vnd.openxmlformats-officedocument.spreadsheetml.externalLink+xml"/>
  <Override PartName="/xl/externalLinks/externalLink200.xml" ContentType="application/vnd.openxmlformats-officedocument.spreadsheetml.externalLink+xml"/>
  <Override PartName="/xl/externalLinks/externalLink201.xml" ContentType="application/vnd.openxmlformats-officedocument.spreadsheetml.externalLink+xml"/>
  <Override PartName="/xl/externalLinks/externalLink202.xml" ContentType="application/vnd.openxmlformats-officedocument.spreadsheetml.externalLink+xml"/>
  <Override PartName="/xl/externalLinks/externalLink203.xml" ContentType="application/vnd.openxmlformats-officedocument.spreadsheetml.externalLink+xml"/>
  <Override PartName="/xl/externalLinks/externalLink204.xml" ContentType="application/vnd.openxmlformats-officedocument.spreadsheetml.externalLink+xml"/>
  <Override PartName="/xl/externalLinks/externalLink205.xml" ContentType="application/vnd.openxmlformats-officedocument.spreadsheetml.externalLink+xml"/>
  <Override PartName="/xl/externalLinks/externalLink206.xml" ContentType="application/vnd.openxmlformats-officedocument.spreadsheetml.externalLink+xml"/>
  <Override PartName="/xl/externalLinks/externalLink207.xml" ContentType="application/vnd.openxmlformats-officedocument.spreadsheetml.externalLink+xml"/>
  <Override PartName="/xl/externalLinks/externalLink208.xml" ContentType="application/vnd.openxmlformats-officedocument.spreadsheetml.externalLink+xml"/>
  <Override PartName="/xl/externalLinks/externalLink209.xml" ContentType="application/vnd.openxmlformats-officedocument.spreadsheetml.externalLink+xml"/>
  <Override PartName="/xl/externalLinks/externalLink210.xml" ContentType="application/vnd.openxmlformats-officedocument.spreadsheetml.externalLink+xml"/>
  <Override PartName="/xl/externalLinks/externalLink211.xml" ContentType="application/vnd.openxmlformats-officedocument.spreadsheetml.externalLink+xml"/>
  <Override PartName="/xl/externalLinks/externalLink212.xml" ContentType="application/vnd.openxmlformats-officedocument.spreadsheetml.externalLink+xml"/>
  <Override PartName="/xl/externalLinks/externalLink213.xml" ContentType="application/vnd.openxmlformats-officedocument.spreadsheetml.externalLink+xml"/>
  <Override PartName="/xl/externalLinks/externalLink214.xml" ContentType="application/vnd.openxmlformats-officedocument.spreadsheetml.externalLink+xml"/>
  <Override PartName="/xl/externalLinks/externalLink215.xml" ContentType="application/vnd.openxmlformats-officedocument.spreadsheetml.externalLink+xml"/>
  <Override PartName="/xl/externalLinks/externalLink216.xml" ContentType="application/vnd.openxmlformats-officedocument.spreadsheetml.externalLink+xml"/>
  <Override PartName="/xl/externalLinks/externalLink217.xml" ContentType="application/vnd.openxmlformats-officedocument.spreadsheetml.externalLink+xml"/>
  <Override PartName="/xl/externalLinks/externalLink218.xml" ContentType="application/vnd.openxmlformats-officedocument.spreadsheetml.externalLink+xml"/>
  <Override PartName="/xl/externalLinks/externalLink219.xml" ContentType="application/vnd.openxmlformats-officedocument.spreadsheetml.externalLink+xml"/>
  <Override PartName="/xl/externalLinks/externalLink220.xml" ContentType="application/vnd.openxmlformats-officedocument.spreadsheetml.externalLink+xml"/>
  <Override PartName="/xl/externalLinks/externalLink221.xml" ContentType="application/vnd.openxmlformats-officedocument.spreadsheetml.externalLink+xml"/>
  <Override PartName="/xl/externalLinks/externalLink222.xml" ContentType="application/vnd.openxmlformats-officedocument.spreadsheetml.externalLink+xml"/>
  <Override PartName="/xl/externalLinks/externalLink223.xml" ContentType="application/vnd.openxmlformats-officedocument.spreadsheetml.externalLink+xml"/>
  <Override PartName="/xl/externalLinks/externalLink224.xml" ContentType="application/vnd.openxmlformats-officedocument.spreadsheetml.externalLink+xml"/>
  <Override PartName="/xl/externalLinks/externalLink225.xml" ContentType="application/vnd.openxmlformats-officedocument.spreadsheetml.externalLink+xml"/>
  <Override PartName="/xl/externalLinks/externalLink226.xml" ContentType="application/vnd.openxmlformats-officedocument.spreadsheetml.externalLink+xml"/>
  <Override PartName="/xl/externalLinks/externalLink227.xml" ContentType="application/vnd.openxmlformats-officedocument.spreadsheetml.externalLink+xml"/>
  <Override PartName="/xl/externalLinks/externalLink228.xml" ContentType="application/vnd.openxmlformats-officedocument.spreadsheetml.externalLink+xml"/>
  <Override PartName="/xl/externalLinks/externalLink229.xml" ContentType="application/vnd.openxmlformats-officedocument.spreadsheetml.externalLink+xml"/>
  <Override PartName="/xl/externalLinks/externalLink230.xml" ContentType="application/vnd.openxmlformats-officedocument.spreadsheetml.externalLink+xml"/>
  <Override PartName="/xl/externalLinks/externalLink231.xml" ContentType="application/vnd.openxmlformats-officedocument.spreadsheetml.externalLink+xml"/>
  <Override PartName="/xl/externalLinks/externalLink232.xml" ContentType="application/vnd.openxmlformats-officedocument.spreadsheetml.externalLink+xml"/>
  <Override PartName="/xl/externalLinks/externalLink233.xml" ContentType="application/vnd.openxmlformats-officedocument.spreadsheetml.externalLink+xml"/>
  <Override PartName="/xl/externalLinks/externalLink234.xml" ContentType="application/vnd.openxmlformats-officedocument.spreadsheetml.externalLink+xml"/>
  <Override PartName="/xl/externalLinks/externalLink235.xml" ContentType="application/vnd.openxmlformats-officedocument.spreadsheetml.externalLink+xml"/>
  <Override PartName="/xl/externalLinks/externalLink23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codeName="ThisWorkbook"/>
  <mc:AlternateContent xmlns:mc="http://schemas.openxmlformats.org/markup-compatibility/2006">
    <mc:Choice Requires="x15">
      <x15ac:absPath xmlns:x15ac="http://schemas.microsoft.com/office/spreadsheetml/2010/11/ac" url="/Users/nico/Dropbox/RNFC/Businesses/2-Euclid/opportunities/1-Data/1-Private/COURSE/wip/2_pe/framework/2_data/xlsx/"/>
    </mc:Choice>
  </mc:AlternateContent>
  <xr:revisionPtr revIDLastSave="0" documentId="13_ncr:1_{922ADDDE-71B5-0940-B7B2-5C1CBC13A498}" xr6:coauthVersionLast="47" xr6:coauthVersionMax="47" xr10:uidLastSave="{00000000-0000-0000-0000-000000000000}"/>
  <bookViews>
    <workbookView xWindow="1680" yWindow="500" windowWidth="28800" windowHeight="17500" activeTab="1" xr2:uid="{00000000-000D-0000-FFFF-FFFF00000000}"/>
  </bookViews>
  <sheets>
    <sheet name="_CIQHiddenCacheSheet" sheetId="116" state="veryHidden" r:id="rId1"/>
    <sheet name="Valuation Summary" sheetId="47" r:id="rId2"/>
    <sheet name="Model" sheetId="102" r:id="rId3"/>
    <sheet name="DCF" sheetId="48" r:id="rId4"/>
    <sheet name="WACC" sheetId="49" r:id="rId5"/>
    <sheet name="Share Count" sheetId="103"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 r:id="rId188"/>
    <externalReference r:id="rId189"/>
    <externalReference r:id="rId190"/>
    <externalReference r:id="rId191"/>
    <externalReference r:id="rId192"/>
    <externalReference r:id="rId193"/>
    <externalReference r:id="rId194"/>
    <externalReference r:id="rId195"/>
    <externalReference r:id="rId196"/>
    <externalReference r:id="rId197"/>
    <externalReference r:id="rId198"/>
    <externalReference r:id="rId199"/>
    <externalReference r:id="rId200"/>
    <externalReference r:id="rId201"/>
    <externalReference r:id="rId202"/>
    <externalReference r:id="rId203"/>
    <externalReference r:id="rId204"/>
    <externalReference r:id="rId205"/>
    <externalReference r:id="rId206"/>
    <externalReference r:id="rId207"/>
    <externalReference r:id="rId208"/>
    <externalReference r:id="rId209"/>
    <externalReference r:id="rId210"/>
    <externalReference r:id="rId211"/>
    <externalReference r:id="rId212"/>
    <externalReference r:id="rId213"/>
    <externalReference r:id="rId214"/>
    <externalReference r:id="rId215"/>
    <externalReference r:id="rId216"/>
    <externalReference r:id="rId217"/>
    <externalReference r:id="rId218"/>
    <externalReference r:id="rId219"/>
    <externalReference r:id="rId220"/>
    <externalReference r:id="rId221"/>
    <externalReference r:id="rId222"/>
    <externalReference r:id="rId223"/>
    <externalReference r:id="rId224"/>
    <externalReference r:id="rId225"/>
    <externalReference r:id="rId226"/>
    <externalReference r:id="rId227"/>
    <externalReference r:id="rId228"/>
    <externalReference r:id="rId229"/>
    <externalReference r:id="rId230"/>
    <externalReference r:id="rId231"/>
    <externalReference r:id="rId232"/>
    <externalReference r:id="rId233"/>
    <externalReference r:id="rId234"/>
    <externalReference r:id="rId235"/>
    <externalReference r:id="rId236"/>
    <externalReference r:id="rId237"/>
    <externalReference r:id="rId238"/>
    <externalReference r:id="rId239"/>
    <externalReference r:id="rId240"/>
    <externalReference r:id="rId241"/>
    <externalReference r:id="rId242"/>
  </externalReferences>
  <definedNames>
    <definedName name="__123Graph_AGRPH_EXPIRE" hidden="1">#REF!</definedName>
    <definedName name="__123Graph_XGRPH_EXPIRE" hidden="1">#REF!</definedName>
    <definedName name="__FDS_HYPERLINK_TOGGLE_STATE__" hidden="1">"ON"</definedName>
    <definedName name="_10_0Inp" localSheetId="4">[1]Assumptions!#REF!</definedName>
    <definedName name="_101ÿ_0CAPEX_Equipm">'[2]Capex-C'!#REF!</definedName>
    <definedName name="_103ÿ_0CAPEX_Gateway_Equipm">'[2]Capex-C'!#REF!</definedName>
    <definedName name="_105ÿ_0CAPEX_Licence_">'[2]Capex-C'!#REF!</definedName>
    <definedName name="_107ÿ_0CAPEX_Microw">'[2]Capex-C'!#REF!</definedName>
    <definedName name="_109ÿ_0CAPEX_office_furnit">'[2]Capex-C'!#REF!</definedName>
    <definedName name="_11_0Inp">[1]Assumptions!#REF!</definedName>
    <definedName name="_111ÿ_0CAPEX_Subscri">'[2]Capex-C'!#REF!</definedName>
    <definedName name="_113ÿ_0Cum._Invest_bill">'[2]Capex-C'!#REF!</definedName>
    <definedName name="_115ÿ_0Depr_base_bill">'[2]Capex-C'!#REF!</definedName>
    <definedName name="_117ÿ_0Depr_base_equipm">'[2]Capex-C'!#REF!</definedName>
    <definedName name="_119ÿ_0Depr_bill">'[2]Capex-C'!#REF!</definedName>
    <definedName name="_12_0Inp">[1]Assumptions!#REF!</definedName>
    <definedName name="_121ÿ_0Depr_civil_wo">'[2]Capex-C'!#REF!</definedName>
    <definedName name="_123ÿ_0Depr_computer_softw">'[2]Capex-C'!#REF!</definedName>
    <definedName name="_125ÿ_0Depr_equipm">'[2]Capex-C'!#REF!</definedName>
    <definedName name="_127ÿ_0Depr_lice">'[2]Capex-C'!#REF!</definedName>
    <definedName name="_129ÿ_0Depr_office_furnit">'[2]Capex-C'!#REF!</definedName>
    <definedName name="_131ÿ_0GSM_In">'[2]Capex-C'!#REF!</definedName>
    <definedName name="_133ÿ_0Invest">'[2]Capex-C'!#REF!</definedName>
    <definedName name="_135ÿ_0Invest_">'[2]Capex-C'!#REF!</definedName>
    <definedName name="_137ÿ_0Invest_Gatew">'[2]Capex-C'!#REF!</definedName>
    <definedName name="_139ÿ_0Invest_Microw">'[2]Capex-C'!#REF!</definedName>
    <definedName name="_141ÿ_0Number">'[2]Capex-C'!#REF!</definedName>
    <definedName name="_143ÿ_0Number_">'[2]Capex-C'!#REF!</definedName>
    <definedName name="_145ÿ_0Number_Gatew">'[2]Capex-C'!#REF!</definedName>
    <definedName name="_147ÿ_0Number_Microw">'[2]Capex-C'!#REF!</definedName>
    <definedName name="_149ÿ_0Price">'[2]Capex-C'!#REF!</definedName>
    <definedName name="_151ÿ_0Price_">'[2]Capex-C'!#REF!</definedName>
    <definedName name="_153ÿ_0Price_Gate">'[2]Capex-C'!#REF!</definedName>
    <definedName name="_155ÿ_0Price_Microw">'[2]Capex-C'!#REF!</definedName>
    <definedName name="_157ÿ_0Rev_In_Ca">#REF!</definedName>
    <definedName name="_159ÿ_0Tot_Fixed_Ass">'[2]Capex-C'!#REF!</definedName>
    <definedName name="_16_0Depende" localSheetId="4">[3]Acquiror!#REF!,[3]Acquiror!#REF!,[3]Acquiror!#REF!</definedName>
    <definedName name="_17_0Depende">[3]Acquiror!#REF!,[3]Acquiror!#REF!,[3]Acquiror!#REF!</definedName>
    <definedName name="_18_0Depende">#REF!,#REF!,#REF!</definedName>
    <definedName name="_22_0All.Colu" localSheetId="4">[3]Acquiror!#REF!</definedName>
    <definedName name="_23_0All.Colu">[3]Acquiror!#REF!</definedName>
    <definedName name="_24_0All.Colu">#REF!</definedName>
    <definedName name="_26_0Equity_capital_contribut">'[4]D2 DCF'!#REF!</definedName>
    <definedName name="_28_0FINANCING_REQUIREM">'[4]D2 DCF'!#REF!</definedName>
    <definedName name="_30_0Graph_S">'[5]Rev&amp;CoGS'!#REF!</definedName>
    <definedName name="_34_0Interest.C" localSheetId="4">[3]Acquiror!#REF!</definedName>
    <definedName name="_35_0Interest.C">[3]Acquiror!#REF!</definedName>
    <definedName name="_36_0Interest.C">#REF!</definedName>
    <definedName name="_4_0BL" localSheetId="4">[6]Returns!#REF!</definedName>
    <definedName name="_40_0Interest.Calc" localSheetId="4">[3]Acquiror!#REF!</definedName>
    <definedName name="_41_0Interest.Calc">[3]Acquiror!#REF!</definedName>
    <definedName name="_42_0Interest.Calc">#REF!</definedName>
    <definedName name="_46_0R" localSheetId="4">[3]Acquiror!#REF!</definedName>
    <definedName name="_47_0R">[3]Acquiror!#REF!</definedName>
    <definedName name="_48_0R">#REF!</definedName>
    <definedName name="_5_0BL">[6]Returns!#REF!</definedName>
    <definedName name="_52_0R" localSheetId="4">[3]Acquiror!#REF!</definedName>
    <definedName name="_53_0R">[3]Acquiror!#REF!</definedName>
    <definedName name="_54_0R">#REF!</definedName>
    <definedName name="_58_0Securit" localSheetId="4">[3]Acquiror!#REF!</definedName>
    <definedName name="_59_0Securit">[3]Acquiror!#REF!</definedName>
    <definedName name="_6_0BL">[6]Returns!#REF!</definedName>
    <definedName name="_60_0Securit">#REF!</definedName>
    <definedName name="_62_0SUMM">[7]Summary!#REF!</definedName>
    <definedName name="_64_0SUMMARY_fRE">[7]Summary!#REF!</definedName>
    <definedName name="_66_0targ">[7]Summary!#REF!</definedName>
    <definedName name="_70_0Total_M">'[8]Current Price Information'!#REF!</definedName>
    <definedName name="_71_0Total_M">'[8]Current Price Information'!#REF!</definedName>
    <definedName name="_75_0Unhide.Ra" localSheetId="4">[3]Acquiror!#REF!</definedName>
    <definedName name="_76_0Unhide.Ra">[3]Acquiror!#REF!</definedName>
    <definedName name="_77_0Unhide.Ra">#REF!</definedName>
    <definedName name="_79_200603_FÖRD_FFB">#REF!</definedName>
    <definedName name="_83_8_0R" localSheetId="4">[3]Acquiror!#REF!</definedName>
    <definedName name="_84_8_0R">[3]Acquiror!#REF!</definedName>
    <definedName name="_85_8_0R">#REF!</definedName>
    <definedName name="_87C_F">[9]Annual!#REF!</definedName>
    <definedName name="_89S_O">[10]BIG5Model!#REF!</definedName>
    <definedName name="_91ÿ_0CAPEX">'[2]Capex-C'!#REF!</definedName>
    <definedName name="_93ÿ_0CAPEX_">'[2]Capex-C'!#REF!</definedName>
    <definedName name="_95ÿ_0CAPEX_billing_VMS_">'[2]Capex-C'!#REF!</definedName>
    <definedName name="_97ÿ_0CAPEX_Civil_Wo">'[2]Capex-C'!#REF!</definedName>
    <definedName name="_99ÿ_0CAPEX_computer_softw">'[2]Capex-C'!#REF!</definedName>
    <definedName name="_a1" localSheetId="4" hidden="1">{"mgmt forecast",#N/A,FALSE,"Mgmt Forecast";"dcf table",#N/A,FALSE,"Mgmt Forecast";"sensitivity",#N/A,FALSE,"Mgmt Forecast";"table inputs",#N/A,FALSE,"Mgmt Forecast";"calculations",#N/A,FALSE,"Mgmt Forecast"}</definedName>
    <definedName name="_a1" hidden="1">{"mgmt forecast",#N/A,FALSE,"Mgmt Forecast";"dcf table",#N/A,FALSE,"Mgmt Forecast";"sensitivity",#N/A,FALSE,"Mgmt Forecast";"table inputs",#N/A,FALSE,"Mgmt Forecast";"calculations",#N/A,FALSE,"Mgmt Forecast"}</definedName>
    <definedName name="_a2" localSheetId="4" hidden="1">{"mgmt forecast",#N/A,FALSE,"Mgmt Forecast";"dcf table",#N/A,FALSE,"Mgmt Forecast";"sensitivity",#N/A,FALSE,"Mgmt Forecast";"table inputs",#N/A,FALSE,"Mgmt Forecast";"calculations",#N/A,FALSE,"Mgmt Forecast"}</definedName>
    <definedName name="_a2" hidden="1">{"mgmt forecast",#N/A,FALSE,"Mgmt Forecast";"dcf table",#N/A,FALSE,"Mgmt Forecast";"sensitivity",#N/A,FALSE,"Mgmt Forecast";"table inputs",#N/A,FALSE,"Mgmt Forecast";"calculations",#N/A,FALSE,"Mgmt Forecast"}</definedName>
    <definedName name="_act1">[11]Inputs!$C$16</definedName>
    <definedName name="_act2">[11]Inputs!$D$16</definedName>
    <definedName name="_act3">[11]Inputs!$E$16</definedName>
    <definedName name="_act4">[11]Inputs!$F$16</definedName>
    <definedName name="_AFF98">[12]!_xlbgnm.AFF98</definedName>
    <definedName name="_AFF99">[12]!_xlbgnm.AFF99</definedName>
    <definedName name="_amr93">'[13]Income Statement '!#REF!</definedName>
    <definedName name="_avg96">[14]WKING_DATA!$J$16</definedName>
    <definedName name="_avg97">[14]WKING_DATA!$J$17</definedName>
    <definedName name="_avg98">[14]WKING_DATA!$J$18</definedName>
    <definedName name="_B2" localSheetId="4" hidden="1">{"SchG1",#N/A,FALSE,"Schedules";"SchG2",#N/A,FALSE,"Schedules"}</definedName>
    <definedName name="_B2" hidden="1">{"SchG1",#N/A,FALSE,"Schedules";"SchG2",#N/A,FALSE,"Schedules"}</definedName>
    <definedName name="_BAL9195">#REF!</definedName>
    <definedName name="_BAL9606">#REF!</definedName>
    <definedName name="_bdm.AECC7AE3AB16457A9C67C9CA706A1AB9.edm" hidden="1">[15]NEW!$A:$IV</definedName>
    <definedName name="_ccu98">#REF!</definedName>
    <definedName name="_DCF1" localSheetId="4" hidden="1">{#N/A,#N/A,FALSE,"DCF Summary";#N/A,#N/A,FALSE,"Casema";#N/A,#N/A,FALSE,"Casema NoTel";#N/A,#N/A,FALSE,"UK";#N/A,#N/A,FALSE,"RCF";#N/A,#N/A,FALSE,"Intercable CZ";#N/A,#N/A,FALSE,"Interkabel P"}</definedName>
    <definedName name="_DCF1" hidden="1">{#N/A,#N/A,FALSE,"DCF Summary";#N/A,#N/A,FALSE,"Casema";#N/A,#N/A,FALSE,"Casema NoTel";#N/A,#N/A,FALSE,"UK";#N/A,#N/A,FALSE,"RCF";#N/A,#N/A,FALSE,"Intercable CZ";#N/A,#N/A,FALSE,"Interkabel P"}</definedName>
    <definedName name="_DCF3" localSheetId="4">WACC!_DCF3</definedName>
    <definedName name="_DCF3">WACC!_DCF3</definedName>
    <definedName name="_ert95">#REF!</definedName>
    <definedName name="_ERT97">#REF!</definedName>
    <definedName name="_ERT98">#REF!</definedName>
    <definedName name="_est1">[11]Inputs!$G$16</definedName>
    <definedName name="_est2">[11]Inputs!$H$16</definedName>
    <definedName name="_est3">[11]Inputs!$I$16</definedName>
    <definedName name="_est4">[11]Inputs!$J$16</definedName>
    <definedName name="_EXS98">[12]!_xlbgnm.EXS98</definedName>
    <definedName name="_EXS99">[12]!_xlbgnm.EXS99</definedName>
    <definedName name="_F12">#REF!</definedName>
    <definedName name="_F13">#REF!</definedName>
    <definedName name="_F14">#REF!</definedName>
    <definedName name="_F15">#REF!</definedName>
    <definedName name="_F16">#REF!</definedName>
    <definedName name="_F17">#REF!</definedName>
    <definedName name="_F18">#REF!</definedName>
    <definedName name="_F19">#REF!</definedName>
    <definedName name="_F20">#REF!</definedName>
    <definedName name="_F21">#REF!</definedName>
    <definedName name="_F22">#REF!</definedName>
    <definedName name="_F23">#REF!</definedName>
    <definedName name="_FCF1999">[16]MODEL!$O$515</definedName>
    <definedName name="_FCF2000">[16]MODEL!$P$515</definedName>
    <definedName name="_FCF2001">[16]MODEL!$Q$515</definedName>
    <definedName name="_FCF2002">[16]MODEL!$R$515</definedName>
    <definedName name="_FCF2003">[16]MODEL!$S$515</definedName>
    <definedName name="_FCF2004">[16]MODEL!$T$515</definedName>
    <definedName name="_FYE1" localSheetId="3">[17]HADCO!$A$3</definedName>
    <definedName name="_FYE1">[17]HADCO!$A$3</definedName>
    <definedName name="_FYR1">[18]Inputs!$L$25</definedName>
    <definedName name="_FYR2">[18]Inputs!$L$26</definedName>
    <definedName name="_gdp01">[16]ITALADV!$S$8</definedName>
    <definedName name="_gdp02">[16]ITALADV!$T$8</definedName>
    <definedName name="_gdp03">[16]ITALADV!$U$8</definedName>
    <definedName name="_gdp04">[19]SpanAdv!$Q$8</definedName>
    <definedName name="_gdp05">[19]SpanAdv!$R$8</definedName>
    <definedName name="_gdp96">[16]ITALADV!$N$8</definedName>
    <definedName name="_gdp97">[16]ITALADV!$O$8</definedName>
    <definedName name="_gdp98">[16]ITALADV!$P$8</definedName>
    <definedName name="_gdp99">[16]ITALADV!$Q$8</definedName>
    <definedName name="_GSRATES_1" hidden="1">"CT300001Latest          "</definedName>
    <definedName name="_GSRATES_COUNT" hidden="1">1</definedName>
    <definedName name="_GSRATESR_1" hidden="1">[20]Financials!#REF!</definedName>
    <definedName name="_Key2" hidden="1">'[21]031302'!$C$27</definedName>
    <definedName name="_ma22" localSheetId="4">WACC!_ma22</definedName>
    <definedName name="_ma22">WACC!_ma22</definedName>
    <definedName name="_Md98">[12]!_xlbgnm.Md98</definedName>
    <definedName name="_MD99">[12]!_xlbgnm.MD99</definedName>
    <definedName name="_ND01">'[16]TEMPLATE EURO'!$I$107</definedName>
    <definedName name="_ND02">'[16]TEMPLATE EURO'!$J$107</definedName>
    <definedName name="_ND98">'[16]TEMPLATE EURO'!$F$107</definedName>
    <definedName name="_ND99">'[16]TEMPLATE EURO'!$G$107</definedName>
    <definedName name="_Net01">[16]TEMPLATE!$F$13</definedName>
    <definedName name="_Net02">'[16]TEMPLATE EURO'!$J$63</definedName>
    <definedName name="_Net97">[16]TEMPLATE!$F$9</definedName>
    <definedName name="_Net98">[16]TEMPLATE!$F$10</definedName>
    <definedName name="_Net99">[16]TEMPLATE!$F$11</definedName>
    <definedName name="_Order1" localSheetId="3">0</definedName>
    <definedName name="_Order1">0</definedName>
    <definedName name="_Order2" hidden="1">0</definedName>
    <definedName name="_PFY1">[22]NetCom!$J$1:$J$65536</definedName>
    <definedName name="_PFY2">[22]NetCom!$K$1:$K$65536</definedName>
    <definedName name="_pg1" localSheetId="3">#REF!</definedName>
    <definedName name="_pg1">#REF!</definedName>
    <definedName name="_pg2" localSheetId="3">#REF!</definedName>
    <definedName name="_pg2">#REF!</definedName>
    <definedName name="_pg3">#REF!</definedName>
    <definedName name="_QTri_Point_Comps">"TPMC Comps"</definedName>
    <definedName name="_Regression_Int" hidden="1">1</definedName>
    <definedName name="_Report" localSheetId="4">{"Notes";"page1";"page2";"page3"}</definedName>
    <definedName name="_Report">{"Notes";"page1";"page2";"page3"}</definedName>
    <definedName name="_Report1" localSheetId="4">{"Notes";"page1";"page2";"page3"}</definedName>
    <definedName name="_Report1">{"Notes";"page1";"page2";"page3"}</definedName>
    <definedName name="_Rev1997">[23]Template!$N$22</definedName>
    <definedName name="_Rev1998">[23]Template!$O$22</definedName>
    <definedName name="_Rev1999">[23]Template!$P$22</definedName>
    <definedName name="_Rev2000">[23]Template!$Q$22</definedName>
    <definedName name="_Rev2001">[23]Template!$R$22</definedName>
    <definedName name="_S_Base" localSheetId="4">{0.1;0;0.382758620689655;0;0;0;0.258620689655172;0;0.258620689655172}</definedName>
    <definedName name="_S_Base">{0.1;0;0.382758620689655;0;0;0;0.258620689655172;0;0.258620689655172}</definedName>
    <definedName name="_S_Base1" localSheetId="4">{0.1;0;0.382758620689655;0;0;0;0.258620689655172;0;0.258620689655172}</definedName>
    <definedName name="_S_Base1">{0.1;0;0.382758620689655;0;0;0;0.258620689655172;0;0.258620689655172}</definedName>
    <definedName name="_S_new_case" localSheetId="4">{0.1;0;0.45;0;0;0;0;0;0.45}</definedName>
    <definedName name="_S_new_case">{0.1;0;0.45;0;0;0;0;0;0.45}</definedName>
    <definedName name="_Sort" hidden="1">[24]A!$A$8:$J$696</definedName>
    <definedName name="_TAB1" localSheetId="3">#REF!</definedName>
    <definedName name="_TAB1" localSheetId="4">#REF!</definedName>
    <definedName name="_TAB1">#REF!</definedName>
    <definedName name="_TAB2" localSheetId="3">#REF!</definedName>
    <definedName name="_TAB2" localSheetId="4">#REF!</definedName>
    <definedName name="_TAB2">#REF!</definedName>
    <definedName name="_TAB3" localSheetId="3">#REF!</definedName>
    <definedName name="_TAB3" localSheetId="4">#REF!</definedName>
    <definedName name="_TAB3">#REF!</definedName>
    <definedName name="_TAB4" localSheetId="3">#REF!</definedName>
    <definedName name="_TAB4" localSheetId="4">#REF!</definedName>
    <definedName name="_TAB4">#REF!</definedName>
    <definedName name="_TAB5" localSheetId="3">#REF!</definedName>
    <definedName name="_TAB5" localSheetId="4">#REF!</definedName>
    <definedName name="_TAB5">#REF!</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ax97">[16]MODEL!$M$399</definedName>
    <definedName name="_Tax98">[16]MODEL!$N$399</definedName>
    <definedName name="_Tax99">[16]MODEL!$O$399</definedName>
    <definedName name="_yr1">'[25]Opco Master'!$E$14</definedName>
    <definedName name="_yr2">'[25]Opco Master'!$F$14</definedName>
    <definedName name="_yr3">'[25]Opco Master'!$G$14</definedName>
    <definedName name="_yr4">'[25]Opco Master'!$H$14</definedName>
    <definedName name="_Zbaladj" localSheetId="4">{0;0;0;0;1;1;0;0;0;0;2;FALSE;FALSE;FALSE;FALSE;FALSE;#N/A;1;#N/A;1;1;"";""}</definedName>
    <definedName name="_Zbaladj">{0;0;0;0;1;1;0;0;0;0;2;FALSE;FALSE;FALSE;FALSE;FALSE;#N/A;1;#N/A;1;1;"";""}</definedName>
    <definedName name="_ZComps_Page1" localSheetId="4">{0;0;0;0;1;1;0.3;0.3;0.3;0.3;2;TRUE;TRUE;FALSE;FALSE;FALSE;#N/A;2;#N/A;1;1;"";""}</definedName>
    <definedName name="_ZComps_Page1">{0;0;0;0;1;1;0.3;0.3;0.3;0.3;2;TRUE;TRUE;FALSE;FALSE;FALSE;#N/A;2;#N/A;1;1;"";""}</definedName>
    <definedName name="_ZCompsPage2" localSheetId="4">{0;0;0;0;1;1;0.3;0.3;0.3;0.3;2;TRUE;TRUE;FALSE;FALSE;FALSE;#N/A;2;#N/A;1;1;"";""}</definedName>
    <definedName name="_ZCompsPage2">{0;0;0;0;1;1;0.3;0.3;0.3;0.3;2;TRUE;TRUE;FALSE;FALSE;FALSE;#N/A;2;#N/A;1;1;"";""}</definedName>
    <definedName name="_ZCompsPage3" localSheetId="4">{0;0;0;0;1;1;0.3;0.3;0.3;0.3;2;TRUE;TRUE;FALSE;FALSE;FALSE;#N/A;2;#N/A;1;1;"";""}</definedName>
    <definedName name="_ZCompsPage3">{0;0;0;0;1;1;0.3;0.3;0.3;0.3;2;TRUE;TRUE;FALSE;FALSE;FALSE;#N/A;2;#N/A;1;1;"";""}</definedName>
    <definedName name="_Zdont_use_lbprint" localSheetId="4">{0;0;0;0;5;1;0.17;0.15;0.27;0.17;2;FALSE;FALSE;FALSE;FALSE;FALSE;#N/A;1;71;#N/A;#N/A;"";""}</definedName>
    <definedName name="_Zdont_use_lbprint">{0;0;0;0;5;1;0.17;0.15;0.27;0.17;2;FALSE;FALSE;FALSE;FALSE;FALSE;#N/A;1;71;#N/A;#N/A;"";""}</definedName>
    <definedName name="_Zfull_model" localSheetId="4">{0;0;0;0;1;#N/A;0.75;0.75;0.72;0.5;2;TRUE;FALSE;FALSE;FALSE;FALSE;#N/A;1;71;#N/A;#N/A;"";"&amp;LLEHMAN BROTHERS&amp;RConfidential"}</definedName>
    <definedName name="_Zfull_model">{0;0;0;0;1;#N/A;0.75;0.75;0.72;0.5;2;TRUE;FALSE;FALSE;FALSE;FALSE;#N/A;1;71;#N/A;#N/A;"";"&amp;LLEHMAN BROTHERS&amp;RConfidential"}</definedName>
    <definedName name="_ZLong_Form" localSheetId="4">{0;0;0;0;1;1;0;0.461;0.036;0.24;2;FALSE;FALSE;FALSE;FALSE;FALSE;#N/A;1;100;#N/A;#N/A;"";""}</definedName>
    <definedName name="_ZLong_Form">{0;0;0;0;1;1;0;0.461;0.036;0.24;2;FALSE;FALSE;FALSE;FALSE;FALSE;#N/A;1;100;#N/A;#N/A;"";""}</definedName>
    <definedName name="_ZLong_Form_1" localSheetId="4">{0;0;0;0;1;1;0.17;0.15;0.27;0.42;2;FALSE;FALSE;FALSE;FALSE;FALSE;#N/A;1;#N/A;1;1;"";""}</definedName>
    <definedName name="_ZLong_Form_1">{0;0;0;0;1;1;0.17;0.15;0.27;0.42;2;FALSE;FALSE;FALSE;FALSE;FALSE;#N/A;1;#N/A;1;1;"";""}</definedName>
    <definedName name="_ZLong_Form_2" localSheetId="4">{0;0;0;0;1;1;0.17;0.15;0.27;0.42;2;FALSE;FALSE;FALSE;FALSE;FALSE;#N/A;1;#N/A;1;1;"";""}</definedName>
    <definedName name="_ZLong_Form_2">{0;0;0;0;1;1;0.17;0.15;0.27;0.42;2;FALSE;FALSE;FALSE;FALSE;FALSE;#N/A;1;#N/A;1;1;"";""}</definedName>
    <definedName name="_ZLong_Form_3" localSheetId="4">{0;0;0;0;1;1;0.17;0.15;0.27;0.42;2;FALSE;FALSE;FALSE;FALSE;FALSE;#N/A;1;#N/A;1;1;"";""}</definedName>
    <definedName name="_ZLong_Form_3">{0;0;0;0;1;1;0.17;0.15;0.27;0.42;2;FALSE;FALSE;FALSE;FALSE;FALSE;#N/A;1;#N/A;1;1;"";""}</definedName>
    <definedName name="_ZLong_Form_4" localSheetId="4">{0;0;0;0;1;1;0.17;0.15;0.27;0.42;2;FALSE;FALSE;FALSE;FALSE;FALSE;#N/A;1;#N/A;1;1;"";""}</definedName>
    <definedName name="_ZLong_Form_4">{0;0;0;0;1;1;0.17;0.15;0.27;0.42;2;FALSE;FALSE;FALSE;FALSE;FALSE;#N/A;1;#N/A;1;1;"";""}</definedName>
    <definedName name="_ZLong_Form_5" localSheetId="4">{0;0;0;0;1;1;0.17;0.15;0.27;0.42;2;FALSE;FALSE;FALSE;FALSE;FALSE;#N/A;1;#N/A;1;1;"";""}</definedName>
    <definedName name="_ZLong_Form_5">{0;0;0;0;1;1;0.17;0.15;0.27;0.42;2;FALSE;FALSE;FALSE;FALSE;FALSE;#N/A;1;#N/A;1;1;"";""}</definedName>
    <definedName name="_Zmodel" localSheetId="4">{0;0;0;0;1;1;0.25;0.25;0.75;0.25;2;FALSE;FALSE;FALSE;FALSE;FALSE;#N/A;1;75;#N/A;#N/A;"";""}</definedName>
    <definedName name="_Zmodel">{0;0;0;0;1;1;0.25;0.25;0.75;0.25;2;FALSE;FALSE;FALSE;FALSE;FALSE;#N/A;1;75;#N/A;#N/A;"";""}</definedName>
    <definedName name="_ZNotes" localSheetId="4">{0;0;0;0;1;#N/A;0.75;0.75;1;1;2;TRUE;TRUE;FALSE;FALSE;FALSE;#N/A;1;#N/A;1;1;"";""}</definedName>
    <definedName name="_ZNotes">{0;0;0;0;1;#N/A;0.75;0.75;1;1;2;TRUE;TRUE;FALSE;FALSE;FALSE;#N/A;1;#N/A;1;1;"";""}</definedName>
    <definedName name="_Zp1" localSheetId="4">{0;0;0;0;1;-4105;0.25;0.25;0.38;0.4;2;FALSE;FALSE;FALSE;FALSE;FALSE;#N/A;2;FALSE;1;1;"";" ";"";"";"";"&amp;""Kennerly,Roman Bold""&amp;20LEHMAN BROTHERS";FALSE}</definedName>
    <definedName name="_Zp1">{0;0;0;0;1;-4105;0.25;0.25;0.38;0.4;2;FALSE;FALSE;FALSE;FALSE;FALSE;#N/A;2;FALSE;1;1;"";" ";"";"";"";"&amp;""Kennerly,Roman Bold""&amp;20LEHMAN BROTHERS";FALSE}</definedName>
    <definedName name="_Zp2" localSheetId="4">{0;0;0;0;1;#N/A;0.25;0.25;0.38;0.4;2;FALSE;FALSE;FALSE;FALSE;FALSE;#N/A;2;#N/A;1;1;"";"&amp;C &amp;R&amp;""Kennerly,Roman Bold""&amp;20LEHMAN BROTHERS"}</definedName>
    <definedName name="_Zp2">{0;0;0;0;1;#N/A;0.25;0.25;0.38;0.4;2;FALSE;FALSE;FALSE;FALSE;FALSE;#N/A;2;#N/A;1;1;"";"&amp;C &amp;R&amp;""Kennerly,Roman Bold""&amp;20LEHMAN BROTHERS"}</definedName>
    <definedName name="_Zp3" localSheetId="4">{0;0;0;0;1;#N/A;0.25;0.25;0.38;0.4;2;FALSE;FALSE;FALSE;FALSE;FALSE;#N/A;2;#N/A;1;1;"";"&amp;C &amp;R&amp;""Kennerly,Roman Bold""&amp;20LEHMAN BROTHERS"}</definedName>
    <definedName name="_Zp3">{0;0;0;0;1;#N/A;0.25;0.25;0.38;0.4;2;FALSE;FALSE;FALSE;FALSE;FALSE;#N/A;2;#N/A;1;1;"";"&amp;C &amp;R&amp;""Kennerly,Roman Bold""&amp;20LEHMAN BROTHERS"}</definedName>
    <definedName name="_ZPAGE_01" localSheetId="4">{0;0;0;0;5;#N/A;0.75;0.15;0.27;0.17;2;FALSE;TRUE;FALSE;FALSE;FALSE;#N/A;1;#N/A;1;1;"";""}</definedName>
    <definedName name="_ZPAGE_01">{0;0;0;0;5;#N/A;0.75;0.15;0.27;0.17;2;FALSE;TRUE;FALSE;FALSE;FALSE;#N/A;1;#N/A;1;1;"";""}</definedName>
    <definedName name="_ZPAGE_02" localSheetId="4">{0;0;0;0;5;#N/A;0.26;0.15;0.24;0.17;2;FALSE;TRUE;FALSE;FALSE;FALSE;#N/A;1;#N/A;1;1;"";""}</definedName>
    <definedName name="_ZPAGE_02">{0;0;0;0;5;#N/A;0.26;0.15;0.24;0.17;2;FALSE;TRUE;FALSE;FALSE;FALSE;#N/A;1;#N/A;1;1;"";""}</definedName>
    <definedName name="_ZPAGE_03" localSheetId="4">{0;0;0;0;5;#N/A;0.26;0.15;0.24;0.17;2;TRUE;TRUE;FALSE;FALSE;FALSE;#N/A;1;#N/A;1;1;"";""}</definedName>
    <definedName name="_ZPAGE_03">{0;0;0;0;5;#N/A;0.26;0.15;0.24;0.17;2;TRUE;TRUE;FALSE;FALSE;FALSE;#N/A;1;#N/A;1;1;"";""}</definedName>
    <definedName name="_ZPage_1" localSheetId="4">{0;0;0;0;5;1;0;0.461;0.036;0.519;2;TRUE;TRUE;FALSE;FALSE;FALSE;#N/A;1;#N/A;1;1;"";""}</definedName>
    <definedName name="_ZPage_1">{0;0;0;0;5;1;0;0.461;0.036;0.519;2;TRUE;TRUE;FALSE;FALSE;FALSE;#N/A;1;#N/A;1;1;"";""}</definedName>
    <definedName name="_Zpage_2" localSheetId="4">{0;0;0;0;1;#N/A;0.5;0.5;0.5;0.5;2;TRUE;FALSE;FALSE;FALSE;FALSE;#N/A;2;#N/A;1;1;"";"&amp;L&amp;""Times New Roman,Italic""&amp;8&amp;F-&amp;D-&amp;T"}</definedName>
    <definedName name="_Zpage_2">{0;0;0;0;1;#N/A;0.5;0.5;0.5;0.5;2;TRUE;FALSE;FALSE;FALSE;FALSE;#N/A;2;#N/A;1;1;"";"&amp;L&amp;""Times New Roman,Italic""&amp;8&amp;F-&amp;D-&amp;T"}</definedName>
    <definedName name="_Zpage1" localSheetId="4">{0;0;0;0;1;#N/A;0.26;0.15;0.24;0.17;2;TRUE;TRUE;FALSE;FALSE;FALSE;#N/A;1;#N/A;1;1;"";""}</definedName>
    <definedName name="_Zpage1">{0;0;0;0;1;#N/A;0.26;0.15;0.24;0.17;2;TRUE;TRUE;FALSE;FALSE;FALSE;#N/A;1;#N/A;1;1;"";""}</definedName>
    <definedName name="_Zpage2" localSheetId="4">{0;0;0;0;1;#N/A;0.26;0.15;0.24;0.17;2;TRUE;TRUE;FALSE;FALSE;FALSE;#N/A;1;#N/A;1;1;"";""}</definedName>
    <definedName name="_Zpage2">{0;0;0;0;1;#N/A;0.26;0.15;0.24;0.17;2;TRUE;TRUE;FALSE;FALSE;FALSE;#N/A;1;#N/A;1;1;"";""}</definedName>
    <definedName name="_Zpage3" localSheetId="4">{0;0;0;0;1;#N/A;0.26;0.15;0.24;0.17;2;TRUE;TRUE;FALSE;FALSE;FALSE;#N/A;1;#N/A;1;1;"";""}</definedName>
    <definedName name="_Zpage3">{0;0;0;0;1;#N/A;0.26;0.15;0.24;0.17;2;TRUE;TRUE;FALSE;FALSE;FALSE;#N/A;1;#N/A;1;1;"";""}</definedName>
    <definedName name="_ZShort_Form_1" localSheetId="4">{0;0;0;0;1;1;0.17;0.15;0.27;0.42;2;FALSE;FALSE;FALSE;FALSE;FALSE;#N/A;1;#N/A;1;1;"";""}</definedName>
    <definedName name="_ZShort_Form_1">{0;0;0;0;1;1;0.17;0.15;0.27;0.42;2;FALSE;FALSE;FALSE;FALSE;FALSE;#N/A;1;#N/A;1;1;"";""}</definedName>
    <definedName name="_ZShort_Form_2" localSheetId="4">{0;0;0;0;1;1;0.17;0.15;0.27;0.42;2;FALSE;FALSE;FALSE;FALSE;FALSE;#N/A;1;#N/A;1;1;"";""}</definedName>
    <definedName name="_ZShort_Form_2">{0;0;0;0;1;1;0.17;0.15;0.27;0.42;2;FALSE;FALSE;FALSE;FALSE;FALSE;#N/A;1;#N/A;1;1;"";""}</definedName>
    <definedName name="_ZShort_form2" localSheetId="4">{0;0;0;0;1;1;0.17;0.15;0.27;0.42;2;FALSE;FALSE;FALSE;FALSE;FALSE;#N/A;1;#N/A;1;1;"";""}</definedName>
    <definedName name="_ZShort_form2">{0;0;0;0;1;1;0.17;0.15;0.27;0.42;2;FALSE;FALSE;FALSE;FALSE;FALSE;#N/A;1;#N/A;1;1;"";""}</definedName>
    <definedName name="_Zsummary" localSheetId="4">{0;0;0;0;1;1;0.85;0.87;0.5;0.5;1;FALSE;FALSE;FALSE;FALSE;FALSE;#N/A;1;100;#N/A;#N/A;"";""}</definedName>
    <definedName name="_Zsummary">{0;0;0;0;1;1;0.85;0.87;0.5;0.5;1;FALSE;FALSE;FALSE;FALSE;FALSE;#N/A;1;100;#N/A;#N/A;"";""}</definedName>
    <definedName name="_Zuse_print_icon_on_toolbar" localSheetId="4">{0;0;0;0;5;1;0.17;0.15;0.27;0.17;2;FALSE;FALSE;FALSE;FALSE;FALSE;#N/A;1;71;#N/A;#N/A;"";""}</definedName>
    <definedName name="_Zuse_print_icon_on_toolbar">{0;0;0;0;5;1;0.17;0.15;0.27;0.17;2;FALSE;FALSE;FALSE;FALSE;FALSE;#N/A;1;71;#N/A;#N/A;"";""}</definedName>
    <definedName name="_Zwhole_model" localSheetId="4">{0;0;0;0;1;1;0.25;0;0.75;0.5;2;FALSE;FALSE;FALSE;FALSE;FALSE;#N/A;1;77;#N/A;#N/A;"";""}</definedName>
    <definedName name="_Zwhole_model">{0;0;0;0;1;1;0.25;0;0.75;0.5;2;FALSE;FALSE;FALSE;FALSE;FALSE;#N/A;1;77;#N/A;#N/A;"";""}</definedName>
    <definedName name="_Zwholemodel" localSheetId="4">{0;0;0;0;1;1;0.25;0;0.75;0.5;2;FALSE;FALSE;FALSE;FALSE;FALSE;#N/A;1;77;#N/A;#N/A;"";""}</definedName>
    <definedName name="_Zwholemodel">{0;0;0;0;1;1;0.25;0;0.75;0.5;2;FALSE;FALSE;FALSE;FALSE;FALSE;#N/A;1;77;#N/A;#N/A;"";""}</definedName>
    <definedName name="_Zwireless1" localSheetId="4">{0;0;0;0;1;-4105;0.26;0.15;0.24;0.17;2;TRUE;TRUE;FALSE;FALSE;FALSE;#N/A;1;FALSE;1;1;"";"";"";"";"";"";FALSE}</definedName>
    <definedName name="_Zwireless1">{0;0;0;0;1;-4105;0.26;0.15;0.24;0.17;2;TRUE;TRUE;FALSE;FALSE;FALSE;#N/A;1;FALSE;1;1;"";"";"";"";"";"";FALSE}</definedName>
    <definedName name="_Zwireless2" localSheetId="4">{0;0;0;0;1;-4105;0.26;0.15;0.24;0.17;2;TRUE;TRUE;FALSE;FALSE;FALSE;#N/A;1;FALSE;1;1;"";"";"";"";"";"";FALSE}</definedName>
    <definedName name="_Zwireless2">{0;0;0;0;1;-4105;0.26;0.15;0.24;0.17;2;TRUE;TRUE;FALSE;FALSE;FALSE;#N/A;1;FALSE;1;1;"";"";"";"";"";"";FALSE}</definedName>
    <definedName name="_Zwireless3" localSheetId="4">{0;0;0;0;1;-4105;0.26;0.15;0.24;0.17;2;TRUE;TRUE;FALSE;FALSE;FALSE;#N/A;1;FALSE;1;1;"";"";"";"";"";"";FALSE}</definedName>
    <definedName name="_Zwireless3">{0;0;0;0;1;-4105;0.26;0.15;0.24;0.17;2;TRUE;TRUE;FALSE;FALSE;FALSE;#N/A;1;FALSE;1;1;"";"";"";"";"";"";FALSE}</definedName>
    <definedName name="\" localSheetId="4">{"kricash",#N/A,FALSE,"INC";"kriinc",#N/A,FALSE,"INC";"krimiami",#N/A,FALSE,"INC";"kriother",#N/A,FALSE,"INC";"kripapers",#N/A,FALSE,"INC"}</definedName>
    <definedName name="\">{"kricash",#N/A,FALSE,"INC";"kriinc",#N/A,FALSE,"INC";"krimiami",#N/A,FALSE,"INC";"kriother",#N/A,FALSE,"INC";"kripapers",#N/A,FALSE,"INC"}</definedName>
    <definedName name="\a">[26]Model!#REF!</definedName>
    <definedName name="\i">[26]Model!#REF!</definedName>
    <definedName name="\m">[26]Model!#REF!</definedName>
    <definedName name="\p">[26]Model!#REF!</definedName>
    <definedName name="\r">[26]Model!#REF!</definedName>
    <definedName name="\s">[26]Model!#REF!</definedName>
    <definedName name="A" localSheetId="3">#REF!</definedName>
    <definedName name="A" localSheetId="4">#REF!</definedName>
    <definedName name="A">#REF!</definedName>
    <definedName name="A_YLD_">0.98</definedName>
    <definedName name="aa" localSheetId="4" hidden="1">{#N/A,#N/A,FALSE,"Group Fcst";#N/A,#N/A,FALSE,"Group Fcst Variance";#N/A,#N/A,FALSE,"Consolidated";#N/A,#N/A,FALSE,"Subscriber Mktg";#N/A,#N/A,FALSE,"Vendor Mktg";#N/A,#N/A,FALSE,"Corporate";#N/A,#N/A,FALSE,"Finance";#N/A,#N/A,FALSE,"Cust Svc-Legal";#N/A,#N/A,FALSE,"Legal";#N/A,#N/A,FALSE,"Cust Supp";#N/A,#N/A,FALSE,"Logistics";#N/A,#N/A,FALSE,"Service Mgmt";#N/A,#N/A,FALSE,"GlobalFares";#N/A,#N/A,FALSE,"HR";#N/A,#N/A,FALSE,"President";#N/A,#N/A,FALSE,"Information Services";#N/A,#N/A,FALSE,"Systems Dev";#N/A,#N/A,FALSE,"Network Services";#N/A,#N/A,FALSE,"Data Center"}</definedName>
    <definedName name="aa" hidden="1">{#N/A,#N/A,FALSE,"Group Fcst";#N/A,#N/A,FALSE,"Group Fcst Variance";#N/A,#N/A,FALSE,"Consolidated";#N/A,#N/A,FALSE,"Subscriber Mktg";#N/A,#N/A,FALSE,"Vendor Mktg";#N/A,#N/A,FALSE,"Corporate";#N/A,#N/A,FALSE,"Finance";#N/A,#N/A,FALSE,"Cust Svc-Legal";#N/A,#N/A,FALSE,"Legal";#N/A,#N/A,FALSE,"Cust Supp";#N/A,#N/A,FALSE,"Logistics";#N/A,#N/A,FALSE,"Service Mgmt";#N/A,#N/A,FALSE,"GlobalFares";#N/A,#N/A,FALSE,"HR";#N/A,#N/A,FALSE,"President";#N/A,#N/A,FALSE,"Information Services";#N/A,#N/A,FALSE,"Systems Dev";#N/A,#N/A,FALSE,"Network Services";#N/A,#N/A,FALSE,"Data Center"}</definedName>
    <definedName name="aaa" localSheetId="4">{"Price","lcii","TS13","D","0","0","H"}</definedName>
    <definedName name="aaa">{"Price","lcii","TS13","D","0","0","H"}</definedName>
    <definedName name="AAA_DOCTOPS" hidden="1">"AAA_SET"</definedName>
    <definedName name="AAA_duser" hidden="1">"OFF"</definedName>
    <definedName name="aaaz" localSheetId="4">{"Price","lcii","TS13","D","0","0","H"}</definedName>
    <definedName name="aaaz">{"Price","lcii","TS13","D","0","0","H"}</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DERIVED_DAILY_451804_PRICE_AADATA_DAILY_Star___Kooper_PRICE">"ID:Star / KooperÿTP:PRICEÿPD:1ÿSD:19990921ÿED:20000120ÿRF: 1ÿTI:TickerÿBV: 100ÿBD:18991231ÿ"</definedName>
    <definedName name="AADERIVED_DAILY_466020_PRICE_AADATA_DAILY_Star___Kooper_PRICE">"ID:Star / KooperÿTP:PRICEÿPD:1ÿSD:19990921ÿED:20000120ÿRF: 1ÿTI:TickerÿBV: 100ÿBD:18991231ÿ"</definedName>
    <definedName name="abc" localSheetId="4">{0;0;0;0;1;1;0.17;0.15;0.27;0.42;2;FALSE;FALSE;FALSE;FALSE;FALSE;#N/A;1;#N/A;1;1;"";""}</definedName>
    <definedName name="abc">{0;0;0;0;1;1;0.17;0.15;0.27;0.42;2;FALSE;FALSE;FALSE;FALSE;FALSE;#N/A;1;#N/A;1;1;"";""}</definedName>
    <definedName name="AbilityToPayCalc" localSheetId="4">WACC!AbilityToPayCalc</definedName>
    <definedName name="AbilityToPayCalc">WACC!AbilityToPayCalc</definedName>
    <definedName name="ABSASCcapex96">#REF!</definedName>
    <definedName name="ABSASCcapex97">#REF!</definedName>
    <definedName name="ABSASCcaplease96">#REF!</definedName>
    <definedName name="ABSASCcaplease97">#REF!</definedName>
    <definedName name="ABSASCcogs96">#REF!</definedName>
    <definedName name="ABSASCcogs97">#REF!</definedName>
    <definedName name="ABSASCebitda96">#REF!</definedName>
    <definedName name="ABSASCebitda97">#REF!</definedName>
    <definedName name="ABSASCebitdamgn96">#REF!</definedName>
    <definedName name="ABSASCebitdamgn97">#REF!</definedName>
    <definedName name="ABSASCequity96">#REF!</definedName>
    <definedName name="ABSASCequity97">#REF!</definedName>
    <definedName name="ABSASCgrssprof96">#REF!</definedName>
    <definedName name="ABSASCgrssprof97">#REF!</definedName>
    <definedName name="ABSASCintxp96">#REF!</definedName>
    <definedName name="ABSASCintxp97">#REF!</definedName>
    <definedName name="ABSASCinv96">#REF!</definedName>
    <definedName name="ABSASCinv97">#REF!</definedName>
    <definedName name="ABSASCltdebt96">#REF!</definedName>
    <definedName name="ABSASCltdebt97">#REF!</definedName>
    <definedName name="ABSASCnetinc96">#REF!</definedName>
    <definedName name="ABSASCnetinc97">#REF!</definedName>
    <definedName name="ABSASCopinc96">#REF!</definedName>
    <definedName name="ABSASCopincmgn96">#REF!</definedName>
    <definedName name="ABSASCopincmgn97">#REF!</definedName>
    <definedName name="ABSASCsales96">#REF!</definedName>
    <definedName name="ABSASCsales97">#REF!</definedName>
    <definedName name="ABSASCshares96">#REF!</definedName>
    <definedName name="ABSASCtotassts96">#REF!</definedName>
    <definedName name="ABSASCtotassts97">#REF!</definedName>
    <definedName name="Accounts_Receivables">#REF!</definedName>
    <definedName name="aches">#REF!</definedName>
    <definedName name="Acq" localSheetId="4">'[27]Model Summary'!$AC$3</definedName>
    <definedName name="Acq">'[28]Model Summary'!$AC$3</definedName>
    <definedName name="Acq?">[29]Acquisition!$C$105</definedName>
    <definedName name="AcqPer">[30]Input!$H$65</definedName>
    <definedName name="ACRS" localSheetId="3">#REF!</definedName>
    <definedName name="ACRS" localSheetId="4">#REF!</definedName>
    <definedName name="ACRS">#REF!</definedName>
    <definedName name="actual">#REF!</definedName>
    <definedName name="Ad_revEuro97">'[16]TEMPLATE EURO'!$E$7</definedName>
    <definedName name="Ad_revEuro98">'[16]TEMPLATE EURO'!$F$7</definedName>
    <definedName name="Ad_revs96">'[16]TEMPLATE LIT'!$D$7</definedName>
    <definedName name="Ad_revs97">'[16]TEMPLATE LIT'!$E$7</definedName>
    <definedName name="Ad_revs98">'[16]TEMPLATE LIT'!$F$7</definedName>
    <definedName name="Adapters">'[31]MKT-SIZE'!$B$11:$L$11</definedName>
    <definedName name="AdjEPS1999">'[32]P&amp;L Summary (Reed)'!$E$47</definedName>
    <definedName name="AdjEPS2000">'[32]P&amp;L Summary (Reed)'!$F$47</definedName>
    <definedName name="AdjEPS2001">'[32]P&amp;L Summary (Reed)'!$G$47</definedName>
    <definedName name="AdjEPS2002">'[32]P&amp;L Summary (Reed)'!$H$47</definedName>
    <definedName name="Adjusted_Net_Operating_Profit">[33]NOPAT_VDF!$C$26:$AU$26</definedName>
    <definedName name="adjustedev">[16]TEMPLATE!$G$58</definedName>
    <definedName name="adjustednetdebt">[16]TEMPLATE!$G$57</definedName>
    <definedName name="AdMktShare00">[16]ITALADV!$L$32</definedName>
    <definedName name="AdMktShare01">[16]ITALADV!$M$32</definedName>
    <definedName name="AdMktShare02">[16]ITALADV!$N$32</definedName>
    <definedName name="AdMktShare03">[16]ITALADV!$O$32</definedName>
    <definedName name="AdMktShare96">[16]ITALADV!$H$32</definedName>
    <definedName name="AdMktShare97">[16]ITALADV!$I$32</definedName>
    <definedName name="AdMktShare98">[16]ITALADV!$J$32</definedName>
    <definedName name="AdMktShare99">[16]ITALADV!$K$32</definedName>
    <definedName name="Adrevgrowth00">'[16]TEMPLATE EURO'!$H$8</definedName>
    <definedName name="Adrevgrowth01">'[16]TEMPLATE EURO'!$I$8</definedName>
    <definedName name="Adrevgrowth97">'[16]TEMPLATE EURO'!$E$8</definedName>
    <definedName name="Adrevgrowth98">'[16]TEMPLATE EURO'!$F$8</definedName>
    <definedName name="Adrevgrowth99">'[16]TEMPLATE EURO'!$G$8</definedName>
    <definedName name="ADRprice">[34]Prices!$B$12</definedName>
    <definedName name="AdvMktShare">[16]ITALADV!$H$32:$O$32</definedName>
    <definedName name="AdvRev">[16]MODEL!$L$28:$S$28</definedName>
    <definedName name="AdvRevGrowth">[16]MODEL!$L$29:$S$29</definedName>
    <definedName name="AgilentModel">[35]Agilent!$B$212</definedName>
    <definedName name="ai" localSheetId="3">#REF!</definedName>
    <definedName name="ai" localSheetId="4">#REF!</definedName>
    <definedName name="ai">#REF!</definedName>
    <definedName name="Aida_2" localSheetId="4" hidden="1">{#N/A,#N/A,FALSE,"Finanzplan";#N/A,#N/A,FALSE,"Bilanz";#N/A,#N/A,FALSE,"GuV"}</definedName>
    <definedName name="Aida_2" hidden="1">{#N/A,#N/A,FALSE,"Finanzplan";#N/A,#N/A,FALSE,"Bilanz";#N/A,#N/A,FALSE,"GuV"}</definedName>
    <definedName name="Aida_4" localSheetId="4" hidden="1">{#N/A,#N/A,FALSE,"Finanzplan";#N/A,#N/A,FALSE,"Bilanz";#N/A,#N/A,FALSE,"GuV"}</definedName>
    <definedName name="Aida_4" hidden="1">{#N/A,#N/A,FALSE,"Finanzplan";#N/A,#N/A,FALSE,"Bilanz";#N/A,#N/A,FALSE,"GuV"}</definedName>
    <definedName name="Akzo_Nobel___Balance_Sheet_Summary_1988___1998E__DFLm">[36]Publish!$A$155:$K$224</definedName>
    <definedName name="Akzo_Nobel___Divisional_Trends_Quarterly_Sales_and_Profit_Trend_1988___1998E__DFLm">[36]Publish!$A$67:$M$102</definedName>
    <definedName name="Akzo_Nobel___Margins_and_Ratios_1988___1998E__DFLm">[36]Publish!$A$232:$K$285</definedName>
    <definedName name="Akzo_Nobel___Profit_and_Loss_Summary_1988___1998E__DFLm">[36]Publish!$A$108:$K$150</definedName>
    <definedName name="Akzo_Nobel___Quarterly_Sales_and_Profit_Trend_1996___1998E__DFLm">[36]Publish!$A$20:$P$61</definedName>
    <definedName name="Albacom">[16]CHARTS!$E$10</definedName>
    <definedName name="alloy">#REF!</definedName>
    <definedName name="ammbwgt">#REF!</definedName>
    <definedName name="amort" localSheetId="3">#REF!</definedName>
    <definedName name="amort" localSheetId="4">#REF!</definedName>
    <definedName name="amort">#REF!</definedName>
    <definedName name="Amort96">'[16]TEMPLATE LIT'!$D$37</definedName>
    <definedName name="AnalogChurn">'[37]Handsets &amp; Subs by Technology'!$R$8</definedName>
    <definedName name="ANI">'[38]Market Adj'!$F$13:$G$521</definedName>
    <definedName name="AnnoucementDate">[22]NetCom!$G$193</definedName>
    <definedName name="anscount" hidden="1">1</definedName>
    <definedName name="Answer">[39]!Answer</definedName>
    <definedName name="answer2">[40]!Answer</definedName>
    <definedName name="anything" localSheetId="4" hidden="1">{#N/A,#N/A,FALSE,"Output";#N/A,#N/A,FALSE,"Cover Sheet";#N/A,#N/A,FALSE,"Current Mkt. Projections"}</definedName>
    <definedName name="anything" hidden="1">{#N/A,#N/A,FALSE,"Output";#N/A,#N/A,FALSE,"Cover Sheet";#N/A,#N/A,FALSE,"Current Mkt. Projections"}</definedName>
    <definedName name="Argentina">#REF!</definedName>
    <definedName name="asd" localSheetId="4" hidden="1">{#N/A,#N/A,FALSE,"DCF Summary";#N/A,#N/A,FALSE,"Casema";#N/A,#N/A,FALSE,"Casema NoTel";#N/A,#N/A,FALSE,"UK";#N/A,#N/A,FALSE,"RCF";#N/A,#N/A,FALSE,"Intercable CZ";#N/A,#N/A,FALSE,"Interkabel P"}</definedName>
    <definedName name="asd" hidden="1">{#N/A,#N/A,FALSE,"DCF Summary";#N/A,#N/A,FALSE,"Casema";#N/A,#N/A,FALSE,"Casema NoTel";#N/A,#N/A,FALSE,"UK";#N/A,#N/A,FALSE,"RCF";#N/A,#N/A,FALSE,"Intercable CZ";#N/A,#N/A,FALSE,"Interkabel P"}</definedName>
    <definedName name="asdf">'[41]Org Chart'!$A$1</definedName>
    <definedName name="ass" localSheetId="3">#REF!</definedName>
    <definedName name="ASS">#REF!</definedName>
    <definedName name="ASSETS">#REF!</definedName>
    <definedName name="Assets_Target">[42]Target!$CV$314:$DK$349</definedName>
    <definedName name="AssetsDisposalNBV">[42]Assumptions!$E$178:$P$183</definedName>
    <definedName name="AssetsDisposalProceeds">[42]Assumptions!$E$187:$P$192</definedName>
    <definedName name="Associate_Value">[43]Value!$N$74</definedName>
    <definedName name="ASSUMPTIONS">[10]BIG5Model!#REF!</definedName>
    <definedName name="Assumptions_Target">[42]Assumptions!$B$53:$P$211</definedName>
    <definedName name="ATM_Switch">'[31]MKT-SIZE'!$B$45:$L$45</definedName>
    <definedName name="ATS">13.7603</definedName>
    <definedName name="att" localSheetId="4" hidden="1">{#N/A,#N/A,FALSE,"COVER PAGE";#N/A,#N/A,FALSE,"Page 2";#N/A,#N/A,FALSE,"Page 2";#N/A,#N/A,FALSE,"Page 4";#N/A,#N/A,FALSE,"Page5";#N/A,#N/A,FALSE,"Page 6";#N/A,#N/A,FALSE,"Page 7";#N/A,#N/A,FALSE,"Page 8";#N/A,#N/A,FALSE,"Page 10";#N/A,#N/A,FALSE,"Long-Term OCF Mult.";#N/A,#N/A,FALSE,"PCS Comp";#N/A,#N/A,FALSE,"OCS-CAPEX";#N/A,#N/A,FALSE,"Blank"}</definedName>
    <definedName name="att" hidden="1">{#N/A,#N/A,FALSE,"COVER PAGE";#N/A,#N/A,FALSE,"Page 2";#N/A,#N/A,FALSE,"Page 2";#N/A,#N/A,FALSE,"Page 4";#N/A,#N/A,FALSE,"Page5";#N/A,#N/A,FALSE,"Page 6";#N/A,#N/A,FALSE,"Page 7";#N/A,#N/A,FALSE,"Page 8";#N/A,#N/A,FALSE,"Page 10";#N/A,#N/A,FALSE,"Long-Term OCF Mult.";#N/A,#N/A,FALSE,"PCS Comp";#N/A,#N/A,FALSE,"OCS-CAPEX";#N/A,#N/A,FALSE,"Blank"}</definedName>
    <definedName name="australiayasia">[44]annual!#REF!</definedName>
    <definedName name="Average_invested_capital">'[33]Invested capital_VDF'!$C$89:$AZ$89</definedName>
    <definedName name="Average_invested_capital_DCF">[33]DCF_VDF!$C$78:$AZ$78</definedName>
    <definedName name="Average_Life">[42]Conso!$C$8:$O$64</definedName>
    <definedName name="AVP" localSheetId="4" hidden="1">{"page 1",#N/A,FALSE,"A";"page 2",#N/A,FALSE,"A";"page 3",#N/A,FALSE,"A";"page 4",#N/A,FALSE,"A";"page 5",#N/A,FALSE,"A";"page 6",#N/A,FALSE,"A";"page 7",#N/A,FALSE,"A";"page 8",#N/A,FALSE,"A";"page 9",#N/A,FALSE,"A";"page 10",#N/A,FALSE,"A";"page 11",#N/A,FALSE,"A";"page 12",#N/A,FALSE,"A";"page 13",#N/A,FALSE,"A";"page 14",#N/A,FALSE,"A"}</definedName>
    <definedName name="AVP" hidden="1">{"page 1",#N/A,FALSE,"A";"page 2",#N/A,FALSE,"A";"page 3",#N/A,FALSE,"A";"page 4",#N/A,FALSE,"A";"page 5",#N/A,FALSE,"A";"page 6",#N/A,FALSE,"A";"page 7",#N/A,FALSE,"A";"page 8",#N/A,FALSE,"A";"page 9",#N/A,FALSE,"A";"page 10",#N/A,FALSE,"A";"page 11",#N/A,FALSE,"A";"page 12",#N/A,FALSE,"A";"page 13",#N/A,FALSE,"A";"page 14",#N/A,FALSE,"A"}</definedName>
    <definedName name="avrge_mins_sub">[45]Assumptions!$E$91:$S$91</definedName>
    <definedName name="avshares99">'[46]P&amp;L'!$P$103</definedName>
    <definedName name="B" localSheetId="4">{"page 1",#N/A,FALSE,"A";"page 2",#N/A,FALSE,"A";"page 3",#N/A,FALSE,"A";"page 4",#N/A,FALSE,"A";"page 5",#N/A,FALSE,"A";"page 6",#N/A,FALSE,"A";"page 7",#N/A,FALSE,"A";"page 8",#N/A,FALSE,"A";"page 9",#N/A,FALSE,"A";"page 10",#N/A,FALSE,"A";"page 11",#N/A,FALSE,"A";"page 12",#N/A,FALSE,"A";"page 13",#N/A,FALSE,"A";"page 14",#N/A,FALSE,"A"}</definedName>
    <definedName name="B">{"page 1",#N/A,FALSE,"A";"page 2",#N/A,FALSE,"A";"page 3",#N/A,FALSE,"A";"page 4",#N/A,FALSE,"A";"page 5",#N/A,FALSE,"A";"page 6",#N/A,FALSE,"A";"page 7",#N/A,FALSE,"A";"page 8",#N/A,FALSE,"A";"page 9",#N/A,FALSE,"A";"page 10",#N/A,FALSE,"A";"page 11",#N/A,FALSE,"A";"page 12",#N/A,FALSE,"A";"page 13",#N/A,FALSE,"A";"page 14",#N/A,FALSE,"A"}</definedName>
    <definedName name="B_Banking_ratios1">'[47]Banking ratios'!$A$1:$R$49</definedName>
    <definedName name="B_Banking_Ratios2">'[47]Banking ratios'!$A$50:$R$99</definedName>
    <definedName name="BA">#REF!</definedName>
    <definedName name="BA2_">#N/A</definedName>
    <definedName name="BACK_A">[48]AcqIS:AcqBSCF!$A$54:$N$55</definedName>
    <definedName name="Backpage_Range">#REF!</definedName>
    <definedName name="backup" localSheetId="3">#REF!</definedName>
    <definedName name="backup" localSheetId="4">#REF!</definedName>
    <definedName name="backup">#REF!</definedName>
    <definedName name="bad_debt">[45]Assumptions!$E$440:$S$440</definedName>
    <definedName name="Balance">#REF!</definedName>
    <definedName name="Balance_Sheet">#REF!</definedName>
    <definedName name="Balance_Sheet_conso">[42]Conso!$BA$140:$BP$198</definedName>
    <definedName name="Balance_Sheet_Newco">[42]Newco!$BE$228:$BZ$312</definedName>
    <definedName name="Balance_Sheet_Target">[42]Target!$BF$161:$BU$213</definedName>
    <definedName name="BalanceSum">[49]Summenblatt!$A$81:$S$120</definedName>
    <definedName name="baliwgt">#REF!</definedName>
    <definedName name="base_premium">[50]Model!$H$13</definedName>
    <definedName name="baseprem">[51]Inputs!$E$33</definedName>
    <definedName name="BASEXTR">[52]Header!$AG$1:$AM$9</definedName>
    <definedName name="BaseYear_">[53]Controls!$C$13</definedName>
    <definedName name="BASF____Balance_Sheet_Summary_1988_1998E__DMm">[54]Publish!$A$125:$N$196</definedName>
    <definedName name="BASF___Margins_and_Ratios_1988_1998E">[54]Publish!$A$201:$N$254</definedName>
    <definedName name="BASF___Profit_and_Loss_Summary_1988_2000E__EURm">[54]Publish!$A$75:$N$123</definedName>
    <definedName name="BASF___Quarterly_Sales_and_Profit_Trend_1998___2000E__EURm">[54]Publish!$A$17:$P$73</definedName>
    <definedName name="BasicMarketCap">[55]BackUp!$AC$1:$AC$65536</definedName>
    <definedName name="baywgt">#REF!</definedName>
    <definedName name="bbb" localSheetId="4">{"Price","lcii","TS13","D","0","0","H"}</definedName>
    <definedName name="bbb">{"Price","lcii","TS13","D","0","0","H"}</definedName>
    <definedName name="bblwgt">#REF!</definedName>
    <definedName name="bdep" localSheetId="3">#REF!</definedName>
    <definedName name="bdep" localSheetId="4">#REF!</definedName>
    <definedName name="bdep">#REF!</definedName>
    <definedName name="bdniwgt">#REF!</definedName>
    <definedName name="beawgt">#REF!</definedName>
    <definedName name="belnew" localSheetId="4" hidden="1">{"IS",#N/A,FALSE,"IS";"RPTIS",#N/A,FALSE,"RPTIS";"STATS",#N/A,FALSE,"STATS";"CELL",#N/A,FALSE,"CELL";"BS",#N/A,FALSE,"BS"}</definedName>
    <definedName name="belnew" hidden="1">{"IS",#N/A,FALSE,"IS";"RPTIS",#N/A,FALSE,"RPTIS";"STATS",#N/A,FALSE,"STATS";"CELL",#N/A,FALSE,"CELL";"BS",#N/A,FALSE,"BS"}</definedName>
    <definedName name="benchmark" localSheetId="4" hidden="1">{"mgmt forecast",#N/A,FALSE,"Mgmt Forecast";"dcf table",#N/A,FALSE,"Mgmt Forecast";"sensitivity",#N/A,FALSE,"Mgmt Forecast";"table inputs",#N/A,FALSE,"Mgmt Forecast";"calculations",#N/A,FALSE,"Mgmt Forecast"}</definedName>
    <definedName name="benchmark" hidden="1">{"mgmt forecast",#N/A,FALSE,"Mgmt Forecast";"dcf table",#N/A,FALSE,"Mgmt Forecast";"sensitivity",#N/A,FALSE,"Mgmt Forecast";"table inputs",#N/A,FALSE,"Mgmt Forecast";"calculations",#N/A,FALSE,"Mgmt Forecast"}</definedName>
    <definedName name="benchmarkg" localSheetId="4" hidden="1">{"test2",#N/A,TRUE,"Prices"}</definedName>
    <definedName name="benchmarkg" hidden="1">{"test2",#N/A,TRUE,"Prices"}</definedName>
    <definedName name="Beta" localSheetId="3">#REF!</definedName>
    <definedName name="Beta">[56]Input!$C$11</definedName>
    <definedName name="biiwgt">#REF!</definedName>
    <definedName name="blah" localSheetId="4" hidden="1">{"Area 1",#N/A,TRUE,"Area";"Bar 1",#N/A,TRUE,"Area";"Salomon Bar 1",#N/A,TRUE,"Area";"Stacked Bar 1",#N/A,TRUE,"Area";"Stacked Bar 100 1",#N/A,TRUE,"Area";"Stacked Col 1",#N/A,TRUE,"Area";"Stacked Col 100 1",#N/A,TRUE,"Area";"HiLow 1",#N/A,TRUE,"Area";"Line 1",#N/A,TRUE,"Area";"Scatter 1",#N/A,TRUE,"Area";"ColLine 1",#N/A,TRUE,"Area";"Scatterline 1",#N/A,TRUE,"Area";"Football 1",#N/A,TRUE,"Area";"DAPS 1",#N/A,TRUE,"Area";"Rover 1",#N/A,TRUE,"Area";"Exchange 1",#N/A,TRUE,"Area";"Histogram 1",#N/A,TRUE,"Area";"Price Vol 1",#N/A,TRUE,"Area";"Interactive 1",#N/A,TRUE,"Area";"Column 1",#N/A,TRUE,"Area";"League 1",#N/A,TRUE,"Area";"Pie 1",#N/A,TRUE,"Area"}</definedName>
    <definedName name="blah" hidden="1">{"Area 1",#N/A,TRUE,"Area";"Bar 1",#N/A,TRUE,"Area";"Salomon Bar 1",#N/A,TRUE,"Area";"Stacked Bar 1",#N/A,TRUE,"Area";"Stacked Bar 100 1",#N/A,TRUE,"Area";"Stacked Col 1",#N/A,TRUE,"Area";"Stacked Col 100 1",#N/A,TRUE,"Area";"HiLow 1",#N/A,TRUE,"Area";"Line 1",#N/A,TRUE,"Area";"Scatter 1",#N/A,TRUE,"Area";"ColLine 1",#N/A,TRUE,"Area";"Scatterline 1",#N/A,TRUE,"Area";"Football 1",#N/A,TRUE,"Area";"DAPS 1",#N/A,TRUE,"Area";"Rover 1",#N/A,TRUE,"Area";"Exchange 1",#N/A,TRUE,"Area";"Histogram 1",#N/A,TRUE,"Area";"Price Vol 1",#N/A,TRUE,"Area";"Interactive 1",#N/A,TRUE,"Area";"Column 1",#N/A,TRUE,"Area";"League 1",#N/A,TRUE,"Area";"Pie 1",#N/A,TRUE,"Area"}</definedName>
    <definedName name="BLANK" localSheetId="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PH1" hidden="1">#REF!</definedName>
    <definedName name="BLPH2" hidden="1">#REF!</definedName>
    <definedName name="BLPH3" hidden="1">#REF!</definedName>
    <definedName name="BLPH4" hidden="1">#REF!</definedName>
    <definedName name="boawgt">#REF!</definedName>
    <definedName name="BookValuePerShare">[22]NetCom!$G$125:$M$125</definedName>
    <definedName name="bpiwgt">#REF!</definedName>
    <definedName name="Break_Even_Price_LTM">'[57]EPS Adjustments'!$G$48</definedName>
    <definedName name="Break_Even_Price_Yr1">'[57]EPS Adjustments'!$H$48</definedName>
    <definedName name="Break_Even_Price_yr2">'[57]EPS Adjustments'!$I$48</definedName>
    <definedName name="bridge">[58]Consolidated!#REF!</definedName>
    <definedName name="Bridge_Analysis">#REF!</definedName>
    <definedName name="broker1">[11]Inputs!$C$8</definedName>
    <definedName name="broker2">[11]Inputs!$C$9</definedName>
    <definedName name="broker3">[11]Inputs!$C$10</definedName>
    <definedName name="broker4">[11]Inputs!$C$11</definedName>
    <definedName name="broker5">[11]Inputs!$C$12</definedName>
    <definedName name="broker6">[11]Inputs!$C$13</definedName>
    <definedName name="broker7">[11]Inputs!$C$14</definedName>
    <definedName name="BROWN" localSheetId="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S" localSheetId="3">#REF!</definedName>
    <definedName name="bs">#REF!</definedName>
    <definedName name="BS_AA">[59]Backsheet!$D$349:$AG$349</definedName>
    <definedName name="BS_AD">[59]Backsheet!$D$348:$AG$348</definedName>
    <definedName name="BS_AM_GAAP">[59]Backsheet!$D$680:$AG$680</definedName>
    <definedName name="BS_AP">#REF!</definedName>
    <definedName name="BS_AR">#REF!</definedName>
    <definedName name="BS_AT">[59]Backsheet!$D$313:$AG$313</definedName>
    <definedName name="BS_AT_DT">[59]Backsheet!$D$309:$AG$309</definedName>
    <definedName name="BS_AT_FR">[59]Backsheet!$D$312:$AG$312</definedName>
    <definedName name="BS_AT_OT">[59]Backsheet!$D$311:$AG$311</definedName>
    <definedName name="BS_CA">[59]Backsheet!$D$310:$AG$310</definedName>
    <definedName name="BS_CA_CS">[59]Backsheet!$D$308:$AG$308</definedName>
    <definedName name="BS_CA_EC">[59]Backsheet!$D$307:$AG$307</definedName>
    <definedName name="BS_CA_FR">[59]Backsheet!$D$303:$AG$303</definedName>
    <definedName name="BS_CA_OD">[59]Backsheet!$D$304:$AG$304</definedName>
    <definedName name="BS_CA_OT">[59]Backsheet!$D$306:$AG$306</definedName>
    <definedName name="BS_CA_PP">[59]Backsheet!$D$302:$AG$302</definedName>
    <definedName name="BS_CA_SK">[59]Backsheet!$D$300:$AG$300</definedName>
    <definedName name="BS_CA_TA">[59]Backsheet!$D$305:$AG$305</definedName>
    <definedName name="BS_CA_TD">[59]Backsheet!$D$301:$AG$301</definedName>
    <definedName name="BS_Cash">#REF!</definedName>
    <definedName name="BS_CC">[59]Backsheet!$D$346:$AG$346</definedName>
    <definedName name="BS_CC_CC">[59]Backsheet!$D$344:$AG$344</definedName>
    <definedName name="BS_CC_FL">[59]Backsheet!$D$343:$AG$343</definedName>
    <definedName name="BS_CC_OL">[59]Backsheet!$D$345:$AG$345</definedName>
    <definedName name="BS_CL" localSheetId="3">#REF!</definedName>
    <definedName name="BS_CL">#REF!</definedName>
    <definedName name="BS_CL_DD">[59]Backsheet!$D$326:$AG$326</definedName>
    <definedName name="BS_CL_OC">[59]Backsheet!$D$327:$AG$327</definedName>
    <definedName name="BS_CL_RD">[59]Backsheet!$D$324:$AG$324</definedName>
    <definedName name="BS_CL_ST">[59]Backsheet!$D$323:$AG$323</definedName>
    <definedName name="BS_CL_TC">[59]Backsheet!$D$322:$AG$322</definedName>
    <definedName name="BS_CL_TD">[59]Backsheet!$D$325:$AG$325</definedName>
    <definedName name="BS_Convertible_Debt">#REF!</definedName>
    <definedName name="BS_Convertible_Preferred">#REF!</definedName>
    <definedName name="bs_date">'[60]DCF Calculation'!$O$442</definedName>
    <definedName name="BS_Deferred_Taxes">#REF!</definedName>
    <definedName name="BS_DL">[59]Backsheet!$D$319:$AG$319</definedName>
    <definedName name="BS_DL_DT">[59]Backsheet!$D$317:$AG$317</definedName>
    <definedName name="BS_DL_LO">[59]Backsheet!$D$321:$AG$321</definedName>
    <definedName name="BS_DL_LT">[59]Backsheet!$D$320:$AG$320</definedName>
    <definedName name="BS_DL_OT">[59]Backsheet!$D$318:$AG$318</definedName>
    <definedName name="BS_DL_PN">[59]Backsheet!$D$316:$AG$316</definedName>
    <definedName name="BS_DL_PV">[59]Backsheet!$D$315:$AG$315</definedName>
    <definedName name="BS_Equity">#REF!</definedName>
    <definedName name="BS_FA">[59]Backsheet!$D$299:$AG$299</definedName>
    <definedName name="BS_FI_AS">[59]Backsheet!$D$296:$AG$296</definedName>
    <definedName name="BS_FI_AT">[59]Backsheet!$D$298:$AG$298</definedName>
    <definedName name="BS_FI_LT">[59]Backsheet!$D$297:$AG$297</definedName>
    <definedName name="BS_GA">[59]Backsheet!$D$350:$AG$350</definedName>
    <definedName name="BS_GD">[59]Backsheet!$D$347:$AG$347</definedName>
    <definedName name="BS_GW_EB">[59]Backsheet!$D$352:$AG$352</definedName>
    <definedName name="BS_GW_WO">[59]Backsheet!$D$351:$AG$351</definedName>
    <definedName name="BS_IC_GAAP">[59]Backsheet!$D$682:$AG$682</definedName>
    <definedName name="BS_IN_GAAP">[59]Backsheet!$D$677:$AG$677</definedName>
    <definedName name="BS_Intangibles">#REF!</definedName>
    <definedName name="BS_Inventory">#REF!</definedName>
    <definedName name="BS_Investments">#REF!</definedName>
    <definedName name="BS_IT_FA">[59]Backsheet!$D$295:$AG$295</definedName>
    <definedName name="BS_IT_GW">[59]Backsheet!$D$292:$AG$292</definedName>
    <definedName name="BS_IT_OI">[59]Backsheet!$D$294:$AG$294</definedName>
    <definedName name="BS_IT_PL">[59]Backsheet!$D$293:$AG$293</definedName>
    <definedName name="BS_LI">[59]Backsheet!$D$330:$AG$330</definedName>
    <definedName name="BS_LI_OT">[59]Backsheet!$D$329:$AG$329</definedName>
    <definedName name="BS_Minority">#REF!</definedName>
    <definedName name="BS_NA">[59]Backsheet!$D$342:$AG$342</definedName>
    <definedName name="BS_Other_CA">#REF!</definedName>
    <definedName name="BS_Other_LTAssets">#REF!</definedName>
    <definedName name="BS_Other_LTLiabilities">#REF!</definedName>
    <definedName name="BS_PE_GAAP">[59]Backsheet!$D$681:$AG$681</definedName>
    <definedName name="BS_PPE">#REF!</definedName>
    <definedName name="BS_Revolver">#REF!</definedName>
    <definedName name="BS_SF_GAAP">[59]Backsheet!$D$683:$AG$683</definedName>
    <definedName name="BS_SF_MI">[59]Backsheet!$D$339:$AG$339</definedName>
    <definedName name="BS_SF_OS">[59]Backsheet!$D$333:$AG$333</definedName>
    <definedName name="BS_SF_PS">[59]Backsheet!$D$332:$AG$332</definedName>
    <definedName name="BS_SF_RS">[59]Backsheet!$D$335:$AG$335</definedName>
    <definedName name="BS_SF_RSV">[59]Backsheet!$D$336:$AG$336</definedName>
    <definedName name="BS_SF_TO">[59]Backsheet!$D$334:$AG$334</definedName>
    <definedName name="BS_Straight_Debt">#REF!</definedName>
    <definedName name="BS_Straight_Preferred">#REF!</definedName>
    <definedName name="BS_TA_CL">[59]Backsheet!$D$289:$AG$289</definedName>
    <definedName name="BS_TA_FA">[59]Backsheet!$D$291:$AG$291</definedName>
    <definedName name="BS_TA_OT">[59]Backsheet!$D$290:$AG$290</definedName>
    <definedName name="BS_TA_PE">[59]Backsheet!$D$288:$AG$288</definedName>
    <definedName name="BS_TA_PTY">[59]Backsheet!$D$287:$AG$287</definedName>
    <definedName name="BS_TE_GAAP">[59]Backsheet!$D$676:$AG$676</definedName>
    <definedName name="BS_TN_DTGAAP">[59]Backsheet!$D$678:$AG$678</definedName>
    <definedName name="bsann">#REF!</definedName>
    <definedName name="BSError">[22]NetCom!$G$99:$K$99</definedName>
    <definedName name="Bu">[61]WACC!$X$32</definedName>
    <definedName name="Button2_Click">[62]!Button2_Click</definedName>
    <definedName name="Button3_Click">[62]!Button3_Click</definedName>
    <definedName name="BY">'[63]P&amp;L'!$G$6</definedName>
    <definedName name="c_date">#REF!</definedName>
    <definedName name="c_dateswitch">#REF!</definedName>
    <definedName name="C_I">#N/A</definedName>
    <definedName name="c_pageswitch">#REF!</definedName>
    <definedName name="c_pathswitch">#REF!</definedName>
    <definedName name="c_proj_switch">#REF!</definedName>
    <definedName name="c_SSBswitch">#REF!</definedName>
    <definedName name="ca" localSheetId="3">[64]MainModel!$I$31</definedName>
    <definedName name="ca">[64]MainModel!$I$31</definedName>
    <definedName name="CableMacro" localSheetId="4">WACC!CableMacro</definedName>
    <definedName name="CableMacro">WACC!CableMacro</definedName>
    <definedName name="CAGR">[22]NetCom!$F$19</definedName>
    <definedName name="cahgwgt">#REF!</definedName>
    <definedName name="CalendarCFPS1">[22]NetCom!$M$160</definedName>
    <definedName name="CalendarCFPS2">[22]NetCom!$M$161</definedName>
    <definedName name="CalendarCFPS3">[22]NetCom!$M$162</definedName>
    <definedName name="CalendarEPS1">[22]NetCom!$M$156</definedName>
    <definedName name="CalendarEPS2">[22]NetCom!$M$157</definedName>
    <definedName name="CalendarEPS3">[22]NetCom!$M$158</definedName>
    <definedName name="call">'[65]Impact on AMC'!$P$9</definedName>
    <definedName name="canadaybritain">[44]annual!#REF!</definedName>
    <definedName name="cap" localSheetId="3">#REF!</definedName>
    <definedName name="cap" localSheetId="4">#REF!</definedName>
    <definedName name="cap">#REF!</definedName>
    <definedName name="Capex" localSheetId="3">#REF!</definedName>
    <definedName name="Capex" localSheetId="4">#REF!</definedName>
    <definedName name="Capex">#REF!</definedName>
    <definedName name="CapexYear">'[66]C&amp;D'!$B$1:$B$65536</definedName>
    <definedName name="CapitalExpenditures">[22]NetCom!$G$94:$M$94</definedName>
    <definedName name="CapitalExpendituresMargin">[22]NetCom!$G$218:$M$218</definedName>
    <definedName name="CapitalizedInterestExpense">[22]NetCom!$G$96:$M$96</definedName>
    <definedName name="capnumber" localSheetId="3">#REF!</definedName>
    <definedName name="capnumber" localSheetId="4">#REF!</definedName>
    <definedName name="capnumber">#REF!</definedName>
    <definedName name="Capscen">#REF!</definedName>
    <definedName name="capx" localSheetId="3">#REF!</definedName>
    <definedName name="capx" localSheetId="4">#REF!</definedName>
    <definedName name="capx">#REF!</definedName>
    <definedName name="case" localSheetId="3">#REF!</definedName>
    <definedName name="Case">[67]Toggle!$D$7</definedName>
    <definedName name="CaseLookup">[42]Assumptions!$E$43:$F$48</definedName>
    <definedName name="CASENAME">[10]BIG5Model!#REF!</definedName>
    <definedName name="casenumber" localSheetId="3">#REF!</definedName>
    <definedName name="casenumber">#REF!</definedName>
    <definedName name="Cash">#REF!</definedName>
    <definedName name="Cash_and_Equivalents">#REF!+#REF!</definedName>
    <definedName name="Cash_buffer">'[68]Bank loan model'!$O$14</definedName>
    <definedName name="cash_buffer2">'[69]Bank loan model'!$O$14</definedName>
    <definedName name="Cash_DCF">[33]DCF_VDF!$C$33:$AZ$33</definedName>
    <definedName name="Cash_Flow_conso">[42]Conso!$BR$203:$CC$267</definedName>
    <definedName name="Cash_Flow_Newco">[42]Newco!$AD$76:$AY$117</definedName>
    <definedName name="Cash_Flow_Target">[42]Target!$AK$88:$AZ$145</definedName>
    <definedName name="cash_int_rate">[50]Model!$D$24</definedName>
    <definedName name="Cash_Operating_Taxes">[33]NOPAT_VDF!$C$39:$AU$39</definedName>
    <definedName name="Cash_Rate">'[57]Transaction Inputs'!$M$21</definedName>
    <definedName name="cash_to_kirch">[16]CHARTS!$G$58</definedName>
    <definedName name="CashAndMarketableSecurities">[22]NetCom!$G$100:$M$100</definedName>
    <definedName name="cashburn">[70]CashBurn!$A$1:$T$25</definedName>
    <definedName name="cashcol">'[71]cash collateral &amp; oecd pivot'!$C$11:$E$216</definedName>
    <definedName name="CASHFLOW9195">#REF!</definedName>
    <definedName name="CASHFLOW9606">#REF!</definedName>
    <definedName name="CashFlowFromOperations">[22]NetCom!$G$93:$M$93</definedName>
    <definedName name="cashsheet">[34]PublishCashFlow!$A$1</definedName>
    <definedName name="CashSum">[49]Summenblatt!$A$130:$S$164</definedName>
    <definedName name="CastoDebtEur">'[72]DCF Output'!$R$8</definedName>
    <definedName name="Castoshares">'[72]Casto Fin'!$H$8</definedName>
    <definedName name="cb_Add_CalloutChart_24_opts" hidden="1">"1, 9, 1, False, 2, False, False, , 0, False, False, 1, 1"</definedName>
    <definedName name="cb_Add_CalloutChart_25_opts" hidden="1">"1, 10, 1, False, 2, False, False, , 0, False, True, 1, 1"</definedName>
    <definedName name="cb_Add_CalloutChart_26_opts" hidden="1">"1, 9, 1, False, 2, False, False, , 0, False, True, 1, 1"</definedName>
    <definedName name="cb_ALT_STACKED_COLUMNChart_22_opts" hidden="1">"1, 3, 1, False, 2, True, False, , 0, False, True, 1, 2"</definedName>
    <definedName name="cb_ALT_STACKED_COLUMNChart_23_opts" hidden="1">"1, 3, 1, False, 2, True, False, , 0, False, True, 1, 2"</definedName>
    <definedName name="cb_bChart595EC34_opts" hidden="1">"1, 9, 1, False, 2, False, False, , 0, False, True, 1, 1"</definedName>
    <definedName name="cb_bChart9876793_opts" hidden="1">"1, 2, 1, False, 2, False, False, , 0, False, False, 2, 2"</definedName>
    <definedName name="cb_Chart_1_opts" hidden="1">"1, 6, 1, False, 2, False, False, , 0, False, True, 1, 2"</definedName>
    <definedName name="cb_Chart_10_opts" hidden="1">"1, 8, 1, False, 2, False, False, , 0, False, False, 2, 2"</definedName>
    <definedName name="cb_Chart_100032_opts" hidden="1">"1, 10, 1, False, 2, True, False, , 0, False, False, 2, 2"</definedName>
    <definedName name="cb_Chart_10104">[73]Stacked_Bar!$B$1:$F$11</definedName>
    <definedName name="cb_Chart_10104_opts" hidden="1">"1, 5, 1, False, 2, True, False, , 0, True, False, 2, 1"</definedName>
    <definedName name="cb_Chart_10401">[73]Stacked_Bar!$B$1:$F$11</definedName>
    <definedName name="cb_Chart_10401_opts" hidden="1">"1, 5, 1, False, 2, False, False, , 0, True, False, 2, 1"</definedName>
    <definedName name="cb_Chart_10736">[74]Column!$A$1:$A$16</definedName>
    <definedName name="cb_Chart_10736_opts" hidden="1">"1, 10, 1, False, 2, False, False, , 0, False, False, 2, 2"</definedName>
    <definedName name="cb_Chart_11_opts" hidden="1">"1, 1, 1, False, 2, False, False, , 0, False, False, 2, 2"</definedName>
    <definedName name="cb_Chart_12_opts" hidden="1">"1, 8, 1, False, 2, False, False, , 0, False, False, 2, 2"</definedName>
    <definedName name="cb_Chart_13_opts" hidden="1">"1, 8, 1, False, 2, False, False, , 0, False, False, 2, 2"</definedName>
    <definedName name="cb_Chart_14">[73]Scatter!$C$2:$D$19</definedName>
    <definedName name="cb_Chart_14_opts" hidden="1">"1, 8, 1, False, 2, False, False, , 0, False, False, 2, 2"</definedName>
    <definedName name="cb_Chart_15_opts" hidden="1">"2, 1, 2, True, 2, False, False, , 0, False, True, 1, 2"</definedName>
    <definedName name="cb_Chart_1501">[73]Pie!$B$1:$C$15</definedName>
    <definedName name="cb_Chart_1501_opts" hidden="1">"1, 10, 1, False, 2, True, False, , 0, False, False, 2, 2"</definedName>
    <definedName name="cb_Chart_16">[73]Scatter!$C$2:$D$19</definedName>
    <definedName name="cb_Chart_16_opts" hidden="1">"1, 8, 1, False, 2, False, False, , 0, False, False, 2, 2"</definedName>
    <definedName name="cb_Chart_1670">[73]Stacked_Bar!$B$1:$E$11</definedName>
    <definedName name="cb_Chart_1670_opts" hidden="1">"1, 5, 1, False, 2, True, False, , 0, False, False, 2, 1"</definedName>
    <definedName name="cb_Chart_17">[73]HiLoClose!$B$1:$E$14</definedName>
    <definedName name="cb_Chart_17_opts" hidden="1">"1, 6, 1, False, 2, False, False, , 0, False, True, 2, 2"</definedName>
    <definedName name="cb_Chart_18">[73]Stacked_Bar!$B$1:$F$11</definedName>
    <definedName name="cb_Chart_18_opts" hidden="1">"1, 9, 1, False, 2, False, False, , 0, False, False, 1, 1"</definedName>
    <definedName name="cb_Chart_19">[73]Stacked_Bar!$B$1:$F$11</definedName>
    <definedName name="cb_Chart_19_opts" hidden="1">"1, 2, 1, False, 2, True, False, , 0, True, False, 2, 1"</definedName>
    <definedName name="cb_Chart_1opts1" hidden="1">"1, 9, 1, False, 2, False, True, , 1, False, True, 1, 1"</definedName>
    <definedName name="cb_Chart_2_opts" hidden="1">"1, 6, 1, False, 2, False, False, , 0, False, False, 1, 2"</definedName>
    <definedName name="cb_Chart_20">[73]Stacked_Bar!$B$1:$F$11</definedName>
    <definedName name="cb_Chart_20_opts" hidden="1">"1, 9, 1, False, 2, False, False, , 0, False, False, 1, 1"</definedName>
    <definedName name="cb_Chart_21">[73]Stacked_Bar!$B$1:$F$11</definedName>
    <definedName name="cb_Chart_21_opts" hidden="1">"1, 2, 1, False, 2, False, False, , 0, False, False, 2, 1"</definedName>
    <definedName name="cb_Chart_22_opts" hidden="1">"1, 2, 1, False, 2, True, False, , 0, False, False, 2, 1"</definedName>
    <definedName name="cb_Chart_22784_opts" hidden="1">"1, 9, 1, False, 2, False, False, , 0, False, True, 1, 2"</definedName>
    <definedName name="cb_Chart_23_opts" hidden="1">"1, 9, 1, False, 2, False, False, , 0, False, False, 1, 1"</definedName>
    <definedName name="cb_Chart_24" hidden="1">#REF!</definedName>
    <definedName name="cb_Chart_24_opts" hidden="1">"1, 2, 1, False, 2, False, False, , 0, False, False, 2, 1"</definedName>
    <definedName name="cb_Chart_24490_opts" hidden="1">"1, 10, 1, False, 2, True, False, , 0, False, False, 2, 2"</definedName>
    <definedName name="cb_Chart_25_opts" hidden="1">"1, 3, 1, False, 2, False, False, , 0, True, True, 1, 2"</definedName>
    <definedName name="cb_Chart_26" hidden="1">#REF!</definedName>
    <definedName name="cb_Chart_26_opts" hidden="1">"1, 8, 1, False, 2, False, False, , 0, False, False, 2, 2"</definedName>
    <definedName name="cb_Chart_26476">[74]Column!$A$1:$A$16</definedName>
    <definedName name="cb_Chart_26476_opts" hidden="1">"1, 1, 1, False, 2, True, False, , 0, False, False, 1, 2"</definedName>
    <definedName name="cb_Chart_27_opts" hidden="1">"1, 1, 1, False, 2, True, False, , 0, False, True, 1, 2"</definedName>
    <definedName name="cb_Chart_28_opts" hidden="1">"1, 3, 1, False, 2, True, False, , 0, False, True, 1, 2"</definedName>
    <definedName name="cb_Chart_28031">[74]Column!$A$1:$A$16</definedName>
    <definedName name="cb_Chart_28031_opts" hidden="1">"1, 1, 1, False, 2, True, False, , 0, False, False, 1, 2"</definedName>
    <definedName name="cb_Chart_28545">[73]Stacked_Bar!$B$1:$E$11</definedName>
    <definedName name="cb_Chart_28545_opts" hidden="1">"1, 5, 1, False, 2, True, False, , 0, False, True, 2, 1"</definedName>
    <definedName name="cb_Chart_29" hidden="1">[75]Stacked_Column_w_labels!$B$5:$E$12</definedName>
    <definedName name="cb_Chart_29_opts" hidden="1">"1, 3, 1, False, 2, False, False, , 0, False, False, 1, 1"</definedName>
    <definedName name="cb_Chart_29053_opts" hidden="1">"1, 10, 1, False, 2, True, False, , 0, False, False, 2, 2"</definedName>
    <definedName name="cb_Chart_29913_opts" hidden="1">"1, 1, 1, False, 2, False, False, , 0, False, False, 1, 1"</definedName>
    <definedName name="cb_Chart_3_opts" hidden="1">"1, 1, 1, False, 2, True, False, , 0, False, False, 2, 2"</definedName>
    <definedName name="cb_Chart_30" hidden="1">[75]Stacked_Column_w_labels!$B$5:$E$12</definedName>
    <definedName name="cb_Chart_30_opts" hidden="1">"1, 3, 1, False, 2, True, False, , 0, False, True, 1, 2"</definedName>
    <definedName name="cb_Chart_30292_opts" hidden="1">"1, 1, 1, False, 2, False, False, , 0, False, False, 1, 2"</definedName>
    <definedName name="cb_Chart_31">[74]Column!$A$1:$A$16</definedName>
    <definedName name="cb_Chart_31_opts" hidden="1">"1, 1, 1, False, 2, True, False, , 0, True, True, 2, 2"</definedName>
    <definedName name="cb_Chart_32">[74]Column!$M$16:$N$32</definedName>
    <definedName name="cb_Chart_32_opts" hidden="1">"1, 1, 1, False, 2, True, False, , 0, False, False, 2, 2"</definedName>
    <definedName name="cb_Chart_33_opts" hidden="1">"1, 1, 1, False, 2, True, False, , 0, False, True, 3, 2"</definedName>
    <definedName name="cb_Chart_34">[74]Stacked_Column!$B$1:$E$8</definedName>
    <definedName name="cb_Chart_34_opts" hidden="1">"1, 3, 1, False, 2, True, False, , 0, False, True, 2, 1"</definedName>
    <definedName name="cb_Chart_36498">[73]Line!$B$1:$F$11</definedName>
    <definedName name="cb_Chart_36498_opts" hidden="1">"1, 1, 1, False, 2, True, False, , 0, False, False, 1, 2"</definedName>
    <definedName name="cb_Chart_37450">[73]Line!$B$1:$F$25</definedName>
    <definedName name="cb_Chart_37450_opts" hidden="1">"1, 10, 1, False, 2, True, False, , 0, False, False, 2, 2"</definedName>
    <definedName name="cb_Chart_4_opts" hidden="1">"1, 7, 1, False, 2, False, False, , 0, False, True, 1, 2"</definedName>
    <definedName name="cb_Chart_40">[74]Column!$M$25:$N$32</definedName>
    <definedName name="cb_Chart_40_opts" hidden="1">"1, 1, 1, False, 2, False, False, , 0, False, False, 3, 2"</definedName>
    <definedName name="cb_Chart_41_opts" hidden="1">"1, 10, 1, False, 2, True, False, , 0, False, False, 2, 1"</definedName>
    <definedName name="cb_Chart_41499">[73]Pie!$E$20:$F$23</definedName>
    <definedName name="cb_Chart_41499_opts" hidden="1">"1, 10, 1, False, 2, True, False, , 0, False, False, 2, 2"</definedName>
    <definedName name="cb_Chart_42">[74]Stacked_Column!$B$1:$E$8</definedName>
    <definedName name="cb_Chart_42_opts" hidden="1">"1, 3, 1, False, 2, True, False, , 0, False, True, 1, 2"</definedName>
    <definedName name="cb_Chart_43_opts" hidden="1">"1, 10, 1, False, 2, True, False, , 0, False, False, 2, 1"</definedName>
    <definedName name="cb_Chart_4634">[73]Pie!$B$1:$C$15</definedName>
    <definedName name="cb_Chart_4634_opts" hidden="1">"1, 10, 1, False, 2, True, False, , 0, False, False, 2, 2"</definedName>
    <definedName name="cb_Chart_4664">[73]Stacked_Bar!$B$1:$E$11</definedName>
    <definedName name="cb_Chart_4664_opts" hidden="1">"1, 5, 1, False, 2, True, False, , 0, False, True, 1, 2"</definedName>
    <definedName name="cb_Chart_46965_opts" hidden="1">"1, 1, 1, False, 2, False, False, , 0, False, False, 1, 1"</definedName>
    <definedName name="cb_Chart_48_opts" hidden="1">"2, 1, 2, True, 2, False, False, , 0, False, True, 1, 1"</definedName>
    <definedName name="cb_Chart_49_opts" hidden="1">"2, 1, 2, True, 2, False, False, , 0, False, True, 1, 1"</definedName>
    <definedName name="cb_Chart_5" hidden="1">#N/A</definedName>
    <definedName name="cb_Chart_5_opts" hidden="1">"1, 8, 1, False, 2, False, False, , 0, False, False, 1, 2"</definedName>
    <definedName name="cb_Chart_50_opts" hidden="1">"2, 1, 2, True, 2, False, False, , 0, False, True, 1, 1"</definedName>
    <definedName name="cb_Chart_51" hidden="1">[74]League!$H$4:$K$13</definedName>
    <definedName name="cb_Chart_51_opts" hidden="1">"1, 2, 1, False, 2, False, False, , 0, False, False, 2, 1"</definedName>
    <definedName name="cb_Chart_52">[74]League!$H$4:$K$13</definedName>
    <definedName name="cb_Chart_52_opts" hidden="1">"1, 2, 1, False, 2, False, False, , 0, False, False, 2, 1"</definedName>
    <definedName name="cb_Chart_52582_opts" hidden="1">"1, 1, 1, False, 2, False, False, , 0, False, False, 1, 2"</definedName>
    <definedName name="cb_Chart_53_opts" hidden="1">"1, 9, 1, False, 2, False, True, , 3, False, False, 1, 1"</definedName>
    <definedName name="cb_Chart_53437_opts" hidden="1">"1, 10, 1, False, 2, True, False, , 0, False, False, 2, 2"</definedName>
    <definedName name="cb_Chart_53482_opts" hidden="1">"1, 10, 1, False, 2, True, False, , 0, False, False, 2, 2"</definedName>
    <definedName name="cb_Chart_54">[74]League!$H$4:$K$13</definedName>
    <definedName name="cb_Chart_54_opts" hidden="1">"1, 2, 1, False, 2, False, False, , 0, False, False, 2, 1"</definedName>
    <definedName name="cb_Chart_5449_opts" hidden="1">"1, 1, 1, False, 2, False, False, , 0, False, False, 1, 1"</definedName>
    <definedName name="cb_Chart_55_opts" hidden="1">"1, 7, 1, False, 2, False, False, , 0, False, True, 2, 2"</definedName>
    <definedName name="cb_Chart_5723">[73]Line!$B$1:$F$11</definedName>
    <definedName name="cb_Chart_5723_opts" hidden="1">"1, 1, 1, False, 2, True, False, , 0, False, True, 1, 2"</definedName>
    <definedName name="cb_Chart_57613">[73]Stacked_Bar!$B$1:$E$11</definedName>
    <definedName name="cb_Chart_57613_opts" hidden="1">"1, 5, 1, False, 2, True, False, , 0, False, True, 2, 1"</definedName>
    <definedName name="cb_Chart_58046_opts" hidden="1">"1, 10, 1, False, 2, True, False, , 0, False, False, 2, 2"</definedName>
    <definedName name="cb_Chart_59010_opts" hidden="1">"1, 2, 1, False, 2, False, False, , 0, False, False, 2, 1"</definedName>
    <definedName name="cb_Chart_59340_opts" hidden="1">"1, 1, 1, False, 2, False, False, , 0, False, False, 1, 1"</definedName>
    <definedName name="cb_Chart_6" hidden="1">#REF!</definedName>
    <definedName name="cb_Chart_6_opts" hidden="1">"1, 10, 1, False, 2, True, False, , 0, False, False, 2, 2"</definedName>
    <definedName name="cb_Chart_62364_opts" hidden="1">"1, 1, 1, False, 2, True, False, , 0, False, False, 1, 2"</definedName>
    <definedName name="cb_Chart_64876_opts" hidden="1">"1, 1, 1, False, 2, True, False, , 0, False, False, 1, 2"</definedName>
    <definedName name="cb_Chart_66_opts" hidden="1">"1, 1, 1, False, 2, False, False, , 0, False, False, 1, 1"</definedName>
    <definedName name="cb_Chart_67711_opts" hidden="1">"1, 10, 1, False, 2, True, False, , 0, False, False, 2, 2"</definedName>
    <definedName name="cb_Chart_69605_opts" hidden="1">"1, 2, 1, False, 2, False, False, , 0, False, False, 2, 1"</definedName>
    <definedName name="cb_Chart_7" hidden="1">#REF!</definedName>
    <definedName name="cb_Chart_7_opts" hidden="1">"2, 1, 2, True, 2, False, False, , 0, False, True, 1, 2"</definedName>
    <definedName name="cb_Chart_70_opts" hidden="1">"1, 10, 1, False, 2, True, False, , 0, False, False, 1, 1"</definedName>
    <definedName name="cb_Chart_70648_opts" hidden="1">"1, 1, 1, False, 2, True, False, , 0, False, False, 2, 2"</definedName>
    <definedName name="cb_Chart_70997">[73]Pie!$E$19:$F$23</definedName>
    <definedName name="cb_Chart_70997_opts" hidden="1">"1, 10, 1, False, 2, False, False, , 0, False, False, 1, 1"</definedName>
    <definedName name="cb_Chart_71_opts" hidden="1">"1, 10, 1, False, 2, False, False, , 0, False, False, 1, 1"</definedName>
    <definedName name="cb_Chart_72_opts" hidden="1">"1, 10, 1, False, 2, True, False, , 0, False, False, 1, 1"</definedName>
    <definedName name="cb_Chart_73_opts" hidden="1">"1, 10, 1, False, 2, False, False, , 0, False, False, 1, 1"</definedName>
    <definedName name="cb_Chart_76165">[73]Pie!$E$21:$F$30</definedName>
    <definedName name="cb_Chart_76165_opts" hidden="1">"1, 10, 1, False, 2, True, False, , 0, False, False, 2, 2"</definedName>
    <definedName name="cb_Chart_76804_opts" hidden="1">"1, 1, 1, False, 2, False, False, , 0, False, False, 1, 1"</definedName>
    <definedName name="cb_Chart_77567">[73]Pie!$B$1:$C$15</definedName>
    <definedName name="cb_Chart_77567_opts" hidden="1">"1, 10, 1, False, 2, False, False, , 0, False, False, 1, 1"</definedName>
    <definedName name="cb_Chart_79140">[73]Line!$B$1:$F$25</definedName>
    <definedName name="cb_Chart_79140_opts" hidden="1">"1, 10, 1, False, 2, True, False, , 0, False, False, 2, 2"</definedName>
    <definedName name="cb_Chart_79981">[73]Stacked_Bar!$B$1:$F$11</definedName>
    <definedName name="cb_Chart_79981_opts" hidden="1">"1, 5, 1, False, 2, True, False, , 0, True, False, 2, 1"</definedName>
    <definedName name="cb_Chart_8">[73]Area!$B$1:$G$7</definedName>
    <definedName name="cb_Chart_8_opts" hidden="1">"1, 7, 1, False, 2, False, False, , 0, False, True, 2, 2"</definedName>
    <definedName name="cb_Chart_81541">[73]Pie!$E$18:$F$23</definedName>
    <definedName name="cb_Chart_81541_opts" hidden="1">"1, 10, 1, False, 2, True, False, , 0, False, False, 2, 2"</definedName>
    <definedName name="cb_Chart_82552_opts" hidden="1">"1, 1, 1, False, 2, True, False, , 0, False, False, 1, 2"</definedName>
    <definedName name="cb_Chart_83072_opts" hidden="1">"1, 1, 1, False, 2, True, False, , 0, False, False, 1, 2"</definedName>
    <definedName name="cb_Chart_86354">[73]Line!$B$1:$F$15</definedName>
    <definedName name="cb_Chart_86354_opts" hidden="1">"1, 10, 1, False, 2, False, False, , 0, False, False, 1, 1"</definedName>
    <definedName name="cb_Chart_87236">[73]Line!$B$1:$C$20</definedName>
    <definedName name="cb_Chart_87236_opts" hidden="1">"1, 1, 1, False, 2, True, False, , 0, False, False, 1, 2"</definedName>
    <definedName name="cb_Chart_9_opts" hidden="1">"1, 8, 1, False, 2, False, False, , 0, False, False, 1, 1"</definedName>
    <definedName name="cb_Chart_91188_opts" hidden="1">"1, 8, 1, False, 2, False, False, , 0, False, False, 1, 2"</definedName>
    <definedName name="cb_Chart_95047">[73]Line!$B$1:$F$11</definedName>
    <definedName name="cb_Chart_95047_opts" hidden="1">"1, 1, 1, False, 2, False, False, , 0, False, False, 1, 2"</definedName>
    <definedName name="cb_Chart_96286">[73]Line!$B$1:$F$25</definedName>
    <definedName name="cb_Chart_96286_opts" hidden="1">"1, 10, 1, False, 2, True, False, , 0, False, False, 2, 2"</definedName>
    <definedName name="cb_Chart_98091">[74]Column!$A$1:$A$16</definedName>
    <definedName name="cb_Chart_98091_opts" hidden="1">"1, 2, 1, False, 2, False, False, , 0, False, False, 2, 1"</definedName>
    <definedName name="cb_Chart_98700_opts" hidden="1">"1, 8, 1, False, 2, False, False, , 0, False, False, 1, 2"</definedName>
    <definedName name="cb_Copy_Chart_w_New_DataChart_10_opts" hidden="1">"2, 1, 1, True, 4, False, False, , 0, False, False, 2, 2"</definedName>
    <definedName name="cb_Copy_Chart_w_New_DataChart_7_opts" hidden="1">"2, 1, 1, True, 4, False, False, , 0, False, False, 2, 2"</definedName>
    <definedName name="cb_Copy_Chart_w_New_DataChart_8_opts" hidden="1">"2, 1, 1, True, 4, False, False, , 0, False, False, 2, 2"</definedName>
    <definedName name="cb_Copy_Chart_w_New_DataChart_9_opts" hidden="1">"2, 1, 1, True, 4, False, False, , 0, False, False, 2, 2"</definedName>
    <definedName name="cb_Dimension_Pie_ChartsChart_1_opts" hidden="1">"1, 1, 1, False, 2, True, False, , 0, False, False, 2, 2"</definedName>
    <definedName name="cb_Dimension_Pie_ChartsChart_2_opts" hidden="1">"1, 10, 1, False, 2, True, False, , 0, False, False, 2, 2"</definedName>
    <definedName name="cb_Export_LegendChart_14_opts" hidden="1">"1, 10, 1, False, 2, True, False, , 0, False, False, 2, 2"</definedName>
    <definedName name="cb_Export_LegendChart_15_opts" hidden="1">"1, 10, 1, False, 2, True, False, , 0, False, False, 2, 2"</definedName>
    <definedName name="cb_PieChart_16">[73]Pie!$B$1:$C$15</definedName>
    <definedName name="cb_PieChart_16_opts" hidden="1">"1, 10, 1, False, 2, True, False, , 0, False, False, 2, 2"</definedName>
    <definedName name="cb_sChart_1501">[74]Column!$M$16:$N$32</definedName>
    <definedName name="cb_sChart_1501_opts" hidden="1">"1, 1, 1, False, 2, True, False, , 0, False, False, 1, 2"</definedName>
    <definedName name="cb_sChart_26476">[73]Bar!$F$2:$G$8</definedName>
    <definedName name="cb_sChart_26476_opts" hidden="1">"1, 4, 1, False, 2, True, False, , 0, False, False, 1, 2"</definedName>
    <definedName name="cb_sChart_28031">[73]Bar!$F$2:$G$8</definedName>
    <definedName name="cb_sChart_28031_opts" hidden="1">"1, 4, 1, False, 2, True, False, , 0, False, False, 1, 1"</definedName>
    <definedName name="cb_sChart_29053">[74]League!$H$4:$K$13</definedName>
    <definedName name="cb_sChart_29053_opts" hidden="1">"1, 2, 1, False, 2, False, False, , 0, False, False, 2, 1"</definedName>
    <definedName name="cb_sChart_29913_opts" hidden="1">"1, 3, 1, False, 2, False, False, , 0, False, True, 2, 2"</definedName>
    <definedName name="cb_sChart_30292">[74]Column!$M$16:$N$32</definedName>
    <definedName name="cb_sChart_30292_opts" hidden="1">"1, 1, 1, False, 2, True, False, , 0, False, False, 1, 2"</definedName>
    <definedName name="cb_sChart_36498_opts" hidden="1">"1, 3, 1, False, 2, False, False, , 0, False, False, 1, 2"</definedName>
    <definedName name="cb_sChart_37450">[73]Stacked_Bar!$B$1:$F$11</definedName>
    <definedName name="cb_sChart_37450_opts" hidden="1">"1, 5, 1, False, 2, True, False, , 0, False, True, 2, 1"</definedName>
    <definedName name="cb_sChart_41499">[74]League!$H$4:$K$13</definedName>
    <definedName name="cb_sChart_41499_opts" hidden="1">"1, 2, 1, False, 2, False, False, , 0, False, False, 2, 1"</definedName>
    <definedName name="cb_sChart_4634">[74]League!$H$4:$K$13</definedName>
    <definedName name="cb_sChart_4634_opts" hidden="1">"1, 2, 1, False, 2, False, False, , 0, False, False, 2, 1"</definedName>
    <definedName name="cb_sChart_46965_opts" hidden="1">"1, 1, 1, False, 2, False, False, , 0, False, False, 1, 1"</definedName>
    <definedName name="cb_sChart_52582_opts" hidden="1">"1, 5, 1, False, 2, False, False, , 0, False, True, 1, 2"</definedName>
    <definedName name="cb_sChart_53437">[73]Line!$B$1:$E$56</definedName>
    <definedName name="cb_sChart_53437_opts" hidden="1">"1, 9, 1, False, 2, False, False, , 0, False, True, 2, 2"</definedName>
    <definedName name="cb_sChart_5449_opts" hidden="1">"1, 3, 1, False, 2, False, False, , 0, False, True, 2, 2"</definedName>
    <definedName name="cb_sChart_5723_opts" hidden="1">"1, 3, 1, False, 2, False, False, , 0, False, True, 2, 2"</definedName>
    <definedName name="cb_sChart_58046">[73]Line!$B$1:$F$56</definedName>
    <definedName name="cb_sChart_58046_opts" hidden="1">"1, 9, 1, False, 2, False, False, , 0, False, True, 2, 2"</definedName>
    <definedName name="cb_sChart_59010">[73]Stacked_Bar!$B$1:$F$11</definedName>
    <definedName name="cb_sChart_59010_opts" hidden="1">"1, 5, 1, False, 2, True, False, , 0, False, False, 2, 1"</definedName>
    <definedName name="cb_sChart_59340_opts" hidden="1">"1, 3, 1, False, 2, False, False, , 0, False, True, 2, 2"</definedName>
    <definedName name="cb_sChart_62364_opts" hidden="1">"1, 3, 1, False, 2, False, False, , 0, False, True, 2, 2"</definedName>
    <definedName name="cb_sChart_64876">[73]Bar!$F$2:$G$8</definedName>
    <definedName name="cb_sChart_64876_opts" hidden="1">"1, 5, 1, False, 2, True, False, , 0, False, False, 2, 2"</definedName>
    <definedName name="cb_sChart_70648">'[76]Scatter Line'!$A$1:$B$609</definedName>
    <definedName name="cb_sChart_70648_opts" hidden="1">"1, 8, 1, False, 2, False, False, , 0, False, False, 2, 2"</definedName>
    <definedName name="cb_sChart_70997">[74]League!$H$4:$K$13</definedName>
    <definedName name="cb_sChart_70997_opts" hidden="1">"1, 2, 1, False, 2, False, False, , 0, False, False, 2, 1"</definedName>
    <definedName name="cb_sChart_76165">[74]League!$H$4:$K$13</definedName>
    <definedName name="cb_sChart_76165_opts" hidden="1">"1, 2, 1, False, 2, False, False, , 0, False, False, 2, 1"</definedName>
    <definedName name="cb_sChart_76804_opts" hidden="1">"1, 3, 1, False, 2, False, False, , 0, False, True, 2, 2"</definedName>
    <definedName name="cb_sChart_77567">[74]Column!$M$16:$N$32</definedName>
    <definedName name="cb_sChart_77567_opts" hidden="1">"1, 1, 1, False, 2, True, False, , 0, False, False, 1, 2"</definedName>
    <definedName name="cb_sChart_79140">[73]Stacked_Bar!$B$1:$F$11</definedName>
    <definedName name="cb_sChart_79140_opts" hidden="1">"1, 5, 1, False, 2, False, False, , 0, False, True, 2, 1"</definedName>
    <definedName name="cb_sChart_81541">[74]League!$H$4:$K$13</definedName>
    <definedName name="cb_sChart_81541_opts" hidden="1">"1, 2, 1, False, 2, False, False, , 0, False, False, 2, 1"</definedName>
    <definedName name="cb_sChart_82552">[73]Bar!$F$2:$G$8</definedName>
    <definedName name="cb_sChart_82552_opts" hidden="1">"1, 4, 1, False, 2, True, False, , 0, False, False, 2, 1"</definedName>
    <definedName name="cb_sChart_83072">[73]Bar!$F$2:$G$8</definedName>
    <definedName name="cb_sChart_83072_opts" hidden="1">"1, 4, 1, False, 2, True, False, , 0, False, False, 2, 1"</definedName>
    <definedName name="cb_sChart_86354">[73]Bar!$F$2:$G$8</definedName>
    <definedName name="cb_sChart_86354_opts" hidden="1">"1, 4, 1, False, 2, True, False, , 0, False, False, 1, 1"</definedName>
    <definedName name="cb_sChart_87236">[73]Bar!$F$2:$G$8</definedName>
    <definedName name="cb_sChart_87236_opts" hidden="1">"1, 1, 1, False, 2, False, False, , 0, False, False, 1, 1"</definedName>
    <definedName name="cb_sChart_95047">[73]HiLoClose!$B$1:$E$14</definedName>
    <definedName name="cb_sChart_95047_opts" hidden="1">"1, 6, 1, False, 2, False, False, , 0, False, True, 2, 2"</definedName>
    <definedName name="cb_sChart_96286">[74]League!$H$4:$K$13</definedName>
    <definedName name="cb_sChart_96286_opts" hidden="1">"1, 2, 1, False, 2, False, False, , 0, False, False, 2, 1"</definedName>
    <definedName name="cb_sChart105F0196_opts" hidden="1">"1, 2, 1, False, 2, False, False, , 1, False, False, 2, 1"</definedName>
    <definedName name="cb_sChart12595BBC_opts" hidden="1">"1, 1, 1, False, 2, True, False, , 0, False, False, 2, 2"</definedName>
    <definedName name="cb_sChart12595E44_opts" hidden="1">"1, 3, 1, False, 2, True, False, , 0, True, False, 2, 2"</definedName>
    <definedName name="cb_sChart12D83A2_opts" hidden="1">"1, 1, 1, False, 2, False, False, , 0, False, True, 2, 2"</definedName>
    <definedName name="cb_sChart12D852C_opts" hidden="1">"1, 1, 1, False, 2, False, False, , 0, False, True, 2, 2"</definedName>
    <definedName name="cb_sChart12D89EB_opts" hidden="1">"1, 1, 1, False, 2, False, False, , 0, False, True, 2, 2"</definedName>
    <definedName name="cb_sChart12DAD51_opts" hidden="1">"1, 1, 1, False, 2, False, False, , 0, False, True, 2, 2"</definedName>
    <definedName name="cb_sChart12E7B7B_opts" hidden="1">"1, 1, 1, False, 2, True, False, , 0, False, True, 2, 2"</definedName>
    <definedName name="cb_sChart12E83C1_opts" hidden="1">"1, 1, 1, False, 2, False, False, , 0, False, True, 2, 1"</definedName>
    <definedName name="cb_sChart12E85B3_opts" hidden="1">"1, 1, 1, False, 2, False, False, , 0, False, True, 2, 2"</definedName>
    <definedName name="cb_sChart12E8C9E_opts" hidden="1">"1, 2, 1, False, 2, False, False, , 0, False, False, 2, 1"</definedName>
    <definedName name="cb_sChart12EA8E0_opts" hidden="1">"1, 1, 1, False, 2, True, False, , 0, False, False, 2, 2"</definedName>
    <definedName name="cb_sChart12EB078_opts" hidden="1">"1, 1, 1, False, 2, False, False, , 0, False, False, 2, 2"</definedName>
    <definedName name="cb_sChart12EBD15_opts" hidden="1">"1, 1, 1, False, 2, False, False, , 0, False, False, 2, 2"</definedName>
    <definedName name="cb_sChart12FE48A_opts" hidden="1">"1, 2, 1, False, 2, False, False, , 0, False, False, 2, 1"</definedName>
    <definedName name="cb_sChart12FE9EB_opts" hidden="1">"1, 1, 1, False, 2, False, False, , 0, False, False, 1, 2"</definedName>
    <definedName name="cb_sChart12FEDFD_opts" hidden="1">"1, 1, 1, False, 2, False, False, , 0, False, False, 1, 2"</definedName>
    <definedName name="cb_sChart12FF231_opts" hidden="1">"1, 1, 1, False, 2, False, False, , 0, False, False, 1, 2"</definedName>
    <definedName name="cb_sChart12FF8BF_opts" hidden="1">"1, 1, 1, False, 2, False, False, , 0, False, False, 1, 2"</definedName>
    <definedName name="cb_sChart12FF933_opts" hidden="1">"1, 3, 1, False, 2, False, False, , 0, False, False, 1, 2"</definedName>
    <definedName name="cb_sChart12FFC46_opts" hidden="1">"1, 1, 1, False, 2, False, False, , 0, False, False, 1, 2"</definedName>
    <definedName name="cb_sChart14E6EA1E_opts" hidden="1">"1, 9, 1, False, 2, False, False, , 0, False, False, 1, 2"</definedName>
    <definedName name="cb_sChart14E6EB91_opts" hidden="1">"1, 9, 1, False, 2, False, False, , 0, False, False, 1, 1"</definedName>
    <definedName name="cb_sChart14E6ED99_opts" hidden="1">"1, 9, 1, False, 2, False, False, , 0, False, False, 1, 1"</definedName>
    <definedName name="cb_sChart14E6F3EE_opts" hidden="1">"1, 9, 1, False, 2, False, False, , 0, False, False, 1, 1"</definedName>
    <definedName name="cb_sChart14E81502_opts" hidden="1">"1, 9, 1, False, 2, False, False, , 0, False, False, 1, 2"</definedName>
    <definedName name="cb_sChart14E81DF6_opts" hidden="1">"1, 9, 1, False, 2, False, False, , 0, False, False, 1, 2"</definedName>
    <definedName name="cb_sChart14E82800_opts" hidden="1">"1, 9, 1, False, 2, False, False, , 0, False, False, 1, 2"</definedName>
    <definedName name="cb_sChart14E83288_opts" hidden="1">"1, 9, 1, False, 2, False, False, , 0, False, False, 1, 2"</definedName>
    <definedName name="cb_sChart14E8F629_opts" hidden="1">"1, 9, 1, False, 2, False, False, , 0, False, False, 1, 2"</definedName>
    <definedName name="cb_sChart14F787E8_opts" hidden="1">"1, 9, 1, False, 2, False, False, , 0, False, False, 1, 2"</definedName>
    <definedName name="cb_sChart14F7947A_opts" hidden="1">"1, 9, 1, False, 2, False, False, , 0, False, False, 1, 2"</definedName>
    <definedName name="cb_sChart14F79A09_opts" hidden="1">"1, 9, 1, False, 2, False, False, , 0, False, False, 1, 2"</definedName>
    <definedName name="cb_sChart14FA60AB_opts" hidden="1">"1, 9, 1, False, 2, False, False, , 0, False, False, 1, 2"</definedName>
    <definedName name="cb_sChart14FA650D_opts" hidden="1">"1, 9, 1, False, 2, False, False, , 0, False, False, 1, 2"</definedName>
    <definedName name="cb_sChart1501ACE3_opts" hidden="1">"1, 8, 1, False, 2, False, False, , 0, False, False, 1, 2"</definedName>
    <definedName name="cb_sChart1501AEF7_opts" hidden="1">"1, 9, 1, False, 2, False, False, , 0, False, False, 1, 2"</definedName>
    <definedName name="cb_sChart1501DCE6_opts" hidden="1">"1, 9, 1, False, 2, False, False, , 0, False, False, 1, 2"</definedName>
    <definedName name="cb_sChart1501EF92_opts" hidden="1">"1, 9, 1, False, 2, False, False, , 0, False, False, 1, 2"</definedName>
    <definedName name="cb_sChart1501F8CB_opts" hidden="1">"1, 9, 1, False, 2, False, False, , 0, False, False, 1, 2"</definedName>
    <definedName name="cb_sChart150208AA_opts" hidden="1">"1, 9, 1, False, 2, False, False, , 0, False, False, 1, 2"</definedName>
    <definedName name="cb_sChart15020EC4_opts" hidden="1">"1, 9, 1, False, 2, False, False, , 0, False, False, 1, 2"</definedName>
    <definedName name="cb_sChart150212BF_opts" hidden="1">"1, 9, 1, False, 2, False, False, , 0, False, False, 1, 2"</definedName>
    <definedName name="cb_sChart15021F68_opts" hidden="1">"1, 9, 1, False, 2, False, False, , 0, False, False, 1, 1"</definedName>
    <definedName name="cb_sChart15022484_opts" hidden="1">"1, 9, 1, False, 2, False, False, , 0, False, False, 1, 2"</definedName>
    <definedName name="cb_sChart150226F5_opts" hidden="1">"1, 9, 1, False, 2, False, False, , 0, False, False, 1, 2"</definedName>
    <definedName name="cb_sChart15144595_opts" hidden="1">"1, 9, 1, False, 2, False, False, , 0, False, False, 1, 2"</definedName>
    <definedName name="cb_sChart15145615_opts" hidden="1">"1, 9, 1, False, 2, False, False, , 0, False, False, 1, 2"</definedName>
    <definedName name="cb_sChart151464B0_opts" hidden="1">"1, 9, 1, False, 2, False, False, , 0, False, False, 1, 2"</definedName>
    <definedName name="cb_sChart15146FA1_opts" hidden="1">"1, 9, 1, False, 2, False, False, , 0, False, False, 1, 2"</definedName>
    <definedName name="cb_sChart15149A94_opts" hidden="1">"1, 9, 1, False, 2, False, False, , 0, False, False, 1, 2"</definedName>
    <definedName name="cb_sChart1514EEC3_opts" hidden="1">"1, 9, 1, False, 2, False, False, , 0, False, False, 1, 2"</definedName>
    <definedName name="cb_sChart1514F2E0_opts" hidden="1">"1, 9, 1, False, 2, False, False, , 0, False, False, 1, 2"</definedName>
    <definedName name="cb_sChart151510A0_opts" hidden="1">"1, 9, 1, False, 2, False, False, , 0, False, False, 1, 2"</definedName>
    <definedName name="cb_sChart15154C37_opts" hidden="1">"1, 9, 1, False, 2, False, False, , 0, False, False, 1, 2"</definedName>
    <definedName name="cb_sChart15157034_opts" hidden="1">"1, 9, 1, False, 2, False, False, , 0, False, False, 1, 2"</definedName>
    <definedName name="cb_sChart1515F81B_opts" hidden="1">"1, 9, 1, False, 2, False, False, , 0, False, False, 1, 2"</definedName>
    <definedName name="cb_sChart1515F9EA_opts" hidden="1">"1, 9, 1, False, 2, False, False, , 0, False, False, 1, 2"</definedName>
    <definedName name="cb_sChart15161029_opts" hidden="1">"1, 9, 1, False, 2, False, False, , 0, False, False, 1, 2"</definedName>
    <definedName name="cb_sChart15163773_opts" hidden="1">"1, 9, 1, False, 2, False, False, , 0, False, False, 1, 2"</definedName>
    <definedName name="cb_sChart15164F8C_opts" hidden="1">"1, 9, 1, False, 2, False, False, , 0, False, False, 1, 2"</definedName>
    <definedName name="cb_sChart15165265_opts" hidden="1">"1, 9, 1, False, 2, False, False, , 0, False, False, 1, 2"</definedName>
    <definedName name="cb_sChart15166173_opts" hidden="1">"1, 9, 1, False, 2, False, False, , 0, False, False, 1, 2"</definedName>
    <definedName name="cb_sChart1516A84C_opts" hidden="1">"1, 9, 1, False, 2, False, False, , 0, False, False, 1, 2"</definedName>
    <definedName name="cb_sChart16EBA7BA_opts" hidden="1">"1, 1, 1, False, 2, True, False, , 0, False, True, 1, 2"</definedName>
    <definedName name="cb_sChart181DCCD8_opts" hidden="1">"1, 9, 1, False, 2, False, False, , 0, False, True, 1, 2"</definedName>
    <definedName name="cb_sChart181DCFF7_opts" hidden="1">"1, 3, 1, False, 2, True, False, , 0, True, True, 2, 1"</definedName>
    <definedName name="cb_sChart181DDD93_opts" hidden="1">"1, 3, 1, False, 2, True, False, , 0, True, True, 2, 1"</definedName>
    <definedName name="cb_sChart181DDEEE_opts" hidden="1">"1, 3, 1, False, 2, True, False, , 0, True, True, 2, 1"</definedName>
    <definedName name="cb_sChart181DE1C7_opts" hidden="1">"1, 10, 1, False, 2, True, False, , 0, False, True, 2, 1"</definedName>
    <definedName name="cb_sChart181E8791_opts" hidden="1">"2, 1, 2, True, 2, True, False, , 0, False, True, 1, 2"</definedName>
    <definedName name="cb_sChart181E96D9_opts" hidden="1">"1, 9, 1, False, 2, False, False, , 0, False, True, 1, 2"</definedName>
    <definedName name="cb_sChart19550B88_opts" hidden="1">"1, 1, 1, False, 2, False, False, , 0, False, False, 1, 1"</definedName>
    <definedName name="cb_sChart1955183C_opts" hidden="1">"2, 1, 1, True, 2, False, False, , 0, False, False, 1, 1"</definedName>
    <definedName name="cb_sChart19551C4E_opts" hidden="1">"2, 1, 1, True, 2, True, False, , 0, False, False, 1, 1"</definedName>
    <definedName name="cb_sChart1955C01A_opts" hidden="1">"2, 1, 1, False, 2, False, False, , 0, False, True, 1, 1"</definedName>
    <definedName name="cb_sChart1955C1C7_opts" hidden="1">"2, 1, 1, True, 2, False, False, , 0, False, True, 1, 1"</definedName>
    <definedName name="cb_sChart19EB7A17_opts" hidden="1">"1, 3, 1, False, 2, False, False, , 0, False, True, 1, 1"</definedName>
    <definedName name="cb_sChart19EB7D70_opts" hidden="1">"1, 5, 1, False, 2, False, False, , 0, False, True, 1, 1"</definedName>
    <definedName name="cb_sChart19EB7F61_opts" hidden="1">"1, 3, 1, False, 2, False, False, , 0, False, True, 1, 1"</definedName>
    <definedName name="cb_sChart1AC0211C_opts" hidden="1">"1, 1, 1, False, 2, False, False, , 0, False, False, 2, 2"</definedName>
    <definedName name="cb_sChart1AC021B3_opts" hidden="1">"1, 1, 1, False, 2, False, False, , 0, False, False, 2, 2"</definedName>
    <definedName name="cb_sChart1AC02226_opts" hidden="1">"1, 1, 1, False, 2, False, False, , 0, False, False, 2, 2"</definedName>
    <definedName name="cb_sChart1AC02446_opts" hidden="1">"1, 1, 1, False, 2, True, False, , 0, False, True, 2, 2"</definedName>
    <definedName name="cb_sChart1AC02765_opts" hidden="1">"1, 1, 1, False, 2, True, False, , 0, False, True, 2, 2"</definedName>
    <definedName name="cb_sChart1AC027D9_opts" hidden="1">"1, 1, 1, False, 2, True, False, , 0, False, True, 2, 2"</definedName>
    <definedName name="cb_sChart1B7AB11_opts" hidden="1">"1, 7, 1, False, 2, False, False, , 0, False, True, 1, 1"</definedName>
    <definedName name="cb_sChart1B7ECF0_opts" hidden="1">"1, 9, 1, False, 2, False, False, , 0, False, False, 1, 1"</definedName>
    <definedName name="cb_sChart1B8AF1F_opts" hidden="1">"1, 9, 1, False, 2, False, True, , 0, False, False, 1, 1"</definedName>
    <definedName name="cb_sChart1B99DE1_opts" hidden="1">"1, 7, 1, False, 2, False, False, , 0, False, True, 1, 2"</definedName>
    <definedName name="cb_sChart1B9A4AFE_opts" hidden="1">"1, 9, 1, False, 2, False, False, , 0, False, False, 1, 2"</definedName>
    <definedName name="cb_sChart1BA1DC3F_opts" hidden="1">"1, 9, 1, False, 2, False, False, , 0, False, False, 1, 2"</definedName>
    <definedName name="cb_sChart1BA8AA_opts" hidden="1">"1, 1, 1, False, 2, False, False, , 0, False, False, 1, 2"</definedName>
    <definedName name="cb_sChart1BADD1_opts" hidden="1">"1, 1, 1, False, 2, False, False, , 0, False, False, 2, 2"</definedName>
    <definedName name="cb_sChart1C94B61D_opts" hidden="1">"1, 9, 3, False, 2, False, False, , 0, False, True, 1, 1"</definedName>
    <definedName name="cb_sChart1C94BA0C_opts" hidden="1">"1, 1, 1, False, 2, True, False, , 0, False, True, 1, 1"</definedName>
    <definedName name="cb_sChart1C94BFE1_opts" hidden="1">"1, 9, 1, False, 2, False, False, , 0, False, True, 1, 1"</definedName>
    <definedName name="cb_sChart1CAAAF_opts" hidden="1">"1, 1, 1, False, 2, False, False, , 0, False, False, 3, 2"</definedName>
    <definedName name="cb_sChart1D05BD_opts" hidden="1">"1, 4, 1, False, 2, True, False, , 0, False, False, 2, 1"</definedName>
    <definedName name="cb_sChart1D0E49_opts" hidden="1">"1, 1, 1, False, 2, True, False, , 0, False, True, 2, 1"</definedName>
    <definedName name="cb_sChart1D0EF7_opts" hidden="1">"1, 5, 1, False, 2, True, False, , 0, False, True, 2, 1"</definedName>
    <definedName name="cb_sChart1D3AE8_opts" hidden="1">"1, 6, 1, False, 2, False, False, , 0, False, True, 2, 2"</definedName>
    <definedName name="cb_sChart1D3EEF_opts" hidden="1">"1, 7, 1, False, 2, False, False, , 0, False, True, 2, 2"</definedName>
    <definedName name="cb_sChart1D41EA_opts" hidden="1">"1, 8, 1, False, 2, False, False, , 0, False, False, 2, 2"</definedName>
    <definedName name="cb_sChart1D5891_opts" hidden="1">"1, 9, 1, False, 2, False, False, , 0, False, True, 2, 2"</definedName>
    <definedName name="cb_sChart1D9CE2_opts" hidden="1">"1, 10, 1, False, 2, True, False, , 0, False, False, 2, 2"</definedName>
    <definedName name="cb_sChart1DA03A_opts" hidden="1">"2, 1, 1, True, 3, False, False, , 0, False, True, 1, 2"</definedName>
    <definedName name="cb_sChart1DA590_opts" hidden="1">"2, 1, 1, True, 3, False, False, , 0, False, True, 2, 2"</definedName>
    <definedName name="cb_sChart1DBAAD_opts" hidden="1">"2, 1, 2, True, 2, False, False, , 0, False, True, 1, 2"</definedName>
    <definedName name="cb_sChart1DBB89_opts" hidden="1">"2, 1, 2, True, 2, False, False, , 0, False, True, 1, 1"</definedName>
    <definedName name="cb_sChart1DCA97_opts" hidden="1">"2, 1, 1, True, 2, False, False, , 0, False, True, 2, 1"</definedName>
    <definedName name="cb_sChart1DCCF1_opts" hidden="1">"2, 1, 1, True, 2, False, False, , 0, False, True, 1, 2"</definedName>
    <definedName name="cb_sChart1E1206_opts" hidden="1">"2, 1, 3, False, 2, False, False, , 0, False, True, 2, 2"</definedName>
    <definedName name="cb_sChart1E17F2_opts" hidden="1">"1, 9, 1, False, 2, False, False, , 0, False, True, 1, 1"</definedName>
    <definedName name="cb_sChart1E2D49_opts" hidden="1">"1, 10, 1, False, 2, True, False, , 0, False, False, 3, 2"</definedName>
    <definedName name="cb_sChart1E2DEB_opts" hidden="1">"1, 10, 1, False, 2, True, False, , 0, False, False, 2, 2"</definedName>
    <definedName name="cb_sChart1E3944_opts" hidden="1">"1, 10, 1, False, 2, True, False, , 0, False, False, 2, 2"</definedName>
    <definedName name="cb_sChart1E3BE4_opts" hidden="1">"1, 10, 1, False, 2, True, False, , 0, False, False, 2, 2"</definedName>
    <definedName name="cb_sChart1E3E3D_opts" hidden="1">"1, 10, 1, False, 2, True, False, , 0, False, False, 1, 2"</definedName>
    <definedName name="cb_sChart1E4314_opts" hidden="1">"1, 10, 1, False, 2, True, False, , 0, False, False, 2, 2"</definedName>
    <definedName name="cb_sChart1E4E56_opts" hidden="1">"1, 1, 1, False, 2, False, False, , 0, False, False, 2, 2"</definedName>
    <definedName name="cb_sChart1E5372_opts" hidden="1">"1, 1, 1, False, 2, True, False, , 0, False, True, 2, 2"</definedName>
    <definedName name="cb_sChart1E5975_opts" hidden="1">"2, 1, 2, True, 2, False, False, , 0, False, True, 1, 2"</definedName>
    <definedName name="cb_sChart1E5C43_opts" hidden="1">"2, 1, 2, True, 2, False, False, , 0, False, True, 2, 2"</definedName>
    <definedName name="cb_sChart1E5F4A_opts" hidden="1">"2, 1, 2, True, 2, False, False, , 0, False, True, 1, 2"</definedName>
    <definedName name="cb_sChart23F891A_opts" hidden="1">"1, 9, 1, False, 2, False, False, , 0, False, True, 1, 1"</definedName>
    <definedName name="cb_sChart24ED245_opts" hidden="1">"1, 9, 1, False, 2, False, False, , 0, False, True, 1, 1"</definedName>
    <definedName name="cb_sChart24ED930_opts" hidden="1">"1, 9, 1, False, 2, False, False, , 0, False, False, 1, 1"</definedName>
    <definedName name="cb_sChart26CA498_opts" hidden="1">"1, 9, 1, False, 2, False, False, , 0, False, False, 1, 1"</definedName>
    <definedName name="cb_sChart27D31D5_opts" hidden="1">"1, 9, 1, False, 2, False, False, , 0, False, True, 1, 1"</definedName>
    <definedName name="cb_sChart27D3990_opts" hidden="1">"1, 9, 1, False, 2, False, False, , 0, False, True, 1, 1"</definedName>
    <definedName name="cb_sChart2A64D8F_opts" hidden="1">"1, 8, 1, False, 2, False, False, , 0, False, True, 1, 1"</definedName>
    <definedName name="cb_sChart2A65748_opts" hidden="1">"1, 8, 1, False, 2, False, False, , 0, False, True, 1, 1"</definedName>
    <definedName name="cb_sChart2A667D4_opts" hidden="1">"1, 8, 1, False, 2, False, False, , 0, False, True, 1, 1"</definedName>
    <definedName name="cb_sChart2A66D9D_opts" hidden="1">"1, 8, 1, False, 2, False, False, , 0, False, True, 1, 1"</definedName>
    <definedName name="cb_sChart2A67124_opts" hidden="1">"2, 1, 3, False, 2, False, False, , 0, False, True, 1, 1"</definedName>
    <definedName name="cb_sChart2A673A1_opts" hidden="1">"1, 8, 1, False, 2, False, False, , 0, False, True, 1, 1"</definedName>
    <definedName name="cb_sChart2A67A0C_opts" hidden="1">"1, 8, 1, False, 2, False, False, , 0, False, True, 1, 1"</definedName>
    <definedName name="cb_sChart2A68670_opts" hidden="1">"1, 8, 1, False, 2, False, False, , 0, False, True, 1, 1"</definedName>
    <definedName name="cb_sChart2A6C43D_opts" hidden="1">"1, 9, 1, False, 2, False, False, , 0, False, True, 1, 1"</definedName>
    <definedName name="cb_sChart2A74E8A_opts" hidden="1">"1, 9, 1, False, 2, False, False, , 0, False, True, 1, 1"</definedName>
    <definedName name="cb_sChart2A76BA8">'[77]3-Year Data'!$A$1:$C$159</definedName>
    <definedName name="cb_sChart2A76BA8_opts" hidden="1">"1, 9, 1, False, 2, False, False, , 0, False, True, 1, 1"</definedName>
    <definedName name="cb_sChart2D6F93B_opts" hidden="1">"1, 9, 1, False, 2, False, False, , 0, False, True, 1, 1"</definedName>
    <definedName name="cb_sChart2D714FE_opts" hidden="1">"1, 9, 1, False, 2, False, False, , 0, False, True, 1, 2"</definedName>
    <definedName name="cb_sChart2D737E5_opts" hidden="1">"1, 9, 1, False, 2, False, False, , 0, False, False, 1, 2"</definedName>
    <definedName name="cb_sChart2D73A28_opts" hidden="1">"1, 9, 1, False, 2, False, False, , 0, False, True, 1, 1"</definedName>
    <definedName name="cb_sChart2D759D9_opts" hidden="1">"1, 10, 1, False, 2, False, False, , 0, False, False, 1, 2"</definedName>
    <definedName name="cb_sChart2D76823_opts" hidden="1">"1, 9, 1, False, 2, False, False, , 0, False, True, 1, 2"</definedName>
    <definedName name="cb_sChart2D76BFA_opts" hidden="1">"1, 9, 1, False, 2, False, False, , 0, False, True, 1, 2"</definedName>
    <definedName name="cb_sChart2D9FB96_opts" hidden="1">"1, 9, 1, False, 2, False, False, , 0, False, True, 1, 2"</definedName>
    <definedName name="cb_sChart2D9FE6F_opts" hidden="1">"1, 9, 1, False, 2, False, False, , 0, False, True, 1, 2"</definedName>
    <definedName name="cb_sChart2DA6F48_opts" hidden="1">"1, 9, 1, False, 2, False, False, , 0, False, True, 1, 2"</definedName>
    <definedName name="cb_sChart2DAB5B8_opts" hidden="1">"1, 7, 1, False, 2, False, False, , 0, False, True, 1, 1"</definedName>
    <definedName name="cb_sChart2DAC2D5_opts" hidden="1">"1, 7, 1, False, 2, False, False, , 0, False, True, 1, 1"</definedName>
    <definedName name="cb_sChart2DADDDE_opts" hidden="1">"1, 7, 1, False, 2, False, False, , 0, False, False, 1, 1"</definedName>
    <definedName name="cb_sChart2DADE5D_opts" hidden="1">"1, 7, 1, False, 2, False, False, , 0, False, True, 1, 1"</definedName>
    <definedName name="cb_sChart2DAF358_opts" hidden="1">"1, 7, 1, False, 2, False, False, , 0, False, True, 1, 1"</definedName>
    <definedName name="cb_sChart2DB05D6_opts" hidden="1">"1, 7, 1, False, 2, False, False, , 0, False, True, 1, 1"</definedName>
    <definedName name="cb_sChart2DBCB46_opts" hidden="1">"1, 7, 1, False, 2, False, False, , 0, False, True, 1, 1"</definedName>
    <definedName name="cb_sChart2E6278B">'[78]Horizontal and Vertical'!$C$6:$E$170</definedName>
    <definedName name="cb_sChart2E6278B_opts" hidden="1">"1, 9, 1, False, 2, False, False, , 0, False, True, 1, 1"</definedName>
    <definedName name="cb_sChart2EB0678_opts" hidden="1">"1, 1, 1, False, 2, True, False, , 0, False, True, 2, 2"</definedName>
    <definedName name="cb_sChart2F3EBCE_opts" hidden="1">"2, 1, 1, False, 2, False, False, , 0, False, True, 2, 2"</definedName>
    <definedName name="cb_sChart2F3F63F_opts" hidden="1">"1, 5, 1, False, 2, True, False, , 0, False, False, 1, 1"</definedName>
    <definedName name="cb_sChart2F3F90D_opts" hidden="1">"1, 5, 1, False, 2, True, False, , 0, False, False, 2, 2"</definedName>
    <definedName name="cb_sChart2F46DBE_opts" hidden="1">"2, 1, 1, True, 2, False, False, , 0, False, True, 1, 2"</definedName>
    <definedName name="cb_sChart2F470D1_opts" hidden="1">"2, 1, 1, False, 2, True, False, , 0, False, True, 1, 2"</definedName>
    <definedName name="cb_sChart2F4952A_opts" hidden="1">"1, 5, 1, False, 2, False, False, , 0, False, False, 1, 1"</definedName>
    <definedName name="cb_sChart2F49CDA_opts" hidden="1">"1, 5, 1, False, 2, False, False, , 0, False, False, 1, 1"</definedName>
    <definedName name="cb_sChart2F4A3D0_opts" hidden="1">"1, 5, 1, False, 2, False, False, , 0, False, False, 1, 1"</definedName>
    <definedName name="cb_sChart2F4A9B1_opts" hidden="1">"1, 5, 1, False, 2, False, False, , 0, False, False, 1, 1"</definedName>
    <definedName name="cb_sChart2F65E86_opts" hidden="1">"1, 1, 1, False, 2, True, False, , 0, False, False, 2, 2"</definedName>
    <definedName name="cb_sChart2F6A8C2_opts" hidden="1">"1, 1, 1, False, 2, True, False, , 0, False, False, 1, 2"</definedName>
    <definedName name="cb_sChart2F6AAB4_opts" hidden="1">"1, 1, 1, False, 2, True, False, , 0, False, True, 1, 2"</definedName>
    <definedName name="cb_sChart2F6B601_opts" hidden="1">"1, 1, 1, False, 2, False, False, , 0, False, False, 1, 1"</definedName>
    <definedName name="cb_sChart2F730C1_opts" hidden="1">"1, 4, 1, False, 2, False, False, , 0, False, False, 1, 1"</definedName>
    <definedName name="cb_sChart2FA9A3C_opts" hidden="1">"1, 3, 1, False, 2, False, False, , 0, False, True, 1, 2"</definedName>
    <definedName name="cb_sChart2FA9CC4_opts" hidden="1">"1, 3, 1, False, 2, False, False, , 0, False, True, 1, 2"</definedName>
    <definedName name="cb_sChart33FC2FF_opts" hidden="1">"1, 5, 1, False, 2, False, False, , 0, False, False, 1, 2"</definedName>
    <definedName name="cb_sChart33FC8D4_opts" hidden="1">"1, 5, 1, False, 2, False, False, , 0, False, False, 1, 2"</definedName>
    <definedName name="cb_sChart33FE8BF_opts" hidden="1">"1, 5, 1, False, 2, False, False, , 0, False, False, 1, 2"</definedName>
    <definedName name="cb_sChart34010F1_opts" hidden="1">"1, 5, 1, False, 2, False, False, , 0, False, False, 1, 2"</definedName>
    <definedName name="cb_sChart3401AFA_opts" hidden="1">"1, 5, 1, False, 2, False, False, , 0, False, False, 1, 2"</definedName>
    <definedName name="cb_sChart3409186_opts" hidden="1">"1, 5, 1, False, 2, False, False, , 0, False, False, 1, 2"</definedName>
    <definedName name="cb_sChart340A263_opts" hidden="1">"1, 5, 1, False, 2, False, False, , 0, False, False, 1, 1"</definedName>
    <definedName name="cb_sChart340F629_opts" hidden="1">"1, 8, 1, False, 2, False, False, , 0, False, False, 1, 2"</definedName>
    <definedName name="cb_sChart340FD14_opts" hidden="1">"1, 8, 1, False, 2, False, False, , 0, False, False, 1, 2"</definedName>
    <definedName name="cb_sChart34107E2_opts" hidden="1">"1, 8, 1, False, 2, False, False, , 0, False, False, 1, 1"</definedName>
    <definedName name="cb_sChart3434ED7_opts" hidden="1">"1, 5, 1, False, 2, False, False, , 0, False, False, 1, 2"</definedName>
    <definedName name="cb_sChart343DEED_opts" hidden="1">"2, 1, 2, True, 2, False, False, , 0, False, True, 1, 2"</definedName>
    <definedName name="cb_sChart344EE9A">'[79]line 2'!$A$1:$G$88</definedName>
    <definedName name="cb_sChart344EE9A_opts" hidden="1">"1, 9, 1, False, 2, False, False, , 0, False, True, 1, 1"</definedName>
    <definedName name="cb_sChart344F24F_opts" hidden="1">"1, 9, 1, False, 2, False, False, , 0, False, True, 1, 2"</definedName>
    <definedName name="cb_sChart3450777_opts" hidden="1">"1, 9, 1, False, 2, False, True, 13, 2, False, False, 1, 1"</definedName>
    <definedName name="cb_sChart3450E85">'[78]Horizontal and Vertical'!$C$6:$E$170</definedName>
    <definedName name="cb_sChart3450E85_opts" hidden="1">"1, 9, 1, False, 2, False, False, , 0, False, True, 1, 2"</definedName>
    <definedName name="cb_sChart3452C22_opts" hidden="1">"1, 3, 1, False, 2, False, False, , 0, False, True, 1, 2"</definedName>
    <definedName name="cb_sChart345311B_opts" hidden="1">"1, 3, 1, False, 2, False, False, , 0, False, True, 1, 2"</definedName>
    <definedName name="cb_sChart3453B0D_opts" hidden="1">"2, 1, 1, True, 2, False, False, , 0, False, True, 1, 2"</definedName>
    <definedName name="cb_sChart34647CA_opts" hidden="1">"1, 8, 1, False, 2, False, False, , 0, False, False, 2, 2"</definedName>
    <definedName name="cb_sChart346520D_opts" hidden="1">"1, 8, 1, False, 2, False, False, , 0, False, False, 1, 2"</definedName>
    <definedName name="cb_sChart34654DB_opts" hidden="1">"1, 8, 1, False, 2, False, False, , 0, False, False, 1, 2"</definedName>
    <definedName name="cb_sChart346953C_opts" hidden="1">"2, 1, 1, False, 2, False, False, , 0, False, False, 2, 2"</definedName>
    <definedName name="cb_sChart346A27B_opts" hidden="1">"1, 3, 1, False, 2, False, False, , 0, False, True, 2, 2"</definedName>
    <definedName name="cb_sChart347102A_opts" hidden="1">"2, 1, 1, False, 2, False, False, , 0, False, True, 2, 2"</definedName>
    <definedName name="cb_sChart34E448E_opts" hidden="1">"1, 1, 1, False, 2, False, False, , 0, False, False, 1, 1"</definedName>
    <definedName name="cb_sChart34F5376_opts" hidden="1">"2, 1, 2, True, 2, False, False, , 0, False, True, 1, 2"</definedName>
    <definedName name="cb_sChart34F577C_opts" hidden="1">"2, 1, 2, True, 2, False, False, , 0, False, True, 1, 2"</definedName>
    <definedName name="cb_sChart34F5A05_opts" hidden="1">"2, 1, 2, True, 2, False, False, , 0, False, True, 1, 2"</definedName>
    <definedName name="cb_sChart34F5F2C_opts" hidden="1">"2, 1, 2, True, 2, False, False, , 0, False, True, 1, 2"</definedName>
    <definedName name="cb_sChart34F92FC_opts" hidden="1">"1, 1, 1, False, 2, True, False, , 0, False, False, 1, 2"</definedName>
    <definedName name="cb_sChart34F9B08_opts" hidden="1">"1, 4, 1, False, 2, False, False, , 0, False, False, 1, 1"</definedName>
    <definedName name="cb_sChart34FAEB3_opts" hidden="1">"1, 3, 1, False, 2, False, False, , 0, False, True, 1, 1"</definedName>
    <definedName name="cb_sChart34FB053_opts" hidden="1">"1, 3, 1, False, 2, True, False, , 0, False, False, 1, 1"</definedName>
    <definedName name="cb_sChart352F02B_opts" hidden="1">"1, 5, 1, False, 2, True, False, , 0, False, False, 1, 2"</definedName>
    <definedName name="cb_sChart3532FF6_opts" hidden="1">"2, 1, 1, False, 2, False, False, , 0, False, True, 1, 2"</definedName>
    <definedName name="cb_sChart355BCAD_opts" hidden="1">"2, 1, 1, False, 2, False, False, , 0, False, True, 1, 2"</definedName>
    <definedName name="cb_sChart35FF6A2_opts" hidden="1">"1, 8, 1, False, 2, False, False, , 0, False, False, 1, 2"</definedName>
    <definedName name="cb_sChart3624091_opts" hidden="1">"1, 8, 1, False, 2, False, False, , 0, False, False, 1, 2"</definedName>
    <definedName name="cb_sChart36406CE_opts" hidden="1">"1, 3, 1, False, 2, True, False, , 0, False, True, 1, 1"</definedName>
    <definedName name="cb_sChart3AB73A1_opts" hidden="1">"2, 1, 1, False, 2, True, False, , 0, False, True, 2, 2"</definedName>
    <definedName name="cb_sChart3ABAD51_opts" hidden="1">"1, 5, 1, False, 2, True, False, , 0, False, False, 2, 2"</definedName>
    <definedName name="cb_sChart3AE4A4F_opts" hidden="1">"2, 1, 1, True, 2, False, False, , 0, False, True, 2, 2"</definedName>
    <definedName name="cb_sChart3AEA7B7_opts" hidden="1">"2, 1, 1, True, 2, False, False, , 0, False, True, 1, 1"</definedName>
    <definedName name="cb_sChart3AEAB83_opts" hidden="1">"2, 1, 1, True, 2, False, False, , 0, False, True, 2, 2"</definedName>
    <definedName name="cb_sChart3AF2834_opts" hidden="1">"1, 3, 1, False, 2, False, False, , 0, False, False, 2, 2"</definedName>
    <definedName name="cb_sChart3AF5310_opts" hidden="1">"1, 1, 1, False, 2, False, False, , 0, False, False, 1, 2"</definedName>
    <definedName name="cb_sChart3AF68AD_opts" hidden="1">"1, 1, 1, False, 2, False, False, , 0, False, False, 2, 2"</definedName>
    <definedName name="cb_sChart3AF71DA_opts" hidden="1">"1, 1, 1, False, 2, False, False, , 0, False, False, 1, 1"</definedName>
    <definedName name="cb_sChart3AF76D4_opts" hidden="1">"1, 1, 1, False, 2, False, False, , 0, False, False, 2, 2"</definedName>
    <definedName name="cb_sChart3AF8492_opts" hidden="1">"1, 1, 1, False, 2, False, False, , 0, False, False, 1, 1"</definedName>
    <definedName name="cb_sChart3AFF994_opts" hidden="1">"1, 1, 1, False, 2, False, False, , 0, False, False, 2, 2"</definedName>
    <definedName name="cb_sChart3B004D6_opts" hidden="1">"1, 1, 1, False, 2, False, False, , 0, False, False, 1, 1"</definedName>
    <definedName name="cb_sChart3B03C44_opts" hidden="1">"1, 1, 1, False, 2, False, False, , 0, False, False, 1, 1"</definedName>
    <definedName name="cb_sChart3B08D31_opts" hidden="1">"1, 8, 1, False, 2, False, False, , 0, False, False, 2, 2"</definedName>
    <definedName name="cb_sChart3B09A9F_opts" hidden="1">"1, 8, 1, False, 2, False, False, , 0, False, False, 2, 2"</definedName>
    <definedName name="cb_sChart3B09F8C_opts" hidden="1">"1, 8, 1, False, 2, False, False, , 0, False, False, 2, 2"</definedName>
    <definedName name="cb_sChart3B0ABD8_opts" hidden="1">"1, 8, 1, False, 2, False, False, , 0, False, False, 2, 2"</definedName>
    <definedName name="cb_sChart3B12357_opts" hidden="1">"1, 8, 1, False, 2, False, False, , 0, False, False, 2, 2"</definedName>
    <definedName name="cb_sChart3B12816_opts" hidden="1">"1, 8, 1, False, 2, False, False, , 0, False, False, 2, 2"</definedName>
    <definedName name="cb_sChart3B12D0F_opts" hidden="1">"1, 8, 1, False, 2, False, False, , 0, False, False, 2, 2"</definedName>
    <definedName name="cb_sChart3BA9EF5_opts" hidden="1">"1, 9, 1, False, 2, False, False, , 0, False, True, 1, 1"</definedName>
    <definedName name="cb_sChart3BAA0A1_opts" hidden="1">"1, 9, 1, False, 2, False, False, , 0, False, True, 1, 1"</definedName>
    <definedName name="cb_sChart3BAA29E_opts" hidden="1">"1, 9, 1, False, 2, False, False, , 0, False, True, 1, 1"</definedName>
    <definedName name="cb_sChart3BAACED_opts" hidden="1">"1, 9, 1, False, 2, False, False, , 0, False, True, 1, 1"</definedName>
    <definedName name="cb_sChart3BAD7A6_opts" hidden="1">"2, 1, 2, True, 2, False, False, , 0, False, True, 1, 2"</definedName>
    <definedName name="cb_sChart3BBD972_opts" hidden="1">"1, 1, 1, False, 2, False, False, , 0, False, False, 1, 1"</definedName>
    <definedName name="cb_sChart3BC0E91_opts" hidden="1">"2, 1, 1, False, 2, True, False, , 0, False, True, 1, 1"</definedName>
    <definedName name="cb_sChart3BFC30E_opts" hidden="1">"1, 4, 1, False, 2, False, False, , 0, False, False, 1, 1"</definedName>
    <definedName name="cb_sChart3BFD9FA_opts" hidden="1">"2, 1, 1, True, 2, False, False, , 0, False, True, 2, 2"</definedName>
    <definedName name="cb_sChart3BFEF23_opts" hidden="1">"1, 4, 1, False, 2, False, False, , 0, False, False, 1, 1"</definedName>
    <definedName name="cb_sChart3BFF2E3_opts" hidden="1">"1, 1, 1, False, 2, False, False, , 0, False, False, 1, 1"</definedName>
    <definedName name="cb_sChart41E9A35_opts" hidden="1">"1, 9, 1, False, 2, False, False, , 0, False, True, 1, 1"</definedName>
    <definedName name="cb_sChart463330_opts" hidden="1">"2, 1, 2, True, 2, False, False, , 0, False, True, 1, 2"</definedName>
    <definedName name="cb_sChart4665D3_opts" hidden="1">"1, 9, 1, False, 2, False, False, , 0, False, True, 2, 2"</definedName>
    <definedName name="cb_sChart4680DD_opts" hidden="1">"1, 10, 1, False, 2, True, False, , 0, False, False, 2, 2"</definedName>
    <definedName name="cb_sChart468801_opts" hidden="1">"1, 10, 1, False, 2, True, False, , 0, False, False, 2, 2"</definedName>
    <definedName name="cb_sChart46BC0B_opts" hidden="1">"2, 1, 2, True, 2, False, False, , 0, False, True, 1, 2"</definedName>
    <definedName name="cb_sChart4828C3_opts" hidden="1">"1, 1, 1, False, 2, False, False, , 0, False, False, 1, 2"</definedName>
    <definedName name="cb_sChart482D03_opts" hidden="1">"1, 1, 1, False, 2, False, False, , 0, False, False, 1, 2"</definedName>
    <definedName name="cb_sChart595EE0E_opts" hidden="1">"1, 9, 1, False, 2, False, True, , 3, False, True, 1, 1"</definedName>
    <definedName name="cb_sChart5D0C805_opts" hidden="1">"1, 4, 1, False, 2, False, False, , 0, False, False, 1, 1"</definedName>
    <definedName name="cb_sChart5D375C8_opts" hidden="1">"1, 9, 1, False, 2, False, False, , 0, False, True, 1, 1"</definedName>
    <definedName name="cb_sChart6A2ED7_opts" hidden="1">"1, 10, 1, False, 2, True, False, , 0, False, False, 1, 1"</definedName>
    <definedName name="cb_sChart6A6617_opts" hidden="1">"1, 10, 1, False, 2, True, False, , 0, False, False, 1, 1"</definedName>
    <definedName name="cb_sChart6A66F3_opts" hidden="1">"1, 10, 1, False, 2, True, False, , 0, False, False, 1, 1"</definedName>
    <definedName name="cb_sChart6A7DF6_opts" hidden="1">"1, 3, 1, False, 2, True, False, , 0, False, True, 2, 1"</definedName>
    <definedName name="cb_sChart74E984_opts" hidden="1">"1, 1, 1, False, 2, False, False, , 0, False, False, 2, 2"</definedName>
    <definedName name="cb_sChart8CD287E_opts" hidden="1">"1, 1, 1, False, 2, False, False, , 0, False, False, 1, 1"</definedName>
    <definedName name="cb_sChartD086F3E_opts" hidden="1">"1, 1, 1, False, 2, False, False, , 1, False, True, 2, 2"</definedName>
    <definedName name="cb_sChartD0876B3_opts" hidden="1">"2, 2, 2, True, 2, False, False, , 1, False, True, 2, 2"</definedName>
    <definedName name="cb_sChartEB337E1_opts" hidden="1">"1, 10, 1, False, 2, False, False, , 1, False, True, 2, 2"</definedName>
    <definedName name="cb_sChartEB33A80_opts" hidden="1">"1, 10, 1, False, 2, False, False, , 1, False, True, 2, 2"</definedName>
    <definedName name="cb_sChartEB33EA9_opts" hidden="1">"1, 10, 1, False, 2, False, False, , 1, False, True, 2, 2"</definedName>
    <definedName name="cb_sChartEB340BD_opts" hidden="1">"1, 10, 1, False, 2, False, False, , 1, False, True, 2, 2"</definedName>
    <definedName name="cb_sChartEB344DA_opts" hidden="1">"1, 10, 1, False, 2, False, False, , 1, False, False, 2, 2"</definedName>
    <definedName name="cb_sChartEB3479C_opts" hidden="1">"1, 1, 1, False, 2, False, False, , 1, False, True, 2, 1"</definedName>
    <definedName name="cb_sChartEB34833_opts" hidden="1">"1, 10, 1, False, 2, False, False, , 1, False, True, 2, 1"</definedName>
    <definedName name="cb_sChartEB34DCE_opts" hidden="1">"1, 10, 1, False, 2, False, False, , 1, False, True, 2, 1"</definedName>
    <definedName name="cb_sChartEB36CAF_opts" hidden="1">"1, 9, 1, False, 2, False, False, , 1, False, True, 1, 2"</definedName>
    <definedName name="cb_sChartEB38838_opts" hidden="1">"1, 9, 1, False, 2, False, False, , 1, False, True, 2, 2"</definedName>
    <definedName name="cb_sChartEB38E8C_opts" hidden="1">"1, 10, 1, False, 2, False, False, , 1, False, True, 2, 2"</definedName>
    <definedName name="cb_sChartEB3980B_opts" hidden="1">"1, 2, 1, False, 2, False, False, , 1, False, False, 2, 1"</definedName>
    <definedName name="cb_sChartEB39C1C_opts" hidden="1">"1, 2, 1, False, 2, False, False, , 1, False, False, 2, 1"</definedName>
    <definedName name="cb_sChartF0FF3D7_opts" hidden="1">"1, 8, 1, False, 2, False, False, , 1, False, True, 1, 2"</definedName>
    <definedName name="cb_sChartF1BF8C8_opts" hidden="1">"1, 8, 1, False, 2, False, False, , 1, False, True, 1, 2"</definedName>
    <definedName name="cb_sChartF1C057C_opts" hidden="1">"1, 2, 1, False, 2, False, False, , 1, False, False, 2, 1"</definedName>
    <definedName name="cb_sChartF1C0A0D_opts" hidden="1">"1, 8, 1, False, 2, False, False, , 1, False, True, 1, 1"</definedName>
    <definedName name="cb_sChartF1C9DF0_opts" hidden="1">"1, 8, 1, False, 2, False, False, , 1, False, True, 1, 2"</definedName>
    <definedName name="cb_sChartF1F24F5_opts" hidden="1">"1, 8, 1, False, 2, False, False, , 1, False, True, 1, 2"</definedName>
    <definedName name="cb_Size_by_height_and_widthChart_16_opts" hidden="1">"1, 4, 1, False, 2, False, False, , 0, False, False, 1, 1"</definedName>
    <definedName name="cb_Size_by_height_and_widthChart_7_opts" hidden="1">"1, 4, 1, False, 2, False, False, , 0, False, False, 1, 1"</definedName>
    <definedName name="cb_Size_by_height_and_widthChart_8_opts" hidden="1">"1, 4, 1, False, 2, False, False, , 0, False, False, 1, 1"</definedName>
    <definedName name="cbkwgt">#REF!</definedName>
    <definedName name="CBS" localSheetId="3">#REF!</definedName>
    <definedName name="CBS" localSheetId="4">#REF!</definedName>
    <definedName name="CBS">#REF!</definedName>
    <definedName name="CC_CD_B">[59]Backsheet!$D$373:$AG$373</definedName>
    <definedName name="CC_CD_G">[59]Backsheet!$D$371:$AG$371</definedName>
    <definedName name="CC_CD_IDB">[59]Backsheet!$D$372:$AG$372</definedName>
    <definedName name="CC_CD_LEV">[59]Backsheet!$D$369:$AG$369</definedName>
    <definedName name="CC_CD_RRD">[59]Backsheet!$D$370:$AG$370</definedName>
    <definedName name="CC_CF_GE">[59]Backsheet!$D$377:$AG$377</definedName>
    <definedName name="CC_CF_UGE">[59]Backsheet!$D$376:$AG$376</definedName>
    <definedName name="CC_CF_WACC">[59]Backsheet!$D$378:$AG$378</definedName>
    <definedName name="CC_MD_ERP">[59]Backsheet!$D$359:$AG$359</definedName>
    <definedName name="CC_MD_RF">[59]Backsheet!$D$358:$AG$358</definedName>
    <definedName name="CC_RR_GE">[59]Backsheet!$D$375:$AG$375</definedName>
    <definedName name="CC_RR_UGE">[59]Backsheet!$D$374:$AG$374</definedName>
    <definedName name="CC_SECT_AG">[59]Backsheet!$D$365:$AG$365</definedName>
    <definedName name="CC_SECT_ARD">[59]Backsheet!$D$366:$AG$366</definedName>
    <definedName name="CC_SECT_EB">[59]Backsheet!$D$364:$AG$364</definedName>
    <definedName name="CC_SECT_EBU">[59]Backsheet!$D$368:$AG$368</definedName>
    <definedName name="CC_SECT_IDB">[59]Backsheet!$D$367:$AG$367</definedName>
    <definedName name="CC_TD_CT">[59]Backsheet!$D$361:$AG$361</definedName>
    <definedName name="CC_TD_Q">[59]Backsheet!$D$362:$AG$362</definedName>
    <definedName name="CC_TD_TADV">[59]Backsheet!$D$363:$AG$363</definedName>
    <definedName name="CC_TD_TI">[59]Backsheet!$D$360:$AG$360</definedName>
    <definedName name="ccase" localSheetId="3">#REF!</definedName>
    <definedName name="ccase" localSheetId="4">#REF!</definedName>
    <definedName name="ccase">#REF!</definedName>
    <definedName name="ccccc" localSheetId="4" hidden="1">{"10yp key data",#N/A,FALSE,"Market Data"}</definedName>
    <definedName name="ccccc" hidden="1">{"10yp key data",#N/A,FALSE,"Market Data"}</definedName>
    <definedName name="CCU">#REF!</definedName>
    <definedName name="cd">[80]Update!$C$10</definedName>
    <definedName name="CDMAChurn">'[37]Handsets &amp; Subs by Technology'!$R$6</definedName>
    <definedName name="CellEBITDA">[81]Tickers!$I$29</definedName>
    <definedName name="ceo">[82]Salaries!$C$6</definedName>
    <definedName name="CEPS00">[16]TEMPLATE!$M$12</definedName>
    <definedName name="CEPS01">[16]TEMPLATE!$M$13</definedName>
    <definedName name="CEPS1998">[83]Europage!$C$49</definedName>
    <definedName name="CEPS1999">[83]Europage!$D$49</definedName>
    <definedName name="CEPS2000">[83]Europage!$E$49</definedName>
    <definedName name="CEPS2001">[83]Europage!$F$49</definedName>
    <definedName name="CEPS97">[16]TEMPLATE!$M$9</definedName>
    <definedName name="CEPS98">[16]TEMPLATE!$M$10</definedName>
    <definedName name="CEPS99">[16]TEMPLATE!$M$11</definedName>
    <definedName name="cerealsum">[44]annual!#REF!</definedName>
    <definedName name="CF" localSheetId="3">#REF!</definedName>
    <definedName name="cf">#REF!</definedName>
    <definedName name="CF_AD_RD">[59]Backsheet!$D$246:$AG$246</definedName>
    <definedName name="CF_Amortization">#REF!</definedName>
    <definedName name="CF_AP">#REF!</definedName>
    <definedName name="CF_AR">#REF!</definedName>
    <definedName name="CF_AS_AQ">[59]Backsheet!$D$261:$AG$261</definedName>
    <definedName name="CF_AS_DV">[59]Backsheet!$D$262:$AG$262</definedName>
    <definedName name="CF_AS_NT">[59]Backsheet!$D$260:$AG$260</definedName>
    <definedName name="CF_Beg_Cash">#REF!</definedName>
    <definedName name="CF_Capex">#REF!</definedName>
    <definedName name="CF_CE">[59]Backsheet!$D$254:$AG$254</definedName>
    <definedName name="CF_CE_MT">[59]Backsheet!$D$255:$AG$255</definedName>
    <definedName name="CF_CF">[59]Backsheet!$D$272:$AG$272</definedName>
    <definedName name="CF_Convertible_Debt">#REF!</definedName>
    <definedName name="CF_Convertible_Preferred">#REF!</definedName>
    <definedName name="CF_Deferred_Taxes">#REF!</definedName>
    <definedName name="CF_Depreciation">#REF!</definedName>
    <definedName name="CF_DI_MN">[59]Backsheet!$D$247:$AG$247</definedName>
    <definedName name="CF_DI_PD">[59]Backsheet!$D$252:$AG$252</definedName>
    <definedName name="CF_Dividends">#REF!</definedName>
    <definedName name="CF_Dividends_Subsidiary">#REF!</definedName>
    <definedName name="CF_EQ_NT">[59]Backsheet!$D$271:$AG$271</definedName>
    <definedName name="CF_Equity">#REF!</definedName>
    <definedName name="CF_Equity_Earnings">#REF!</definedName>
    <definedName name="CF_FA_AQ">[59]Backsheet!$D$265:$AG$265</definedName>
    <definedName name="CF_FA_DV">[59]Backsheet!$D$256:$AG$256</definedName>
    <definedName name="CF_FA_NT">[59]Backsheet!$D$264:$AG$264</definedName>
    <definedName name="CF_FAC_DV">[59]Backsheet!$D$266:$AG$266</definedName>
    <definedName name="CF_IN_PD">[59]Backsheet!$D$249:$AG$249</definedName>
    <definedName name="CF_IN_RD">[59]Backsheet!$D$248:$AG$248</definedName>
    <definedName name="CF_Inventory">#REF!</definedName>
    <definedName name="CF_Investments">#REF!</definedName>
    <definedName name="CF_IV">[59]Backsheet!$D$253:$AG$253</definedName>
    <definedName name="CF_IV_CF">[59]Backsheet!$D$267:$AG$267</definedName>
    <definedName name="CF_IV_OT">[59]Backsheet!$D$263:$AG$263</definedName>
    <definedName name="CF_Minority_NI">#REF!</definedName>
    <definedName name="CF_NC_CH">[59]Backsheet!$D$275:$AG$275</definedName>
    <definedName name="CF_NC_OP">[59]Backsheet!$D$277:$AG$277</definedName>
    <definedName name="CF_NI">#REF!</definedName>
    <definedName name="CF_NO">[59]Backsheet!$D$280:$AG$280</definedName>
    <definedName name="CF_Non_Cash_Charges">#REF!</definedName>
    <definedName name="CF_Non_Cash_Interest">#REF!</definedName>
    <definedName name="CF_Non_Cash_Straight_PDividend">#REF!</definedName>
    <definedName name="CF_NT">[59]Backsheet!$D$268:$AG$268</definedName>
    <definedName name="CF_OP">[59]Backsheet!$D$245:$AG$245</definedName>
    <definedName name="CF_OP_DVGR">[59]Backsheet!$D$243:$AG$243</definedName>
    <definedName name="CF_OP_GR">"'=BackSheet!$D$239:$AG$239"</definedName>
    <definedName name="CF_Other">#REF!</definedName>
    <definedName name="CF_Other_CA">#REF!</definedName>
    <definedName name="CF_Other_CL">#REF!</definedName>
    <definedName name="CF_PR_DV">"'=BackSheet!$D$241:$AG$241"</definedName>
    <definedName name="CF_PR_DVFA">[59]Backsheet!$D$242:$AG$242</definedName>
    <definedName name="CF_PR_OT">[59]Backsheet!$D$238:$AG$238</definedName>
    <definedName name="CF_PR_SP">[59]Backsheet!$D$237:$AG$237</definedName>
    <definedName name="CF_SB_AQ">[59]Backsheet!$D$258:$AG$258</definedName>
    <definedName name="CF_SB_DV">[59]Backsheet!$D$259:$AG$259</definedName>
    <definedName name="CF_SB_NT">[59]Backsheet!$D$257:$AG$257</definedName>
    <definedName name="CF_SH_IS">[59]Backsheet!$D$269:$AG$269</definedName>
    <definedName name="CF_SH_PU">[59]Backsheet!$D$270:$AG$270</definedName>
    <definedName name="CF_Straight_Debt">#REF!</definedName>
    <definedName name="CF_Straight_Preferred">#REF!</definedName>
    <definedName name="CF_TN_PD">[59]Backsheet!$D$250:$AG$250</definedName>
    <definedName name="CF_TR">[59]Backsheet!$D$273:$AG$273</definedName>
    <definedName name="CF_TR_OT">[59]Backsheet!$D$274:$AG$274</definedName>
    <definedName name="CF_WC_CH">[59]Backsheet!$D$244:$AG$244</definedName>
    <definedName name="cfsann">#REF!</definedName>
    <definedName name="ChangeColor">[84]!ChangeColor</definedName>
    <definedName name="ChangeInAccountsPayable">[22]NetCom!$G$90:$M$90</definedName>
    <definedName name="ChangeInAccountsReceivable">[22]NetCom!$G$87:$M$87</definedName>
    <definedName name="ChangeInInventories">[22]NetCom!$G$88:$M$88</definedName>
    <definedName name="ChangeInNetWorkingCapital">[22]NetCom!$G$92:$M$92</definedName>
    <definedName name="ChangeInOtherCurrentAssets">[22]NetCom!$G$89:$M$89</definedName>
    <definedName name="ChangeInOtherCurrentLiabilities">[22]NetCom!$G$91:$M$91</definedName>
    <definedName name="ChangePositionDown">[84]!ChangePositionDown</definedName>
    <definedName name="ChangePositionUp">[84]!ChangePositionUp</definedName>
    <definedName name="ChangeRange" hidden="1">[85]!ChangeRange</definedName>
    <definedName name="changwgt">#REF!</definedName>
    <definedName name="Char10">#REF!</definedName>
    <definedName name="chart1">[86]ISQ!#REF!</definedName>
    <definedName name="Chart11">#REF!</definedName>
    <definedName name="Chart12">#REF!</definedName>
    <definedName name="Chart13">#REF!</definedName>
    <definedName name="chart2">[86]ISQ!#REF!</definedName>
    <definedName name="chart3">[86]ISQ!#REF!</definedName>
    <definedName name="chart4">[86]ISQ!#REF!</definedName>
    <definedName name="chart5">[86]ISQ!#REF!</definedName>
    <definedName name="chart6">#REF!</definedName>
    <definedName name="chart7">#REF!</definedName>
    <definedName name="chart8">#REF!</definedName>
    <definedName name="Chart9">#REF!</definedName>
    <definedName name="Charts1">#REF!</definedName>
    <definedName name="Charts2">#REF!</definedName>
    <definedName name="ChartSubtitle" hidden="1">#REF!</definedName>
    <definedName name="ChartTitle" hidden="1">#REF!</definedName>
    <definedName name="chbwgt">#REF!</definedName>
    <definedName name="CHF">[87]Notes!$D$6</definedName>
    <definedName name="CHG_TABLE">[88]Sheet3!$E$116:$N$171</definedName>
    <definedName name="Chile1">#REF!</definedName>
    <definedName name="Chile2">#REF!</definedName>
    <definedName name="Chk_All_Click">[62]!Chk_All_Click</definedName>
    <definedName name="Choices_Wrapper" localSheetId="4">WACC!Choices_Wrapper</definedName>
    <definedName name="Choices_Wrapper">WACC!Choices_Wrapper</definedName>
    <definedName name="Church">'[89]Cover Sheet'!$B$10</definedName>
    <definedName name="CIQWBGuid" hidden="1">"c35de931-22e7-420e-86dc-eaf75e168925"</definedName>
    <definedName name="Circular" localSheetId="4">[90]Model!#REF!</definedName>
    <definedName name="Circular">[91]Model!#REF!</definedName>
    <definedName name="Citi_AFCF_fix">[92]model!$D$92:$I$92</definedName>
    <definedName name="Citi_AFCF_mob">[92]model!$D$102:$I$102</definedName>
    <definedName name="Citi_CAPEX_fix">[92]model!$D$90:$I$90</definedName>
    <definedName name="Citi_CAPEX_marg_fix">[92]model!$D$55:$I$55</definedName>
    <definedName name="Citi_CAPEX_marg_mob">[92]model!$D$68:$I$68</definedName>
    <definedName name="Citi_CAPEX_marg_tot">[92]model!$D$82:$O$82</definedName>
    <definedName name="Citi_CAPEX_mob">[92]model!$D$100:$I$100</definedName>
    <definedName name="Citi_EBITDA_fix">[92]model!$D$88:$I$88</definedName>
    <definedName name="Citi_EBITDA_marg_fix">[92]model!$D$51:$I$51</definedName>
    <definedName name="Citi_EBITDA_marg_mob">[92]model!$D$64:$I$64</definedName>
    <definedName name="Citi_EBITDA_marg_tot">[92]model!$D$78:$O$78</definedName>
    <definedName name="Citi_EBITDA_mob">[92]model!$D$98:$I$98</definedName>
    <definedName name="Citi_rev_fix">[92]model!$D$86:$I$86</definedName>
    <definedName name="Citi_rev_grow_fix">[92]model!$D$47:$I$47</definedName>
    <definedName name="Citi_rev_grow_mob">[92]model!$D$60:$I$60</definedName>
    <definedName name="Citi_rev_grow_tot">[92]model!$D$74:$O$74</definedName>
    <definedName name="Citi_rev_mob">[92]model!$D$96:$I$96</definedName>
    <definedName name="Citigroup">[93]Ctrls!$E$12</definedName>
    <definedName name="CL">[94]CLOSE!$E$1:$U$65536</definedName>
    <definedName name="CL_Q1NP_US">[59]Backsheet!$D$610:$AG$610</definedName>
    <definedName name="CL_Q2NP_US">[59]Backsheet!$D$611:$AG$611</definedName>
    <definedName name="CL_Q3NP_US">[59]Backsheet!$D$612:$AG$612</definedName>
    <definedName name="CL_Q4NP_US">[59]Backsheet!$D$613:$AG$613</definedName>
    <definedName name="CL4_ADR">[59]Backsheet!$D$538:$AG$538</definedName>
    <definedName name="CL4_CCS">[59]Backsheet!$D$537:$AG$537</definedName>
    <definedName name="CL4_CFPS">[59]Backsheet!$D$556:$AG$556</definedName>
    <definedName name="CL4_CFPS_DV">[59]Backsheet!$D$558:$AG$558</definedName>
    <definedName name="CL4_CFPS_DVUS">[59]Backsheet!$D$559:$AG$559</definedName>
    <definedName name="CL4_CFPS_US">[59]Backsheet!$D$557:$AG$557</definedName>
    <definedName name="CL4_DPADR_AD">[59]Backsheet!$D$563:$AG$563</definedName>
    <definedName name="CL4_DPADR_ADUS">[59]Backsheet!$D$564:$AG$564</definedName>
    <definedName name="CL4_DPS_FD">[59]Backsheet!$D$562:$AG$562</definedName>
    <definedName name="CL4_DPS_PD">[59]Backsheet!$D$560:$AG$560</definedName>
    <definedName name="CL4_DPS_PD_US">[59]Backsheet!$D$561:$AG$561</definedName>
    <definedName name="CL4_EFTW_SHN">[59]Backsheet!$D$547:$AG$547</definedName>
    <definedName name="CL4_EPE_ADF">[59]Backsheet!$D$542:$AG$542</definedName>
    <definedName name="CL4_EPE_SHN">[59]Backsheet!$D$541:$AG$541</definedName>
    <definedName name="CL4_EPS">[59]Backsheet!$D$551:$AG$551</definedName>
    <definedName name="CL4_EPS_DVFA">[59]Backsheet!$D$554:$AG$554</definedName>
    <definedName name="CL4_EPS_DVUS">[59]Backsheet!$D$555:$AG$555</definedName>
    <definedName name="CL4_EPSC">[59]Backsheet!$D$553:$AG$553</definedName>
    <definedName name="CL4_EPSD">[59]Backsheet!$D$552:$AG$552</definedName>
    <definedName name="CL4_EPSD_GAAP">[59]Backsheet!$D$549:$AG$549</definedName>
    <definedName name="CL4_EPSD_HS">[59]Backsheet!$D$548:$AG$548</definedName>
    <definedName name="CL4_EPSD_HSUS">[59]Backsheet!$D$550:$AG$550</definedName>
    <definedName name="CL4_EPSG">[59]Backsheet!$D$573:$AG$573</definedName>
    <definedName name="CL4_EQ_FCT">[59]Backsheet!$D$546:$AG$546</definedName>
    <definedName name="CL4_ETW_SHN">[59]Backsheet!$D$544:$AG$544</definedName>
    <definedName name="CL4_FDW_SHN">[59]Backsheet!$D$545:$AG$545</definedName>
    <definedName name="CL4_FX">[59]Backsheet!$D$539:$AG$539</definedName>
    <definedName name="CL4_NAV">[59]Backsheet!$D$571:$AG$571</definedName>
    <definedName name="CL4_PCF">[59]Backsheet!$D$569:$AG$569</definedName>
    <definedName name="CL4_PCF_DV">[59]Backsheet!$D$570:$AG$570</definedName>
    <definedName name="CL4_PE">[59]Backsheet!$D$567:$AG$567</definedName>
    <definedName name="CL4_PE_DV">[59]Backsheet!$D$568:$AG$568</definedName>
    <definedName name="CL4_PE_SHN">[59]Backsheet!$D$540:$AG$540</definedName>
    <definedName name="CL4_PNAV">[59]Backsheet!$D$572:$AG$572</definedName>
    <definedName name="CL4_W_SHN">[59]Backsheet!$D$543:$AG$543</definedName>
    <definedName name="ClassA">[22]NetCom!$L$6</definedName>
    <definedName name="ClassB">[22]NetCom!$M$6</definedName>
    <definedName name="CLNTFPrice">[95]Tickers!$E$12</definedName>
    <definedName name="CLOSBS" localSheetId="3">#REF!</definedName>
    <definedName name="CLOSBS" localSheetId="4">#REF!</definedName>
    <definedName name="CLOSBS">#REF!</definedName>
    <definedName name="Close04">'[96]Closed Projects 2004'!$A$1:$X$65536</definedName>
    <definedName name="Closed_End">#REF!</definedName>
    <definedName name="closingdate" localSheetId="3">#REF!</definedName>
    <definedName name="closingdate" localSheetId="4">#REF!</definedName>
    <definedName name="closingdate">#REF!</definedName>
    <definedName name="CLXTR">[52]Header!$D$64:$H$67</definedName>
    <definedName name="CN" localSheetId="3">#REF!</definedName>
    <definedName name="CN" localSheetId="4">#REF!</definedName>
    <definedName name="CN">#REF!</definedName>
    <definedName name="co">'[97]Mkt forecast'!$B$1</definedName>
    <definedName name="CODE">[88]Sheet3!$E$104:$E$105</definedName>
    <definedName name="cogs" localSheetId="3">#REF!</definedName>
    <definedName name="cogs">'[13]Income Statement '!#REF!</definedName>
    <definedName name="COGSA">[42]Assumptions1!$D$132:$O$137</definedName>
    <definedName name="COGSD">[42]Assumptions1!$D$83:$O$88</definedName>
    <definedName name="COGSP">[42]Assumptions1!$D$23:$O$28</definedName>
    <definedName name="Colour">#N/A</definedName>
    <definedName name="columnnumber">'[98]Slide  S&amp;P Medians'!$A$106</definedName>
    <definedName name="CombSens">#REF!</definedName>
    <definedName name="Comm_Euro97">'[16]TEMPLATE EURO'!$E$16</definedName>
    <definedName name="Comm_Euro98">'[16]TEMPLATE EURO'!$F$16</definedName>
    <definedName name="commission">[45]Assumptions!$E$363:$S$363</definedName>
    <definedName name="CommonCurrency">'[99]Company Inputs'!$D$30</definedName>
    <definedName name="CommonDividendsPaid">[22]NetCom!$G$54:$M$54</definedName>
    <definedName name="companiesA">'[100]Entity Codes'!$A$7:$A$139</definedName>
    <definedName name="company" localSheetId="3">#REF!</definedName>
    <definedName name="company">#REF!</definedName>
    <definedName name="Company_Code">[101]Front!$E$11</definedName>
    <definedName name="Company_Data">'[57]Company Inputs'!$D$16:$M$85</definedName>
    <definedName name="Company_name">'[89]Cover Sheet'!$B$10</definedName>
    <definedName name="CompanyHQ">[22]NetCom!$F$16</definedName>
    <definedName name="CompanyName">[22]NetCom!$F$7</definedName>
    <definedName name="CompanySubscribers">[102]StetHellas!$D$279:$M$279</definedName>
    <definedName name="ComparableAnalysis">#REF!</definedName>
    <definedName name="Comparables" localSheetId="3" hidden="1">{"'IG3Q99'!$A$306:$I$356"}</definedName>
    <definedName name="Comparables" localSheetId="4" hidden="1">{"'IG3Q99'!$A$306:$I$356"}</definedName>
    <definedName name="Comparables" hidden="1">{"'IG3Q99'!$A$306:$I$356"}</definedName>
    <definedName name="Compco1" localSheetId="4" hidden="1">{"Page1",#N/A,FALSE,"CompCo";"Page2",#N/A,FALSE,"CompCo"}</definedName>
    <definedName name="Compco1" hidden="1">{"Page1",#N/A,FALSE,"CompCo";"Page2",#N/A,FALSE,"CompCo"}</definedName>
    <definedName name="Compco2" localSheetId="4" hidden="1">{"Page1",#N/A,FALSE,"CompCo";"Page2",#N/A,FALSE,"CompCo"}</definedName>
    <definedName name="Compco2" hidden="1">{"Page1",#N/A,FALSE,"CompCo";"Page2",#N/A,FALSE,"CompCo"}</definedName>
    <definedName name="CompletionDate">[22]NetCom!$G$195</definedName>
    <definedName name="CoName">[11]Inputs!$C$4</definedName>
    <definedName name="Confidentiality" hidden="1">#REF!</definedName>
    <definedName name="connection_revenue">[45]Assumptions!$E$267:$S$267</definedName>
    <definedName name="Consolidated">"Consolidated"</definedName>
    <definedName name="cont_life">[70]Drivers!$C$102</definedName>
    <definedName name="content" localSheetId="4">'[103]TWE SOTP'!$Q$4</definedName>
    <definedName name="content">'[104]TWE SOTP'!$Q$4</definedName>
    <definedName name="ContentsHelp" hidden="1">[85]!ContentsHelp</definedName>
    <definedName name="Conv">[105]Controls!$C$32</definedName>
    <definedName name="Convert">'[106]Input Data'!$H$2</definedName>
    <definedName name="Convert.Pref" localSheetId="3">#REF!</definedName>
    <definedName name="Convert.Pref" localSheetId="4">#REF!</definedName>
    <definedName name="Convert.Pref">#REF!</definedName>
    <definedName name="Convertible_Debt_Converted">#REF!</definedName>
    <definedName name="Convertible_Preferred_Converted">#REF!</definedName>
    <definedName name="ConvertibleDebt1">[22]NetCom!$G$140</definedName>
    <definedName name="ConvertibleDebt2">[22]NetCom!$G$141</definedName>
    <definedName name="ConvertibleDebt3">[22]NetCom!$G$142</definedName>
    <definedName name="ConvertibleDebt4">[22]NetCom!$G$143</definedName>
    <definedName name="ConvertibleDebtShares1">[22]NetCom!$I$140</definedName>
    <definedName name="ConvertibleDebtShares2">[22]NetCom!$I$141</definedName>
    <definedName name="ConvertibleDebtShares3">[22]NetCom!$I$142</definedName>
    <definedName name="ConvertibleDebtShares4">[22]NetCom!$I$143</definedName>
    <definedName name="ConvertiblePreferredBookValue">[22]NetCom!$G$119:$M$119</definedName>
    <definedName name="ConvertiblePreferredBookValue1">[22]NetCom!$G$138</definedName>
    <definedName name="ConvertiblePreferredBookValue2">[22]NetCom!$G$139</definedName>
    <definedName name="ConvertiblePreferredLiquidValue">[22]NetCom!$G$130:$M$130</definedName>
    <definedName name="ConvertiblePreferredLiquidValue1">[22]NetCom!$H$138</definedName>
    <definedName name="ConvertiblePreferredLiquidValue2">[22]NetCom!$H$139</definedName>
    <definedName name="ConvertiblePreferredShares1">[22]NetCom!$I$138</definedName>
    <definedName name="ConvertiblePreferredShares2">[22]NetCom!$I$139</definedName>
    <definedName name="copy_area">[34]Client!$A$1:$O$84</definedName>
    <definedName name="COST">[94]Q_EIDT_05_200512!$C$1:$O$65536</definedName>
    <definedName name="Cost_of_equity">#REF!</definedName>
    <definedName name="Cost_of_preferred_stock">#REF!</definedName>
    <definedName name="Cost_Savings">#REF!</definedName>
    <definedName name="CostOfGoodsSold">[22]NetCom!$G$34:$M$34</definedName>
    <definedName name="cov" localSheetId="3">#REF!</definedName>
    <definedName name="cov" localSheetId="4">#REF!</definedName>
    <definedName name="cov">#REF!</definedName>
    <definedName name="CP" localSheetId="4">[0]!CLOSE_PRICE</definedName>
    <definedName name="CP">[0]!CLOSE_PRICE</definedName>
    <definedName name="CreateTable" hidden="1">[85]!CreateTable</definedName>
    <definedName name="Credit_Stats">#REF!</definedName>
    <definedName name="ctcwgt">#REF!</definedName>
    <definedName name="cu20.ItemTypeCategory">#REF!</definedName>
    <definedName name="currency">[45]Assumptions!$H$23</definedName>
    <definedName name="Current_Date">[107]Days!$G$2</definedName>
    <definedName name="currentmonthcase" localSheetId="3">#REF!</definedName>
    <definedName name="currentmonthcase" localSheetId="4">#REF!</definedName>
    <definedName name="currentmonthcase">#REF!</definedName>
    <definedName name="currentmonthcasenumber" localSheetId="3">#REF!</definedName>
    <definedName name="currentmonthcasenumber" localSheetId="4">#REF!</definedName>
    <definedName name="currentmonthcasenumber">#REF!</definedName>
    <definedName name="currentopcase" localSheetId="3">#REF!</definedName>
    <definedName name="currentopcase" localSheetId="4">#REF!</definedName>
    <definedName name="currentopcase">#REF!</definedName>
    <definedName name="currentopcasenumber" localSheetId="3">#REF!</definedName>
    <definedName name="currentopcasenumber" localSheetId="4">#REF!</definedName>
    <definedName name="currentopcasenumber">#REF!</definedName>
    <definedName name="CurrentSO">#REF!</definedName>
    <definedName name="CurrentYear">'[66]C&amp;D'!$A$4:$IV$4</definedName>
    <definedName name="CustomTaxRate">[22]NetCom!$G$65:$M$65</definedName>
    <definedName name="CY_93">[108]JAN94RIG!$A$421:$IV$472</definedName>
    <definedName name="CY_94">[108]JAN94RIG!$A$473:$IV$524</definedName>
    <definedName name="D_Actual_amortization">'[47]Debt Schedules'!$A$91:$R$142</definedName>
    <definedName name="D_Actual_Amortization2">'[47]Debt Schedules'!$A$143:$R$189</definedName>
    <definedName name="D_Actual_Amortization3">'[47]Debt Schedules'!$A$190:$R$249</definedName>
    <definedName name="D_Acutal_Amortization4">'[47]Debt Schedules'!$A$250:$R$291</definedName>
    <definedName name="D_Contractual_amortization">'[47]Debt Schedules'!$A$45:$R$90</definedName>
    <definedName name="D_dividend_int_rates">'[47]Debt Schedules'!$A$1:$R$44</definedName>
    <definedName name="D_or_M">[109]Control!$G$26</definedName>
    <definedName name="da">#REF!</definedName>
    <definedName name="Daley">[110]AZR:STN!$K$24</definedName>
    <definedName name="danamonwgt">#REF!</definedName>
    <definedName name="Data1">[22]NetCom!$G$276:$L$276</definedName>
    <definedName name="Data10">[22]NetCom!$G$285:$L$285</definedName>
    <definedName name="Data11">[22]NetCom!$G$286:$L$286</definedName>
    <definedName name="Data12">[22]NetCom!$G$287:$L$287</definedName>
    <definedName name="Data13">[22]NetCom!$G$288:$L$288</definedName>
    <definedName name="Data14">[22]NetCom!$G$289:$L$289</definedName>
    <definedName name="Data15">[22]NetCom!$G$290:$L$290</definedName>
    <definedName name="Data16">[22]NetCom!$G$291:$L$291</definedName>
    <definedName name="Data17">[22]NetCom!$G$292:$L$292</definedName>
    <definedName name="Data18">[22]NetCom!$G$293:$L$293</definedName>
    <definedName name="Data19">[22]NetCom!$G$294:$L$294</definedName>
    <definedName name="Data2">[22]NetCom!$G$277:$L$277</definedName>
    <definedName name="Data20">[22]NetCom!$G$295:$M$295</definedName>
    <definedName name="Data3">[22]NetCom!$G$278:$L$278</definedName>
    <definedName name="Data4">[22]NetCom!$G$279:$L$279</definedName>
    <definedName name="Data5">[22]NetCom!$G$280:$L$280</definedName>
    <definedName name="Data6">[22]NetCom!$G$281:$L$281</definedName>
    <definedName name="Data7">[22]NetCom!$G$282:$L$282</definedName>
    <definedName name="Data8">[22]NetCom!$G$283:$L$283</definedName>
    <definedName name="Data9">[22]NetCom!$G$284:$L$284</definedName>
    <definedName name="_xlnm.Database">#REF!</definedName>
    <definedName name="DataLabel1">[22]NetCom!$D$276</definedName>
    <definedName name="DataLabel10">[22]NetCom!$D$285</definedName>
    <definedName name="DataLabel11">[22]NetCom!$D$286</definedName>
    <definedName name="DataLabel12">[22]NetCom!$D$287</definedName>
    <definedName name="DataLabel13">[22]NetCom!$D$288</definedName>
    <definedName name="DataLabel14">[22]NetCom!$D$289</definedName>
    <definedName name="DataLabel15">[22]NetCom!$D$290</definedName>
    <definedName name="DataLabel16">[22]NetCom!$D$291</definedName>
    <definedName name="DataLabel17">[22]NetCom!$D$292</definedName>
    <definedName name="DataLabel18">[22]NetCom!$D$293</definedName>
    <definedName name="DataLabel19">[22]NetCom!$D$294</definedName>
    <definedName name="DataLabel2">[22]NetCom!$D$277</definedName>
    <definedName name="DataLabel20">[22]NetCom!$D$295</definedName>
    <definedName name="DataLabel3">[22]NetCom!$D$278</definedName>
    <definedName name="DataLabel4">[22]NetCom!$D$279</definedName>
    <definedName name="DataLabel5">[22]NetCom!$D$280</definedName>
    <definedName name="DataLabel6">[22]NetCom!$D$281</definedName>
    <definedName name="DataLabel7">[22]NetCom!$D$282</definedName>
    <definedName name="DataLabel8">[22]NetCom!$D$283</definedName>
    <definedName name="DataLabel9">[22]NetCom!$D$284</definedName>
    <definedName name="DataLabels" localSheetId="4">OFFSET(DataLabel,1,0,COUNTA(OFFSET(DataLabel,1,0,100,1)))</definedName>
    <definedName name="DataLabels">OFFSET(DataLabel,1,0,COUNTA(OFFSET(DataLabel,1,0,100,1)))</definedName>
    <definedName name="DataSet">[111]DataOpp!$A$1:$AY$10747</definedName>
    <definedName name="DataSetAnonym">[111]DataOppAnonym!$A$1:$AY$2127</definedName>
    <definedName name="DataSetVisit">[111]DataVisits!$A$1:$Y$13881</definedName>
    <definedName name="Date">'[31]MKT-SIZE'!$B$4:$L$4</definedName>
    <definedName name="date_baseyear">[112]control!$B$4</definedName>
    <definedName name="date_header">[112]control!$B$7</definedName>
    <definedName name="date1">[113]Prices!$C$5</definedName>
    <definedName name="DateHeader" localSheetId="3">#REF!</definedName>
    <definedName name="DateHeader">#REF!</definedName>
    <definedName name="DateRangePrice" localSheetId="4" hidden="1">OFFSET([0]!DateRangePriceMain,5,0,COUNTA([0]!DateRangePriceMain)-COUNTA(#REF!),1)</definedName>
    <definedName name="DateRangePrice" hidden="1">OFFSET([0]!DateRangePriceMain,5,0,COUNTA([0]!DateRangePriceMain)-COUNTA(#REF!),1)</definedName>
    <definedName name="DateRangePriceMain" hidden="1">#REF!</definedName>
    <definedName name="DateStart" hidden="1">#REF!</definedName>
    <definedName name="days">'[89]Financial Statements'!$D$96</definedName>
    <definedName name="DaysInventories">[22]NetCom!$G$226:$M$226</definedName>
    <definedName name="DaysPayables">[22]NetCom!$G$227:$M$227</definedName>
    <definedName name="DaysReceivables">[22]NetCom!$G$225:$M$225</definedName>
    <definedName name="DB">"WIREUK"</definedName>
    <definedName name="dbswgt">#REF!</definedName>
    <definedName name="dcbwgt">#REF!</definedName>
    <definedName name="dcf">#REF!</definedName>
    <definedName name="DCF_" localSheetId="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debt">[70]DCF!$A$42:$M$45</definedName>
    <definedName name="DCF_EY1">[33]DCF_VDF!$D$1:$D$65536</definedName>
    <definedName name="DCF_EY10">[33]DCF_VDF!$M$1:$M$65536</definedName>
    <definedName name="DCF_EY14">[33]DCF_VDF!$Q$1:$Q$65536</definedName>
    <definedName name="DCF_EY15">[33]DCF_VDF!$R$1:$R$65536</definedName>
    <definedName name="DCF_EY2">[33]DCF_VDF!$E$1:$E$65536</definedName>
    <definedName name="DCF_EY24">[33]DCF_VDF!$AA$1:$AA$65536</definedName>
    <definedName name="DCF_EY25">[33]DCF_VDF!$AB$1:$AB$65536</definedName>
    <definedName name="DCF_EY3">[33]DCF_VDF!$F$1:$F$65536</definedName>
    <definedName name="DCF_EY4">[33]DCF_VDF!$G$1:$G$65536</definedName>
    <definedName name="DCF_EY5">[33]DCF_VDF!$H$1:$H$65536</definedName>
    <definedName name="DCF_EY6">[33]DCF_VDF!$I$1:$I$65536</definedName>
    <definedName name="DCF_EY7">[33]DCF_VDF!$J$1:$J$65536</definedName>
    <definedName name="DCF_EY8">[33]DCF_VDF!$K$1:$K$65536</definedName>
    <definedName name="DCF_EY9">[33]DCF_VDF!$L$1:$L$65536</definedName>
    <definedName name="DCF_P">[33]DCF_VDF!$C$1:$C$65536</definedName>
    <definedName name="DCFRevenuesOther">0</definedName>
    <definedName name="DCFTGTPRICES">#REF!</definedName>
    <definedName name="DCFVALUATION">#REF!</definedName>
    <definedName name="DCFYRS">#REF!</definedName>
    <definedName name="dci">'[13]Income Statement '!#REF!</definedName>
    <definedName name="DCP_SPATB" localSheetId="4">WACC!DCP_SPATB</definedName>
    <definedName name="DCP_SPATB">WACC!DCP_SPATB</definedName>
    <definedName name="DCU">#REF!</definedName>
    <definedName name="DDA1_Item_1">[59]Backsheet!$D$469:$AG$469</definedName>
    <definedName name="DDA1_Item_10">[59]Backsheet!$D$478:$AG$478</definedName>
    <definedName name="DDA1_Item_2">[59]Backsheet!$D$470:$AG$470</definedName>
    <definedName name="DDA1_Item_3">[59]Backsheet!$D$471:$AG$471</definedName>
    <definedName name="DDA1_Item_4">[59]Backsheet!$D$472:$AG$472</definedName>
    <definedName name="DDA1_Item_5">[59]Backsheet!$D$473:$AG$473</definedName>
    <definedName name="DDA1_Item_6">[59]Backsheet!$D$474:$AG$474</definedName>
    <definedName name="DDA1_Item_7">[59]Backsheet!$D$475:$AG$475</definedName>
    <definedName name="DDA1_Item_8">[59]Backsheet!$D$476:$AG$476</definedName>
    <definedName name="DDA1_Item_9">[59]Backsheet!$D$477:$AG$477</definedName>
    <definedName name="DDA2_Item_1">[59]Backsheet!$D$480:$AG$480</definedName>
    <definedName name="DDA2_Item_10">[59]Backsheet!$D$489:$AG$489</definedName>
    <definedName name="DDA2_Item_2">[59]Backsheet!$D$481:$AG$481</definedName>
    <definedName name="DDA2_Item_3">[59]Backsheet!$D$482:$AG$482</definedName>
    <definedName name="DDA2_Item_4">[59]Backsheet!$D$483:$AG$483</definedName>
    <definedName name="DDA2_Item_5">[59]Backsheet!$D$484:$AG$484</definedName>
    <definedName name="DDA2_Item_6">[59]Backsheet!$D$485:$AG$485</definedName>
    <definedName name="DDA2_Item_7">[59]Backsheet!$D$486:$AG$486</definedName>
    <definedName name="DDA2_Item_8">[59]Backsheet!$D$487:$AG$487</definedName>
    <definedName name="DDA2_Item_9">[59]Backsheet!$D$488:$AG$488</definedName>
    <definedName name="DDA3_Item_1">[59]Backsheet!$D$491:$AG$491</definedName>
    <definedName name="DDA3_Item_10">[59]Backsheet!$D$500:$AG$500</definedName>
    <definedName name="DDA3_Item_2">[59]Backsheet!$D$492:$AG$492</definedName>
    <definedName name="DDA3_Item_3">[59]Backsheet!$D$493:$AG$493</definedName>
    <definedName name="DDA3_Item_4">[59]Backsheet!$D$494:$AG$494</definedName>
    <definedName name="DDA3_Item_5">[59]Backsheet!$D$495:$AG$495</definedName>
    <definedName name="DDA3_Item_6">[59]Backsheet!$D$496:$AG$496</definedName>
    <definedName name="DDA3_Item_7">[59]Backsheet!$D$497:$AG$497</definedName>
    <definedName name="DDA3_Item_8">[59]Backsheet!$D$498:$AG$498</definedName>
    <definedName name="DDA3_Item_9">[59]Backsheet!$D$499:$AG$499</definedName>
    <definedName name="DDA4_Item_1">[59]Backsheet!$D$502:$AG$502</definedName>
    <definedName name="DDA4_Item_10">[59]Backsheet!$D$511:$AG$511</definedName>
    <definedName name="DDA4_Item_2">[59]Backsheet!$D$503:$AG$503</definedName>
    <definedName name="DDA4_Item_3">[59]Backsheet!$D$504:$AG$504</definedName>
    <definedName name="DDA4_Item_4">[59]Backsheet!$D$505:$AG$505</definedName>
    <definedName name="DDA4_Item_5">[59]Backsheet!$D$506:$AG$506</definedName>
    <definedName name="DDA4_Item_6">[59]Backsheet!$D$507:$AG$507</definedName>
    <definedName name="DDA4_Item_7">[59]Backsheet!$D$508:$AG$508</definedName>
    <definedName name="DDA4_Item_8">[59]Backsheet!$D$509:$AG$509</definedName>
    <definedName name="DDA4_Item_9">[59]Backsheet!$D$510:$AG$510</definedName>
    <definedName name="ddddd" localSheetId="4" hidden="1">{"10yp tariffs",#N/A,FALSE,"Celtel alternative 6"}</definedName>
    <definedName name="ddddd" hidden="1">{"10yp tariffs",#N/A,FALSE,"Celtel alternative 6"}</definedName>
    <definedName name="dddddd" localSheetId="4" hidden="1">{"10yp profit and loss",#N/A,FALSE,"Celtel alternative 6"}</definedName>
    <definedName name="dddddd" hidden="1">{"10yp profit and loss",#N/A,FALSE,"Celtel alternative 6"}</definedName>
    <definedName name="DDEA_Item_1">[59]Backsheet!$D$458:$AG$458</definedName>
    <definedName name="DDEA_Item_10">[59]Backsheet!$D$467:$AG$467</definedName>
    <definedName name="DDEA_Item_2">[59]Backsheet!$D$459:$AG$459</definedName>
    <definedName name="DDEA_Item_3">[59]Backsheet!$D$460:$AG$460</definedName>
    <definedName name="DDEA_Item_4">[59]Backsheet!$D$461:$AG$461</definedName>
    <definedName name="DDEA_Item_5">[59]Backsheet!$D$462:$AG$462</definedName>
    <definedName name="DDEA_Item_6">[59]Backsheet!$D$463:$AG$463</definedName>
    <definedName name="DDEA_Item_7">[59]Backsheet!$D$464:$AG$464</definedName>
    <definedName name="DDEA_Item_8">[59]Backsheet!$D$465:$AG$465</definedName>
    <definedName name="DDEA_Item_9">[59]Backsheet!$D$466:$AG$466</definedName>
    <definedName name="DDSA_Item_1">[59]Backsheet!$D$447:$AG$447</definedName>
    <definedName name="DDSA_Item_10">[59]Backsheet!$D$456:$AG$456</definedName>
    <definedName name="DDSA_Item_2">[59]Backsheet!$D$448:$AG$448</definedName>
    <definedName name="DDSA_Item_3">[59]Backsheet!$D$449:$AG$449</definedName>
    <definedName name="DDSA_Item_4">[59]Backsheet!$D$450:$AG$450</definedName>
    <definedName name="DDSA_Item_5">[59]Backsheet!$D$451:$AG$451</definedName>
    <definedName name="DDSA_Item_6">[59]Backsheet!$D$452:$AG$452</definedName>
    <definedName name="DDSA_Item_7">[59]Backsheet!$D$453:$AG$453</definedName>
    <definedName name="DDSA_Item_8">[59]Backsheet!$D$454:$AG$454</definedName>
    <definedName name="DDSA_Item_9">[59]Backsheet!$D$455:$AG$455</definedName>
    <definedName name="DE_DE_GAAP">[59]Backsheet!$D$679:$AG$679</definedName>
    <definedName name="debt" localSheetId="3">#REF!</definedName>
    <definedName name="DEBT">#REF!</definedName>
    <definedName name="Debt_5.........................................................................................................................." localSheetId="3">#REF!</definedName>
    <definedName name="Debt_5.........................................................................................................................." localSheetId="4">#REF!</definedName>
    <definedName name="Debt_5..........................................................................................................................">#REF!</definedName>
    <definedName name="Debt_growth">[33]NOPAT_VDF!$M$153:$Q$153</definedName>
    <definedName name="Debt_Market_Cap_Ratio">#REF!</definedName>
    <definedName name="debt_schedule">[70]BS!$B$78:$AA$123</definedName>
    <definedName name="Debt_Schedule_Newco">[42]Newco!$AD$135:$AY$213</definedName>
    <definedName name="Debt_Schedule_Target">[42]Target!$CA$228:$CP$290</definedName>
    <definedName name="Debt_Space" localSheetId="3">#REF!</definedName>
    <definedName name="Debt_Space" localSheetId="4">#REF!</definedName>
    <definedName name="Debt_Space">#REF!</definedName>
    <definedName name="debtamort" localSheetId="3">#REF!</definedName>
    <definedName name="debtamort" localSheetId="4">#REF!</definedName>
    <definedName name="debtamort">#REF!</definedName>
    <definedName name="DebtBookCapitalization">[22]NetCom!$G$231:$M$231</definedName>
    <definedName name="DebtEBITDA">[22]NetCom!$G$236:$M$236</definedName>
    <definedName name="DebtMarketCapitalization">[22]NetCom!$G$233:$M$233</definedName>
    <definedName name="DebtRentBookCapitalization">[22]NetCom!$G$232:$M$232</definedName>
    <definedName name="DebtRentEBITDAR">[22]NetCom!$G$238:$M$238</definedName>
    <definedName name="DebtRentMarketCapitalization">[22]NetCom!$G$234:$M$234</definedName>
    <definedName name="debtrig" localSheetId="3">#REF!</definedName>
    <definedName name="debtrig" localSheetId="4">#REF!</definedName>
    <definedName name="debtrig">#REF!</definedName>
    <definedName name="DeferredTaxes">[22]NetCom!$G$82:$M$82</definedName>
    <definedName name="Define_Starting_Page_Number">'[114]Big DD'!$D$5</definedName>
    <definedName name="Define_Starting_Year_for_Projections">'[114]Big DD'!$D$7</definedName>
    <definedName name="deleteme1" localSheetId="4" hidden="1">{#N/A,#N/A,FALSE,"Summary";#N/A,#N/A,FALSE,"CF";#N/A,#N/A,FALSE,"P&amp;L";#N/A,#N/A,FALSE,"BS";#N/A,#N/A,FALSE,"Returns";#N/A,#N/A,FALSE,"Assumptions";#N/A,#N/A,FALSE,"Analysis"}</definedName>
    <definedName name="deleteme1" hidden="1">{#N/A,#N/A,FALSE,"Summary";#N/A,#N/A,FALSE,"CF";#N/A,#N/A,FALSE,"P&amp;L";#N/A,#N/A,FALSE,"BS";#N/A,#N/A,FALSE,"Returns";#N/A,#N/A,FALSE,"Assumptions";#N/A,#N/A,FALSE,"Analysis"}</definedName>
    <definedName name="deleteme3" localSheetId="4" hidden="1">{#N/A,#N/A,FALSE,"Summary";#N/A,#N/A,FALSE,"CF";#N/A,#N/A,FALSE,"P&amp;L";"summary",#N/A,FALSE,"Returns";#N/A,#N/A,FALSE,"BS";"summary",#N/A,FALSE,"Analysis";#N/A,#N/A,FALSE,"Assumptions"}</definedName>
    <definedName name="deleteme3" hidden="1">{#N/A,#N/A,FALSE,"Summary";#N/A,#N/A,FALSE,"CF";#N/A,#N/A,FALSE,"P&amp;L";"summary",#N/A,FALSE,"Returns";#N/A,#N/A,FALSE,"BS";"summary",#N/A,FALSE,"Analysis";#N/A,#N/A,FALSE,"Assumptions"}</definedName>
    <definedName name="DeleteRange" hidden="1">[85]!DeleteRange</definedName>
    <definedName name="DeleteTable" hidden="1">[85]!DeleteTable</definedName>
    <definedName name="DELTA">#REF!</definedName>
    <definedName name="dem_eur">[115]FX!$D$49</definedName>
    <definedName name="Demarcation">'[18]Drivers and Contents'!$D$1</definedName>
    <definedName name="denmarkyfrance">[44]annual!#REF!</definedName>
    <definedName name="Denomination">[42]Assumptions!$D$6</definedName>
    <definedName name="DEP" localSheetId="3">#REF!</definedName>
    <definedName name="DEP" localSheetId="4">#REF!</definedName>
    <definedName name="DEP">#REF!</definedName>
    <definedName name="Dep_and_Amort">[33]NOPAT_VDF!$C$100:$AU$100</definedName>
    <definedName name="Dep_margin_fore">[116]Forecasts_VDF!#REF!</definedName>
    <definedName name="depq" localSheetId="4">'[117]Annual Schedules - MGMT'!#REF!</definedName>
    <definedName name="depq">'[118]Annual Schedules - MGMT'!#REF!</definedName>
    <definedName name="depr" localSheetId="3">#REF!</definedName>
    <definedName name="depr" localSheetId="4">#REF!</definedName>
    <definedName name="depr">#REF!</definedName>
    <definedName name="depr_period">[50]Model!$D$7</definedName>
    <definedName name="depr._override" localSheetId="3">#REF!</definedName>
    <definedName name="depr._override" localSheetId="4">#REF!</definedName>
    <definedName name="depr._override">#REF!</definedName>
    <definedName name="DepreciationAndDepletion">[22]NetCom!$G$77:$M$77</definedName>
    <definedName name="Description1">[22]NetCom!$D$23</definedName>
    <definedName name="Description2">[22]NetCom!$D$24</definedName>
    <definedName name="Description3">[22]NetCom!$D$25</definedName>
    <definedName name="Description4">[22]NetCom!$D$26</definedName>
    <definedName name="DF">[56]Input!$C$5</definedName>
    <definedName name="df_analysis">[70]Metrics!$B$149:$M$161</definedName>
    <definedName name="DH">[53]Controls!$D$12</definedName>
    <definedName name="dhbgwgt">#REF!</definedName>
    <definedName name="DilutedShares">#REF!</definedName>
    <definedName name="DiscountYears">#REF!</definedName>
    <definedName name="Disposal">[119]Ctrls!$D$36</definedName>
    <definedName name="dit_a">[120]input!$D$129</definedName>
    <definedName name="dit_b">[120]input!$D$130</definedName>
    <definedName name="DividendA">[22]NetCom!$L$14</definedName>
    <definedName name="DividendB">[22]NetCom!$M$14</definedName>
    <definedName name="DividendPayoutRatioA">[22]NetCom!$L$16</definedName>
    <definedName name="DividendPayoutRatioB">[22]NetCom!$M$16</definedName>
    <definedName name="DividendYieldA">[22]NetCom!$L$15</definedName>
    <definedName name="DividendYieldB">[22]NetCom!$M$15</definedName>
    <definedName name="DKK">[121]Control!$C$14</definedName>
    <definedName name="Dmrcation">'[18]Drivers and Contents'!$D$1</definedName>
    <definedName name="DNB">"TickerRange"</definedName>
    <definedName name="DocType" localSheetId="4">Word</definedName>
    <definedName name="DocType">Word</definedName>
    <definedName name="DOG">#REF!</definedName>
    <definedName name="dol">'[122]GC P&amp;L €'!$O$7</definedName>
    <definedName name="DollarHeader" localSheetId="3">#REF!</definedName>
    <definedName name="DollarHeader">#REF!</definedName>
    <definedName name="DPS">[123]Assump!$E$17:$Q$17</definedName>
    <definedName name="DPSEuro03">[16]MODEL!$S$419</definedName>
    <definedName name="DPSEuro04">[16]MODEL!$T$419</definedName>
    <definedName name="dr">#REF!</definedName>
    <definedName name="draka" localSheetId="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ivers1">[70]Drivers!$A$1:$AE$64</definedName>
    <definedName name="drivers2">[70]Drivers!$A$66:$AE$114</definedName>
    <definedName name="drivers3">[70]Drivers!$A$116:$AE$160</definedName>
    <definedName name="ds" localSheetId="3">#REF!</definedName>
    <definedName name="ds" localSheetId="4">#REF!</definedName>
    <definedName name="ds">#REF!</definedName>
    <definedName name="dsched" localSheetId="3">#REF!</definedName>
    <definedName name="dsched" localSheetId="4">#REF!</definedName>
    <definedName name="dsched">#REF!</definedName>
    <definedName name="dsfwgt">#REF!</definedName>
    <definedName name="DSOSum">[49]Summenblatt!$A$168:$S$170</definedName>
    <definedName name="DuffPhelps">[22]NetCom!$G$267</definedName>
    <definedName name="e" localSheetId="4">{"QIncStmt",#N/A,FALSE,"Quarter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e">{"QIncStmt",#N/A,FALSE,"Quarter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EBIT">[33]NOPAT_VDF!$C$17:$AZ$17</definedName>
    <definedName name="ebit_2004">[45]Assumptions!$Q$543</definedName>
    <definedName name="ebit_2005">[45]Assumptions!$R$543</definedName>
    <definedName name="EBIT_Lit03">[16]MODEL!$S$381</definedName>
    <definedName name="EBIT_margin">[33]NOPAT_VDF!$C$111:$AU$111</definedName>
    <definedName name="EBIT_margin_fore">[116]Forecasts_VDF!#REF!</definedName>
    <definedName name="EBIT00">[16]Multiples!$AP$13</definedName>
    <definedName name="EBIT01">[16]Multiples!$AQ$13</definedName>
    <definedName name="EBIT02">'[16]TEMPLATE EURO'!$J$47</definedName>
    <definedName name="EBIT03">'[16]TEMPLATE EURO'!$K$47</definedName>
    <definedName name="EBIT04">'[16]TEMPLATE EURO'!$L$47</definedName>
    <definedName name="EBIT1997">[23]Template!$N$53</definedName>
    <definedName name="EBIT1998">[23]Template!$O$53</definedName>
    <definedName name="EBIT1999">[23]Template!$P$53</definedName>
    <definedName name="EBIT2001">[23]Template!$R$53</definedName>
    <definedName name="EBIT96">'[16]TEMPLATE LIT'!$D$48</definedName>
    <definedName name="EBIT97">[16]Multiples!$AM$13</definedName>
    <definedName name="EBIT98">[16]Multiples!$AN$13</definedName>
    <definedName name="EBIT99">[16]Multiples!$AO$13</definedName>
    <definedName name="EBITA">[33]NOPAT_VDF!$C$101:$AZ$101</definedName>
    <definedName name="EBITAGrowth">[22]NetCom!$G$205:$M$205</definedName>
    <definedName name="EBITAMargin">[22]NetCom!$G$213:$M$213</definedName>
    <definedName name="EBITCashInterest">[22]NetCom!$G$249:$M$249</definedName>
    <definedName name="EBITDA_DCF">[33]DCF_VDF!$C$15:$AZ$15</definedName>
    <definedName name="EBITDA_growth_avg">[116]NOPAT_VDF!#REF!</definedName>
    <definedName name="EBITDA_margin">[33]NOPAT_VDF!$C$109:$AZ$109</definedName>
    <definedName name="EBITDA_Share">[116]NOPAT_VDF!#REF!</definedName>
    <definedName name="EBITDAAAPR1997">[23]Template!$N$47</definedName>
    <definedName name="EBITDAAAPR1998">[23]Template!$O$47</definedName>
    <definedName name="EBITDAAAPR1999">[23]Template!$P$47</definedName>
    <definedName name="EBITDAAAPR2000">[23]Template!$Q$47</definedName>
    <definedName name="EBITDAAAPR2001">[23]Template!$R$47</definedName>
    <definedName name="EBITDACAPEXCashInterest">[22]NetCom!$G$253:$M$253</definedName>
    <definedName name="EBITDACAPEXGrossInterest">[22]NetCom!$G$247:$M$247</definedName>
    <definedName name="EBITDACAPEXNetInterest">[22]NetCom!$G$259:$M$259</definedName>
    <definedName name="EBITDACashInterest">[22]NetCom!$G$250:$M$250</definedName>
    <definedName name="EBITDACashInterestDividends">[22]NetCom!$G$251:$M$251</definedName>
    <definedName name="EBITDAGrossInterest">[22]NetCom!$G$244:$M$244</definedName>
    <definedName name="EBITDAGrossInterestDividends">[22]NetCom!$G$245:$M$245</definedName>
    <definedName name="EBITDAGrowth">[22]NetCom!$G$204:$M$204</definedName>
    <definedName name="EBITDAInterestCoverage">[22]NetCom!$G$240:$M$240</definedName>
    <definedName name="EBITDALit03">[16]MODEL!$S$372</definedName>
    <definedName name="EBITDALit04">[16]MODEL!$T$372</definedName>
    <definedName name="EBITDAMargin">[22]NetCom!$G$212:$M$212</definedName>
    <definedName name="EBITDANetInterest">[22]NetCom!$G$256:$M$256</definedName>
    <definedName name="EBITDANetInterestDividends">[22]NetCom!$G$257:$M$257</definedName>
    <definedName name="EBITDAR">[22]NetCom!$G$60:$M$60</definedName>
    <definedName name="EBITDARCAPEXCashInterestRent">[22]NetCom!$G$254:$M$254</definedName>
    <definedName name="EBITDARCAPEXGrossInterestRent">[22]NetCom!$G$248:$M$248</definedName>
    <definedName name="EBITDARCAPEXNetInterestRent">[22]NetCom!$G$260:$M$260</definedName>
    <definedName name="EBITDARCashInterestRent">[22]NetCom!$G$252:$M$252</definedName>
    <definedName name="EBITDARGrossInterestRent">[22]NetCom!$G$246:$M$246</definedName>
    <definedName name="EBITDARGrowth">[22]NetCom!$G$203:$M$203</definedName>
    <definedName name="EBITDARMargin">[22]NetCom!$G$211:$M$211</definedName>
    <definedName name="EBITDARNetInterestRent">[22]NetCom!$G$258:$M$258</definedName>
    <definedName name="EBITGrossInterest">[22]NetCom!$G$243:$M$243</definedName>
    <definedName name="EBITGrowth">[22]NetCom!$G$206:$M$206</definedName>
    <definedName name="EBITMargin">[22]NetCom!$G$214:$M$214</definedName>
    <definedName name="EBITNetInterest">[22]NetCom!$G$255:$M$255</definedName>
    <definedName name="ECUX">[124]Prices!$E$81</definedName>
    <definedName name="eeeee" localSheetId="4" hidden="1">{"budget992000 tariff and usage",#N/A,FALSE,"Celtel alternative 6"}</definedName>
    <definedName name="eeeee" hidden="1">{"budget992000 tariff and usage",#N/A,FALSE,"Celtel alternative 6"}</definedName>
    <definedName name="EF">[56]Input!$C$3</definedName>
    <definedName name="EffectiveTaxRate">[22]NetCom!$G$66:$M$66</definedName>
    <definedName name="efin" localSheetId="4" hidden="1">{#N/A,#N/A,FALSE,"Output";#N/A,#N/A,FALSE,"Cover Sheet";#N/A,#N/A,FALSE,"Current Mkt. Projections"}</definedName>
    <definedName name="efin" hidden="1">{#N/A,#N/A,FALSE,"Output";#N/A,#N/A,FALSE,"Cover Sheet";#N/A,#N/A,FALSE,"Current Mkt. Projections"}</definedName>
    <definedName name="efn" localSheetId="4" hidden="1">{#N/A,#N/A,TRUE,"DCF Summary";#N/A,#N/A,TRUE,"Casema";#N/A,#N/A,TRUE,"UK";#N/A,#N/A,TRUE,"RCF";#N/A,#N/A,TRUE,"Intercable CZ";#N/A,#N/A,TRUE,"Interkabel P";#N/A,#N/A,TRUE,"LBO-Total";#N/A,#N/A,TRUE,"LBO-Casema"}</definedName>
    <definedName name="efn" hidden="1">{#N/A,#N/A,TRUE,"DCF Summary";#N/A,#N/A,TRUE,"Casema";#N/A,#N/A,TRUE,"UK";#N/A,#N/A,TRUE,"RCF";#N/A,#N/A,TRUE,"Intercable CZ";#N/A,#N/A,TRUE,"Interkabel P";#N/A,#N/A,TRUE,"LBO-Total";#N/A,#N/A,TRUE,"LBO-Casema"}</definedName>
    <definedName name="Eg">[34]DCF!$N$30</definedName>
    <definedName name="EKc">[34]DCF!$E$31</definedName>
    <definedName name="EKd">[34]DCF!$C$27</definedName>
    <definedName name="EKe">[34]DCF!$D$29</definedName>
    <definedName name="employee">[45]Assumptions!$E$438:$S$438</definedName>
    <definedName name="end">#REF!</definedName>
    <definedName name="EndDate" hidden="1">#REF!</definedName>
    <definedName name="Energizer">'[125]Cover Sheet'!$B$10</definedName>
    <definedName name="Enterprise_value">#REF!</definedName>
    <definedName name="EnterpriseValueOtherAPCS">'[126]Page 2'!$I$65</definedName>
    <definedName name="EnterpriseValueOtherAWE">'[126]Page 2'!$I$72</definedName>
    <definedName name="EnterpriseValueOtherMCOM">'[126]Page 2'!$I$81</definedName>
    <definedName name="EnterpriseValueOtherNXTL">'[126]Page 2'!$I$88</definedName>
    <definedName name="EnterpriseValueOtherPCS">'[126]Page 2'!$I$99</definedName>
    <definedName name="EnterpriseValueOtherTLCP">'[126]Page 2'!$I$109</definedName>
    <definedName name="EnterpriseValueOtherTPCS">'[126]Page 2'!$I$120</definedName>
    <definedName name="EnterpriseValueOtherUSM">'[126]Page 2'!$I$129</definedName>
    <definedName name="EnterpriseValueOtherVSTR">'[126]Page 2'!$I$139</definedName>
    <definedName name="EnterpriseValueOtherVSTRPF">'[126]Page 2'!$I$150</definedName>
    <definedName name="EnterpriseValueOtherWWCA">'[126]Page 2'!$I$151</definedName>
    <definedName name="EPS">[33]NOPAT_VDF!$C$96:$AU$96</definedName>
    <definedName name="EPS_growth_avg">[116]NOPAT_VDF!#REF!</definedName>
    <definedName name="eps_grwth97">[16]TEMPLATE!$H$9</definedName>
    <definedName name="EPS_lastactual98">[16]MODEL!$N$413</definedName>
    <definedName name="EPS_Lit03">[16]MODEL!$S$413</definedName>
    <definedName name="EPS_Lit04">[16]MODEL!$T$413</definedName>
    <definedName name="EQ_COM" localSheetId="3">#REF!</definedName>
    <definedName name="EQ_COM" localSheetId="4">#REF!</definedName>
    <definedName name="EQ_COM">#REF!</definedName>
    <definedName name="EQ_EX" localSheetId="3">#REF!</definedName>
    <definedName name="EQ_EX" localSheetId="4">#REF!</definedName>
    <definedName name="EQ_EX">#REF!</definedName>
    <definedName name="EQ_JSD" localSheetId="3">#REF!</definedName>
    <definedName name="EQ_JSD" localSheetId="4">#REF!</definedName>
    <definedName name="EQ_JSD">#REF!</definedName>
    <definedName name="EQ_PREF" localSheetId="3">#REF!</definedName>
    <definedName name="EQ_PREF" localSheetId="4">#REF!</definedName>
    <definedName name="EQ_PREF">#REF!</definedName>
    <definedName name="EQ_PRFD" localSheetId="3">#REF!</definedName>
    <definedName name="EQ_PRFD" localSheetId="4">#REF!</definedName>
    <definedName name="EQ_PRFD">#REF!</definedName>
    <definedName name="EQ_SSN" localSheetId="3">#REF!</definedName>
    <definedName name="EQ_SSN" localSheetId="4">#REF!</definedName>
    <definedName name="EQ_SSN">#REF!</definedName>
    <definedName name="eqb" localSheetId="3">#REF!</definedName>
    <definedName name="eqb" localSheetId="4">#REF!</definedName>
    <definedName name="eqb">#REF!</definedName>
    <definedName name="EqtyConsolAssets">[16]Multiples!$Z$13</definedName>
    <definedName name="equity" localSheetId="3">#REF!</definedName>
    <definedName name="equity" localSheetId="4">#REF!</definedName>
    <definedName name="equity">#REF!</definedName>
    <definedName name="Equity_capital_contribution">[45]Assumptions!$B$686:$S$686</definedName>
    <definedName name="equity_cons">[16]TEMPLATE!$B$22</definedName>
    <definedName name="Equity_percent_of_total_capitalisation">#REF!</definedName>
    <definedName name="Equity_risk_premium">#REF!</definedName>
    <definedName name="EquityBeta">[22]NetCom!$F$14</definedName>
    <definedName name="EquityInUnconsolidatedAffiliates">[22]NetCom!$G$44:$M$44</definedName>
    <definedName name="erase2" localSheetId="4" hidden="1">{#N/A,#N/A,FALSE,"Summary";#N/A,#N/A,FALSE,"CF";#N/A,#N/A,FALSE,"P&amp;L";#N/A,#N/A,FALSE,"BS";#N/A,#N/A,FALSE,"Returns";#N/A,#N/A,FALSE,"Assumptions";#N/A,#N/A,FALSE,"Analysis"}</definedName>
    <definedName name="erase2" hidden="1">{#N/A,#N/A,FALSE,"Summary";#N/A,#N/A,FALSE,"CF";#N/A,#N/A,FALSE,"P&amp;L";#N/A,#N/A,FALSE,"BS";#N/A,#N/A,FALSE,"Returns";#N/A,#N/A,FALSE,"Assumptions";#N/A,#N/A,FALSE,"Analysis"}</definedName>
    <definedName name="erase3" localSheetId="4" hidden="1">{#N/A,#N/A,FALSE,"Summary";#N/A,#N/A,FALSE,"CF";#N/A,#N/A,FALSE,"P&amp;L";"summary",#N/A,FALSE,"Returns";#N/A,#N/A,FALSE,"BS";"summary",#N/A,FALSE,"Analysis";#N/A,#N/A,FALSE,"Assumptions"}</definedName>
    <definedName name="erase3" hidden="1">{#N/A,#N/A,FALSE,"Summary";#N/A,#N/A,FALSE,"CF";#N/A,#N/A,FALSE,"P&amp;L";"summary",#N/A,FALSE,"Returns";#N/A,#N/A,FALSE,"BS";"summary",#N/A,FALSE,"Analysis";#N/A,#N/A,FALSE,"Assumptions"}</definedName>
    <definedName name="ERT">#REF!</definedName>
    <definedName name="Eshares">[34]DCF!$H$26</definedName>
    <definedName name="Et">[34]DCF!$B$28</definedName>
    <definedName name="EURFX">[127]Siemens!$N$3</definedName>
    <definedName name="Euro">[34]Prices!$B$17</definedName>
    <definedName name="EURO_Find">[16]EURO!$C$80:$C$95</definedName>
    <definedName name="EuroFX">'[128]Equity Value'!$E$48</definedName>
    <definedName name="europta">'[16]DATA_PAGE (EURO)'!$E$3</definedName>
    <definedName name="EuroStoxx">[34]Prices!$B$22</definedName>
    <definedName name="ev">[16]TEMPLATE!$G$49</definedName>
    <definedName name="ev.Calculation" hidden="1">-4135</definedName>
    <definedName name="ev.Initialized" hidden="1">FALSE</definedName>
    <definedName name="EVA">#REF!</definedName>
    <definedName name="EVDA00">[129]Ratios!$R$7</definedName>
    <definedName name="EVDA99">[129]Ratios!$Q$7</definedName>
    <definedName name="evergreen_ar" localSheetId="3">#REF!</definedName>
    <definedName name="evergreen_ar" localSheetId="4">#REF!</definedName>
    <definedName name="evergreen_ar">#REF!</definedName>
    <definedName name="evergreen_inv" localSheetId="3">#REF!</definedName>
    <definedName name="evergreen_inv" localSheetId="4">#REF!</definedName>
    <definedName name="evergreen_inv">#REF!</definedName>
    <definedName name="eveuro">'[16]DATA_PAGE (EURO)'!$N$8</definedName>
    <definedName name="EWd">[34]DCF!$C$30</definedName>
    <definedName name="ExceptionalLoss">[42]Assumptions!$E$142:$P$147</definedName>
    <definedName name="ExceptionalProfit">[42]Assumptions!$E$151:$P$156</definedName>
    <definedName name="ExceptionalProvisionsNet">[42]Assumptions!$E$196:$P$201</definedName>
    <definedName name="Excess_cash">'[33]Invested capital_VDF'!$C$5:$AE$5</definedName>
    <definedName name="Excess_Cash_Refin">'[57]Transaction Inputs'!$M$18</definedName>
    <definedName name="Exchange">'[130]DCF Rose '!$E$157</definedName>
    <definedName name="exchange_rate">[131]Pre_Mplan!$F$3</definedName>
    <definedName name="Exchange_Ratio">[57]Overview!$F$23</definedName>
    <definedName name="ExchangeRate">'[99]Company Inputs'!$D$32:$M$32</definedName>
    <definedName name="ExchangeRatio">[22]NetCom!$G$189</definedName>
    <definedName name="exitdate" localSheetId="3">#REF!</definedName>
    <definedName name="exitdate" localSheetId="4">#REF!</definedName>
    <definedName name="exitdate">#REF!</definedName>
    <definedName name="ExitMult" localSheetId="3">#REF!</definedName>
    <definedName name="ExitMult" localSheetId="4">#REF!</definedName>
    <definedName name="ExitMult">#REF!</definedName>
    <definedName name="ExitYear">#REF!</definedName>
    <definedName name="export">[16]TEMPLATE!$B$5:$Q$12</definedName>
    <definedName name="export1">[16]DATAPAGE!$P$5:$S$8</definedName>
    <definedName name="export2">[16]DATAPAGE!$Y$5:$Y$8</definedName>
    <definedName name="export3">[16]DATAPAGE!$AA$5:$AA$8</definedName>
    <definedName name="EXPP" localSheetId="3">#REF!</definedName>
    <definedName name="EXPP" localSheetId="4">#REF!</definedName>
    <definedName name="EXPP">#REF!</definedName>
    <definedName name="exrate">'[132]Mob Mkt assumptions'!$D$21</definedName>
    <definedName name="ExRate1">[55]BackUp!$G$1:$G$65536</definedName>
    <definedName name="extraspend">[133]DCFbridge!$D$4</definedName>
    <definedName name="Eyear">[34]DCF!$C$40</definedName>
    <definedName name="f">[44]annual!#REF!</definedName>
    <definedName name="F_Balance_Sheet">[47]Financials!$A$239:$P$292</definedName>
    <definedName name="F_Cash_Flow">[47]Financials!$A$183:$P$238</definedName>
    <definedName name="F_Outline">[47]Financials!$A$1:$P$51</definedName>
    <definedName name="F_Profit_Loss">[47]Financials!$A$130:$P$182</definedName>
    <definedName name="F_Summary">[47]Financials!$A$52:$P$129</definedName>
    <definedName name="F_Tax">[47]Financials!$A$293:$P$315</definedName>
    <definedName name="Fcurrency">"US$"</definedName>
    <definedName name="FDEquityValue">[55]BackUp!$AE$1:$AE$65536</definedName>
    <definedName name="fdfty" localSheetId="4">{0;0;0;0;1;#N/A;0.26;0.15;0.24;0.17;2;TRUE;TRUE;FALSE;FALSE;FALSE;#N/A;1;#N/A;1;1;"";""}</definedName>
    <definedName name="fdfty">{0;0;0;0;1;#N/A;0.26;0.15;0.24;0.17;2;TRUE;TRUE;FALSE;FALSE;FALSE;#N/A;1;#N/A;1;1;"";""}</definedName>
    <definedName name="FDLNAcaplease00">[134]FDLNA2!$P$54</definedName>
    <definedName name="FDLNAltdebt00">[134]FDLNA2!$P$53</definedName>
    <definedName name="febwgt">#REF!</definedName>
    <definedName name="fedtax" localSheetId="3">#REF!</definedName>
    <definedName name="fedtax" localSheetId="4">#REF!</definedName>
    <definedName name="fedtax">#REF!</definedName>
    <definedName name="FEE" localSheetId="3">#REF!</definedName>
    <definedName name="FEE" localSheetId="4">#REF!</definedName>
    <definedName name="FEE">#REF!</definedName>
    <definedName name="ff" localSheetId="3">[64]MainModel!$L$32</definedName>
    <definedName name="ff">[64]MainModel!$L$32</definedName>
    <definedName name="ffffff" localSheetId="4" hidden="1">{"budget992000 capex",#N/A,FALSE,"Celtel alternative 6"}</definedName>
    <definedName name="ffffff" hidden="1">{"budget992000 capex",#N/A,FALSE,"Celtel alternative 6"}</definedName>
    <definedName name="fiber_upgrade">[70]Drivers!$C$34</definedName>
    <definedName name="file">[34]PublishIncome!$A$1</definedName>
    <definedName name="Financial_covenants">[42]ratios!$B$1:$M$103</definedName>
    <definedName name="Financing_1">'[57]Transaction Inputs'!$M$22</definedName>
    <definedName name="Financing_1_Rate">'[57]Transaction Inputs'!$M$23</definedName>
    <definedName name="Financing_2">'[57]Transaction Inputs'!$M$24</definedName>
    <definedName name="Financing_2_Rate">'[57]Transaction Inputs'!$M$25</definedName>
    <definedName name="FINANCING_REQUIREMENT">[45]Assumptions!$B$683:$S$683</definedName>
    <definedName name="financing1">[50]Model!$D$25</definedName>
    <definedName name="financing1_rate">[50]Model!$D$26</definedName>
    <definedName name="financing2">[50]Model!$D$27</definedName>
    <definedName name="financing2_rate">[50]Model!$D$28</definedName>
    <definedName name="FINCriteriaType">1</definedName>
    <definedName name="FirstCallDate">[22]NetCom!$M$163</definedName>
    <definedName name="FirstPlotDate" hidden="1">#REF!</definedName>
    <definedName name="firstwgt">#REF!</definedName>
    <definedName name="Fitch">[22]NetCom!$G$268</definedName>
    <definedName name="FiveYearEPSGrowth">[22]NetCom!$F$15</definedName>
    <definedName name="fix_CAPEX_aggr">[92]model!$D$25:$I$25</definedName>
    <definedName name="fix_CAPEX_conserv">[92]model!$D$38:$I$38</definedName>
    <definedName name="fix_EBITDA_aggr">[92]model!$D$17:$I$17</definedName>
    <definedName name="fix_EBITDA_conserv">[92]model!$D$34:$I$34</definedName>
    <definedName name="fix_rev_aggr">[92]model!$D$8:$I$8</definedName>
    <definedName name="fix_rev_conserv">[92]model!$D$30:$I$30</definedName>
    <definedName name="Fixed_asset_turns">'[33]Invested capital_VDF'!$C$99:$AU$99</definedName>
    <definedName name="Fixed_assets">'[135]Invested capital_VDF'!$C$43:$AE$43</definedName>
    <definedName name="fn">'[136]P&amp;L'!$G$7:$Q$7</definedName>
    <definedName name="FO_YLD_">0.99</definedName>
    <definedName name="followingfye" localSheetId="3">#REF!</definedName>
    <definedName name="followingfye" localSheetId="4">#REF!</definedName>
    <definedName name="followingfye">#REF!</definedName>
    <definedName name="Footnote1">[22]NetCom!$D$68</definedName>
    <definedName name="Footnote2">[22]NetCom!$D$69</definedName>
    <definedName name="Footnote3">[22]NetCom!$D$70</definedName>
    <definedName name="Footnote4">[22]NetCom!$D$71</definedName>
    <definedName name="Footnote5" hidden="1">#REF!</definedName>
    <definedName name="Footnote6" hidden="1">#REF!</definedName>
    <definedName name="Footnote7" hidden="1">#REF!</definedName>
    <definedName name="Footnote8" hidden="1">#REF!</definedName>
    <definedName name="FootNotes">[84]!FootNotes</definedName>
    <definedName name="forecast_year_1">[137]Instructions!$B$17</definedName>
    <definedName name="forecast_year_2">[137]Instructions!$B$18</definedName>
    <definedName name="ForecastYearEnd">[42]Assumptions!$D$10</definedName>
    <definedName name="Forward0">[22]NetCom!$K$177</definedName>
    <definedName name="Forward1">[22]NetCom!$L$177</definedName>
    <definedName name="Forward2">[22]NetCom!$M$177</definedName>
    <definedName name="forz_tab1">'[138]DATI E FORZATURE'!$B$14:$P$14,'[138]DATI E FORZATURE'!$B$16:$P$16,'[138]DATI E FORZATURE'!$B$18:$P$18,'[138]DATI E FORZATURE'!$B$20:$P$20,'[138]DATI E FORZATURE'!$B$22:$P$22</definedName>
    <definedName name="forz_tab2">'[138]DATI E FORZATURE'!$B$31:$P$31,'[138]DATI E FORZATURE'!$B$33:$P$33,'[138]DATI E FORZATURE'!$B$35:$P$35,'[138]DATI E FORZATURE'!$B$37:$P$37,'[138]DATI E FORZATURE'!$B$39:$P$39</definedName>
    <definedName name="forz_tab3">'[138]DATI E FORZATURE'!$B$49:$P$49,'[138]DATI E FORZATURE'!$B$51:$P$51,'[138]DATI E FORZATURE'!$B$53:$P$53,'[138]DATI E FORZATURE'!$B$55:$P$55,'[138]DATI E FORZATURE'!$B$57:$P$57</definedName>
    <definedName name="forz_tab4">'[138]DATI E FORZATURE'!$B$67:$S$67,'[138]DATI E FORZATURE'!$B$69:$S$69,'[138]DATI E FORZATURE'!$B$71:$S$71,'[138]DATI E FORZATURE'!$B$73:$S$73,'[138]DATI E FORZATURE'!$B$75:$S$75</definedName>
    <definedName name="four_scenario" localSheetId="4">WACC!four_scenario</definedName>
    <definedName name="four_scenario">WACC!four_scenario</definedName>
    <definedName name="four_scenarios" localSheetId="4">WACC!four_scenarios</definedName>
    <definedName name="four_scenarios">WACC!four_scenarios</definedName>
    <definedName name="Frame_Relay">'[31]MKT-SIZE'!$B$50:$L$50</definedName>
    <definedName name="FreeCashFlow">[22]NetCom!$G$95:$M$95</definedName>
    <definedName name="frenchsubsidiary">[44]annual!#REF!</definedName>
    <definedName name="Frequency" hidden="1">#REF!</definedName>
    <definedName name="Fully_Diluted_Shares">#REF!</definedName>
    <definedName name="FullyDilutedSharesOutstanding">[22]NetCom!$G$162</definedName>
    <definedName name="FundsFromOperations">[22]NetCom!$G$85:$M$85</definedName>
    <definedName name="FundsFromOperationsDebt">[22]NetCom!$G$242:$M$242</definedName>
    <definedName name="FundsFromOperationsInterestCoverage">[22]NetCom!$G$241:$M$241</definedName>
    <definedName name="Future_Marginal_Tax_Rate">[139]Control!$D$23</definedName>
    <definedName name="FVFYE1EBIT">[140]NetCom!$L$192</definedName>
    <definedName name="FVFYE1EBITA">[22]NetCom!$L$191</definedName>
    <definedName name="FVFYE1EBITDA">[22]NetCom!$L$190</definedName>
    <definedName name="FVFYE1EBITDAR">[22]NetCom!$L$189</definedName>
    <definedName name="FVFYE1NetRevenues">[140]NetCom!$L$188</definedName>
    <definedName name="FVFYE1Other1">[22]NetCom!$L$193</definedName>
    <definedName name="FVFYE1Other2">[22]NetCom!$L$194</definedName>
    <definedName name="FVFYE1Other3">[22]NetCom!$L$195</definedName>
    <definedName name="FVFYE2EBIT">[140]NetCom!$M$192</definedName>
    <definedName name="FVFYE2EBITA">[22]NetCom!$M$191</definedName>
    <definedName name="FVFYE2EBITDA">[22]NetCom!$M$190</definedName>
    <definedName name="FVFYE2EBITDAR">[22]NetCom!$M$189</definedName>
    <definedName name="FVFYE2NetRevenues">[140]NetCom!$M$188</definedName>
    <definedName name="FVFYE2Other1">[22]NetCom!$M$193</definedName>
    <definedName name="FVFYE2Other2">[22]NetCom!$M$194</definedName>
    <definedName name="FVFYE2Other3">[22]NetCom!$M$195</definedName>
    <definedName name="FVLTMEBIT">[22]NetCom!$K$192</definedName>
    <definedName name="FVLTMEBITA">[22]NetCom!$K$191</definedName>
    <definedName name="FVLTMEBITDA">[22]NetCom!$K$190</definedName>
    <definedName name="FVLTMEBITDAR">[22]NetCom!$K$189</definedName>
    <definedName name="FVLTMOther1">[22]NetCom!$K$193</definedName>
    <definedName name="FVLTMOther2">[22]NetCom!$K$194</definedName>
    <definedName name="FVLTMOther3">[22]NetCom!$K$195</definedName>
    <definedName name="FVLTMRevenues">[22]NetCom!$K$188</definedName>
    <definedName name="FX_GBP">[141]Switches!$F$7</definedName>
    <definedName name="FX_USD">[141]Switches!$F$6</definedName>
    <definedName name="FXBEFEUR">[142]FX!$C$4</definedName>
    <definedName name="FXEURBEL">'[143]FX Prox'!$C$4</definedName>
    <definedName name="FXUSEUR">'[144]FX Prox'!$C$5</definedName>
    <definedName name="FY_93">[108]JAN94RIG!$A$408:$IV$459</definedName>
    <definedName name="FY_94">[108]JAN94RIG!$A$460:$IV$511</definedName>
    <definedName name="FY90_">'[86]Balance Sheet'!#REF!</definedName>
    <definedName name="FY91_">'[86]Balance Sheet'!#REF!</definedName>
    <definedName name="FY92_">'[86]Balance Sheet'!#REF!</definedName>
    <definedName name="FY93_">'[13]Income Statement '!#REF!</definedName>
    <definedName name="FY94_">'[13]Income Statement '!#REF!</definedName>
    <definedName name="FY95_">'[13]Income Statement '!#REF!</definedName>
    <definedName name="fye" localSheetId="3">#REF!</definedName>
    <definedName name="fye" localSheetId="4">#REF!</definedName>
    <definedName name="fye">#REF!</definedName>
    <definedName name="FYE1_EBITDA_Margin">[145]GE!$L$178</definedName>
    <definedName name="FYE1EBIT">[22]NetCom!$L$182</definedName>
    <definedName name="FYE1EBITA">[22]NetCom!$L$181</definedName>
    <definedName name="FYE1EBITDA">[22]NetCom!$L$180</definedName>
    <definedName name="FYE1EBITDAR">[22]NetCom!$L$179</definedName>
    <definedName name="FYE1NetIncome">[22]NetCom!$L$181</definedName>
    <definedName name="FYE1NetRevenues">[22]NetCom!$L$178</definedName>
    <definedName name="FYE1Other1">[22]NetCom!$L$183</definedName>
    <definedName name="FYE1Other2">[22]NetCom!$L$184</definedName>
    <definedName name="FYE1Other3">[22]NetCom!$L$185</definedName>
    <definedName name="FYE1POP">[22]NetCom!$L$183</definedName>
    <definedName name="FYE1SUB">[22]NetCom!$L$182</definedName>
    <definedName name="FYE2_EBITDA_Margin">[145]GE!$M$178</definedName>
    <definedName name="FYE2EBIT">[22]NetCom!$M$182</definedName>
    <definedName name="FYE2EBITA">[22]NetCom!$M$181</definedName>
    <definedName name="FYE2EBITDA">[22]NetCom!$M$180</definedName>
    <definedName name="FYE2EBITDAR">[22]NetCom!$M$179</definedName>
    <definedName name="FYE2NetIncome">[22]NetCom!$M$181</definedName>
    <definedName name="FYE2NetRevenues">[22]NetCom!$M$178</definedName>
    <definedName name="FYE2Other1">[22]NetCom!$M$183</definedName>
    <definedName name="FYE2Other2">[22]NetCom!$M$184</definedName>
    <definedName name="FYE2Other3">[22]NetCom!$M$185</definedName>
    <definedName name="FYE2POP">[22]NetCom!$M$183</definedName>
    <definedName name="FYE2SUB">[22]NetCom!$M$182</definedName>
    <definedName name="FYE3EBIT">[22]NetCom!$N$180</definedName>
    <definedName name="FYE3EBITDA">[22]NetCom!$N$179</definedName>
    <definedName name="FYE3NetIncome">[22]NetCom!$N$181</definedName>
    <definedName name="FYE3NetRevenues">[22]NetCom!$N$178</definedName>
    <definedName name="FYE3POP">[22]NetCom!$N$183</definedName>
    <definedName name="FYE3SUB">[22]NetCom!$N$182</definedName>
    <definedName name="FYEDocument">[22]NetCom!$G$17</definedName>
    <definedName name="G.Assumptions" localSheetId="3">#REF!</definedName>
    <definedName name="G.Assumptions" localSheetId="4">#REF!</definedName>
    <definedName name="G.Assumptions">#REF!</definedName>
    <definedName name="G.BalanceSheet" localSheetId="3">#REF!</definedName>
    <definedName name="G.BalanceSheet" localSheetId="4">#REF!</definedName>
    <definedName name="G.BalanceSheet">#REF!</definedName>
    <definedName name="G.BookDeprec" localSheetId="3">#REF!</definedName>
    <definedName name="G.BookDeprec" localSheetId="4">#REF!</definedName>
    <definedName name="G.BookDeprec">#REF!</definedName>
    <definedName name="G.CashFlow" localSheetId="3">#REF!</definedName>
    <definedName name="G.CashFlow" localSheetId="4">#REF!</definedName>
    <definedName name="G.CashFlow">#REF!</definedName>
    <definedName name="G.CloseBalSheet" localSheetId="3">#REF!</definedName>
    <definedName name="G.CloseBalSheet" localSheetId="4">#REF!</definedName>
    <definedName name="G.CloseBalSheet">#REF!</definedName>
    <definedName name="G.ControlPanel" localSheetId="3">#REF!</definedName>
    <definedName name="G.ControlPanel" localSheetId="4">#REF!</definedName>
    <definedName name="G.ControlPanel">#REF!</definedName>
    <definedName name="G.Debt" localSheetId="3">#REF!</definedName>
    <definedName name="G.Debt" localSheetId="4">#REF!</definedName>
    <definedName name="G.Debt">#REF!</definedName>
    <definedName name="G.DebtTables" localSheetId="3">#REF!</definedName>
    <definedName name="G.DebtTables" localSheetId="4">#REF!</definedName>
    <definedName name="G.DebtTables">#REF!</definedName>
    <definedName name="G.EquitySplit" localSheetId="3">#REF!</definedName>
    <definedName name="G.EquitySplit" localSheetId="4">#REF!</definedName>
    <definedName name="G.EquitySplit">#REF!</definedName>
    <definedName name="G.IncomeStmt" localSheetId="3">#REF!</definedName>
    <definedName name="G.IncomeStmt" localSheetId="4">#REF!</definedName>
    <definedName name="G.IncomeStmt">#REF!</definedName>
    <definedName name="G.Inputs" localSheetId="3">#REF!</definedName>
    <definedName name="G.Inputs" localSheetId="4">#REF!</definedName>
    <definedName name="G.Inputs">#REF!</definedName>
    <definedName name="G.IntRates" localSheetId="3">#REF!</definedName>
    <definedName name="G.IntRates" localSheetId="4">#REF!</definedName>
    <definedName name="G.IntRates">#REF!</definedName>
    <definedName name="G.TaxDeprec" localSheetId="3">#REF!</definedName>
    <definedName name="G.TaxDeprec" localSheetId="4">#REF!</definedName>
    <definedName name="G.TaxDeprec">#REF!</definedName>
    <definedName name="G.Triggers" localSheetId="3">#REF!</definedName>
    <definedName name="G.Triggers" localSheetId="4">#REF!</definedName>
    <definedName name="G.Triggers">#REF!</definedName>
    <definedName name="ga">'[13]Income Statement '!#REF!</definedName>
    <definedName name="GBP">[146]FX!$C$22</definedName>
    <definedName name="GDES_Ctry_1">[59]Backsheet!$D$424:$AG$424</definedName>
    <definedName name="GDES_Ctry_10">[59]Backsheet!$D$433:$AG$433</definedName>
    <definedName name="GDES_Ctry_11">[59]Backsheet!$D$434:$AG$434</definedName>
    <definedName name="GDES_Ctry_12">[59]Backsheet!$D$435:$AG$435</definedName>
    <definedName name="GDES_Ctry_13">[59]Backsheet!$D$436:$AG$436</definedName>
    <definedName name="GDES_Ctry_14">[59]Backsheet!$D$437:$AG$437</definedName>
    <definedName name="GDES_Ctry_15">[59]Backsheet!$D$438:$AG$438</definedName>
    <definedName name="GDES_Ctry_16">[59]Backsheet!$D$439:$AG$439</definedName>
    <definedName name="GDES_Ctry_17">[59]Backsheet!$D$440:$AG$440</definedName>
    <definedName name="GDES_Ctry_18">[59]Backsheet!$D$441:$AG$441</definedName>
    <definedName name="GDES_Ctry_19">[59]Backsheet!$D$442:$AG$442</definedName>
    <definedName name="GDES_Ctry_2">[59]Backsheet!$D$425:$AG$425</definedName>
    <definedName name="GDES_Ctry_3">[59]Backsheet!$D$426:$AG$426</definedName>
    <definedName name="GDES_Ctry_4">[59]Backsheet!$D$427:$AG$427</definedName>
    <definedName name="GDES_Ctry_5">[59]Backsheet!$D$428:$AG$428</definedName>
    <definedName name="GDES_Ctry_6">[59]Backsheet!$D$429:$AG$429</definedName>
    <definedName name="GDES_Ctry_7">[59]Backsheet!$D$430:$AG$430</definedName>
    <definedName name="GDES_Ctry_8">[59]Backsheet!$D$431:$AG$431</definedName>
    <definedName name="GDES_Ctry_9">[59]Backsheet!$D$432:$AG$432</definedName>
    <definedName name="GDP">[16]ITALADV!$J$8:$V$8</definedName>
    <definedName name="gdp00">[16]ITALADV!$R$8</definedName>
    <definedName name="gdpgr00">[16]ITALADV!$R$9</definedName>
    <definedName name="gdpgr01">[16]ITALADV!$S$9</definedName>
    <definedName name="gdpgr02">[16]ITALADV!$T$9</definedName>
    <definedName name="gdpgr03">[16]ITALADV!$U$9</definedName>
    <definedName name="gdpgr96">[16]ITALADV!$N$9</definedName>
    <definedName name="gdpgr97">[16]ITALADV!$O$9</definedName>
    <definedName name="gdpgr98">[16]ITALADV!$P$9</definedName>
    <definedName name="gdpgr99">[16]ITALADV!$Q$9</definedName>
    <definedName name="GDRM_Ctry_1">[59]Backsheet!$D$404:$AG$404</definedName>
    <definedName name="GDRM_Ctry_10">[59]Backsheet!$D$413:$AG$413</definedName>
    <definedName name="GDRM_Ctry_11">[59]Backsheet!$D$414:$AG$414</definedName>
    <definedName name="GDRM_Ctry_12">[59]Backsheet!$D$415:$AG$415</definedName>
    <definedName name="GDRM_Ctry_13">[59]Backsheet!$D$416:$AG$416</definedName>
    <definedName name="GDRM_Ctry_14">[59]Backsheet!$D$417:$AG$417</definedName>
    <definedName name="GDRM_Ctry_15">[59]Backsheet!$D$418:$AG$418</definedName>
    <definedName name="GDRM_Ctry_16">[59]Backsheet!$D$419:$AG$419</definedName>
    <definedName name="GDRM_Ctry_18">[59]Backsheet!$D$421:$AG$421</definedName>
    <definedName name="GDRM_Ctry_19">[59]Backsheet!$D$422:$AG$422</definedName>
    <definedName name="GDRM_Ctry_2">[59]Backsheet!$D$405:$AG$405</definedName>
    <definedName name="GDRM_Ctry_3">[59]Backsheet!$D$406:$AG$406</definedName>
    <definedName name="GDRM_Ctry_4">[59]Backsheet!$D$407:$AG$407</definedName>
    <definedName name="GDRM_Ctry_5">[59]Backsheet!$D$408:$AG$408</definedName>
    <definedName name="GDRM_Ctry_6">[59]Backsheet!$D$409:$AG$409</definedName>
    <definedName name="GDRM_Ctry_7">[59]Backsheet!$D$410:$AG$410</definedName>
    <definedName name="GDRM_Ctry_8">[59]Backsheet!$D$411:$AG$411</definedName>
    <definedName name="GDRM_Ctry_9">[59]Backsheet!$D$412:$AG$412</definedName>
    <definedName name="GDRV_Ctry_1">[59]Backsheet!$D$384:$AG$384</definedName>
    <definedName name="GDRV_Ctry_10">[59]Backsheet!$D$393:$AG$393</definedName>
    <definedName name="GDRV_Ctry_11">[59]Backsheet!$D$394:$AG$394</definedName>
    <definedName name="GDRV_Ctry_12">[59]Backsheet!$D$395:$AG$395</definedName>
    <definedName name="GDRV_Ctry_13">[59]Backsheet!$D$396:$AG$396</definedName>
    <definedName name="GDRV_Ctry_14">[59]Backsheet!$D$397:$AG$397</definedName>
    <definedName name="GDRV_Ctry_15">[59]Backsheet!$D$398:$AG$398</definedName>
    <definedName name="GDRV_Ctry_16">[59]Backsheet!$D$399:$AG$399</definedName>
    <definedName name="GDRV_Ctry_17">[59]Backsheet!$D$400:$AG$400</definedName>
    <definedName name="GDRV_Ctry_18">[59]Backsheet!$D$401:$AG$401</definedName>
    <definedName name="GDRV_Ctry_19">[59]Backsheet!$D$402:$AG$402</definedName>
    <definedName name="GDRV_Ctry_2">[59]Backsheet!$D$385:$AG$385</definedName>
    <definedName name="GDRV_Ctry_3">[59]Backsheet!$D$386:$AG$386</definedName>
    <definedName name="GDRV_Ctry_4">[59]Backsheet!$D$387:$AG$387</definedName>
    <definedName name="GDRV_Ctry_5">[59]Backsheet!$D$388:$AG$388</definedName>
    <definedName name="GDRV_Ctry_6">[59]Backsheet!$D$389:$AG$389</definedName>
    <definedName name="GDRV_Ctry_7">[59]Backsheet!$D$390:$AG$390</definedName>
    <definedName name="GDRV_Ctry_8">[59]Backsheet!$D$391:$AG$391</definedName>
    <definedName name="GDRV_Ctry_9">[59]Backsheet!$D$392:$AG$392</definedName>
    <definedName name="GeneratePriceGraph">[84]!GeneratePriceGraph</definedName>
    <definedName name="Geog">[147]Geog!$D$1:'[147]Geog'!$X$25</definedName>
    <definedName name="germansubsidiary">[44]annual!#REF!</definedName>
    <definedName name="GetData">[148]!GetData</definedName>
    <definedName name="ggggg" localSheetId="4" hidden="1">{"budget992000_customers",#N/A,FALSE,"Celtel alternative 6"}</definedName>
    <definedName name="ggggg" hidden="1">{"budget992000_customers",#N/A,FALSE,"Celtel alternative 6"}</definedName>
    <definedName name="ggggggg" localSheetId="4" hidden="1">{"budget992000 profit and loss",#N/A,FALSE,"Celtel alternative 6"}</definedName>
    <definedName name="ggggggg" hidden="1">{"budget992000 profit and loss",#N/A,FALSE,"Celtel alternative 6"}</definedName>
    <definedName name="gkn" localSheetId="4" hidden="1">{#N/A,#N/A,FALSE,"COVER PAGE";#N/A,#N/A,FALSE,"Page 2";#N/A,#N/A,FALSE,"Page 2";#N/A,#N/A,FALSE,"Page 4";#N/A,#N/A,FALSE,"Page5";#N/A,#N/A,FALSE,"Page 6";#N/A,#N/A,FALSE,"Page 7";#N/A,#N/A,FALSE,"Page 8";#N/A,#N/A,FALSE,"Page 10";#N/A,#N/A,FALSE,"Long-Term OCF Mult.";#N/A,#N/A,FALSE,"PCS Comp";#N/A,#N/A,FALSE,"OCS-CAPEX";#N/A,#N/A,FALSE,"Blank"}</definedName>
    <definedName name="gkn" hidden="1">{#N/A,#N/A,FALSE,"COVER PAGE";#N/A,#N/A,FALSE,"Page 2";#N/A,#N/A,FALSE,"Page 2";#N/A,#N/A,FALSE,"Page 4";#N/A,#N/A,FALSE,"Page5";#N/A,#N/A,FALSE,"Page 6";#N/A,#N/A,FALSE,"Page 7";#N/A,#N/A,FALSE,"Page 8";#N/A,#N/A,FALSE,"Page 10";#N/A,#N/A,FALSE,"Long-Term OCF Mult.";#N/A,#N/A,FALSE,"PCS Comp";#N/A,#N/A,FALSE,"OCS-CAPEX";#N/A,#N/A,FALSE,"Blank"}</definedName>
    <definedName name="GlideChartMarker" hidden="1">"Chart!A1"</definedName>
    <definedName name="GlideDataMarker" hidden="1">"Data!A1"</definedName>
    <definedName name="GlideHiddenMarker" hidden="1">"Costcurvedata!A1"</definedName>
    <definedName name="GlideMaxCharts" hidden="1">7</definedName>
    <definedName name="gls_ACT_EST_ROW" hidden="1">#REF!</definedName>
    <definedName name="gls_ACT_FORM_OFFSET" hidden="1">#REF!</definedName>
    <definedName name="gls_AnalystEmpNoHeading" hidden="1">#REF!</definedName>
    <definedName name="gls_AnalystNameHeading" hidden="1">#REF!</definedName>
    <definedName name="gls_EST_FORM_OFFSET" hidden="1">#REF!</definedName>
    <definedName name="gls_EXTERNAL_COL_REF" hidden="1">#REF!</definedName>
    <definedName name="gls_FIRST_ITEM" hidden="1">#REF!</definedName>
    <definedName name="gls_FIRST_PK" hidden="1">#REF!</definedName>
    <definedName name="gls_FIRST_ROWMULT" hidden="1">#REF!</definedName>
    <definedName name="gls_FIRST_UNITS" hidden="1">#REF!</definedName>
    <definedName name="gls_FIXED_NAMES" hidden="1">#REF!</definedName>
    <definedName name="gls_FONT_STATUS" hidden="1">#REF!</definedName>
    <definedName name="gls_GenAccountingConvention" hidden="1">#REF!</definedName>
    <definedName name="gls_GenCompany" hidden="1">#REF!</definedName>
    <definedName name="gls_GenCompanyInfo" hidden="1">#REF!</definedName>
    <definedName name="gls_GenCountry" hidden="1">#REF!</definedName>
    <definedName name="gls_GenCurrency" hidden="1">#REF!</definedName>
    <definedName name="gls_GenCurrencyMultiplier" hidden="1">#REF!</definedName>
    <definedName name="gls_GenEnterCompInfo" hidden="1">#REF!</definedName>
    <definedName name="gls_GenLastPriceTargetRevised" hidden="1">#REF!</definedName>
    <definedName name="gls_GenLastPublished" hidden="1">#REF!</definedName>
    <definedName name="gls_GenLastRecRevised" hidden="1">#REF!</definedName>
    <definedName name="gls_GenMainInfo" hidden="1">#REF!</definedName>
    <definedName name="gls_GenProfile" hidden="1">#REF!</definedName>
    <definedName name="gls_GenRecComment" hidden="1">#REF!</definedName>
    <definedName name="gls_GenSheetVersion" hidden="1">#REF!</definedName>
    <definedName name="gls_genStockCore" hidden="1">#REF!</definedName>
    <definedName name="gls_genStockRec" hidden="1">#REF!</definedName>
    <definedName name="gls_GenTargetCurrency" hidden="1">#REF!</definedName>
    <definedName name="gls_IssuedStockClassHeading" hidden="1">#REF!</definedName>
    <definedName name="gls_IssuedStockCodeHeading" hidden="1">#REF!</definedName>
    <definedName name="gls_IssuedStockFreeFloatHeading" hidden="1">#REF!</definedName>
    <definedName name="gls_KEY_DATA" hidden="1">#REF!</definedName>
    <definedName name="gls_KEY_VALUE" hidden="1">#REF!</definedName>
    <definedName name="gls_PERIOD_CODE" hidden="1">#REF!</definedName>
    <definedName name="gls_PERIOD_INDICATOR" hidden="1">#REF!</definedName>
    <definedName name="gls_PERIOD_PARENT_OR_CONSOL" hidden="1">#REF!</definedName>
    <definedName name="gls_PERIOD_TYPE" hidden="1">#REF!</definedName>
    <definedName name="gls_PrincipalStockClass" hidden="1">#REF!</definedName>
    <definedName name="gls_ShareholderClassHeading" hidden="1">#REF!</definedName>
    <definedName name="gls_ShareholderHolding" hidden="1">#REF!</definedName>
    <definedName name="gls_ShareholderHoldingHeading" hidden="1">#REF!</definedName>
    <definedName name="gls_ShareholderName" hidden="1">#REF!</definedName>
    <definedName name="gls_ShareholderNameHeading" hidden="1">#REF!</definedName>
    <definedName name="gls_ShareholdingName" hidden="1">#REF!</definedName>
    <definedName name="gls_SPARE_YEARS" hidden="1">#REF!</definedName>
    <definedName name="gls_START_FORMULA_OVERRIDEABLE" hidden="1">#REF!</definedName>
    <definedName name="gls_START_LOCAL_NAMES" hidden="1">#REF!</definedName>
    <definedName name="gls_START_PERIOD_CURRENCY" hidden="1">#REF!</definedName>
    <definedName name="gls_START_STATUS" hidden="1">#REF!</definedName>
    <definedName name="gls_START_USER_STATUS" hidden="1">#REF!</definedName>
    <definedName name="gls_START_VALIDATION" hidden="1">#REF!</definedName>
    <definedName name="gls_START_WHAT" hidden="1">#REF!</definedName>
    <definedName name="gls_START_YEAR" hidden="1">#REF!</definedName>
    <definedName name="gls_TEMP_PERIOD_CODE" hidden="1">#REF!</definedName>
    <definedName name="gls_YEAR_AE_CONTROL" hidden="1">#REF!</definedName>
    <definedName name="gls_YEAR_END_ROW" hidden="1">#REF!</definedName>
    <definedName name="GNCMA">[149]Tickers!#REF!</definedName>
    <definedName name="Goodwill">#REF!</definedName>
    <definedName name="Goodwill_Amortization" localSheetId="3">25</definedName>
    <definedName name="Goodwill_Amortization">25</definedName>
    <definedName name="Goodwill_Amortization_Years">'[57]Transaction Inputs'!$E$33</definedName>
    <definedName name="GoodwillComputation">[42]Newco!$BE$266:$BT$272</definedName>
    <definedName name="Govt">[66]TS!$R$41</definedName>
    <definedName name="GraphPage" hidden="1">#REF!</definedName>
    <definedName name="Greenshoe">#REF!</definedName>
    <definedName name="Gridlines" hidden="1">#REF!</definedName>
    <definedName name="Gross_inc_growth">[116]NOPAT_VDF!#REF!</definedName>
    <definedName name="Gross_income">[33]NOPAT_VDF!$C$10:$AE$10</definedName>
    <definedName name="Gross_margin_fore">[116]Forecasts_VDF!#REF!</definedName>
    <definedName name="grossp" localSheetId="3">#REF!</definedName>
    <definedName name="grossp" localSheetId="4">#REF!</definedName>
    <definedName name="grossp">#REF!</definedName>
    <definedName name="GrossProfit">[22]NetCom!$G$35:$M$35</definedName>
    <definedName name="GrossProfitMargin">[22]NetCom!$G$210:$M$210</definedName>
    <definedName name="GroupA_1">[150]Control_Sheet!$B$2:$B$5</definedName>
    <definedName name="GroupA_2">[150]Control_Sheet!$B$2:$B$10</definedName>
    <definedName name="GroupB_1">[150]Control_Sheet!$C$2:$C$3</definedName>
    <definedName name="GroupB_2">[150]Control_Sheet!$C$2:$C$4</definedName>
    <definedName name="GroupB_3">[150]Control_Sheet!$D$2:$D$3</definedName>
    <definedName name="GroupC">[150]Control_Sheet!$E$2:$E$12</definedName>
    <definedName name="GroupC_1">[150]Control_Sheet!$B$2:$B$12</definedName>
    <definedName name="growth">#REF!</definedName>
    <definedName name="GROWTH2">[133]DCFbridge!$D$3</definedName>
    <definedName name="GSER">1</definedName>
    <definedName name="GSMChurn">'[37]Handsets &amp; Subs by Technology'!$R$4</definedName>
    <definedName name="guocowgt">#REF!</definedName>
    <definedName name="H_Y_debt">'[68]Bank loan model'!$C$19</definedName>
    <definedName name="hand93">'[13]Income Statement '!#REF!</definedName>
    <definedName name="HandH">#REF!</definedName>
    <definedName name="hanilwgt">#REF!</definedName>
    <definedName name="hdfcwgt">#REF!</definedName>
    <definedName name="Header">[151]Ctrls!$D$14</definedName>
    <definedName name="header_company">[112]control!$B$3</definedName>
    <definedName name="header_dollarsunits">[112]control!$B$8</definedName>
    <definedName name="Help" localSheetId="4" hidden="1">{#N/A,#N/A,FALSE,"COVER PAGE";#N/A,#N/A,FALSE,"Page 2";#N/A,#N/A,FALSE,"Page 2";#N/A,#N/A,FALSE,"Page 4";#N/A,#N/A,FALSE,"Page5";#N/A,#N/A,FALSE,"Page 6";#N/A,#N/A,FALSE,"Page 7";#N/A,#N/A,FALSE,"Page 8";#N/A,#N/A,FALSE,"Page 10";#N/A,#N/A,FALSE,"Long-Term OCF Mult.";#N/A,#N/A,FALSE,"PCS Comp";#N/A,#N/A,FALSE,"OCS-CAPEX";#N/A,#N/A,FALSE,"Blank"}</definedName>
    <definedName name="Help" hidden="1">{#N/A,#N/A,FALSE,"COVER PAGE";#N/A,#N/A,FALSE,"Page 2";#N/A,#N/A,FALSE,"Page 2";#N/A,#N/A,FALSE,"Page 4";#N/A,#N/A,FALSE,"Page5";#N/A,#N/A,FALSE,"Page 6";#N/A,#N/A,FALSE,"Page 7";#N/A,#N/A,FALSE,"Page 8";#N/A,#N/A,FALSE,"Page 10";#N/A,#N/A,FALSE,"Long-Term OCF Mult.";#N/A,#N/A,FALSE,"PCS Comp";#N/A,#N/A,FALSE,"OCS-CAPEX";#N/A,#N/A,FALSE,"Blank"}</definedName>
    <definedName name="HighDateA">[22]NetCom!$L$11</definedName>
    <definedName name="HighDateB">[22]NetCom!$M$11</definedName>
    <definedName name="HighPriceA">[22]NetCom!$L$10</definedName>
    <definedName name="HighPriceB">[22]NetCom!$M$10</definedName>
    <definedName name="Historical">[152]Input!$C$45:$E$46,[152]Input!$C$30:$E$37,[152]Input!$C$24:$E$28,[152]Input!$C$18:$E$20,[152]Input!$C$16:$E$16,[152]Input!$C$4:$E$6,[152]Input!$C$8:$E$9,[152]Input!$C$11:$E$12</definedName>
    <definedName name="HIU">#REF!</definedName>
    <definedName name="hkcbwgt">#REF!</definedName>
    <definedName name="HKD">[87]Notes!$D$21</definedName>
    <definedName name="HKtoD">[153]Prices!$H$14</definedName>
    <definedName name="hn.Delete015" hidden="1">'[154]CREDIT STATS'!$B$9:$K$14,'[154]CREDIT STATS'!$O$11:$X$18,'[154]CREDIT STATS'!$B$28:$K$37,'[154]CREDIT STATS'!$O$28:$X$32,'[154]CREDIT STATS'!$O$46:$X$46</definedName>
    <definedName name="hn.ModelVersion" hidden="1">1</definedName>
    <definedName name="hn.NoUpload" hidden="1">0</definedName>
    <definedName name="hongkong">#REF!</definedName>
    <definedName name="hpg">#REF!</definedName>
    <definedName name="hsbcwgt">#REF!</definedName>
    <definedName name="hsbwgt">#REF!</definedName>
    <definedName name="HTML_CodePage" hidden="1">1252</definedName>
    <definedName name="HTML_Control" localSheetId="3" hidden="1">{"'IG3Q99'!$A$306:$I$356"}</definedName>
    <definedName name="HTML_Control" localSheetId="4" hidden="1">{"'IG3Q99'!$A$306:$I$356"}</definedName>
    <definedName name="HTML_Control" hidden="1">{"'IG3Q99'!$A$306:$I$356"}</definedName>
    <definedName name="html_control_1" localSheetId="3" hidden="1">{"'IG3Q99'!$A$306:$I$356"}</definedName>
    <definedName name="html_control_1" localSheetId="4" hidden="1">{"'IG3Q99'!$A$306:$I$356"}</definedName>
    <definedName name="html_control_1" hidden="1">{"'IG3Q99'!$A$306:$I$356"}</definedName>
    <definedName name="HTML_Description" hidden="1">""</definedName>
    <definedName name="HTML_Email" hidden="1">""</definedName>
    <definedName name="HTML_Header" hidden="1">"IG1Q99"</definedName>
    <definedName name="HTML_LastUpdate" hidden="1">"10/26/1999"</definedName>
    <definedName name="HTML_LineAfter" hidden="1">FALSE</definedName>
    <definedName name="HTML_LineBefore" hidden="1">FALSE</definedName>
    <definedName name="HTML_Name" hidden="1">"Judy Sinclair"</definedName>
    <definedName name="HTML_OBDlg2" hidden="1">TRUE</definedName>
    <definedName name="HTML_OBDlg4" hidden="1">TRUE</definedName>
    <definedName name="HTML_OS" hidden="1">0</definedName>
    <definedName name="HTML_PathFile" hidden="1">"G:\EXCELDAT\CEXJIS\newcoll.htm"</definedName>
    <definedName name="HTML_Title" hidden="1">"CNCIG98"</definedName>
    <definedName name="huawgt">#REF!</definedName>
    <definedName name="Hubs">'[31]MKT-SIZE'!$B$25:$L$25</definedName>
    <definedName name="hy_fee" localSheetId="3">#REF!</definedName>
    <definedName name="hy_fee" localSheetId="4">#REF!</definedName>
    <definedName name="hy_fee">#REF!</definedName>
    <definedName name="I1.1990.06">#REF!</definedName>
    <definedName name="ibawgt">#REF!</definedName>
    <definedName name="IBESDate">[22]NetCom!$L$163</definedName>
    <definedName name="IC_1">'[33]Invested capital_VDF'!$P$1:$P$65536</definedName>
    <definedName name="IC_2">'[33]Invested capital_VDF'!$O$1:$O$65536</definedName>
    <definedName name="IC_P">'[33]Invested capital_VDF'!$Q$1:$Q$65536</definedName>
    <definedName name="IC_P1">'[33]Invested capital_VDF'!$R$1:$R$65536</definedName>
    <definedName name="IC_P2">'[33]Invested capital_VDF'!$S$1:$S$65536</definedName>
    <definedName name="IC_P3">'[33]Invested capital_VDF'!$T$1:$T$65536</definedName>
    <definedName name="IC.ADP0">[61]WACC!$A$1</definedName>
    <definedName name="IC.ADP1">[61]WACC!$A$1</definedName>
    <definedName name="IC.Aggregate0">[61]WACC!$A$1</definedName>
    <definedName name="IC.Aggregate1">[61]WACC!$A$1</definedName>
    <definedName name="IC.Bonds0">[61]WACC!$A$1</definedName>
    <definedName name="IC.Bonds1">[61]WACC!$A$1</definedName>
    <definedName name="IC.Compustat1">[61]WACC!$A$1</definedName>
    <definedName name="IC.IBESD0">[61]WACC!$A$1</definedName>
    <definedName name="IC.IBESD1">[61]WACC!$A$1</definedName>
    <definedName name="IC.ILX0">[61]WACC!$A$1</definedName>
    <definedName name="IC.ILX1">[61]WACC!$A$1</definedName>
    <definedName name="IC.LOB0">[61]WACC!$A$1</definedName>
    <definedName name="IC.LOB1">[61]WACC!$A$1</definedName>
    <definedName name="IC.MerBonds0">[61]WACC!$A$1</definedName>
    <definedName name="IC.MerBonds1">[61]WACC!$A$1</definedName>
    <definedName name="IC.Notes0">[61]WACC!$A$1</definedName>
    <definedName name="IC.Notes1">[61]WACC!$A$1</definedName>
    <definedName name="IC.Price0">[61]WACC!$A$1</definedName>
    <definedName name="IC.Price1">[61]WACC!$A$1</definedName>
    <definedName name="IC.ResAnnual0">[61]WACC!$A$1</definedName>
    <definedName name="IC.ResAnnual1">[61]WACC!$A$1</definedName>
    <definedName name="IC.Research0">[61]WACC!$A$1</definedName>
    <definedName name="IC.Research1">[61]WACC!$A$1</definedName>
    <definedName name="IC.RTNews0">[61]WACC!$A$1</definedName>
    <definedName name="IC.RTNews1">[61]WACC!$A$1</definedName>
    <definedName name="IC.Stocks0">[61]WACC!$A$1</definedName>
    <definedName name="IC.Stocks1">[61]WACC!$A$1</definedName>
    <definedName name="IC.Telerate0">[61]WACC!$A$1</definedName>
    <definedName name="IC.Telerate1">[61]WACC!$A$1</definedName>
    <definedName name="IC.Utility0">[61]WACC!$A$1</definedName>
    <definedName name="IC.Utility1">[61]WACC!$A$1</definedName>
    <definedName name="IC.WrldScope0">[61]WACC!$A$1</definedName>
    <definedName name="IC.WrldScope1">[61]WACC!$A$1</definedName>
    <definedName name="iciciwgt">#REF!</definedName>
    <definedName name="ID">[155]Q_EIDT_05_2002!$E$1:$F$65536</definedName>
    <definedName name="idbiwgt">#REF!</definedName>
    <definedName name="ImpliedCostofEquity">'[126]Banking Multiples'!$A$226:$IV$226</definedName>
    <definedName name="ImpliedRiskPremium">'[126]Banking Multiples'!$A$235:$IV$235</definedName>
    <definedName name="ImpliedWACC">'[126]Banking Multiples'!$A$217:$IV$217</definedName>
    <definedName name="include">'[156]300 Valuation'!$F$10</definedName>
    <definedName name="INCOME" localSheetId="3">#REF!</definedName>
    <definedName name="Income">#REF!</definedName>
    <definedName name="Income_before_taxes">[116]NOPAT_VDF!#REF!</definedName>
    <definedName name="Income_equivalents">[33]NOPAT_VDF!$C$30:$AZ$30</definedName>
    <definedName name="Income_from_Unconsolidated_Subs">[33]NOPAT_VDF!$C$48:$AZ$48</definedName>
    <definedName name="Income_tax">[33]NOPAT_VDF!$C$34:$AE$34</definedName>
    <definedName name="IncomeOperatingCashFlow1998">'[126]Banking Multiples'!$A$54:$IV$54</definedName>
    <definedName name="IncomeOperatingCashFlow1999">'[126]Banking Multiples'!$A$55:$IV$55</definedName>
    <definedName name="IncomeOperatingCashFlow2000">'[126]Banking Multiples'!$A$57:$IV$57</definedName>
    <definedName name="IncomeOperatingCashFlow2001">'[126]Banking Multiples'!$A$59:$IV$59</definedName>
    <definedName name="IncomeOperatingCashFlow2002">'[126]Banking Multiples'!$A$61:$IV$61</definedName>
    <definedName name="IncomeOperatingCashFlow2003">'[126]Banking Multiples'!$A$63:$IV$63</definedName>
    <definedName name="IncomeOperatingCashFlow2004">'[126]Banking Multiples'!$A$65:$IV$65</definedName>
    <definedName name="IncomeOperatingCashFlow2005">'[126]Banking Multiples'!$A$67:$IV$67</definedName>
    <definedName name="IncomeOperatingCashFlow2006">'[126]Banking Multiples'!$A$69:$IV$69</definedName>
    <definedName name="IncomeOperatingCashFlow2007">'[126]Banking Multiples'!$A$71:$IV$71</definedName>
    <definedName name="IncomeSum">[157]Summenblatt!$A$5:$S$65</definedName>
    <definedName name="IncomeTaxes">[22]NetCom!$G$49:$M$49</definedName>
    <definedName name="Increase_Capitalized_R_D_net">[33]NOPAT_VDF!$C$22:$AZ$22</definedName>
    <definedName name="Increase_in_other_liabilities">[116]NOPAT_VDF!#REF!</definedName>
    <definedName name="Incremental_Shares">#REF!</definedName>
    <definedName name="ind">#REF!</definedName>
    <definedName name="india">#REF!</definedName>
    <definedName name="indonesia">#REF!</definedName>
    <definedName name="IndType" hidden="1">#REF!</definedName>
    <definedName name="industry">#REF!</definedName>
    <definedName name="industry2">#REF!</definedName>
    <definedName name="IndustryGroup">[22]NetCom!$F$9</definedName>
    <definedName name="infl">[158]Input!$A$164:$IV$164</definedName>
    <definedName name="Inflation_rate">[45]Assumptions!$B$15:$S$15</definedName>
    <definedName name="Info1">[22]NetCom!$G$269</definedName>
    <definedName name="Info10A">[22]NetCom!$L$271</definedName>
    <definedName name="Info10B">[22]NetCom!$M$271</definedName>
    <definedName name="Info2">[22]NetCom!$G$270</definedName>
    <definedName name="Info3">[22]NetCom!$G$271</definedName>
    <definedName name="Info4A">[22]NetCom!$L$265</definedName>
    <definedName name="Info4B">[22]NetCom!$M$265</definedName>
    <definedName name="Info5A">[22]NetCom!$L$266</definedName>
    <definedName name="Info5B">[22]NetCom!$M$266</definedName>
    <definedName name="Info6A">[22]NetCom!$L$267</definedName>
    <definedName name="Info6B">[22]NetCom!$M$267</definedName>
    <definedName name="Info7A">[22]NetCom!$L$268</definedName>
    <definedName name="Info7B">[22]NetCom!$M$268</definedName>
    <definedName name="Info8A">[22]NetCom!$L$269</definedName>
    <definedName name="Info8B">[22]NetCom!$M$269</definedName>
    <definedName name="Info9A">[22]NetCom!$L$270</definedName>
    <definedName name="Info9B">[22]NetCom!$M$270</definedName>
    <definedName name="InfoLabel1">[22]NetCom!$D$269</definedName>
    <definedName name="InfoLabel10">[22]NetCom!$I$271</definedName>
    <definedName name="InfoLabel2">[22]NetCom!$D$270</definedName>
    <definedName name="InfoLabel3">[22]NetCom!$D$271</definedName>
    <definedName name="InfoLabel4">[22]NetCom!$I$265</definedName>
    <definedName name="InfoLabel5">[22]NetCom!$I$266</definedName>
    <definedName name="InfoLabel6">[22]NetCom!$I$267</definedName>
    <definedName name="InfoLabel7">[22]NetCom!$I$268</definedName>
    <definedName name="InfoLabel8">[22]NetCom!$I$269</definedName>
    <definedName name="InfoLabel9">[22]NetCom!$I$270</definedName>
    <definedName name="initial_fiber_miles">[70]Drivers!$H$33</definedName>
    <definedName name="initial_trans_rev">[70]Drivers!$C$40</definedName>
    <definedName name="input">#REF!</definedName>
    <definedName name="INPUT_TABLE">'[159]Input Table'!$G$5:$S$417</definedName>
    <definedName name="InputMethod">[160]!InputMethod</definedName>
    <definedName name="Install96">#REF!</definedName>
    <definedName name="Install97">#REF!</definedName>
    <definedName name="Install98">#REF!</definedName>
    <definedName name="Int_exp" localSheetId="3">8%</definedName>
    <definedName name="Int_exp">8%</definedName>
    <definedName name="int_pensions">[161]Input!$C$7</definedName>
    <definedName name="int.switch" localSheetId="3">#REF!</definedName>
    <definedName name="int.switch" localSheetId="4">#REF!</definedName>
    <definedName name="int.switch">#REF!</definedName>
    <definedName name="IntangibleAssets">[22]NetCom!$G$106:$M$106</definedName>
    <definedName name="interconnect">[45]Assumptions!$E$392:$S$392</definedName>
    <definedName name="interconnect_revenue">[45]Assumptions!$E$317:$S$317</definedName>
    <definedName name="Interest_expense_income">[33]NOPAT_VDF!$C$63:$AE$63</definedName>
    <definedName name="InterestExpense">[22]NetCom!$G$46:$M$46</definedName>
    <definedName name="InterestIncome">[22]NetCom!$G$47:$M$47</definedName>
    <definedName name="intlsum">[44]annual!#REF!</definedName>
    <definedName name="Inventories">[22]NetCom!$G$102:$M$102</definedName>
    <definedName name="Invest_Valid">[162]Invest_Table!$A$2:$A$202</definedName>
    <definedName name="Invested_capital">'[33]Invested capital_VDF'!$C$87:$AE$87</definedName>
    <definedName name="Invested_capital_DCF">[33]DCF_VDF!$C$77:$AZ$77</definedName>
    <definedName name="Invested_capital_turns">'[33]Invested capital_VDF'!$C$102:$AU$102</definedName>
    <definedName name="Invested_capital_turns_DCF">[33]DCF_VDF!$C$83:$AZ$83</definedName>
    <definedName name="InvestmentsInUnconsolidatedAffiliates">[22]NetCom!$G$107:$M$107</definedName>
    <definedName name="IQ_ADDIN" hidden="1">"AUTO"</definedName>
    <definedName name="IQ_ANNUAL_DIVIDEND" hidden="1">"c229"</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ONDRATING_FITCH" hidden="1">"c223"</definedName>
    <definedName name="IQ_BONDRATING_FITCH_DATE" hidden="1">"c241"</definedName>
    <definedName name="IQ_BONDRATING_SP" hidden="1">"c224"</definedName>
    <definedName name="IQ_BONDRATING_SP_DATE" hidden="1">"c242"</definedName>
    <definedName name="IQ_BOOK_VALUE" hidden="1">"c68"</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H">110000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LASSB_OUTSTANDING_BS_DATE" hidden="1">"c1972"</definedName>
    <definedName name="IQ_CLASSB_OUTSTANDING_FILING_DATE" hidden="1">"c1974"</definedName>
    <definedName name="IQ_CONTRACTS_OTHER_COMMODITIES_EQUITIES._FDIC" hidden="1">"c6522"</definedName>
    <definedName name="IQ_CONV_RATE" hidden="1">"c2192"</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Q">5000</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Y">10000</definedName>
    <definedName name="IQ_DAILY">500000</definedName>
    <definedName name="IQ_DNTM" hidden="1">700000</definedName>
    <definedName name="IQ_EBIT_10K" hidden="1">"IQ_EBIT_10K"</definedName>
    <definedName name="IQ_EBIT_10Q" hidden="1">"IQ_EBIT_10Q"</definedName>
    <definedName name="IQ_EBIT_10Q1" hidden="1">"IQ_EBIT_10Q1"</definedName>
    <definedName name="IQ_EBIT_GROWTH_1" hidden="1">"c157"</definedName>
    <definedName name="IQ_EBIT_GROWTH_2" hidden="1">"c161"</definedName>
    <definedName name="IQ_EBITDA_10K" hidden="1">"IQ_EBITDA_10K"</definedName>
    <definedName name="IQ_EBITDA_10Q" hidden="1">"IQ_EBITDA_10Q"</definedName>
    <definedName name="IQ_EBITDA_10Q1" hidden="1">"IQ_EBITDA_10Q1"</definedName>
    <definedName name="IQ_EBITDA_GROWTH_1" hidden="1">"c156"</definedName>
    <definedName name="IQ_EBITDA_GROWTH_2" hidden="1">"c160"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PS" hidden="1">"IQ_EPS"</definedName>
    <definedName name="IQ_EPS_10K" hidden="1">"IQ_EPS_10K"</definedName>
    <definedName name="IQ_EPS_10Q" hidden="1">"IQ_EPS_10Q"</definedName>
    <definedName name="IQ_EPS_10Q1" hidden="1">"IQ_EPS_10Q1"</definedName>
    <definedName name="IQ_EPS_EST_1" hidden="1">"c189"</definedName>
    <definedName name="IQ_EST_ACT_FFO_REUT" hidden="1">"c3843"</definedName>
    <definedName name="IQ_EST_ACT_FFO_THOM" hidden="1">"c4005"</definedName>
    <definedName name="IQ_EST_EPS_SURPRISE" hidden="1">"c1635"</definedName>
    <definedName name="IQ_EST_FFO_DIFF_REUT" hidden="1">"c3890"</definedName>
    <definedName name="IQ_EST_FFO_DIFF_THOM" hidden="1">"c5186"</definedName>
    <definedName name="IQ_EST_FFO_SURPRISE_PERCENT_REUT" hidden="1">"c3891"</definedName>
    <definedName name="IQ_EST_FFO_SURPRISE_PERCENT_THOM" hidden="1">"c5187"</definedName>
    <definedName name="IQ_EST_NAV_SURPRISE_PERCENT" localSheetId="4" hidden="1">"c12040"</definedName>
    <definedName name="IQ_EST_NUM_BUY_CIQ" hidden="1">"c3700"</definedName>
    <definedName name="IQ_EST_NUM_BUY_REUT" hidden="1">"c3869"</definedName>
    <definedName name="IQ_EST_NUM_BUY_THOM" hidden="1">"c5165"</definedName>
    <definedName name="IQ_EST_NUM_HOLD_CIQ" hidden="1">"c3702"</definedName>
    <definedName name="IQ_EST_NUM_HOLD_REUT" hidden="1">"c3871"</definedName>
    <definedName name="IQ_EST_NUM_HOLD_THOM" hidden="1">"c5167"</definedName>
    <definedName name="IQ_EST_NUM_OUTPERFORM_CIQ" hidden="1">"c3701"</definedName>
    <definedName name="IQ_EST_NUM_OUTPERFORM_REUT" hidden="1">"c3870"</definedName>
    <definedName name="IQ_EST_NUM_OUTPERFORM_THOM" hidden="1">"c5166"</definedName>
    <definedName name="IQ_EST_NUM_SELL_CIQ" hidden="1">"c3704"</definedName>
    <definedName name="IQ_EST_NUM_SELL_REUT" hidden="1">"c3873"</definedName>
    <definedName name="IQ_EST_NUM_SELL_THOM" hidden="1">"c5169"</definedName>
    <definedName name="IQ_EST_NUM_UNDERPERFORM_CIQ" hidden="1">"c3703"</definedName>
    <definedName name="IQ_EST_NUM_UNDERPERFORM_REUT" hidden="1">"c3872"</definedName>
    <definedName name="IQ_EST_NUM_UNDERPERFORM_THOM" hidden="1">"c5168"</definedName>
    <definedName name="IQ_EV_OVER_REVENUE_EST" hidden="1">"c165"</definedName>
    <definedName name="IQ_EV_OVER_REVENUE_EST_1" hidden="1">"c166"</definedName>
    <definedName name="IQ_EXPENSE_CODE_">1387</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FFO_EST_REUT" hidden="1">"c3837"</definedName>
    <definedName name="IQ_FFO_EST_THOM" hidden="1">"c3999"</definedName>
    <definedName name="IQ_FFO_HIGH_EST_REUT" hidden="1">"c3839"</definedName>
    <definedName name="IQ_FFO_HIGH_EST_THOM" hidden="1">"c4001"</definedName>
    <definedName name="IQ_FFO_LOW_EST_REUT" hidden="1">"c3840"</definedName>
    <definedName name="IQ_FFO_LOW_EST_THOM" hidden="1">"c4002"</definedName>
    <definedName name="IQ_FFO_MEDIAN_EST_REUT" hidden="1">"c3838"</definedName>
    <definedName name="IQ_FFO_MEDIAN_EST_THOM" hidden="1">"c4000"</definedName>
    <definedName name="IQ_FFO_NUM_EST_REUT" hidden="1">"c3841"</definedName>
    <definedName name="IQ_FFO_NUM_EST_THOM" hidden="1">"c4003"</definedName>
    <definedName name="IQ_FFO_STDDEV_EST_REUT" hidden="1">"c3842"</definedName>
    <definedName name="IQ_FFO_STDDEV_EST_THOM" hidden="1">"c4004"</definedName>
    <definedName name="IQ_FH">100000</definedName>
    <definedName name="IQ_FHLB_DUE_AFTER_FIVE" hidden="1">"c2086"</definedName>
    <definedName name="IQ_FIN_DIV_CURRENT_PORT_DEBT_TOTAL" hidden="1">"c5524"</definedName>
    <definedName name="IQ_FIN_DIV_CURRENT_PORT_LEASES_TOTAL" hidden="1">"c5523"</definedName>
    <definedName name="IQ_FIN_DIV_DEBT_LT_TOTAL" hidden="1">"c5526"</definedName>
    <definedName name="IQ_FIN_DIV_LEASES_LT_TOTAL" hidden="1">"c5525"</definedName>
    <definedName name="IQ_FIN_DIV_NOTES_PAY_TOTAL" hidden="1">"c5522"</definedName>
    <definedName name="IQ_FIVE_PERCENT_AMOUNT" hidden="1">"c240"</definedName>
    <definedName name="IQ_FIVEPERCENT_OWNER" hidden="1">"c239"</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 hidden="1">"c225"</definedName>
    <definedName name="IQ_FOREIGN_BRANCHES_U.S._BANKS_LOANS_FDIC" hidden="1">"c6438"</definedName>
    <definedName name="IQ_FQ">500</definedName>
    <definedName name="IQ_FWD" hidden="1">"LTM"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_Q3" hidden="1">"504"</definedName>
    <definedName name="IQ_FWD_Q4" hidden="1">"505"</definedName>
    <definedName name="IQ_FWD_Q5" hidden="1">"506"</definedName>
    <definedName name="IQ_FWD_Q6" hidden="1">"507"</definedName>
    <definedName name="IQ_FWD_Q7" hidden="1">"508"</definedName>
    <definedName name="IQ_FWD1" hidden="1">"LTM"</definedName>
    <definedName name="IQ_FY">1000</definedName>
    <definedName name="IQ_FY_DATE" hidden="1">"IQ_FY_DATE"</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SIDER_3MTH_BOUGHT" hidden="1">"c1534"</definedName>
    <definedName name="IQ_INSIDER_3MTH_NET" hidden="1">"c1535"</definedName>
    <definedName name="IQ_INSIDER_3MTH_SOLD" hidden="1">"c1533"</definedName>
    <definedName name="IQ_INSIDER_6MTH_BOUGHT" hidden="1">"c1537"</definedName>
    <definedName name="IQ_INSIDER_6MTH_NET" hidden="1">"c1538"</definedName>
    <definedName name="IQ_INSIDER_6MTH_SOLD" hidden="1">"c1536"</definedName>
    <definedName name="IQ_INSIDER_AMOUNT" hidden="1">"c238"</definedName>
    <definedName name="IQ_INSTITUTIONAL_AMOUNT" hidden="1">"c236"</definedName>
    <definedName name="IQ_INTEREST_INC_10K" hidden="1">"IQ_INTEREST_INC_10K"</definedName>
    <definedName name="IQ_INTEREST_INC_10Q" hidden="1">"IQ_INTEREST_INC_10Q"</definedName>
    <definedName name="IQ_INTEREST_INC_10Q1" hidden="1">"IQ_INTEREST_INC_10Q1"</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LAST_EBIT_MARGIN" hidden="1">"c151"</definedName>
    <definedName name="IQ_LAST_EBITDA_MARGIN" hidden="1">"c150"</definedName>
    <definedName name="IQ_LAST_GROSS_MARGIN" hidden="1">"c149"</definedName>
    <definedName name="IQ_LAST_NET_INC_MARGIN" hidden="1">"c152"</definedName>
    <definedName name="IQ_LATEST" hidden="1">"1"</definedName>
    <definedName name="IQ_LATESTK" hidden="1">1000</definedName>
    <definedName name="IQ_LATESTKFR" hidden="1">"100"</definedName>
    <definedName name="IQ_LATESTQ" hidden="1">500</definedName>
    <definedName name="IQ_LATESTQFR" hidden="1">"50"</definedName>
    <definedName name="IQ_LTM">2000</definedName>
    <definedName name="IQ_LTM_DATE" hidden="1">"IQ_LTM_DATE"</definedName>
    <definedName name="IQ_LTMMONTH" hidden="1">120000</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ONTH">15000</definedName>
    <definedName name="IQ_MTD" hidden="1">800000</definedName>
    <definedName name="IQ_NAMES_REVISION_DATE_" localSheetId="5" hidden="1">42318.5776851852</definedName>
    <definedName name="IQ_NAMES_REVISION_DATE_" hidden="1">42977.8165972222</definedName>
    <definedName name="IQ_NAV_ACT_OR_EST" hidden="1">"c2225"</definedName>
    <definedName name="IQ_NAV_SHARE_ACT_OR_EST" localSheetId="4" hidden="1">"c2225"</definedName>
    <definedName name="IQ_NET_INC_10K" hidden="1">"IQ_NET_INC_10K"</definedName>
    <definedName name="IQ_NET_INC_10Q" hidden="1">"IQ_NET_INC_10Q"</definedName>
    <definedName name="IQ_NET_INC_10Q1" hidden="1">"IQ_NET_INC_10Q1"</definedName>
    <definedName name="IQ_NET_INC_GROWTH_1" hidden="1">"c158"</definedName>
    <definedName name="IQ_NET_INC_GROWTH_2" hidden="1">"c162"</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TM">6000</definedName>
    <definedName name="IQ_NUM_OFFICES" hidden="1">"c2088"</definedName>
    <definedName name="IQ_NUMBER_SHAREHOLDERS_CLASSB" hidden="1">"c1969"</definedName>
    <definedName name="IQ_OG_OTHER_ADJ" hidden="1">"c1999"</definedName>
    <definedName name="IQ_OG_TOTAL_OIL_PRODUCTON" hidden="1">"c2059"</definedName>
    <definedName name="IQ_OPENED55" hidden="1">1</definedName>
    <definedName name="IQ_OPTIONS_EXCERCISED" hidden="1">"c2116"</definedName>
    <definedName name="IQ_OUTSTANDING_FILING_DATE_TOTAL" hidden="1">"c2107"</definedName>
    <definedName name="IQ_PERCENT_CHANGE_EST_FFO_12MONTHS" hidden="1">"c1828"</definedName>
    <definedName name="IQ_PERCENT_CHANGE_EST_FFO_12MONTHS_CIQ" hidden="1">"c3769"</definedName>
    <definedName name="IQ_PERCENT_CHANGE_EST_FFO_12MONTHS_REUT" hidden="1">"c3938"</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REUT" hidden="1">"c3939"</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REUT" hidden="1">"c3935"</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REUT" hidden="1">"c3936"</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REUT" hidden="1">"c3937"</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REUT" hidden="1">"c3933"</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REUT" hidden="1">"c3934"</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REUT" hidden="1">"c3964"</definedName>
    <definedName name="IQ_PERCENT_CHANGE_EST_FFO_WEEK_THOM" hidden="1">"c5274"</definedName>
    <definedName name="IQ_PERCENT_FLOAT" hidden="1">"c227"</definedName>
    <definedName name="IQ_PRETAX_INC" hidden="1">"c16"</definedName>
    <definedName name="IQ_PRETAX_INC_10K" hidden="1">"IQ_PRETAX_INC_10K"</definedName>
    <definedName name="IQ_PRETAX_INC_10Q" hidden="1">"IQ_PRETAX_INC_10Q"</definedName>
    <definedName name="IQ_PRETAX_INC_10Q1" hidden="1">"IQ_PRETAX_INC_10Q1"</definedName>
    <definedName name="IQ_PRICE_OVER_EPS_EST" hidden="1">"c174"</definedName>
    <definedName name="IQ_PRICE_OVER_EPS_EST_1" hidden="1">"c175"</definedName>
    <definedName name="IQ_PRICEDATETIME" hidden="1">"IQ_PRICEDATETIME"</definedName>
    <definedName name="IQ_PRIMARY_EPS_TYPE_THOM" hidden="1">"c5297"</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VENUE_10K" hidden="1">"IQ_REVENUE_10K"</definedName>
    <definedName name="IQ_REVENUE_10Q" hidden="1">"IQ_REVENUE_10Q"</definedName>
    <definedName name="IQ_REVENUE_10Q1" hidden="1">"IQ_REVENUE_10Q1"</definedName>
    <definedName name="IQ_REVENUE_EST_1" hidden="1">"c190"</definedName>
    <definedName name="IQ_REVENUE_GROWTH_1" hidden="1">"c155"</definedName>
    <definedName name="IQ_REVENUE_GROWTH_2" hidden="1">"c159"</definedName>
    <definedName name="IQ_REVISION_DATE_" localSheetId="4" hidden="1">39853.5293402778</definedName>
    <definedName name="IQ_SHAREOUTSTANDING" hidden="1">"c1347"</definedName>
    <definedName name="IQ_SHORT_INTEREST_VOLUME" hidden="1">"c228"</definedName>
    <definedName name="IQ_TARGET_PRICE_LASTCLOSE" hidden="1">"c1855"</definedName>
    <definedName name="IQ_TODAY" hidden="1">0</definedName>
    <definedName name="IQ_TOTAL_PENSION_OBLIGATION" hidden="1">"c1292"</definedName>
    <definedName name="IQ_WEEK">50000</definedName>
    <definedName name="IQ_YTD">3000</definedName>
    <definedName name="IQ_YTDMONTH" hidden="1">130000</definedName>
    <definedName name="iQShowHideColumns" hidden="1">"iQShowAll"</definedName>
    <definedName name="irap">[120]input!$D$126</definedName>
    <definedName name="irass" localSheetId="3">#REF!</definedName>
    <definedName name="irass" localSheetId="4">#REF!</definedName>
    <definedName name="irass">#REF!</definedName>
    <definedName name="irelandygermany">[44]annual!#REF!</definedName>
    <definedName name="irpeg">[120]input!$D$127</definedName>
    <definedName name="irpeg_b">[120]input!$D$128</definedName>
    <definedName name="IRRR" localSheetId="4">{"Price","lcii","TS13","D","0","0","H"}</definedName>
    <definedName name="IRRR">{"Price","lcii","TS13","D","0","0","H"}</definedName>
    <definedName name="IRRRz" localSheetId="4">{"Price","lcii","TS13","D","0","0","H"}</definedName>
    <definedName name="IRRRz">{"Price","lcii","TS13","D","0","0","H"}</definedName>
    <definedName name="is" localSheetId="3">#REF!</definedName>
    <definedName name="is">#REF!</definedName>
    <definedName name="isann">#REF!</definedName>
    <definedName name="ISSUETRIG">[10]BIG5Model!#REF!</definedName>
    <definedName name="IT">[82]Salaries!$C$9</definedName>
    <definedName name="italy">#REF!</definedName>
    <definedName name="ItemStart" hidden="1">#REF!</definedName>
    <definedName name="ITL_X">[16]EURO!$D$5</definedName>
    <definedName name="ITLBLN_X">[16]EURO!$D$6</definedName>
    <definedName name="ITLPTARATE_X">[16]EURO!$D$10</definedName>
    <definedName name="ITLTRL_X">[16]EURO!$D$7</definedName>
    <definedName name="JA">[163]AP!$C$5</definedName>
    <definedName name="JAHR">[163]AP!$C$3</definedName>
    <definedName name="JE">[163]AP!$C$6</definedName>
    <definedName name="Jose" localSheetId="4" hidden="1">{"vi1",#N/A,FALSE,"Financial Statements";"vi2",#N/A,FALSE,"Financial Statements";#N/A,#N/A,FALSE,"DCF"}</definedName>
    <definedName name="Jose" hidden="1">{"vi1",#N/A,FALSE,"Financial Statements";"vi2",#N/A,FALSE,"Financial Statements";#N/A,#N/A,FALSE,"DCF"}</definedName>
    <definedName name="JPY">[87]Notes!$D$20</definedName>
    <definedName name="Junk_yr_10">'[68]Bank loan model'!$O$38</definedName>
    <definedName name="kawahwgt">#REF!</definedName>
    <definedName name="Kd">[116]WACC_VDF!#REF!</definedName>
    <definedName name="Ke">[33]WACC_VDF!$D$11</definedName>
    <definedName name="kebwgt">#REF!</definedName>
    <definedName name="kepwgt">#REF!</definedName>
    <definedName name="key_driv">[70]Metrics!$B$131:$M$144</definedName>
    <definedName name="kirchmedia">[16]CHARTS!$E$11</definedName>
    <definedName name="kjhjklhjkl" localSheetId="4">WACC!kjhjklhjkl</definedName>
    <definedName name="kjhjklhjkl">WACC!kjhjklhjkl</definedName>
    <definedName name="kkkkkkkk" localSheetId="4">{"Price","lcii","TS13","D","0","0","H"}</definedName>
    <definedName name="kkkkkkkk">{"Price","lcii","TS13","D","0","0","H"}</definedName>
    <definedName name="kl">'[136]P&amp;L'!$G$24:$Q$24</definedName>
    <definedName name="korea">#REF!</definedName>
    <definedName name="ktbwgt">#REF!</definedName>
    <definedName name="kurse">[164]Marktdaten!$C$11:$D$20</definedName>
    <definedName name="L" localSheetId="3">[44]annual!#REF!</definedName>
    <definedName name="l" localSheetId="4">WACC!l</definedName>
    <definedName name="l">DCF!L</definedName>
    <definedName name="L2data">'[71]data by L2'!$C$5:$AT$134</definedName>
    <definedName name="LAN_Switch">'[31]MKT-SIZE'!$B$32:$L$32</definedName>
    <definedName name="Last_Year_Month">[107]Days!$H$6</definedName>
    <definedName name="lastdebt" localSheetId="3">#REF!</definedName>
    <definedName name="lastdebt" localSheetId="4">#REF!</definedName>
    <definedName name="lastdebt">#REF!</definedName>
    <definedName name="lastpref" localSheetId="3">#REF!</definedName>
    <definedName name="lastpref" localSheetId="4">#REF!</definedName>
    <definedName name="lastpref">#REF!</definedName>
    <definedName name="Latest_net_debt">#REF!</definedName>
    <definedName name="LatestCash">[22]NetCom!$G$178</definedName>
    <definedName name="LatestCompanySubs">[22]NetCom!$J$279</definedName>
    <definedName name="LatestConvertibleDebt">[22]NetCom!$G$170</definedName>
    <definedName name="LatestConvertiblePreferred">[22]NetCom!$G$174</definedName>
    <definedName name="LatestDocument">[22]NetCom!$G$18</definedName>
    <definedName name="LatestFYE">[22]NetCom!$F$17</definedName>
    <definedName name="LatestInvestmentsInUnconsolidatedAffiliates">[22]NetCom!$G$179</definedName>
    <definedName name="LatestMinorityInterest">[22]NetCom!$G$177</definedName>
    <definedName name="LatestShortTermDebt">[22]NetCom!$G$168</definedName>
    <definedName name="LatestStraightLongTermDebt">[22]NetCom!$G$169</definedName>
    <definedName name="LatestStraightPreferred">[22]NetCom!$G$173</definedName>
    <definedName name="LBOIPOExit1">#REF!</definedName>
    <definedName name="LBOIPOExit2">#REF!</definedName>
    <definedName name="LBOSaleExit1">#REF!</definedName>
    <definedName name="LBOSaleExit2">#REF!</definedName>
    <definedName name="LCCY_Find">[16]EURO!$B$80:$B$95</definedName>
    <definedName name="lchwgt">#REF!</definedName>
    <definedName name="ld_fv_high">'[165]Unregulated Telecom'!$N$55</definedName>
    <definedName name="ld_fv_low">'[165]Unregulated Telecom'!$L$55</definedName>
    <definedName name="leased_line">[45]Assumptions!$E$400:$S$400</definedName>
    <definedName name="LFQ">[22]NetCom!$G$1:$G$65536</definedName>
    <definedName name="LFY">[139]Control!$D$22</definedName>
    <definedName name="LIBOR">[166]Debt!$E$167</definedName>
    <definedName name="Licence_amortisation">[45]Assumptions!$B$506:$S$506</definedName>
    <definedName name="LicenseYear">[22]NetCom!$H$295</definedName>
    <definedName name="limcount" hidden="1">1</definedName>
    <definedName name="LINK2">'[167]BigRED Downloader'!$D$10</definedName>
    <definedName name="lippowgt">#REF!</definedName>
    <definedName name="List_Shortcuts">'[168]Keyboard Shortcuts'!$A$2:$Q$33</definedName>
    <definedName name="ListOffset" hidden="1">1</definedName>
    <definedName name="lkjlklkjlkjlkj" localSheetId="4" hidden="1">{"page1",#N/A,TRUE,"CSC";"page2",#N/A,TRUE,"CSC"}</definedName>
    <definedName name="lkjlklkjlkjlkj" hidden="1">{"page1",#N/A,TRUE,"CSC";"page2",#N/A,TRUE,"CSC"}</definedName>
    <definedName name="LL" localSheetId="3">[44]annual!#REF!</definedName>
    <definedName name="ll" localSheetId="4"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ll"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LLL">[44]annual!#REF!</definedName>
    <definedName name="Loan_Loss_Provision_fore">[116]Forecasts_VDF!#REF!</definedName>
    <definedName name="Loans">[45]Assumptions!$B$698:$S$698</definedName>
    <definedName name="Long_Term_Debt">#REF!</definedName>
    <definedName name="Long_term_growth">#REF!</definedName>
    <definedName name="look" localSheetId="3">#REF!</definedName>
    <definedName name="look" localSheetId="4">#REF!</definedName>
    <definedName name="look">#REF!</definedName>
    <definedName name="lookup" localSheetId="3">#REF!</definedName>
    <definedName name="lookup" localSheetId="4">#REF!</definedName>
    <definedName name="lookup">#REF!</definedName>
    <definedName name="LookUpRange">#REF!</definedName>
    <definedName name="lotusgraphchart1x" hidden="1">#REF!</definedName>
    <definedName name="LowDateA">[22]NetCom!$L$13</definedName>
    <definedName name="LowDateB">[22]NetCom!$M$13</definedName>
    <definedName name="LowPriceA">[22]NetCom!$L$12</definedName>
    <definedName name="LowPriceB">[22]NetCom!$M$12</definedName>
    <definedName name="LTM">[105]Controls!$C$24</definedName>
    <definedName name="LTM_DA_Margin">[145]GE!$K$178</definedName>
    <definedName name="LTM_EBITDA_Margin">[145]GE!$K$178</definedName>
    <definedName name="LTMEBIT">[22]NetCom!$K$180</definedName>
    <definedName name="LTMEBITDA">[22]NetCom!$K$179</definedName>
    <definedName name="LTMNetRevenues">[22]NetCom!$K$178</definedName>
    <definedName name="LTMOther1">[22]NetCom!$K$183</definedName>
    <definedName name="LTMOther2">[22]NetCom!$K$184</definedName>
    <definedName name="LTMOther3">[22]NetCom!$K$185</definedName>
    <definedName name="LTMPOP">[22]NetCom!$K$183</definedName>
    <definedName name="LTMSUB">[22]NetCom!$K$182</definedName>
    <definedName name="LtoD">[153]Prices!$H$15</definedName>
    <definedName name="m" localSheetId="3">[34]DCF!$X$24</definedName>
    <definedName name="m">[34]DCF!$X$24</definedName>
    <definedName name="m_a">[169]Preamble!$F$32</definedName>
    <definedName name="M_PlaceofPath" hidden="1">"F:\KBRAU\eric\ericy_vdf.xls"</definedName>
    <definedName name="ma" localSheetId="4">WACC!ma</definedName>
    <definedName name="ma">WACC!ma</definedName>
    <definedName name="ma_fee" localSheetId="3">#REF!</definedName>
    <definedName name="ma_fee" localSheetId="4">#REF!</definedName>
    <definedName name="ma_fee">#REF!</definedName>
    <definedName name="Macro12" localSheetId="4">WACC!Macro12</definedName>
    <definedName name="Macro12">WACC!Macro12</definedName>
    <definedName name="Macro3" localSheetId="4">WACC!Macro3</definedName>
    <definedName name="Macro3">WACC!Macro3</definedName>
    <definedName name="mACROS.Info" localSheetId="4">WACC!mACROS.Info</definedName>
    <definedName name="mACROS.Info">WACC!mACROS.Info</definedName>
    <definedName name="main">#REF!</definedName>
    <definedName name="Main_ConvR_FileMode">[16]EURO!$G$6</definedName>
    <definedName name="Main_Toolbar">[16]EURO!$G$5</definedName>
    <definedName name="maintain">[45]Assumptions!$E$444:$S$444</definedName>
    <definedName name="maintenance">[45]Assumptions!$E$443:$S$443</definedName>
    <definedName name="malaysia">#REF!</definedName>
    <definedName name="manager">[82]Salaries!$C$8</definedName>
    <definedName name="Margin">#REF!</definedName>
    <definedName name="Marginal_tax_rate">#REF!</definedName>
    <definedName name="Market" localSheetId="3">'[31]MKT-SIZE'!$B$62:$L$62</definedName>
    <definedName name="Market">'[31]MKT-SIZE'!$B$62:$L$62</definedName>
    <definedName name="Market_cap_of_equity">#REF!</definedName>
    <definedName name="Market_cap_of_preferred">#REF!</definedName>
    <definedName name="Market_capitalization">'[116]Summary Page_VDF'!#REF!</definedName>
    <definedName name="marketcap">[16]TEMPLATE!$B$44:$G$49</definedName>
    <definedName name="MarketCapitalization">[22]NetCom!$G$156</definedName>
    <definedName name="MarketPrice" localSheetId="3">#REF!</definedName>
    <definedName name="MarketPrice">#REF!</definedName>
    <definedName name="mathsiadfd" localSheetId="4">WACC!mathsiadfd</definedName>
    <definedName name="mathsiadfd">WACC!mathsiadfd</definedName>
    <definedName name="max">#REF!</definedName>
    <definedName name="maywgt">#REF!</definedName>
    <definedName name="MCOMCons">'[126]Banking Multiples'!$C$1:$C$65536</definedName>
    <definedName name="MCOMCore">'[126]Banking Multiples'!$U$1:$U$65536</definedName>
    <definedName name="MCOMOther">'[126]Banking Multiples'!$AM$1:$AM$65536</definedName>
    <definedName name="mcs03g.ReqArray" localSheetId="4">{"Price","lcii","TS13","D","0","0","H"}</definedName>
    <definedName name="mcs03g.ReqArray">{"Price","lcii","TS13","D","0","0","H"}</definedName>
    <definedName name="mcs03g.ReqArrayz" localSheetId="4">{"Price","lcii","TS13","D","0","0","H"}</definedName>
    <definedName name="mcs03g.ReqArrayz">{"Price","lcii","TS13","D","0","0","H"}</definedName>
    <definedName name="mDataTableSynergy1">'[57]Transaction Inputs'!$I$27</definedName>
    <definedName name="mDataTableSynergy2">'[57]Transaction Inputs'!$I$28</definedName>
    <definedName name="mean_ebit_margin">'[165]Utility Valuation Parameters'!$K$21</definedName>
    <definedName name="mean_ebitda_margin">'[165]Utility Valuation Parameters'!$G$21</definedName>
    <definedName name="mean_income_margin">'[165]Utility Valuation Parameters'!$O$21</definedName>
    <definedName name="med_value">[16]CHARTS!$E$8</definedName>
    <definedName name="MEDIAN_DEPR">'[165]Valuation of Reg Tel'!$F$30</definedName>
    <definedName name="MEDIAN_EBIT">'[165]Valuation of Reg Tel'!$F$32</definedName>
    <definedName name="MEDIAN_EBITDA">'[165]Valuation of Reg Tel'!$F$28</definedName>
    <definedName name="menge">[170]MengeDevice!$A$2:$C$137</definedName>
    <definedName name="MerrillPrintIt" hidden="1">[85]!MerrillPrintIt</definedName>
    <definedName name="metric1">[70]Metrics!$A$1:$P$58</definedName>
    <definedName name="metrics2">[70]Metrics!$A$60:$P$124</definedName>
    <definedName name="metrics3">[70]Metrics!$A$128:$P$173</definedName>
    <definedName name="metwgt">#REF!</definedName>
    <definedName name="Mexico1">#REF!</definedName>
    <definedName name="Mexico2">#REF!</definedName>
    <definedName name="mezz_fee" localSheetId="3">#REF!</definedName>
    <definedName name="mezz_fee" localSheetId="4">#REF!</definedName>
    <definedName name="mezz_fee">#REF!</definedName>
    <definedName name="Mezzanine">'[68]Bank loan model'!$C$20</definedName>
    <definedName name="mid_yr_subs">[45]Assumptions!$E$82:$S$82</definedName>
    <definedName name="million">#REF!</definedName>
    <definedName name="Milnot">'[171]P&amp;L'!$T$16</definedName>
    <definedName name="Miniere">[172]!Miniere</definedName>
    <definedName name="Minimum_Cash">#REF!</definedName>
    <definedName name="MinorityInterest">[22]NetCom!$G$116:$M$116</definedName>
    <definedName name="MinorityInterestInIncome">[22]NetCom!$G$51:$M$51</definedName>
    <definedName name="mkt_cap">[16]TEMPLATE!$B$11</definedName>
    <definedName name="Mkt_Cat">'[31]MKT-SIZE'!$A$214:$L$243</definedName>
    <definedName name="MktValu">#REF!</definedName>
    <definedName name="mktvalue">[16]TEMPLATE!$G$47</definedName>
    <definedName name="mktvalueuro">'[16]DATA_PAGE (EURO)'!$N$7</definedName>
    <definedName name="mob_CAPEX_aggr">[92]model!$D$26:$I$26</definedName>
    <definedName name="mob_CAPEX_conserv">[92]model!$D$39:$I$39</definedName>
    <definedName name="mob_EBITDA_aggr">[92]model!$D$18:$I$18</definedName>
    <definedName name="mob_EBITDA_conserv">[92]model!$D$35:$I$35</definedName>
    <definedName name="mob_rev_aggr">[92]model!$D$9:$I$9</definedName>
    <definedName name="mob_rev_conserv">[92]model!$D$31:$I$31</definedName>
    <definedName name="model">#REF!</definedName>
    <definedName name="Model_5yr">[160]!Model_5yr</definedName>
    <definedName name="Modelpage1">#REF!</definedName>
    <definedName name="ModelType">[160]!ModelType</definedName>
    <definedName name="Modems">'[31]MKT-SIZE'!$B$18:$L$18</definedName>
    <definedName name="modernwgt">#REF!</definedName>
    <definedName name="MonitorCol">1</definedName>
    <definedName name="MonitorRow">1</definedName>
    <definedName name="Month">#REF!</definedName>
    <definedName name="monthcase1" localSheetId="3">#REF!</definedName>
    <definedName name="monthcase1" localSheetId="4">#REF!</definedName>
    <definedName name="monthcase1">#REF!</definedName>
    <definedName name="monthcase2" localSheetId="3">#REF!</definedName>
    <definedName name="monthcase2" localSheetId="4">#REF!</definedName>
    <definedName name="monthcase2">#REF!</definedName>
    <definedName name="MonthLookup">[167]Config!$D$2:$E$13</definedName>
    <definedName name="Months">[107]Days!$H$8:$I$19</definedName>
    <definedName name="Moody">[22]NetCom!$G$266</definedName>
    <definedName name="mult" localSheetId="3">#REF!</definedName>
    <definedName name="mult" localSheetId="4">#REF!</definedName>
    <definedName name="mult">#REF!</definedName>
    <definedName name="Multiples_Cut_Off">[50]Model!$H$18</definedName>
    <definedName name="MULTIPLIER_STR">'[167]BigRED Downloader'!$E$6</definedName>
    <definedName name="MusicMarket">[23]Financials!$D$132:$Q$132</definedName>
    <definedName name="mv">[173]Header!$D$5</definedName>
    <definedName name="myDialog">"dial"</definedName>
    <definedName name="n" localSheetId="4" hidden="1">{#N/A,#N/A,TRUE,"DCF Summary";#N/A,#N/A,TRUE,"Casema";#N/A,#N/A,TRUE,"UK";#N/A,#N/A,TRUE,"RCF";#N/A,#N/A,TRUE,"Intercable CZ";#N/A,#N/A,TRUE,"Interkabel P";#N/A,#N/A,TRUE,"LBO-Total";#N/A,#N/A,TRUE,"LBO-Casema"}</definedName>
    <definedName name="n" hidden="1">{#N/A,#N/A,TRUE,"DCF Summary";#N/A,#N/A,TRUE,"Casema";#N/A,#N/A,TRUE,"UK";#N/A,#N/A,TRUE,"RCF";#N/A,#N/A,TRUE,"Intercable CZ";#N/A,#N/A,TRUE,"Interkabel P";#N/A,#N/A,TRUE,"LBO-Total";#N/A,#N/A,TRUE,"LBO-Casema"}</definedName>
    <definedName name="NA">"NA "</definedName>
    <definedName name="NA_">"N/A"</definedName>
    <definedName name="name">#REF!</definedName>
    <definedName name="Name1" localSheetId="4">WACC!Name1</definedName>
    <definedName name="Name1">WACC!Name1</definedName>
    <definedName name="NBV">[45]Assumptions!$E$821:$S$821</definedName>
    <definedName name="ND00">'[16]TEMPLATE EURO'!$H$107</definedName>
    <definedName name="NDLit03">[16]MODEL!$S$492</definedName>
    <definedName name="NDLit04">[16]MODEL!$T$492</definedName>
    <definedName name="Net_debt">[45]Assumptions!$B$699:$S$699</definedName>
    <definedName name="Net_debt_total_capitalisation">#REF!</definedName>
    <definedName name="Net_Income">[33]NOPAT_VDF!$C$94:$AZ$94</definedName>
    <definedName name="Net_Income_from_Operations" localSheetId="4">[0]!Net_Income</definedName>
    <definedName name="Net_Income_from_Operations">[0]!Net_Income</definedName>
    <definedName name="Net_income_growth_avg">[116]NOPAT_VDF!#REF!</definedName>
    <definedName name="Net_Lit03">[16]MODEL!$S$403</definedName>
    <definedName name="Net_margin">[33]NOPAT_VDF!$C$113:$AU$113</definedName>
    <definedName name="Net_margin_fore">[116]Forecasts_VDF!#REF!</definedName>
    <definedName name="Net_Proceeds">#REF!</definedName>
    <definedName name="Net_sales">[33]NOPAT_VDF!$C$8:$AE$8</definedName>
    <definedName name="Net_sales_DCF">[33]DCF_VDF!$C$9:$AZ$9</definedName>
    <definedName name="Net_working_capital">'[135]Invested capital_VDF'!$C$26:$AE$26</definedName>
    <definedName name="Net_working_capital_turns">'[33]Invested capital_VDF'!$C$97:$AU$97</definedName>
    <definedName name="Net00">[16]TEMPLATE!$F$12</definedName>
    <definedName name="NetAddsSensitivity">'[123]Operating Stats'!$G$898</definedName>
    <definedName name="NetDebt">#REF!</definedName>
    <definedName name="NetDebt2000">'[126]Banking Multiples'!$A$18:$IV$18</definedName>
    <definedName name="NetDebtBookCapitalization">[22]NetCom!$G$235:$M$235</definedName>
    <definedName name="NetDebtEBITDA">[22]NetCom!$G$237:$M$237</definedName>
    <definedName name="NetExEqtyCons1997">[16]Multiples!$AW$13</definedName>
    <definedName name="NetExEqtyCons1998">[16]Multiples!$AX$13</definedName>
    <definedName name="NetExEqtyCons1999">[16]Multiples!$AY$13</definedName>
    <definedName name="NetExEqtyCons2000">[16]Multiples!$AZ$13</definedName>
    <definedName name="NetExEqtyCons2001">[16]Multiples!$BA$13</definedName>
    <definedName name="NetIncome1997">[23]Template!$N$69</definedName>
    <definedName name="NetIncome1998">[23]Template!$O$69</definedName>
    <definedName name="NetIncome1999">[23]Template!$P$69</definedName>
    <definedName name="NetIncome2000">[23]Template!$Q$69</definedName>
    <definedName name="NetIncome2001">[23]Template!$R$69</definedName>
    <definedName name="NetIncome96">'[16]TEMPLATE LIT'!$D$64</definedName>
    <definedName name="NetIncomeExEqtyAssets1997">[23]Template!$N$73</definedName>
    <definedName name="NetIncomeExEqtyAssets1998">[23]Template!$O$73</definedName>
    <definedName name="NetIncomeExEqtyAssets1999">[23]Template!$P$73</definedName>
    <definedName name="NetIncomeExEqtyAssets2000">[23]Template!$Q$73</definedName>
    <definedName name="NetIncomeExEqtyAssets2001">[23]Template!$R$73</definedName>
    <definedName name="NetIncomeToCommon">[22]NetCom!$G$53:$M$53</definedName>
    <definedName name="NetIncomeToCommonGrowth">[22]NetCom!$G$207:$M$207</definedName>
    <definedName name="NetIncomeToCommonMargin">[22]NetCom!$G$217:$M$217</definedName>
    <definedName name="NetLit03">[16]MODEL!$S$403</definedName>
    <definedName name="NetLit04">[16]MODEL!$T$403</definedName>
    <definedName name="NetPropertyPlantAndEquipment">[22]NetCom!$G$105:$M$105</definedName>
    <definedName name="NetRevenues">[22]NetCom!$G$33:$M$33</definedName>
    <definedName name="NetRevenuesGrowth">[22]NetCom!$G$202:$M$202</definedName>
    <definedName name="NetWorkingCapital">[22]NetCom!$G$128:$M$128</definedName>
    <definedName name="NetWorkingCapitalMargin">[22]NetCom!$G$219:$M$219</definedName>
    <definedName name="NeverShow">[123]Controls!$R$10</definedName>
    <definedName name="NEW" localSheetId="3">#REF!</definedName>
    <definedName name="NEW">#REF!</definedName>
    <definedName name="newbel" localSheetId="4" hidden="1">{"IS",#N/A,FALSE,"IS";"RPTIS",#N/A,FALSE,"RPTIS";"STATS",#N/A,FALSE,"STATS";"CELL",#N/A,FALSE,"CELL";"BS",#N/A,FALSE,"BS"}</definedName>
    <definedName name="newbel" hidden="1">{"IS",#N/A,FALSE,"IS";"RPTIS",#N/A,FALSE,"RPTIS";"STATS",#N/A,FALSE,"STATS";"CELL",#N/A,FALSE,"CELL";"BS",#N/A,FALSE,"BS"}</definedName>
    <definedName name="newfeeds">'[71]new feeds'!$A$3:$K$162</definedName>
    <definedName name="NewPrint">[160]!NewPrint</definedName>
    <definedName name="NewRange" hidden="1">[85]!NewRange</definedName>
    <definedName name="niagawgt">#REF!</definedName>
    <definedName name="NIDividendsUnconsSubs">[42]Assumptions!$E$160:$P$165</definedName>
    <definedName name="NM" localSheetId="3">"NM"</definedName>
    <definedName name="NM">"NM"</definedName>
    <definedName name="No_of_shares_latest">#REF!</definedName>
    <definedName name="NOK">[174]General!$L$18</definedName>
    <definedName name="nom" localSheetId="4">WACC!nom</definedName>
    <definedName name="nom">WACC!nom</definedName>
    <definedName name="NonCashInterestExpense">[22]NetCom!$G$83:$M$83</definedName>
    <definedName name="NonRecurringProfitA">[42]Assumptions1!$D$160:$O$165</definedName>
    <definedName name="NonRecurringProfitD">[42]Assumptions1!$D$111:$O$116</definedName>
    <definedName name="NonRecurringProfitP">[42]Assumptions1!$D$61:$O$66</definedName>
    <definedName name="NonTVRev96">'[16]TEMPLATE LIT'!$D$24</definedName>
    <definedName name="NonTVRev97">'[16]TEMPLATE LIT'!$E$24</definedName>
    <definedName name="NonTVRev98">'[16]TEMPLATE LIT'!$F$24</definedName>
    <definedName name="NOPAT">[33]NOPAT_VDF!$C$41:$AU$41</definedName>
    <definedName name="NOPAT_DCF">[33]DCF_VDF!$C$12:$AZ$12</definedName>
    <definedName name="NOPAT_growth_avg">[116]NOPAT_VDF!#REF!</definedName>
    <definedName name="NOPAT_margin">[33]NOPAT_VDF!$C$112:$AU$112</definedName>
    <definedName name="NOPAT_Share">[116]NOPAT_VDF!#REF!</definedName>
    <definedName name="NOPBT">[33]NOPAT_VDF!$C$32:$AU$32</definedName>
    <definedName name="Note" hidden="1">#REF!</definedName>
    <definedName name="notes" localSheetId="3">#REF!</definedName>
    <definedName name="notes" localSheetId="4">#REF!</definedName>
    <definedName name="notes">#REF!</definedName>
    <definedName name="NPT_1">[33]NOPAT_VDF!$P$1:$P$65536</definedName>
    <definedName name="NPT_2">[33]NOPAT_VDF!$O$1:$O$65536</definedName>
    <definedName name="NPT_P">[33]NOPAT_VDF!$Q$1:$Q$65536</definedName>
    <definedName name="Num_of_Companies">'[57]Company Inputs'!$I$11</definedName>
    <definedName name="Number_of_Shares">#REF!</definedName>
    <definedName name="NumQtrs">#REF!</definedName>
    <definedName name="NvsASD">"V2000-01-31"</definedName>
    <definedName name="NvsAutoDrillOk">"VN"</definedName>
    <definedName name="NvsElapsedTime">0.000248611111601349</definedName>
    <definedName name="NvsEndTime">35548.6248746528</definedName>
    <definedName name="NvsInstSpec">"%"</definedName>
    <definedName name="NvsLayoutType">"M3"</definedName>
    <definedName name="NvsNplSpec">"%,X,RZF..normal,CZF..normal"</definedName>
    <definedName name="NvsPanelEffdt">"V1996-04-24"</definedName>
    <definedName name="NvsPanelSetid">"V2050"</definedName>
    <definedName name="NvsReqBU">"V2050"</definedName>
    <definedName name="NvsReqBUOnly">"VY"</definedName>
    <definedName name="NvsTransLed">"VN"</definedName>
    <definedName name="NvsTreeASD">"V2000-01-31"</definedName>
    <definedName name="NvsValTbl.ACCOUNT">"GL_ACCOUNT_TBL"</definedName>
    <definedName name="NvsValTbl.AFFILIATE">"AFFILIATE_VW"</definedName>
    <definedName name="NvsValTbl.DEPTID">"DEPARTMENT_TBL"</definedName>
    <definedName name="NXTLCons">'[126]Banking Multiples'!$D$1:$D$65536</definedName>
    <definedName name="NXTLCore">'[126]Banking Multiples'!$V$1:$V$65536</definedName>
    <definedName name="NXTLFirmValue1">[95]NXTL!$F$37</definedName>
    <definedName name="NXTLOther">'[126]Banking Multiples'!$AN$1:$AN$65536</definedName>
    <definedName name="NXTLPrice">[95]Tickers!$E$14</definedName>
    <definedName name="NXTLyhi">[95]Tickers!$F$36</definedName>
    <definedName name="o" localSheetId="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case" localSheetId="3">#REF!</definedName>
    <definedName name="ocase" localSheetId="4">#REF!</definedName>
    <definedName name="ocase">#REF!</definedName>
    <definedName name="ocbcwgt">#REF!</definedName>
    <definedName name="OCFCAGR0104">'[126]Banking Multiples'!$A$75:$IV$75</definedName>
    <definedName name="Off_B_S_Income">[33]NOPAT_VDF!$C$7:$AZ$7</definedName>
    <definedName name="Off_B_S_Income_DCF">[33]DCF_VDF!$C$8:$BZ$8</definedName>
    <definedName name="offpr">[175]PriceSyn!$O$9</definedName>
    <definedName name="OFFSET" localSheetId="4">[176]Summary!$S$1</definedName>
    <definedName name="OFFSET">[177]Summary!$S$1</definedName>
    <definedName name="OhOneEPSMarket">#REF!</definedName>
    <definedName name="OhOneEPSMean">#REF!</definedName>
    <definedName name="OhOneEPSMedian">#REF!</definedName>
    <definedName name="OL_1">'[33]PV of Op Leases_VDF'!$AD$1:$AD$65536</definedName>
    <definedName name="OL_P">'[33]PV of Op Leases_VDF'!$AF$1:$AF$65536</definedName>
    <definedName name="old" localSheetId="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MPTCons">'[126]Banking Multiples'!$E$1:$E$65536</definedName>
    <definedName name="OMPTCore">'[126]Banking Multiples'!$W$1:$W$65536</definedName>
    <definedName name="OMPTOther">'[126]Banking Multiples'!$AO$1:$AO$65536</definedName>
    <definedName name="ON" localSheetId="3">#REF!</definedName>
    <definedName name="ON" localSheetId="4">#REF!</definedName>
    <definedName name="ON">#REF!</definedName>
    <definedName name="OneMonthPrior">[145]GE!$N$8</definedName>
    <definedName name="ONEPAGER">#REF!</definedName>
    <definedName name="onepg">#REF!</definedName>
    <definedName name="Ongoing_costs">[45]Assumptions!$B$509:$S$509</definedName>
    <definedName name="oo" localSheetId="4" hidden="1">{"ratios2",#N/A,FALSE,"Ratios"}</definedName>
    <definedName name="oo" hidden="1">{"ratios2",#N/A,FALSE,"Ratios"}</definedName>
    <definedName name="opcase1" localSheetId="3">#REF!</definedName>
    <definedName name="opcase1" localSheetId="4">#REF!</definedName>
    <definedName name="opcase1">#REF!</definedName>
    <definedName name="opcase2" localSheetId="3">#REF!</definedName>
    <definedName name="opcase2" localSheetId="4">#REF!</definedName>
    <definedName name="opcase2">#REF!</definedName>
    <definedName name="opcasenumber" localSheetId="3">#REF!</definedName>
    <definedName name="opcasenumber" localSheetId="4">#REF!</definedName>
    <definedName name="opcasenumber">#REF!</definedName>
    <definedName name="Operating_Income">#REF!</definedName>
    <definedName name="Operating_Lease_Expense">[33]NOPAT_VDF!$C$23:$AZ$23</definedName>
    <definedName name="operational_data_search" localSheetId="4">WACC!operational_data_search</definedName>
    <definedName name="operational_data_search">WACC!operational_data_search</definedName>
    <definedName name="Opstats9597">#REF!</definedName>
    <definedName name="Opstats9806">#REF!</definedName>
    <definedName name="Opt_13F_Click">[62]!Opt_13F_Click</definedName>
    <definedName name="Opt_13F_Only_Click">[62]!Opt_13F_Only_Click</definedName>
    <definedName name="Opt_5_Percent_Click">[62]!Opt_5_Percent_Click</definedName>
    <definedName name="Opt_All_Inst_Click">[62]!Opt_All_Inst_Click</definedName>
    <definedName name="Opt_Inside_Click">[62]!Opt_Inside_Click</definedName>
    <definedName name="Opt5More">[62]!Opt5More</definedName>
    <definedName name="Option_Proceeds">#REF!</definedName>
    <definedName name="OptionProceeds">[22]NetCom!$G$165</definedName>
    <definedName name="Options">[178]Summary!$C$46</definedName>
    <definedName name="Options1">[22]NetCom!$I$145</definedName>
    <definedName name="Options3">[22]NetCom!$I$147</definedName>
    <definedName name="Options4">[22]NetCom!$I$148</definedName>
    <definedName name="orbcwgt">#REF!</definedName>
    <definedName name="ord_price">[179]TEMPLATE_1!$G$17</definedName>
    <definedName name="ord_target99">[179]MODEL!$L$798</definedName>
    <definedName name="otc" localSheetId="3">[64]MainModel!$N$601</definedName>
    <definedName name="otc">[64]MainModel!$N$601</definedName>
    <definedName name="Other_asset_turns">'[33]Invested capital_VDF'!$A$101:$Z$101</definedName>
    <definedName name="Other_dividends">'[116]Invested capital_VDF'!#REF!</definedName>
    <definedName name="Other_Expenses">[33]NOPAT_VDF!$C$59:$AZ$59</definedName>
    <definedName name="Other_expenses_gains">[33]NOPAT_VDF!$C$14:$AZ$14</definedName>
    <definedName name="other_Progcost_96">[16]MODEL!$L$61</definedName>
    <definedName name="Other_progcost_97">[16]MODEL!$M$61</definedName>
    <definedName name="Other_progcost_98">[16]MODEL!$N$61</definedName>
    <definedName name="Other_Segment_Revenues">[116]NOPAT_VDF!#REF!</definedName>
    <definedName name="Other_ShortTerm_Assets">[42]Assumptions!$E$223:$P$228</definedName>
    <definedName name="Other_ShortTerm_Debt">[42]Assumptions!$E$241:$P$246</definedName>
    <definedName name="Other1">#REF!</definedName>
    <definedName name="OtherA">[22]NetCom!$L$264</definedName>
    <definedName name="OtherB">[22]NetCom!$M$264</definedName>
    <definedName name="OtherCurrentAssets">[22]NetCom!$G$103:$M$103</definedName>
    <definedName name="OtherCurrentLiabilities">[22]NetCom!$G$112:$M$112</definedName>
    <definedName name="OtherExpenses">[42]Assumptions!$E$106:$P$111</definedName>
    <definedName name="OtherInterestIncomeNet">[42]Assumptions!$E$169:$P$174</definedName>
    <definedName name="OtherLabel1">[22]NetCom!$I$183</definedName>
    <definedName name="OtherLabel2">[22]NetCom!$I$184</definedName>
    <definedName name="OtherLabel3">[22]NetCom!$I$185</definedName>
    <definedName name="OtherLongTermAssets">[22]NetCom!$G$108:$M$108</definedName>
    <definedName name="OtherLongTermLiabilities">[22]NetCom!$G$117:$M$117</definedName>
    <definedName name="OtherNonCashItems">[22]NetCom!$G$84:$M$84</definedName>
    <definedName name="OtherNonOperatingExpense">[22]NetCom!$G$45:$M$45</definedName>
    <definedName name="OtherOperatingExpense">[22]NetCom!$G$39:$M$39</definedName>
    <definedName name="Otherrev_96">'[16]TEMPLATE LIT'!$D$13</definedName>
    <definedName name="Otherrev97">'[16]TEMPLATE LIT'!$E$13</definedName>
    <definedName name="Otherrev98">'[16]TEMPLATE LIT'!$F$13</definedName>
    <definedName name="OtherSales">[42]Assumptions!$E$70:$P$75</definedName>
    <definedName name="oubwgt">#REF!</definedName>
    <definedName name="OutputEV">[180]Output!$H$20,[180]Output!$H$65:$H$66</definedName>
    <definedName name="OutputMarketCap">[180]Output!$G$20,[180]Output!$G$65:$G$66</definedName>
    <definedName name="owner" localSheetId="3">#REF!</definedName>
    <definedName name="owner" localSheetId="4">#REF!</definedName>
    <definedName name="owner">#REF!</definedName>
    <definedName name="Oz">2</definedName>
    <definedName name="p" localSheetId="3">#REF!</definedName>
    <definedName name="p">#REF!</definedName>
    <definedName name="p_Amort">#REF!</definedName>
    <definedName name="p_Assump" localSheetId="3">#REF!</definedName>
    <definedName name="p_Assump">#REF!</definedName>
    <definedName name="p_Back_Up_Computations1">[57]Computations!$A$10:$J$50</definedName>
    <definedName name="p_Back_Up_Computations2">[57]Computations!$A$51:$J$77</definedName>
    <definedName name="p_BS">#REF!</definedName>
    <definedName name="p_CFS">#REF!</definedName>
    <definedName name="p_Company_Inputs">'[57]Company Inputs'!$A$1:$M$75</definedName>
    <definedName name="p_ConvDebt">#REF!</definedName>
    <definedName name="p_ConvPref">#REF!</definedName>
    <definedName name="p_DCF" localSheetId="3">#REF!</definedName>
    <definedName name="p_DCF">#REF!</definedName>
    <definedName name="p_DebtBreakdownA">#REF!</definedName>
    <definedName name="p_DebtBreakdownB">#REF!</definedName>
    <definedName name="p_DebtBreakdownC">#REF!</definedName>
    <definedName name="p_DebtBreakdownD">#REF!</definedName>
    <definedName name="p_DebtSummary">#REF!</definedName>
    <definedName name="p_Depr">#REF!</definedName>
    <definedName name="p_Depr1">[181]Depr!$A$1:$Q$44</definedName>
    <definedName name="p_Depr2">[181]Depr!$A$45:$Q$75</definedName>
    <definedName name="p_Depr3">[181]Depr!$A$76:$Q$106</definedName>
    <definedName name="p_Depr4">[181]Depr!$A$107:$Q$137</definedName>
    <definedName name="p_Depr5">[181]Depr!$A$138:$Q$168</definedName>
    <definedName name="p_DiscretionaryDebt">#REF!</definedName>
    <definedName name="p_EPS_Adjustments">'[57]EPS Adjustments'!$A$1:$K$52</definedName>
    <definedName name="p_EVA">#REF!</definedName>
    <definedName name="p_FirmValue">#REF!</definedName>
    <definedName name="p_football">#REF!</definedName>
    <definedName name="p_highyield_BS">#REF!</definedName>
    <definedName name="p_highyield_CFS">#REF!</definedName>
    <definedName name="p_highyield_Depr">#REF!</definedName>
    <definedName name="p_highyield_FA">#REF!</definedName>
    <definedName name="p_highyield_IS">#REF!</definedName>
    <definedName name="p_highyield_Return">#REF!</definedName>
    <definedName name="p_highyield_to">#REF!</definedName>
    <definedName name="p_IncomeStatement" localSheetId="3">#REF!</definedName>
    <definedName name="p_IncomeStatement">#REF!</definedName>
    <definedName name="p_Index">#REF!</definedName>
    <definedName name="p_InterestExp">#REF!</definedName>
    <definedName name="p_LBO_Amort">#REF!</definedName>
    <definedName name="p_LBO_BS">#REF!</definedName>
    <definedName name="p_LBO_BS_Adj">#REF!</definedName>
    <definedName name="p_LBO_CF">#REF!</definedName>
    <definedName name="p_LBO_Debt">#REF!</definedName>
    <definedName name="p_LBO_DebtB">#REF!</definedName>
    <definedName name="p_LBO_IS">#REF!</definedName>
    <definedName name="p_LBO_returncalc">#REF!</definedName>
    <definedName name="p_LBO_returncalcb">#REF!</definedName>
    <definedName name="p_LBO_Returns">#REF!</definedName>
    <definedName name="p_LBO_SO">#REF!</definedName>
    <definedName name="p_LBO_Summary">#REF!</definedName>
    <definedName name="p_LBO_Tax">#REF!</definedName>
    <definedName name="p_LTM_BS" localSheetId="3">#REF!</definedName>
    <definedName name="p_LTM_BS">#REF!</definedName>
    <definedName name="p_LTM_IS" localSheetId="3">#REF!</definedName>
    <definedName name="p_LTM_IS">#REF!</definedName>
    <definedName name="p_MandatoryDebt">#REF!</definedName>
    <definedName name="p_Options">#REF!</definedName>
    <definedName name="p_Overview">[57]Overview!$A$1:$L$54</definedName>
    <definedName name="p_Preferred">#REF!</definedName>
    <definedName name="p_Premium">#REF!</definedName>
    <definedName name="p_Price_Sensitivities">'[57]Price Sensitivities'!$A$1:$K$58</definedName>
    <definedName name="p_Sensitivity_Analysis">'[57]Transaction Inputs'!$A$36:$N$61</definedName>
    <definedName name="p_SharesOutstanding">#REF!</definedName>
    <definedName name="p_Sum">#REF!</definedName>
    <definedName name="p_Tax">#REF!</definedName>
    <definedName name="p_Transaction_Inputs">'[57]Transaction Inputs'!$A$1:$N$35</definedName>
    <definedName name="P.Assumptions" localSheetId="3">#REF!</definedName>
    <definedName name="P.Assumptions" localSheetId="4">#REF!</definedName>
    <definedName name="P.Assumptions">#REF!</definedName>
    <definedName name="P.Backup" localSheetId="3">#REF!</definedName>
    <definedName name="P.Backup" localSheetId="4">#REF!</definedName>
    <definedName name="P.Backup">#REF!</definedName>
    <definedName name="P.BalanceSheet" localSheetId="3">#REF!</definedName>
    <definedName name="P.BalanceSheet" localSheetId="4">#REF!</definedName>
    <definedName name="P.BalanceSheet">#REF!</definedName>
    <definedName name="P.Base" localSheetId="3">#REF!</definedName>
    <definedName name="P.Base" localSheetId="4">#REF!</definedName>
    <definedName name="P.Base">#REF!</definedName>
    <definedName name="P.CashFlow" localSheetId="3">#REF!</definedName>
    <definedName name="P.CashFlow" localSheetId="4">#REF!</definedName>
    <definedName name="P.CashFlow">#REF!</definedName>
    <definedName name="P.CloseBalSheet" localSheetId="3">#REF!</definedName>
    <definedName name="P.CloseBalSheet" localSheetId="4">#REF!</definedName>
    <definedName name="P.CloseBalSheet">#REF!</definedName>
    <definedName name="P.ControlPanel" localSheetId="3">#REF!</definedName>
    <definedName name="P.ControlPanel" localSheetId="4">#REF!</definedName>
    <definedName name="P.ControlPanel">#REF!</definedName>
    <definedName name="P.Cover" localSheetId="3">#REF!</definedName>
    <definedName name="P.Cover" localSheetId="4">#REF!</definedName>
    <definedName name="P.Cover">#REF!</definedName>
    <definedName name="P.Debt" localSheetId="3">#REF!</definedName>
    <definedName name="P.Debt" localSheetId="4">#REF!</definedName>
    <definedName name="P.Debt">#REF!</definedName>
    <definedName name="P.IncomeStmt" localSheetId="3">#REF!</definedName>
    <definedName name="P.IncomeStmt" localSheetId="4">#REF!</definedName>
    <definedName name="P.IncomeStmt">#REF!</definedName>
    <definedName name="P.Inputs" localSheetId="3">#REF!</definedName>
    <definedName name="P.Inputs" localSheetId="4">#REF!</definedName>
    <definedName name="P.Inputs">#REF!</definedName>
    <definedName name="P.IntRates" localSheetId="3">#REF!</definedName>
    <definedName name="P.IntRates" localSheetId="4">#REF!</definedName>
    <definedName name="P.IntRates">#REF!</definedName>
    <definedName name="p.ratio" localSheetId="3">#REF!</definedName>
    <definedName name="p.ratio" localSheetId="4">#REF!</definedName>
    <definedName name="p.ratio">#REF!</definedName>
    <definedName name="P.Returns" localSheetId="3">#REF!</definedName>
    <definedName name="P.Returns" localSheetId="4">#REF!</definedName>
    <definedName name="P.Returns">#REF!</definedName>
    <definedName name="PA">#REF!</definedName>
    <definedName name="page1" localSheetId="3">#REF!</definedName>
    <definedName name="page1">#REF!</definedName>
    <definedName name="page10">#REF!</definedName>
    <definedName name="Page12">#REF!</definedName>
    <definedName name="PAGE1A">[44]annual!#REF!</definedName>
    <definedName name="page2">#REF!</definedName>
    <definedName name="page3">#REF!</definedName>
    <definedName name="page4">#REF!</definedName>
    <definedName name="page5">#REF!</definedName>
    <definedName name="page6">#REF!</definedName>
    <definedName name="PAGE7">[44]annual!#REF!</definedName>
    <definedName name="page9">#REF!</definedName>
    <definedName name="pagea">#REF!</definedName>
    <definedName name="pageb">#REF!</definedName>
    <definedName name="pagec">#REF!</definedName>
    <definedName name="pagee">#REF!</definedName>
    <definedName name="pagef">#REF!</definedName>
    <definedName name="paige" localSheetId="3">#REF!</definedName>
    <definedName name="paige" localSheetId="4">#REF!</definedName>
    <definedName name="paige">#REF!</definedName>
    <definedName name="paninwgt">#REF!</definedName>
    <definedName name="part" localSheetId="3">#REF!</definedName>
    <definedName name="part" localSheetId="4">#REF!</definedName>
    <definedName name="part">#REF!</definedName>
    <definedName name="partnership">'[182]Partnership Listing'!$A$3:$B$264</definedName>
    <definedName name="PasteArea">#REF!</definedName>
    <definedName name="payroll">[45]Assumptions!$E$429:$S$429</definedName>
    <definedName name="pciwgt">#REF!</definedName>
    <definedName name="PCSCons">'[126]Banking Multiples'!$G$1:$G$65536</definedName>
    <definedName name="PCSCore">'[126]Banking Multiples'!$Y$1:$Y$65536</definedName>
    <definedName name="PCSOther">'[126]Banking Multiples'!$AQ$1:$AQ$65536</definedName>
    <definedName name="PCSPrice">[95]Tickers!$E$16</definedName>
    <definedName name="PDCchurn">'[37]Handsets &amp; Subs by Technology'!$R$9</definedName>
    <definedName name="Percent_Cash">'[57]Transaction Inputs'!$E$27</definedName>
    <definedName name="PercentAcq">'[99]Transaction Inputs'!$F$33</definedName>
    <definedName name="Percentstock">[183]Controls!$F$9/100</definedName>
    <definedName name="Personnel96">[16]MODEL!$L$59</definedName>
    <definedName name="Personnel97">[16]MODEL!$M$59</definedName>
    <definedName name="PFQ">[22]NetCom!$H$1:$H$65536</definedName>
    <definedName name="Pharmacies_Retained">[184]!Pharmacies_Retained</definedName>
    <definedName name="philippines">#REF!</definedName>
    <definedName name="PI">[185]Q_EIDT_05_2002!$E$1:$F$65536</definedName>
    <definedName name="Pitchbook" localSheetId="4" hidden="1">{#N/A,#N/A,TRUE,"Sheet16"}</definedName>
    <definedName name="Pitchbook" hidden="1">{#N/A,#N/A,TRUE,"Sheet16"}</definedName>
    <definedName name="PJ">[94]Q_EIDT_05_200412!$A$1:$J$65536</definedName>
    <definedName name="PJJ">[94]Q_EIDT_05_200412!$A$1:$G$65536</definedName>
    <definedName name="PL_AM">[59]Backsheet!$D$155:$AG$155</definedName>
    <definedName name="PL_AM_GAAP">[59]Backsheet!$D$664:$AG$664</definedName>
    <definedName name="PL_AM_M">[59]Backsheet!$D$236:$AG$236</definedName>
    <definedName name="PL_Amortization">#REF!</definedName>
    <definedName name="PL_BasicSO">#REF!</definedName>
    <definedName name="PL_CG">[59]Backsheet!$D$190:$AG$190</definedName>
    <definedName name="PL_CG_CT">[59]Backsheet!$D$192:$AG$192</definedName>
    <definedName name="PL_CG_DS">[59]Backsheet!$D$191:$AG$191</definedName>
    <definedName name="PL_COGS">#REF!</definedName>
    <definedName name="PL_Convertible_Interest">#REF!</definedName>
    <definedName name="PL_Convertible_PDividend">#REF!</definedName>
    <definedName name="PL_DE">[59]Backsheet!$D$153:$AG$153</definedName>
    <definedName name="PL_DE_AA">[59]Backsheet!$D$154:$AG$154</definedName>
    <definedName name="PL_DE_AB">[59]Backsheet!$D$156:$AG$156</definedName>
    <definedName name="PL_DE_GAAP">[59]Backsheet!$D$663:$AG$663</definedName>
    <definedName name="PL_DE_M">[59]Backsheet!$D$235:$AG$235</definedName>
    <definedName name="PL_Depreciation">#REF!</definedName>
    <definedName name="PL_DVAD">[59]Backsheet!$D$58:$AG$58</definedName>
    <definedName name="PL_DVFA">[59]Backsheet!$D$59:$AG$59</definedName>
    <definedName name="PL_EBIT_DS">[59]Backsheet!$D$186:$AG$186</definedName>
    <definedName name="PL_EBIT_HS">[59]Backsheet!$D$205:$AG$205</definedName>
    <definedName name="PL_EBIT_M">[59]Backsheet!$D$233:$AG$233</definedName>
    <definedName name="PL_EBITDA_HS">[59]Backsheet!$D$204:$AG$204</definedName>
    <definedName name="PL_EI_DS">[59]Backsheet!$D$158:$AG$158</definedName>
    <definedName name="PL_EN_AV">[59]Backsheet!$D$201:$AG$201</definedName>
    <definedName name="PL_Equity_Earnings">#REF!</definedName>
    <definedName name="PL_FDEPS">#REF!</definedName>
    <definedName name="PL_FDSO">#REF!</definedName>
    <definedName name="PL_GP">[59]Backsheet!$D$138:$AG$138</definedName>
    <definedName name="PL_H1NP">[59]Backsheet!$D$226:$AG$226</definedName>
    <definedName name="PL_H1NP_US">[59]Backsheet!$D$606:$AG$606</definedName>
    <definedName name="PL_H1P">[59]Backsheet!$D$221:$AG$221</definedName>
    <definedName name="PL_H1P_US">[59]Backsheet!$D$601:$AG$601</definedName>
    <definedName name="PL_H1R">[59]Backsheet!$D$216:$AG$216</definedName>
    <definedName name="PL_H1R_US">[59]Backsheet!$D$596:$AG$596</definedName>
    <definedName name="PL_IC_AS">[59]Backsheet!$D$159:$AG$159</definedName>
    <definedName name="PL_IC_DI">[59]Backsheet!$D$160:$AG$160</definedName>
    <definedName name="PL_IC_GAAP">[59]Backsheet!$D$666:$AG$666</definedName>
    <definedName name="PL_IC_OT">[59]Backsheet!$D$161:$AG$161</definedName>
    <definedName name="PL_IN">[59]Backsheet!$D$164:$AG$164</definedName>
    <definedName name="PL_IN_HS">[59]Backsheet!$D$206:$AG$206</definedName>
    <definedName name="PL_IN_PY">[59]Backsheet!$D$162:$AG$162</definedName>
    <definedName name="PL_IN_RC">[59]Backsheet!$D$163:$AG$163</definedName>
    <definedName name="PL_Income_Taxes">#REF!</definedName>
    <definedName name="PL_Interest_Income">#REF!</definedName>
    <definedName name="PL_Loss_Debt">#REF!</definedName>
    <definedName name="PL_Loss_Preferred">#REF!</definedName>
    <definedName name="PL_Minority_NI">#REF!</definedName>
    <definedName name="PL_NE">[59]Backsheet!$D$181:$AG$181</definedName>
    <definedName name="PL_NE_OD">[59]Backsheet!$D$60:$AG$60</definedName>
    <definedName name="PL_NE_SD">[59]Backsheet!$D$179:$AG$179</definedName>
    <definedName name="PL_Non_Operating_Expenses">#REF!</definedName>
    <definedName name="PL_NP_DI">[59]Backsheet!$D$174:$AG$174</definedName>
    <definedName name="PL_NP_GAAP">[59]Backsheet!$D$667:$AG$667</definedName>
    <definedName name="PL_NP_MI">[59]Backsheet!$D$172:$AG$172</definedName>
    <definedName name="PL_NP_OD">[59]Backsheet!$D$175:$AG$175</definedName>
    <definedName name="PL_Operating_Expenses">#REF!</definedName>
    <definedName name="PL_PAM_BD">[59]Backsheet!$D$173:$AG$173</definedName>
    <definedName name="PL_PAT">[59]Backsheet!$D$171:$AG$171</definedName>
    <definedName name="PL_PAT_HS">[59]Backsheet!$D$209:$AG$209</definedName>
    <definedName name="PL_PE_GAAP">[59]Backsheet!$D$665:$AG$665</definedName>
    <definedName name="PL_PYP">[59]Backsheet!$D$229:$AG$229</definedName>
    <definedName name="PL_Q1NP">[59]Backsheet!$D$569:$AG$569</definedName>
    <definedName name="PL_Q1NP_US">[59]Backsheet!$D$604:$AG$604</definedName>
    <definedName name="PL_Q1P">[59]Backsheet!$D$219:$AG$219</definedName>
    <definedName name="PL_Q1P_US">[59]Backsheet!$D$599:$AG$599</definedName>
    <definedName name="PL_Q1R">[59]Backsheet!$D$214:$AG$214</definedName>
    <definedName name="PL_Q1R_US">[59]Backsheet!$D$594:$AG$594</definedName>
    <definedName name="PL_Q2NP">[59]Backsheet!$D$225:$AG$225</definedName>
    <definedName name="PL_Q2NP_US">[59]Backsheet!$D$605:$AG$605</definedName>
    <definedName name="PL_Q2P">[59]Backsheet!$D$220:$AG$220</definedName>
    <definedName name="PL_Q2P_US">[59]Backsheet!$D$600:$AG$600</definedName>
    <definedName name="PL_Q2R">[59]Backsheet!$D$215:$AG$215</definedName>
    <definedName name="PL_Q2R_US">[59]Backsheet!$D$595:$AG$595</definedName>
    <definedName name="PL_Q3NP">[59]Backsheet!$D$227:$AG$227</definedName>
    <definedName name="PL_Q3NP_US">[59]Backsheet!$D$607:$AG$607</definedName>
    <definedName name="PL_Q3P">[59]Backsheet!$D$222:$AG$222</definedName>
    <definedName name="PL_Q3P_US">[59]Backsheet!$D$602:$AG$602</definedName>
    <definedName name="PL_Q3R">[59]Backsheet!$D$217:$AG$217</definedName>
    <definedName name="PL_Q3R_US">[59]Backsheet!$D$597:$AG$597</definedName>
    <definedName name="PL_Q4NP">[59]Backsheet!$D$228:$AG$228</definedName>
    <definedName name="PL_Q4NP_US">[59]Backsheet!$D$608:$AG$608</definedName>
    <definedName name="PL_Q4P">[59]Backsheet!$D$223:$AG$223</definedName>
    <definedName name="PL_Q4P_US">[59]Backsheet!$D$603:$AG$603</definedName>
    <definedName name="PL_Q4R">[59]Backsheet!$D$218:$AG$218</definedName>
    <definedName name="PL_Q4R_US">[59]Backsheet!$D$598:$AG$598</definedName>
    <definedName name="PL_Rent">#REF!</definedName>
    <definedName name="PL_Revenues">#REF!</definedName>
    <definedName name="PL_RV_CO">[59]Backsheet!$D$135:$AG$135</definedName>
    <definedName name="PL_RV_CT">[59]Backsheet!$D$131:$AG$131</definedName>
    <definedName name="PL_RV_DS">[59]Backsheet!$D$132:$AG$132</definedName>
    <definedName name="PL_RV_TO">[59]Backsheet!$D$136:$AG$136</definedName>
    <definedName name="PL_SGA">#REF!</definedName>
    <definedName name="PL_Straight_Interest">#REF!</definedName>
    <definedName name="PL_Straight_PDividend">#REF!</definedName>
    <definedName name="PL_TE">[59]Backsheet!$D$151:$AG$151</definedName>
    <definedName name="PL_TE_AD">[59]Backsheet!$D$146:$AG$146</definedName>
    <definedName name="PL_TE_AE">[59]Backsheet!$D$198:$AG$198</definedName>
    <definedName name="PL_TE_CU">[59]Backsheet!$D$142:$AG$142</definedName>
    <definedName name="PL_TE_EA">[59]Backsheet!$D$147:$AG$147</definedName>
    <definedName name="PL_TE_EB">[59]Backsheet!$D$148:$AG$148</definedName>
    <definedName name="PL_TE_EC">[59]Backsheet!$D$149:$AG$149</definedName>
    <definedName name="PL_TE_EI">[59]Backsheet!$D$143:$AG$143</definedName>
    <definedName name="PL_TE_EI_M">[59]Backsheet!$D$234:$AG$234</definedName>
    <definedName name="PL_TE_EN">[59]Backsheet!$D$145:$AG$145</definedName>
    <definedName name="PL_TE_MC">[59]Backsheet!$D$137:$AG$137</definedName>
    <definedName name="PL_TE_OL">[59]Backsheet!$D$141:$AG$141</definedName>
    <definedName name="PL_TE_OP">[59]Backsheet!$D$196:$AG$196</definedName>
    <definedName name="PL_TE_OT">[59]Backsheet!$D$150:$AG$150</definedName>
    <definedName name="PL_TE_PD">[59]Backsheet!$D$195:$AG$195</definedName>
    <definedName name="PL_TE_PE">[59]Backsheet!$D$200:$AG$200</definedName>
    <definedName name="PL_TE_PF">[59]Backsheet!$D$199:$AG$199</definedName>
    <definedName name="PL_TE_RC">[59]Backsheet!$D$144:$AG$144</definedName>
    <definedName name="PL_TE_RD">[59]Backsheet!$D$194:$AG$194</definedName>
    <definedName name="PL_TE_RM">[59]Backsheet!$D$197:$AG$197</definedName>
    <definedName name="PL_TE_SC">[59]Backsheet!$D$139:$AG$139</definedName>
    <definedName name="PL_TE_SD">[59]Backsheet!$D$140:$AG$140</definedName>
    <definedName name="PL_TE_SV">[59]Backsheet!$D$134:$AG$134</definedName>
    <definedName name="PL_TE_VC">[59]Backsheet!$D$193:$AG$193</definedName>
    <definedName name="PL_TN">[59]Backsheet!$D$166:$AG$166</definedName>
    <definedName name="PL_TN_DT">[59]Backsheet!$D$168:$AG$168</definedName>
    <definedName name="PL_TN_DTGAAP">[59]Backsheet!H662:$AG$662</definedName>
    <definedName name="PL_TN_HS">[59]Backsheet!$D$208:$AG$208</definedName>
    <definedName name="PL_TN_NR">[59]Backsheet!$D$62:$AG$62</definedName>
    <definedName name="PL_TN_OT">[59]Backsheet!$D$170:$AG$170</definedName>
    <definedName name="PL_TN_TO">[59]Backsheet!$D$167:$AG$167</definedName>
    <definedName name="PL_TX_HS">[59]Backsheet!$D$211:$AG$211</definedName>
    <definedName name="PL_XO">#REF!</definedName>
    <definedName name="Plate">#REF!</definedName>
    <definedName name="PLCAGR9606">[86]ISQ!#REF!</definedName>
    <definedName name="PN">#REF!</definedName>
    <definedName name="pnbwgt">#REF!</definedName>
    <definedName name="Pooling">0</definedName>
    <definedName name="Population">'[186]Subscriber forecasts'!$B$9:$S$9</definedName>
    <definedName name="Port">#REF!</definedName>
    <definedName name="Positioning">[84]!Positioning</definedName>
    <definedName name="Post_tax_cost_of_debt">#REF!</definedName>
    <definedName name="PoundFX">'[128]Equity Value'!$E$49</definedName>
    <definedName name="PRBK00">[129]Ratios!$R$10</definedName>
    <definedName name="PRBK99">[46]Ratios!$Q$11</definedName>
    <definedName name="PRCFLW00">[129]Ratios!$R$12</definedName>
    <definedName name="PRCFLW99">[129]Ratios!$Q$12</definedName>
    <definedName name="PrecedentAnalysis">#REF!</definedName>
    <definedName name="Pref_Space" localSheetId="3">#REF!</definedName>
    <definedName name="Pref_Space" localSheetId="4">#REF!</definedName>
    <definedName name="Pref_Space">#REF!</definedName>
    <definedName name="Preferred_percent_of_total_capitalisation">#REF!</definedName>
    <definedName name="Preferred_stock">'[135]Invested capital_VDF'!$C$81:$AE$81</definedName>
    <definedName name="PreferredConvertPrice1">[22]NetCom!$L$138</definedName>
    <definedName name="PreferredConvertPrice2">[22]NetCom!$L$139</definedName>
    <definedName name="PreferredDividendsPaid">[22]NetCom!$G$52:$M$52</definedName>
    <definedName name="PreferredToggle">[22]NetCom!$G$132</definedName>
    <definedName name="PREFERREDTRIG">[10]BIG5Model!#REF!</definedName>
    <definedName name="Premium">[22]NetCom!$G$192</definedName>
    <definedName name="premium_increase">[50]Model!$H$14</definedName>
    <definedName name="PreparedBy">[22]NetCom!$F$10</definedName>
    <definedName name="PRERNS00">[129]Ratios!$R$11</definedName>
    <definedName name="PRERNS99">[129]Ratios!$Q$11</definedName>
    <definedName name="present_format2" localSheetId="3">#REF!,#REF!,#REF!,#REF!</definedName>
    <definedName name="present_format2" localSheetId="4">#REF!,#REF!,#REF!,#REF!</definedName>
    <definedName name="present_format2">#REF!,#REF!,#REF!,#REF!</definedName>
    <definedName name="Present_Value_Oper_lease">'[33]PV of Op Leases_VDF'!$C$62:$AW$62</definedName>
    <definedName name="presentation_format" localSheetId="3">#REF!,#REF!,#REF!,#REF!</definedName>
    <definedName name="presentation_format" localSheetId="4">#REF!,#REF!,#REF!,#REF!</definedName>
    <definedName name="presentation_format">#REF!,#REF!,#REF!,#REF!</definedName>
    <definedName name="Pretax_income">[33]NOPAT_VDF!$C$90:$AE$90</definedName>
    <definedName name="pretax00">'[16]TEMPLATE EURO'!$H$55</definedName>
    <definedName name="pretax01">'[16]TEMPLATE EURO'!$I$55</definedName>
    <definedName name="pretax02">'[16]TEMPLATE EURO'!$J$55</definedName>
    <definedName name="pretax98">'[16]TEMPLATE EURO'!$F$55</definedName>
    <definedName name="pretax99">'[16]TEMPLATE EURO'!$G$55</definedName>
    <definedName name="PretaxIncome">[22]NetCom!$G$48:$M$48</definedName>
    <definedName name="PretaxInterestCoverage">[22]NetCom!$G$239:$M$239</definedName>
    <definedName name="PreTaxItems">[22]NetCom!$G$62:$M$62</definedName>
    <definedName name="pretaxLit03">[16]MODEL!$S$395</definedName>
    <definedName name="pretaxLit04">[16]MODEL!$T$395</definedName>
    <definedName name="pric">[16]TEMPLATE!$B$10</definedName>
    <definedName name="price">[34]Databox!$A$3</definedName>
    <definedName name="PriceA">[22]NetCom!$L$7</definedName>
    <definedName name="PriceActualEPS0">[22]NetCom!$L$166</definedName>
    <definedName name="PriceActualEPS1">[22]NetCom!$L$167</definedName>
    <definedName name="PriceActualEPS2">[22]NetCom!$L$168</definedName>
    <definedName name="PriceActualEPS3">[22]NetCom!$L$169</definedName>
    <definedName name="PriceActualFFPS0">[22]NetCom!$L$170</definedName>
    <definedName name="PriceActualFFPS1">[22]NetCom!$L$171</definedName>
    <definedName name="PriceActualFFPS2">[22]NetCom!$L$172</definedName>
    <definedName name="PriceActualFFPS3">[22]NetCom!$L$173</definedName>
    <definedName name="PriceB">[22]NetCom!$M$7</definedName>
    <definedName name="PriceBookValuePerShare">[22]NetCom!$L$174</definedName>
    <definedName name="PriceCalendarEPS1">[22]NetCom!$M$167</definedName>
    <definedName name="PriceCalendarEPS2">[22]NetCom!$M$168</definedName>
    <definedName name="PriceCalendarEPS3">[22]NetCom!$M$169</definedName>
    <definedName name="PriceCalendarFFPS1">[22]NetCom!$M$171</definedName>
    <definedName name="PriceCalendarFFPS2">[22]NetCom!$M$172</definedName>
    <definedName name="PriceCalendarFFPS3">[22]NetCom!$M$173</definedName>
    <definedName name="PriceDateA">[22]NetCom!$L$8</definedName>
    <definedName name="PriceDateB">[22]NetCom!$M$8</definedName>
    <definedName name="priceEuro">[34]Prices!$B$5</definedName>
    <definedName name="PriceIncrement">'[57]Transaction Inputs'!$C$46</definedName>
    <definedName name="PriceRange" localSheetId="4" hidden="1">OFFSET([0]!PriceRangeMain,5,0,COUNTA([0]!PriceRangeMain)-COUNTA(#REF!),1)</definedName>
    <definedName name="PriceRange" hidden="1">OFFSET([0]!PriceRangeMain,5,0,COUNTA([0]!PriceRangeMain)-COUNTA(#REF!),1)</definedName>
    <definedName name="PriceRangeMain" hidden="1">#REF!</definedName>
    <definedName name="PriceTangibleBVPerShare">[22]NetCom!$L$175</definedName>
    <definedName name="priceuro">'[16]DATA_PAGE (EURO)'!$N$6</definedName>
    <definedName name="pricext5">[16]TEMPLATE!$B$34</definedName>
    <definedName name="PrimaryEPS">[22]NetCom!$G$55:$M$55</definedName>
    <definedName name="PrimaryEPSGrowth">[22]NetCom!$G$208:$M$208</definedName>
    <definedName name="PrimaryWeightedAverageShares">[22]NetCom!$G$56:$M$56</definedName>
    <definedName name="Print">#REF!</definedName>
    <definedName name="_xlnm.Print_Area" localSheetId="3">DCF!$B$3:$Q$31</definedName>
    <definedName name="_xlnm.Print_Area" localSheetId="2">Model!$C$2:$J$48</definedName>
    <definedName name="_xlnm.Print_Area" localSheetId="1">'Valuation Summary'!$C$1:$Q$291</definedName>
    <definedName name="_xlnm.Print_Area" localSheetId="4">WACC!$B$3:$J$33</definedName>
    <definedName name="_xlnm.Print_Area">[187]Worldwide!$A$1:$J$518</definedName>
    <definedName name="Print_Area_MI" localSheetId="3">#REF!</definedName>
    <definedName name="Print_Area_MI">#REF!</definedName>
    <definedName name="print_assum">[45]Assumptions!$B$8:$S$720</definedName>
    <definedName name="Print_CONT" localSheetId="4">WACC!Print_CONT</definedName>
    <definedName name="Print_CONT">WACC!Print_CONT</definedName>
    <definedName name="Print_CSC_Report_2" localSheetId="4" hidden="1">{"CSC_1",#N/A,FALSE,"CSC Outputs";"CSC_2",#N/A,FALSE,"CSC Outputs"}</definedName>
    <definedName name="Print_CSC_Report_2" hidden="1">{"CSC_1",#N/A,FALSE,"CSC Outputs";"CSC_2",#N/A,FALSE,"CSC Outputs"}</definedName>
    <definedName name="Print_CSC_Report_3" localSheetId="4" hidden="1">{"CSC_1",#N/A,FALSE,"CSC Outputs";"CSC_2",#N/A,FALSE,"CSC Outputs"}</definedName>
    <definedName name="Print_CSC_Report_3" hidden="1">{"CSC_1",#N/A,FALSE,"CSC Outputs";"CSC_2",#N/A,FALSE,"CSC Outputs"}</definedName>
    <definedName name="print_subs">[188]Italy!$A$1:$S$68</definedName>
    <definedName name="_xlnm.Print_Titles">[187]Worldwide!$A$1:$IV$3</definedName>
    <definedName name="Print1">[45]Assumptions!$B$8:$S$707</definedName>
    <definedName name="Print2">[189]!Print2</definedName>
    <definedName name="Print3">[190]!Print2</definedName>
    <definedName name="Printall">[191]!Printall</definedName>
    <definedName name="PrintAreaPrice" hidden="1">#REF!</definedName>
    <definedName name="Printer" localSheetId="3">[192]!Printer</definedName>
    <definedName name="Printer">[192]!Printer</definedName>
    <definedName name="PrintGraph">[84]!PrintGraph</definedName>
    <definedName name="PrintPage">[160]!PrintPage</definedName>
    <definedName name="PriorPrice">[22]NetCom!$G$191</definedName>
    <definedName name="ProdFinA">[42]Assumptions1!$D$151:$O$156</definedName>
    <definedName name="ProdFinD">[42]Assumptions1!$D$102:$O$107</definedName>
    <definedName name="ProdFinP">[42]Assumptions1!$D$52:$O$57</definedName>
    <definedName name="prof">[70]Metrics!$B$16:$N$35</definedName>
    <definedName name="ProfitLoss_and_Tax_Newco">[42]Newco!$D$5:$X$64</definedName>
    <definedName name="ProfitLoss_conso">[42]Conso!$R$68:$AU$132</definedName>
    <definedName name="ProfitLoss_Target">[42]Target!$C$5:$AF$77</definedName>
    <definedName name="PROFORMA">[10]BIG5Model!#REF!</definedName>
    <definedName name="ProgCosts">[16]MODEL!$L$72:$S$72</definedName>
    <definedName name="Progpos">[193]Programmpositionen!$A$2:$A$42</definedName>
    <definedName name="progright_96">[16]MODEL!$L$70</definedName>
    <definedName name="progright_97">[16]MODEL!$M$70</definedName>
    <definedName name="progright_98">[16]MODEL!$N$70</definedName>
    <definedName name="proj">#REF!</definedName>
    <definedName name="project" localSheetId="3">#REF!</definedName>
    <definedName name="project">[17]HADCO!$A$2</definedName>
    <definedName name="Projected_depreciation_percent_PPE">#REF!</definedName>
    <definedName name="Projected_EBITDA_margin">#REF!</definedName>
    <definedName name="Projected_NWI_percent_of_sales">#REF!</definedName>
    <definedName name="Projected_sales_growth">#REF!</definedName>
    <definedName name="ProjectName" localSheetId="4">{"Client Name or Project Name"}</definedName>
    <definedName name="ProjectName">{"Client Name or Project Name"}</definedName>
    <definedName name="Projects03">[96]Q_EIDT_05_200312!$A$1:$AI$65536</definedName>
    <definedName name="Projects04">[96]Q_EIDT_05_200412!$A$1:$AI$65536</definedName>
    <definedName name="Promos_97">'[16]TEMPLATE LIT'!$E$10</definedName>
    <definedName name="Promos_98">'[16]TEMPLATE LIT'!$F$10</definedName>
    <definedName name="Promos_Euro97">'[16]TEMPLATE EURO'!$E$10</definedName>
    <definedName name="Promos_Euro98">'[16]TEMPLATE EURO'!$F$10</definedName>
    <definedName name="Promos_rev96">'[16]TEMPLATE LIT'!$D$10</definedName>
    <definedName name="PROMOTE" localSheetId="3">#REF!</definedName>
    <definedName name="PROMOTE" localSheetId="4">#REF!</definedName>
    <definedName name="PROMOTE">#REF!</definedName>
    <definedName name="propcoexitmultiple">'[194]IRR '!$P$14</definedName>
    <definedName name="propcomultiple">'[194]IRR '!$P$8</definedName>
    <definedName name="Prozesspreis">[170]Sheet1!$A$2:$B$27</definedName>
    <definedName name="PTA_X">[16]EURO!$D$8</definedName>
    <definedName name="PTABLN_X">[16]EURO!$D$9</definedName>
    <definedName name="PTELCons">'[126]Banking Multiples'!$F$1:$F$65536</definedName>
    <definedName name="PTELCore">'[126]Banking Multiples'!$X$1:$X$65536</definedName>
    <definedName name="PTELOther">'[126]Banking Multiples'!$AP$1:$AP$65536</definedName>
    <definedName name="ptnr">#REF!</definedName>
    <definedName name="PtoD">[153]Prices!$H$17</definedName>
    <definedName name="Public">'[57]Company Inputs'!$O$18</definedName>
    <definedName name="pubwgt">#REF!</definedName>
    <definedName name="Purchase">1</definedName>
    <definedName name="Purchase_Price">'[57]Transaction Inputs'!$E$19</definedName>
    <definedName name="Purchase_Price_Paste">'[57]Transaction Inputs'!$O$17</definedName>
    <definedName name="Purchase_Price_Sensitivity1">'[57]Transaction Inputs'!$E$21</definedName>
    <definedName name="Purchase_Price_Sensitivity2">'[57]Transaction Inputs'!$E$23</definedName>
    <definedName name="PurchaseMult" localSheetId="3">#REF!</definedName>
    <definedName name="PurchaseMult" localSheetId="4">#REF!</definedName>
    <definedName name="PurchaseMult">#REF!</definedName>
    <definedName name="PVOther1">[22]NetCom!$G$180</definedName>
    <definedName name="PVOther2">[22]NetCom!$G$181</definedName>
    <definedName name="PVOther3">[22]NetCom!$G$182</definedName>
    <definedName name="q" localSheetId="4" hidden="1">{#N/A,#N/A,FALSE,"Output";#N/A,#N/A,FALSE,"Cover Sheet";#N/A,#N/A,FALSE,"Current Mkt. Projections"}</definedName>
    <definedName name="q" hidden="1">{#N/A,#N/A,FALSE,"Output";#N/A,#N/A,FALSE,"Cover Sheet";#N/A,#N/A,FALSE,"Current Mkt. Projections"}</definedName>
    <definedName name="Q1_94">'[13]Income Statement '!#REF!</definedName>
    <definedName name="Q1_95">'[13]Income Statement '!#REF!</definedName>
    <definedName name="Q2_94">'[13]Income Statement '!#REF!</definedName>
    <definedName name="Q2_95">'[13]Income Statement '!#REF!</definedName>
    <definedName name="Q3_93">'[86]Balance Sheet'!#REF!</definedName>
    <definedName name="Q3_94">'[13]Income Statement '!#REF!</definedName>
    <definedName name="Q3_95">'[13]Income Statement '!#REF!</definedName>
    <definedName name="Q4_94">'[13]Income Statement '!#REF!</definedName>
    <definedName name="Q4_95">'[13]Income Statement '!#REF!</definedName>
    <definedName name="QTR">[44]annual!#REF!</definedName>
    <definedName name="quarter">#REF!</definedName>
    <definedName name="quarterlies">#REF!</definedName>
    <definedName name="quarterly">[195]Annual!$A$2:$W$90</definedName>
    <definedName name="Quarterly_Interest_Income">#REF!</definedName>
    <definedName name="qwre" localSheetId="4">{0;0;0;0;1;#N/A;0.26;0.15;0.24;0.17;2;TRUE;TRUE;FALSE;FALSE;FALSE;#N/A;1;#N/A;1;1;"";""}</definedName>
    <definedName name="qwre">{0;0;0;0;1;#N/A;0.26;0.15;0.24;0.17;2;TRUE;TRUE;FALSE;FALSE;FALSE;#N/A;1;#N/A;1;1;"";""}</definedName>
    <definedName name="R_and_D">#REF!</definedName>
    <definedName name="R_D_amort_years">'[33]Invested capital_VDF'!$A$34</definedName>
    <definedName name="R_D_Amortization">'[33]Invested capital_VDF'!$C$31:$AU$31</definedName>
    <definedName name="R_D_expense">'[33]Invested capital_VDF'!$C$28:$AZ$28</definedName>
    <definedName name="r_printfunction">#REF!</definedName>
    <definedName name="rad3rdsales96">#REF!</definedName>
    <definedName name="rad3rdsales97">#REF!</definedName>
    <definedName name="rad3rdsales98">#REF!</definedName>
    <definedName name="rad3rdsales99">#REF!</definedName>
    <definedName name="radfesales96">#REF!</definedName>
    <definedName name="radfesales97">#REF!</definedName>
    <definedName name="radfesales98">#REF!</definedName>
    <definedName name="radfesales99">#REF!</definedName>
    <definedName name="radrxsales96">#REF!</definedName>
    <definedName name="radrxsales97">#REF!</definedName>
    <definedName name="radrxsales98">#REF!</definedName>
    <definedName name="radrxsales99">#REF!</definedName>
    <definedName name="radtotsales96">#REF!</definedName>
    <definedName name="radtotsales97">#REF!</definedName>
    <definedName name="radtotsales98">#REF!</definedName>
    <definedName name="radtotsales99">#REF!</definedName>
    <definedName name="rambe" localSheetId="4">{0;0;0;0;1;1;0;0.461;0.036;0.24;2;FALSE;FALSE;FALSE;FALSE;FALSE;#N/A;1;100;#N/A;#N/A;"";""}</definedName>
    <definedName name="rambe">{0;0;0;0;1;1;0;0.461;0.036;0.24;2;FALSE;FALSE;FALSE;FALSE;FALSE;#N/A;1;100;#N/A;#N/A;"";""}</definedName>
    <definedName name="range" localSheetId="4">{0;0;0;0;1;#N/A;0.75;0.75;0.72;0.5;2;TRUE;FALSE;FALSE;FALSE;FALSE;#N/A;1;71;#N/A;#N/A;"";"&amp;LLEHMAN BROTHERS&amp;RConfidential"}</definedName>
    <definedName name="range">{0;0;0;0;1;#N/A;0.75;0.75;0.72;0.5;2;TRUE;FALSE;FALSE;FALSE;FALSE;#N/A;1;71;#N/A;#N/A;"";"&amp;LLEHMAN BROTHERS&amp;RConfidential"}</definedName>
    <definedName name="RANGEXX">#REF!,#REF!,#REF!,#REF!,#REF!,#REF!,#REF!,#REF!,#REF!,#REF!,#REF!,#REF!,#REF!</definedName>
    <definedName name="RAT">[26]Model!#REF!</definedName>
    <definedName name="rate" localSheetId="3">#REF!</definedName>
    <definedName name="rate" localSheetId="4">#REF!</definedName>
    <definedName name="rate">#REF!</definedName>
    <definedName name="Rate98">'[196]Summary XEU'!$D$3</definedName>
    <definedName name="rateinput" localSheetId="3">#REF!</definedName>
    <definedName name="rateinput" localSheetId="4">#REF!</definedName>
    <definedName name="rateinput">#REF!</definedName>
    <definedName name="rating">[16]DATAPAGE!$L$13</definedName>
    <definedName name="Ratio" localSheetId="3">#REF!</definedName>
    <definedName name="Ratio" localSheetId="4">#REF!</definedName>
    <definedName name="Ratio">#REF!</definedName>
    <definedName name="rec">[70]Metrics!$B$63:$N$77</definedName>
    <definedName name="recap_dividend">"Picture 69"</definedName>
    <definedName name="recap_repurchase">"Picture 64"</definedName>
    <definedName name="RedefinePrintTableRange" hidden="1">[85]!RedefinePrintTableRange</definedName>
    <definedName name="Refinancing">'[57]Transaction Inputs'!$M$16</definedName>
    <definedName name="REGION">#REF!</definedName>
    <definedName name="regulated_telco_high">'[165]Regulated Telecom'!$L$27</definedName>
    <definedName name="Remote_Access">'[31]MKT-SIZE'!$B$60:$L$60</definedName>
    <definedName name="rename_of_wrn.CSC" localSheetId="4" hidden="1">{"page1",#N/A,TRUE,"CSC";"page2",#N/A,TRUE,"CSC"}</definedName>
    <definedName name="rename_of_wrn.CSC" hidden="1">{"page1",#N/A,TRUE,"CSC";"page2",#N/A,TRUE,"CSC"}</definedName>
    <definedName name="RentExpense">[22]NetCom!$G$38:$M$38</definedName>
    <definedName name="REPAY" localSheetId="3">#REF!</definedName>
    <definedName name="REPAY" localSheetId="4">#REF!</definedName>
    <definedName name="REPAY">#REF!</definedName>
    <definedName name="report" localSheetId="4">{"Notes";"page1";"page2";"page3"}</definedName>
    <definedName name="report">{"Notes";"page1";"page2";"page3"}</definedName>
    <definedName name="ReportedNetIncome">[22]NetCom!$G$64:$M$64</definedName>
    <definedName name="Required_cash_percent">'[197]Invested capital_VDF'!$A$9</definedName>
    <definedName name="ResearchAndDevelopment">[22]NetCom!$G$37:$M$37</definedName>
    <definedName name="ResearchAndDevelopmentMargin">[22]NetCom!$G$216:$M$216</definedName>
    <definedName name="restofeurope">[44]annual!#REF!</definedName>
    <definedName name="Restructuring_charges">'[116]Invested capital_VDF'!#REF!</definedName>
    <definedName name="retained_profit">[45]Assumptions!$E$565:$S$565</definedName>
    <definedName name="RETDT" localSheetId="3">#REF!</definedName>
    <definedName name="RETDT" localSheetId="4">#REF!</definedName>
    <definedName name="RETDT">#REF!</definedName>
    <definedName name="RETURN" localSheetId="3">#REF!</definedName>
    <definedName name="RETURN" localSheetId="4">#REF!</definedName>
    <definedName name="RETURN">#REF!</definedName>
    <definedName name="RETURNS" localSheetId="3">#REF!</definedName>
    <definedName name="RETURNS" localSheetId="4">#REF!</definedName>
    <definedName name="RETURNS">#REF!</definedName>
    <definedName name="rev_g">[70]Metrics!$B$4:$P$11</definedName>
    <definedName name="rev_mix">[70]Metrics!$B$92:$N$125</definedName>
    <definedName name="REV_TABLE">[88]Sheet3!$A$5:$J$94</definedName>
    <definedName name="Revenues1997">[83]Template!$C$13</definedName>
    <definedName name="Revenues1998">[83]Template!$D$13</definedName>
    <definedName name="Revenues1999">[83]Template!$E$13</definedName>
    <definedName name="Revenues2000">[83]Template!$F$13</definedName>
    <definedName name="Revenues2001">[83]Template!$G$13</definedName>
    <definedName name="RevenuesTotalCalc1998">'[126]Banking Multiples'!$A$22:$IV$22</definedName>
    <definedName name="RevenuesTotalCalc1999">'[126]Banking Multiples'!$A$23:$IV$23</definedName>
    <definedName name="RevenuesTotalCalc2000">'[126]Banking Multiples'!$A$25:$IV$25</definedName>
    <definedName name="RevenuesTotalCalc2001">'[126]Banking Multiples'!$A$27:$IV$27</definedName>
    <definedName name="RevenuesTotalCalc2002">'[126]Banking Multiples'!$A$29:$IV$29</definedName>
    <definedName name="RevenuesTotalCalc2003">'[126]Banking Multiples'!$A$31:$IV$31</definedName>
    <definedName name="RevenuesTotalCalc2004">'[126]Banking Multiples'!$A$33:$IV$33</definedName>
    <definedName name="REVFOR">[88]Sheet1!$G$30</definedName>
    <definedName name="RevisedDate">[22]NetCom!$G$194</definedName>
    <definedName name="Revolver_Interest">#REF!</definedName>
    <definedName name="revrate">'[198]Seller''s Note (all)'!#REF!</definedName>
    <definedName name="revs">'[37]Handsets &amp; Subs by Technology'!$L$77</definedName>
    <definedName name="RiskFreeInterestRate">'[126]Banking Multiples'!$A$232:$IV$232</definedName>
    <definedName name="RnD_expense">'[33]Invested capital_VDF'!$C$28:$AZ$28</definedName>
    <definedName name="ROA">[22]NetCom!$G$221:$M$221</definedName>
    <definedName name="ROE">[22]NetCom!$G$222:$M$222</definedName>
    <definedName name="ROIC">[22]NetCom!$G$223:$M$223</definedName>
    <definedName name="Routers">'[31]MKT-SIZE'!$B$38:$L$38</definedName>
    <definedName name="rrrrrr" localSheetId="4" hidden="1">{"cash plan",#N/A,FALSE,"fccashflow"}</definedName>
    <definedName name="rrrrrr" hidden="1">{"cash plan",#N/A,FALSE,"fccashflow"}</definedName>
    <definedName name="Run" localSheetId="4">WACC!Run</definedName>
    <definedName name="Run">WACC!Run</definedName>
    <definedName name="Run_Downloads" localSheetId="3">DCF!Run_Downloads</definedName>
    <definedName name="Run_Downloads" localSheetId="4">WACC!Run_Downloads</definedName>
    <definedName name="Run_Downloads">DCF!Run_Downloads</definedName>
    <definedName name="RunningHead" hidden="1">#REF!</definedName>
    <definedName name="S_M">[45]Assumptions!$E$413:$S$413</definedName>
    <definedName name="S_new_case1" localSheetId="4">{0.1;0;0.45;0;0;0;0;0;0.45}</definedName>
    <definedName name="S_new_case1">{0.1;0;0.45;0;0;0;0;0;0.45}</definedName>
    <definedName name="Salaries">[42]Assumptions!$E$97:$P$102</definedName>
    <definedName name="SalariesP">[42]Assumptions1!$D$43:$O$48</definedName>
    <definedName name="sales" localSheetId="3">#REF!</definedName>
    <definedName name="sales">#REF!</definedName>
    <definedName name="Sales_Lit03">[16]MODEL!$S$363</definedName>
    <definedName name="Sales_Lit04">[16]MODEL!$T$363</definedName>
    <definedName name="sales_marketing">[45]Assumptions!$E$412:$S$412</definedName>
    <definedName name="SALES92">[199]PL!$C$17</definedName>
    <definedName name="SALES93">[199]PL!$E$17</definedName>
    <definedName name="SALES94">[199]PL!$G$17</definedName>
    <definedName name="SalesA">[42]Assumptions1!$D$122:$O$127</definedName>
    <definedName name="SalesD">[42]Assumptions1!$D$73:$O$78</definedName>
    <definedName name="SALESLOOK">#REF!</definedName>
    <definedName name="SalesP">[42]Assumptions1!$D$13:$O$18</definedName>
    <definedName name="SAPBEXhrIndnt" hidden="1">1</definedName>
    <definedName name="SAPBEXrevision" hidden="1">1</definedName>
    <definedName name="SAPBEXsysID" hidden="1">"BP1"</definedName>
    <definedName name="SAPBEXwbID" hidden="1">"EMXA1GCQCOLW4CTL3E0AK6OH8"</definedName>
    <definedName name="sav_price">[179]TEMPLATE_1!$G$21</definedName>
    <definedName name="sav_target99">[179]MODEL!$L$799</definedName>
    <definedName name="savingsload" localSheetId="4">'[200]IRR '!$F$18</definedName>
    <definedName name="savingsload">'[201]IRR '!$F$18</definedName>
    <definedName name="sbiwgt">#REF!</definedName>
    <definedName name="SBLogo">"Picture 1"</definedName>
    <definedName name="scbwgt">#REF!</definedName>
    <definedName name="Scen2Name">[66]Ctrls!$E$33</definedName>
    <definedName name="scenario" localSheetId="3">'[202]Margins&amp;Growth'!$L$2</definedName>
    <definedName name="scenario">[203]Summary!$B$5</definedName>
    <definedName name="scenario.1" localSheetId="3">#REF!</definedName>
    <definedName name="scenario.1" localSheetId="4">#REF!</definedName>
    <definedName name="scenario.1">#REF!</definedName>
    <definedName name="scenario.2" localSheetId="3">#REF!</definedName>
    <definedName name="scenario.2" localSheetId="4">#REF!</definedName>
    <definedName name="scenario.2">#REF!</definedName>
    <definedName name="scenario.3" localSheetId="3">#REF!</definedName>
    <definedName name="scenario.3" localSheetId="4">#REF!</definedName>
    <definedName name="scenario.3">#REF!</definedName>
    <definedName name="scenario.4" localSheetId="3">#REF!</definedName>
    <definedName name="scenario.4" localSheetId="4">#REF!</definedName>
    <definedName name="scenario.4">#REF!</definedName>
    <definedName name="sciciwgt">#REF!</definedName>
    <definedName name="sdate">[204]TAB2B!$A$688</definedName>
    <definedName name="SectionHead" hidden="1">#REF!</definedName>
    <definedName name="Segment1_income">[33]NOPAT_VDF!$C$5:$AZ$5</definedName>
    <definedName name="Segment1_income_DCF">[33]DCF_VDF!$C$6:$BZ$6</definedName>
    <definedName name="Segment2_income">[33]NOPAT_VDF!$C$6:$AZ$6</definedName>
    <definedName name="Segment2_income_DCF">[33]DCF_VDF!$C$7:$BZ$7</definedName>
    <definedName name="sek">[205]Input!$E$26</definedName>
    <definedName name="select">'[206]Operating profit'!$A$318:$H$360</definedName>
    <definedName name="SelectCreditRatios">[160]!SelectCreditRatios</definedName>
    <definedName name="SelectSheet">[160]!SelectSheet</definedName>
    <definedName name="SellingGeneralAndAdministrative">[22]NetCom!$G$36:$M$36</definedName>
    <definedName name="SellingGeneralAndAdministrativeMargin">[22]NetCom!$G$215:$M$215</definedName>
    <definedName name="sen_a_yr_1">'[68]Bank loan model'!$F$35</definedName>
    <definedName name="sen_a_yr_2">'[68]Bank loan model'!$G$35</definedName>
    <definedName name="sen_a_yr_3">'[68]Bank loan model'!$H$35</definedName>
    <definedName name="sen_a_yr_4">'[68]Bank loan model'!$I$35</definedName>
    <definedName name="sen_a_yr_5">'[68]Bank loan model'!$J$35</definedName>
    <definedName name="sen_a_yr_6">'[68]Bank loan model'!$K$35</definedName>
    <definedName name="sen_a_yr_7">'[68]Bank loan model'!$L$35</definedName>
    <definedName name="sen_b_yr_7">'[68]Bank loan model'!$L$36</definedName>
    <definedName name="sen_b_yr_8">'[68]Bank loan model'!$M$36</definedName>
    <definedName name="sen_c_yr_9">'[68]Bank loan model'!$N$37</definedName>
    <definedName name="sencount" hidden="1">1</definedName>
    <definedName name="Senior_A_debt">'[68]Bank loan model'!$C$16</definedName>
    <definedName name="Senior_A_debt_repayment">'[68]Bank loan model'!$F$35:$L$35</definedName>
    <definedName name="Senior_B_debt">'[68]Bank loan model'!$C$17</definedName>
    <definedName name="Senior_C_Debt">'[68]Bank loan model'!$C$18</definedName>
    <definedName name="senior_fee" localSheetId="3">#REF!</definedName>
    <definedName name="senior_fee" localSheetId="4">#REF!</definedName>
    <definedName name="senior_fee">#REF!</definedName>
    <definedName name="seniorRate">"SrRate"</definedName>
    <definedName name="SENS">[26]Model!#REF!</definedName>
    <definedName name="Sensitivity">[139]Control!$D$7</definedName>
    <definedName name="SepEURFX">[127]Siemens!$N$1</definedName>
    <definedName name="sga" localSheetId="3">#REF!</definedName>
    <definedName name="sga" localSheetId="4">#REF!</definedName>
    <definedName name="sga">#REF!</definedName>
    <definedName name="SGA_growth">[116]NOPAT_VDF!#REF!</definedName>
    <definedName name="SGA_margin_fore">[116]Forecasts_VDF!#REF!</definedName>
    <definedName name="SGAA">[42]Assumptions1!$D$142:$O$147</definedName>
    <definedName name="SGAD">[42]Assumptions1!$D$93:$O$97</definedName>
    <definedName name="SGAP">[42]Assumptions1!$D$33:$O$38</definedName>
    <definedName name="Share_Price">#REF!</definedName>
    <definedName name="ShareholdersEquity">[22]NetCom!$G$121:$M$121</definedName>
    <definedName name="Shareprice">'[89]Cover Sheet'!$H$11</definedName>
    <definedName name="Shares">#REF!</definedName>
    <definedName name="Shares_DCF">[33]DCF_VDF!$C$37:$AZ$37</definedName>
    <definedName name="Shares_growth">[33]NOPAT_VDF!$M$151:$Q$151</definedName>
    <definedName name="Shares_Issued_Debt">#REF!</definedName>
    <definedName name="Shares_Issued_Option">#REF!</definedName>
    <definedName name="Shares_Issued_Preferred">#REF!</definedName>
    <definedName name="Shares_repurchase_liability">'[116]Invested capital_VDF'!#REF!</definedName>
    <definedName name="Shares96">'[16]TEMPLATE LIT'!$D$68</definedName>
    <definedName name="Shares97">'[16]TEMPLATE LIT'!$E$68</definedName>
    <definedName name="SharesA">[22]NetCom!$L$9</definedName>
    <definedName name="SharesB">[22]NetCom!$M$9</definedName>
    <definedName name="SharesFromExercisedOptions">[22]NetCom!$G$161</definedName>
    <definedName name="SharesFromRedeemedConvertibleDebt">[22]NetCom!$G$159</definedName>
    <definedName name="SharesFromRedeemedConvertiblePreferred">[22]NetCom!$G$160</definedName>
    <definedName name="SharesFullyDiluted">'[126]Banking Multiples'!$A$13:$IV$13</definedName>
    <definedName name="SharesOutstandingBalanceSheet">[22]NetCom!$G$123:$M$123</definedName>
    <definedName name="sheet">#REF!</definedName>
    <definedName name="Sheet1">[207]summary!$C$6</definedName>
    <definedName name="shinhanwgt">#REF!</definedName>
    <definedName name="Short_Flow_Data">#REF!</definedName>
    <definedName name="Short_Term_Debt">#REF!</definedName>
    <definedName name="ShortTermDebt">[22]NetCom!$G$111:$M$111</definedName>
    <definedName name="singapore">#REF!</definedName>
    <definedName name="Single_Q_Code.Button2_Click">[208]!Single_Q_Code.Button2_Click</definedName>
    <definedName name="Single_Q_Code.Button3_Click">[208]!Single_Q_Code.Button3_Click</definedName>
    <definedName name="Single_Q_Code.Chk_All_Click">[208]!Single_Q_Code.Chk_All_Click</definedName>
    <definedName name="Single_Q_Code.Opt_13F_Click">[208]!Single_Q_Code.Opt_13F_Click</definedName>
    <definedName name="Single_Q_Code.Opt_13F_Only_Click">[208]!Single_Q_Code.Opt_13F_Only_Click</definedName>
    <definedName name="Single_Q_Code.Opt_5_Percent_Click">[208]!Single_Q_Code.Opt_5_Percent_Click</definedName>
    <definedName name="Single_Q_Code.Opt_All_Inst_Click">[208]!Single_Q_Code.Opt_All_Inst_Click</definedName>
    <definedName name="Single_Q_Code.Opt_Inside_Click">[208]!Single_Q_Code.Opt_Inside_Click</definedName>
    <definedName name="Single_Q_Code.Opt5More">[208]!Single_Q_Code.Opt5More</definedName>
    <definedName name="SITEPrice">[95]Tickers!$E$13</definedName>
    <definedName name="SizeData" localSheetId="4">OFFSET(WACC!DataLabels,0,3)</definedName>
    <definedName name="SizeData">OFFSET(DataLabels,0,3)</definedName>
    <definedName name="sk" hidden="1">"1, 3, 1, False, 2, False, False, , 0, False, True, 3, 2"</definedName>
    <definedName name="Skydd">[12]!Skydd</definedName>
    <definedName name="SL">#REF!</definedName>
    <definedName name="SLEVIN" localSheetId="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m">'[13]Income Statement '!#REF!</definedName>
    <definedName name="sName" localSheetId="4">WACC!sName</definedName>
    <definedName name="sName">WACC!sName</definedName>
    <definedName name="sName1" localSheetId="4">WACC!sName1</definedName>
    <definedName name="sName1">WACC!sName1</definedName>
    <definedName name="SO">[178]Summary!$C$45</definedName>
    <definedName name="SOLD">#REF!</definedName>
    <definedName name="solv">[70]Metrics!$B$38:$N$58</definedName>
    <definedName name="solver_lin" hidden="1">0</definedName>
    <definedName name="solver_num" hidden="1">0</definedName>
    <definedName name="solver_typ" hidden="1">3</definedName>
    <definedName name="solver_val" hidden="1">0.6</definedName>
    <definedName name="sorgente">[209]Sorgente!$C$2:$I$28</definedName>
    <definedName name="SortDatabase">[210]!SortDatabase</definedName>
    <definedName name="source">[34]Prices!$B$2</definedName>
    <definedName name="SourcesUsesPlant">#REF!</definedName>
    <definedName name="SP">[22]NetCom!$G$265</definedName>
    <definedName name="Space">"          "</definedName>
    <definedName name="Spaces">"      "</definedName>
    <definedName name="spain">#REF!</definedName>
    <definedName name="special">0</definedName>
    <definedName name="Spectrum">[95]Methodology!$C$8:$D$13</definedName>
    <definedName name="Spectrum1">[211]Methodology!$C$8:$D$13</definedName>
    <definedName name="sponsor" localSheetId="3">#REF!</definedName>
    <definedName name="sponsor" localSheetId="4">#REF!</definedName>
    <definedName name="sponsor">#REF!</definedName>
    <definedName name="spot_rate">[45]Assumptions!$H$21</definedName>
    <definedName name="SrRate">"SrRating"</definedName>
    <definedName name="sseprjt" localSheetId="4">{0.1;0;0.45;0;0;0;0;0;0.45}</definedName>
    <definedName name="sseprjt">{0.1;0;0.45;0;0;0;0;0;0.45}</definedName>
    <definedName name="stanwgt">#REF!</definedName>
    <definedName name="Start">'[57]Company Inputs'!$L$11</definedName>
    <definedName name="StartDate" hidden="1">#REF!</definedName>
    <definedName name="Stat1">[22]NetCom!$G$299:$M$299</definedName>
    <definedName name="Stat10">[22]NetCom!$G$308:$M$308</definedName>
    <definedName name="Stat11">[22]NetCom!$G$309:$M$309</definedName>
    <definedName name="Stat12">[22]NetCom!$G$310:$M$310</definedName>
    <definedName name="Stat13">[22]NetCom!$G$311:$M$311</definedName>
    <definedName name="Stat14">[22]NetCom!$G$312:$M$312</definedName>
    <definedName name="Stat15">[22]NetCom!$G$313:$M$313</definedName>
    <definedName name="Stat16">[22]NetCom!$G$314:$M$314</definedName>
    <definedName name="Stat17">[22]NetCom!$G$315:$M$315</definedName>
    <definedName name="Stat18">[22]NetCom!$G$316:$M$316</definedName>
    <definedName name="Stat19">[22]NetCom!$G$317:$M$317</definedName>
    <definedName name="Stat2">[22]NetCom!$G$300:$M$300</definedName>
    <definedName name="Stat20">[22]NetCom!$G$318:$M$318</definedName>
    <definedName name="Stat3">[22]NetCom!$G$301:$M$301</definedName>
    <definedName name="Stat4">[22]NetCom!$G$302:$M$302</definedName>
    <definedName name="Stat5">[22]NetCom!$G$303:$M$303</definedName>
    <definedName name="Stat6">[22]NetCom!$G$304:$M$304</definedName>
    <definedName name="Stat7">[22]NetCom!$G$305:$M$305</definedName>
    <definedName name="Stat8">[22]NetCom!$G$306:$M$306</definedName>
    <definedName name="Stat9">[22]NetCom!$G$307:$M$307</definedName>
    <definedName name="StatLabel1">[22]NetCom!$D$299</definedName>
    <definedName name="StatLabel10">[22]NetCom!$D$308</definedName>
    <definedName name="StatLabel11">[22]NetCom!$D$309</definedName>
    <definedName name="StatLabel12">[22]NetCom!$D$310</definedName>
    <definedName name="StatLabel13">[22]NetCom!$D$311</definedName>
    <definedName name="StatLabel14">[22]NetCom!$D$312</definedName>
    <definedName name="StatLabel15">[22]NetCom!$D$313</definedName>
    <definedName name="StatLabel16">[22]NetCom!$D$314</definedName>
    <definedName name="StatLabel17">[22]NetCom!$D$315</definedName>
    <definedName name="StatLabel18">[22]NetCom!$D$316</definedName>
    <definedName name="StatLabel19">[22]NetCom!$D$317</definedName>
    <definedName name="StatLabel2">[22]NetCom!$D$300</definedName>
    <definedName name="StatLabel20">[22]NetCom!$D$318</definedName>
    <definedName name="StatLabel3">[22]NetCom!$D$301</definedName>
    <definedName name="StatLabel4">[22]NetCom!$D$302</definedName>
    <definedName name="StatLabel5">[22]NetCom!$D$303</definedName>
    <definedName name="StatLabel6">[22]NetCom!$D$304</definedName>
    <definedName name="StatLabel7">[22]NetCom!$D$305</definedName>
    <definedName name="StatLabel8">[22]NetCom!$D$306</definedName>
    <definedName name="StatLabel9">[22]NetCom!$D$307</definedName>
    <definedName name="StatsPOPs1998">'[126]Banking Multiples'!$A$133:$IV$133</definedName>
    <definedName name="StatsPOPs1999">'[126]Banking Multiples'!$A$134:$IV$134</definedName>
    <definedName name="StatsPOPs2000">'[126]Banking Multiples'!$A$136:$IV$136</definedName>
    <definedName name="StatsPOPs2001">'[126]Banking Multiples'!$A$138:$IV$138</definedName>
    <definedName name="StatsPOPs2002">'[126]Banking Multiples'!$A$140:$IV$140</definedName>
    <definedName name="StatsPOPs2003">'[126]Banking Multiples'!$A$142:$IV$142</definedName>
    <definedName name="StatsPOPs2004">'[126]Banking Multiples'!$A$144:$IV$144</definedName>
    <definedName name="StatsSubscribers1998">'[126]Banking Multiples'!$A$156:$IV$156</definedName>
    <definedName name="StatsSubscribers1999">'[126]Banking Multiples'!$A$157:$IV$157</definedName>
    <definedName name="StatsSubscribers2000">'[126]Banking Multiples'!$A$159:$IV$159</definedName>
    <definedName name="StatsSubscribers2001">'[126]Banking Multiples'!$A$161:$IV$161</definedName>
    <definedName name="StatsSubscribers2002">'[126]Banking Multiples'!$A$163:$IV$163</definedName>
    <definedName name="StatsSubscribers2003">'[126]Banking Multiples'!$A$165:$IV$165</definedName>
    <definedName name="StatsSubscribers2004">'[126]Banking Multiples'!$A$167:$IV$167</definedName>
    <definedName name="step" localSheetId="3">#REF!</definedName>
    <definedName name="step" localSheetId="4">#REF!</definedName>
    <definedName name="step">#REF!</definedName>
    <definedName name="step2" localSheetId="3">#REF!</definedName>
    <definedName name="step2" localSheetId="4">#REF!</definedName>
    <definedName name="step2">#REF!</definedName>
    <definedName name="Sterling">[59]Pj!$Q$6</definedName>
    <definedName name="Stock">'[57]Transaction Inputs'!$I$19</definedName>
    <definedName name="StockExchange">[22]NetCom!$L$17</definedName>
    <definedName name="Stockholders_Equity">#REF!</definedName>
    <definedName name="StockPriceBalanceSheet">[22]NetCom!$G$124:$M$124</definedName>
    <definedName name="StockVal_Ticker01">[195]Trading!$K$7:$K$7</definedName>
    <definedName name="StockVal_Ticker02">'[195]Price &amp; Volume Data'!$J$4:$J$4</definedName>
    <definedName name="StockVal_Ticker03">'[195]Price &amp; Volume Data'!$E$4:$E$4</definedName>
    <definedName name="StockVal.Data001">'[195]Price &amp; Volume Data'!$J$6:$J$764</definedName>
    <definedName name="StockVal.Data002">'[195]Price &amp; Volume Data'!$K$6:$K$764</definedName>
    <definedName name="StockVal.Data003">'[195]Price &amp; Volume Data'!$E$6:$E$764</definedName>
    <definedName name="StockVal.Data004">'[195]Price &amp; Volume Data'!$F$6:$F$764</definedName>
    <definedName name="StraightLine">1</definedName>
    <definedName name="StraightLongTermDebt">[22]NetCom!$G$114:$M$114</definedName>
    <definedName name="StraightPreferredBookValue">[22]NetCom!$G$120:$M$120</definedName>
    <definedName name="StraightPreferredLiquidValue">[22]NetCom!$G$131:$M$131</definedName>
    <definedName name="structure">[212]Control!$I$31</definedName>
    <definedName name="stub" localSheetId="3">#REF!</definedName>
    <definedName name="stub">#REF!</definedName>
    <definedName name="Stub1" localSheetId="3">#REF!</definedName>
    <definedName name="Stub1" localSheetId="4">#REF!</definedName>
    <definedName name="Stub1">#REF!</definedName>
    <definedName name="Stub2" localSheetId="3">#REF!</definedName>
    <definedName name="Stub2" localSheetId="4">#REF!</definedName>
    <definedName name="Stub2">#REF!</definedName>
    <definedName name="su" localSheetId="3">#REF!</definedName>
    <definedName name="SU">'[213]PF Balance Sheet'!#REF!</definedName>
    <definedName name="subscribers">[188]Italy!$C$15:$S$22</definedName>
    <definedName name="subscription_revenue">[45]Assumptions!$E$275:$S$275</definedName>
    <definedName name="sum">[13]Financials!#REF!</definedName>
    <definedName name="SUMMARY">#REF!</definedName>
    <definedName name="SUMMARY_BALANCE_SHEET">'[16]TEMPLATE LIT'!$B$79</definedName>
    <definedName name="SUMMARY_CASH_FLOW_STATEMENT">'[16]TEMPLATE LIT'!$B$112</definedName>
    <definedName name="SUMMARY_PROFIT___LOSS">'[16]TEMPLATE LIT'!$B$4</definedName>
    <definedName name="sv">'[136]P&amp;L'!$G$10:$Q$10</definedName>
    <definedName name="sweden">#REF!</definedName>
    <definedName name="sweep" localSheetId="4">[176]Assumptions!$E$41</definedName>
    <definedName name="sweep">[177]Assumptions!$E$41</definedName>
    <definedName name="Switch_Toggle">'[57]Company Inputs'!$I$13</definedName>
    <definedName name="switzerland">#REF!</definedName>
    <definedName name="SWYcaplease00">[214]SWY2_DFF!$P$70</definedName>
    <definedName name="SWYcaplease99">[214]SWY2_DFF!$O$70</definedName>
    <definedName name="SWYltdebt00">[214]SWY2_DFF!$P$69</definedName>
    <definedName name="SWYltdebt99">[214]SWY2_DFF!$O$69</definedName>
    <definedName name="syn_tax_rate">[50]Model!$H$7</definedName>
    <definedName name="Synergies">'[57]Transaction Inputs'!$I$26</definedName>
    <definedName name="Synergies_Base_Year">'[57]Transaction Inputs'!$I$26</definedName>
    <definedName name="synergies_yr1">[50]Model!$D$16</definedName>
    <definedName name="synergies_yr2">[50]Model!$D$17</definedName>
    <definedName name="synergies_yr3">[50]Model!$D$18</definedName>
    <definedName name="SynergyIncrement">'[57]Transaction Inputs'!$C$47</definedName>
    <definedName name="SynTogg">[215]Projections_Combined!$F$5</definedName>
    <definedName name="T">[61]WACC!$H$5</definedName>
    <definedName name="T_amort">[50]Model!$K$50</definedName>
    <definedName name="T_assets">[50]Model!$K$60</definedName>
    <definedName name="T_bkvalue">[50]Model!$K$64</definedName>
    <definedName name="T_BSO">[51]Inputs!$E$12</definedName>
    <definedName name="T_CapEx">[50]Model!$K$78</definedName>
    <definedName name="T_Cash">[51]Inputs!$E$15</definedName>
    <definedName name="T_cfps_t1">[50]Model!$K$70</definedName>
    <definedName name="T_cfps_t2">[50]Model!$K$71</definedName>
    <definedName name="T_cfps_t3">[50]Model!$K$72</definedName>
    <definedName name="T_debt">[50]Model!$K$63</definedName>
    <definedName name="T_EBITDA_t1">[50]Model!$K$73</definedName>
    <definedName name="T_EBITDA_t2">[50]Model!$K$74</definedName>
    <definedName name="T_EBITDA_t3">[50]Model!$K$75</definedName>
    <definedName name="T_eps_t1">[50]Model!$K$67</definedName>
    <definedName name="T_eps_t2">[50]Model!$K$68</definedName>
    <definedName name="T_eps_t3">[50]Model!$K$69</definedName>
    <definedName name="T_EqVal">'[51]Sierra MV'!$D$10</definedName>
    <definedName name="T_excess_cash">[50]Model!$K$58</definedName>
    <definedName name="T_FirmVal">'[51]Sierra MV'!$D$17</definedName>
    <definedName name="t_fv">[50]Model!$K$65</definedName>
    <definedName name="T_goodwill">[50]Model!$K$59</definedName>
    <definedName name="T_int">[50]Model!$K$52</definedName>
    <definedName name="T_int_rate">[50]Model!$K$81</definedName>
    <definedName name="T_ltmcashflow">[50]Model!$K$54</definedName>
    <definedName name="T_ltmcfps">[50]Model!$K$80</definedName>
    <definedName name="T_ltmEBITDA">[50]Model!$K$51</definedName>
    <definedName name="T_ltmeps">[50]Model!$K$79</definedName>
    <definedName name="T_ltmnetinc">[50]Model!$K$53</definedName>
    <definedName name="T_MinInt">[51]Inputs!$E$17</definedName>
    <definedName name="T_Number">[50]Model!$D$33</definedName>
    <definedName name="T_optout">[50]Model!$K$42</definedName>
    <definedName name="T_optprice">[50]Model!$K$43</definedName>
    <definedName name="T_prefeq">[50]Model!$K$62</definedName>
    <definedName name="T_Price">[51]Inputs!$E$11</definedName>
    <definedName name="T_rev">[50]Model!$K$48</definedName>
    <definedName name="T_SGA">[50]Model!$K$49</definedName>
    <definedName name="T_Shares">[50]Model!$K$41</definedName>
    <definedName name="T_ticker">[50]Model!$K$37</definedName>
    <definedName name="T_TotDebt">[51]Inputs!$E$16</definedName>
    <definedName name="T_warout">[50]Model!$K$44</definedName>
    <definedName name="T_warprice">[50]Model!$K$45</definedName>
    <definedName name="TAB">[44]annual!#REF!</definedName>
    <definedName name="TABL_COM" localSheetId="3">#REF!</definedName>
    <definedName name="TABL_COM" localSheetId="4">#REF!</definedName>
    <definedName name="TABL_COM">#REF!</definedName>
    <definedName name="TABL_EX" localSheetId="3">#REF!</definedName>
    <definedName name="TABL_EX" localSheetId="4">#REF!</definedName>
    <definedName name="TABL_EX">#REF!</definedName>
    <definedName name="TABL_JSD" localSheetId="3">#REF!</definedName>
    <definedName name="TABL_JSD" localSheetId="4">#REF!</definedName>
    <definedName name="TABL_JSD">#REF!</definedName>
    <definedName name="TABL_PRFD" localSheetId="3">#REF!</definedName>
    <definedName name="TABL_PRFD" localSheetId="4">#REF!</definedName>
    <definedName name="TABL_PRFD">#REF!</definedName>
    <definedName name="TABL_SSN" localSheetId="3">#REF!</definedName>
    <definedName name="TABL_SSN" localSheetId="4">#REF!</definedName>
    <definedName name="TABL_SSN">#REF!</definedName>
    <definedName name="table">#REF!</definedName>
    <definedName name="table1">#REF!</definedName>
    <definedName name="table10">#REF!</definedName>
    <definedName name="table2">'[216]Job Closeouts Aug''01'!$A$2:$D$43</definedName>
    <definedName name="table3">[217]May!$A$2:$B$180</definedName>
    <definedName name="TableName">"Dummy"</definedName>
    <definedName name="taiwan">#REF!</definedName>
    <definedName name="TangibleBookValuePerShare">[22]NetCom!$G$126:$M$126</definedName>
    <definedName name="tar">#REF!</definedName>
    <definedName name="Target_Date">'[218]Co. Inputs'!$O$20</definedName>
    <definedName name="Target_Number">'[57]Company Inputs'!$D$12</definedName>
    <definedName name="Target_Shares_Outstanding">'[99]Company Inputs'!$O$19</definedName>
    <definedName name="Target_Stock_Price">'[99]Company Inputs'!$O$20</definedName>
    <definedName name="TargetDERatio">'[126]Banking Multiples'!$A$223:$IV$223</definedName>
    <definedName name="TargetDivestiture">[1]Assumptions!$C$28</definedName>
    <definedName name="TargetEBIT">[219]Overview!$G$44</definedName>
    <definedName name="TargetEBITDA">[219]Overview!$G$43</definedName>
    <definedName name="TargetEPS1">'[219]Company Inputs'!$O$48</definedName>
    <definedName name="TargetEPS2">'[219]Company Inputs'!$O$49</definedName>
    <definedName name="TargetFXRate">'[99]Company Inputs'!$O$32</definedName>
    <definedName name="TargetLTMEPS">'[219]Company Inputs'!$O$47</definedName>
    <definedName name="TargetPrice">'[126]Banking Multiples'!$A$11:$IV$11</definedName>
    <definedName name="TargetRevenue">[219]Overview!$G$42</definedName>
    <definedName name="TAX" localSheetId="3">#REF!</definedName>
    <definedName name="tax">'[13]Income Statement '!#REF!</definedName>
    <definedName name="Tax_Amortization">#REF!</definedName>
    <definedName name="tax_rate" localSheetId="3">38%</definedName>
    <definedName name="tax_rate">38%</definedName>
    <definedName name="Tax_Rate_Adj">[220]Assump!$G$42</definedName>
    <definedName name="Tax_rate_for_WACC">[116]WACC_VDF!#REF!</definedName>
    <definedName name="Tax_rate_Germany">[221]Assumptions!$C$5</definedName>
    <definedName name="Tax00">[16]MODEL!$P$399</definedName>
    <definedName name="taxdep" localSheetId="3">#REF!</definedName>
    <definedName name="taxdep" localSheetId="4">#REF!</definedName>
    <definedName name="taxdep">#REF!</definedName>
    <definedName name="TaxRate">[66]Ctrls!$I$33</definedName>
    <definedName name="taxrate02">[16]MODEL!$R$400</definedName>
    <definedName name="taxrate03">[16]MODEL!$S$400</definedName>
    <definedName name="taxrate04">[16]MODEL!$T$400</definedName>
    <definedName name="TaxRate1">[123]Controls!$C$32</definedName>
    <definedName name="TaxToggle">[22]NetCom!$F$65</definedName>
    <definedName name="tbbwgt">#REF!</definedName>
    <definedName name="tcase" localSheetId="3">#REF!</definedName>
    <definedName name="tcase" localSheetId="4">#REF!</definedName>
    <definedName name="tcase">#REF!</definedName>
    <definedName name="tdep" localSheetId="3">#REF!</definedName>
    <definedName name="tdep" localSheetId="4">#REF!</definedName>
    <definedName name="tdep">#REF!</definedName>
    <definedName name="TDMAChurn">'[37]Handsets &amp; Subs by Technology'!$R$5</definedName>
    <definedName name="tele5">[16]CHARTS!$E$9</definedName>
    <definedName name="tele5_div">[16]TEMPLATE!$G$60</definedName>
    <definedName name="Tele5Dec99">[16]TELE5!$J$206</definedName>
    <definedName name="telecinco">[16]MODEL!$E$269</definedName>
    <definedName name="Template.WIRE">"DBACCESS"</definedName>
    <definedName name="TemplateDate">32967</definedName>
    <definedName name="term_cf" localSheetId="3">#REF!</definedName>
    <definedName name="term_cf" localSheetId="4">#REF!</definedName>
    <definedName name="term_cf">#REF!</definedName>
    <definedName name="term_eq" localSheetId="3">#REF!</definedName>
    <definedName name="term_eq" localSheetId="4">#REF!</definedName>
    <definedName name="term_eq">#REF!</definedName>
    <definedName name="Terminal_value">#REF!</definedName>
    <definedName name="termrate">'[198]Seller''s Note (all)'!#REF!</definedName>
    <definedName name="test" localSheetId="4" hidden="1">{#N/A,#N/A,FALSE,"F_Plan";#N/A,#N/A,FALSE,"Parameter"}</definedName>
    <definedName name="test" hidden="1">{#N/A,#N/A,FALSE,"F_Plan";#N/A,#N/A,FALSE,"Parameter"}</definedName>
    <definedName name="Test_Conso">[42]Conso!$BS$267:$BT$267</definedName>
    <definedName name="Test_Newco">[42]Newco!$AD$117:$AE$117</definedName>
    <definedName name="Test_Target">[42]Target!$AK$139:$AL$139</definedName>
    <definedName name="TestAdd">"Test RefersTo1"</definedName>
    <definedName name="tests" localSheetId="4" hidden="1">{#N/A,#N/A,FALSE,"F_Plan";#N/A,#N/A,FALSE,"Parameter"}</definedName>
    <definedName name="tests" hidden="1">{#N/A,#N/A,FALSE,"F_Plan";#N/A,#N/A,FALSE,"Parameter"}</definedName>
    <definedName name="TEV">#REF!</definedName>
    <definedName name="Text_Month">[107]Days!$H$4</definedName>
    <definedName name="tfbwgt">#REF!</definedName>
    <definedName name="TFX">[222]Assump!$G$21</definedName>
    <definedName name="TGT" localSheetId="4">'[27]Model Summary'!$AC$4</definedName>
    <definedName name="TGT">'[28]Model Summary'!$AC$4</definedName>
    <definedName name="thailand">#REF!</definedName>
    <definedName name="the_caller" localSheetId="4">WACC!the_caller</definedName>
    <definedName name="the_caller">WACC!the_caller</definedName>
    <definedName name="the_one">'[223]DCF1 '!$I$77:$Q$77</definedName>
    <definedName name="thedate">[224]Update!$N$3</definedName>
    <definedName name="This_Year">"1998E"</definedName>
    <definedName name="thomas" hidden="1">[225]w_dn_idd!$A$15:$F$23</definedName>
    <definedName name="tiarawgt">#REF!</definedName>
    <definedName name="Ticker">#REF!</definedName>
    <definedName name="Ticker1">[55]BackUp!$H$1:$H$65536</definedName>
    <definedName name="TickerNumber">[22]NetCom!$F$12</definedName>
    <definedName name="Time" hidden="1">#REF!</definedName>
    <definedName name="Timestamp" hidden="1">#REF!</definedName>
    <definedName name="titi" localSheetId="4" hidden="1">{"ratios2",#N/A,FALSE,"Ratios"}</definedName>
    <definedName name="titi" hidden="1">{"ratios2",#N/A,FALSE,"Ratios"}</definedName>
    <definedName name="Title" localSheetId="4">'[27]Model Summary'!$A$1</definedName>
    <definedName name="Title">'[28]Model Summary'!$A$1</definedName>
    <definedName name="tlbwgt">#REF!</definedName>
    <definedName name="TODOS">#REF!</definedName>
    <definedName name="Toggle">#REF!</definedName>
    <definedName name="top" localSheetId="3">#REF!</definedName>
    <definedName name="top" localSheetId="4">#REF!</definedName>
    <definedName name="top">#REF!</definedName>
    <definedName name="Top_20_Domestic_Cart">#REF!</definedName>
    <definedName name="tot">#REF!</definedName>
    <definedName name="tot_CAPEX_aggr">[92]model!$D$24:$I$24</definedName>
    <definedName name="tot_CAPEX_conserv">[92]model!$D$40:$I$40</definedName>
    <definedName name="tot_EBITDA_aggr">[92]model!$D$19:$I$19</definedName>
    <definedName name="tot_EBITDA_conserv">[92]model!$D$36:$I$36</definedName>
    <definedName name="tot_rev_aggr">[92]model!$D$10:$I$10</definedName>
    <definedName name="tot_rev_conserv">[92]model!$D$32:$I$32</definedName>
    <definedName name="TOTAD">[16]ITALADV!$J$10:$V$10</definedName>
    <definedName name="totad00">[16]ITALADV!$R$10</definedName>
    <definedName name="totad01">[16]ITALADV!$S$10</definedName>
    <definedName name="totad02">[16]ITALADV!$T$10</definedName>
    <definedName name="totad03">[16]ITALADV!$U$10</definedName>
    <definedName name="totad04">[19]SpanAdv!$Q$10</definedName>
    <definedName name="totad05">[19]SpanAdv!$R$10</definedName>
    <definedName name="totad96">[16]ITALADV!$N$10</definedName>
    <definedName name="totad97">[16]ITALADV!$O$10</definedName>
    <definedName name="totad98">[16]ITALADV!$P$10</definedName>
    <definedName name="totad99">[16]ITALADV!$Q$10</definedName>
    <definedName name="totadgr00">[16]ITALADV!$R$11</definedName>
    <definedName name="totadgr01">[16]ITALADV!$S$11</definedName>
    <definedName name="totadgr02">[16]ITALADV!$T$11</definedName>
    <definedName name="totadgr03">[16]ITALADV!$U$11</definedName>
    <definedName name="totadgr04">[16]SPANADV!$Q$11</definedName>
    <definedName name="totadgr05">[16]SPANADV!$R$11</definedName>
    <definedName name="totadgr95">[16]ITALADV!$M$11</definedName>
    <definedName name="totadgr96">[16]ITALADV!$N$11</definedName>
    <definedName name="totadgr97">[16]ITALADV!$O$11</definedName>
    <definedName name="totadgr98">[16]ITALADV!$P$11</definedName>
    <definedName name="totadgr99">[16]ITALADV!$Q$11</definedName>
    <definedName name="total">#REF!</definedName>
    <definedName name="Total_Amortization">[33]NOPAT_VDF!$C$18:$AZ$18</definedName>
    <definedName name="Total_Assets">#REF!</definedName>
    <definedName name="Total_capitalisation">#REF!</definedName>
    <definedName name="Total_COS">[33]NOPAT_VDF!$C$9:$AZ$9</definedName>
    <definedName name="Total_COS_net_DnA_fore">[116]Forecasts_VDF!#REF!</definedName>
    <definedName name="Total_Current_Assets">#REF!</definedName>
    <definedName name="Total_Current_Liabilities">#REF!</definedName>
    <definedName name="Total_debt">'[33]Invested capital_VDF'!$C$61:$AU$61</definedName>
    <definedName name="Total_debt_DCF">[33]DCF_VDF!$C$35:$AZ$35</definedName>
    <definedName name="Total_other_assets">'[135]Invested capital_VDF'!$C$47:$Z$47</definedName>
    <definedName name="TOTAL_REVENUE">#REF!</definedName>
    <definedName name="Total_Revenues">#REF!</definedName>
    <definedName name="TotalAssets">[22]NetCom!$G$109:$M$109</definedName>
    <definedName name="TotalChurn">'[37]Handsets &amp; Subs by Technology'!$R$3</definedName>
    <definedName name="TotalCurrentAssets">[22]NetCom!$G$104:$M$104</definedName>
    <definedName name="TotalCurrentLiabilities">[22]NetCom!$G$113:$M$113</definedName>
    <definedName name="TotalEquityValue">[22]NetCom!$G$164</definedName>
    <definedName name="TotalLiabilities">[22]NetCom!$G$118:$M$118</definedName>
    <definedName name="TotalLiabilitiesAndEquity">[22]NetCom!$G$122:$M$122</definedName>
    <definedName name="TotalPreferred">[22]NetCom!$G$175</definedName>
    <definedName name="TotalSharesOutstanding">[22]NetCom!$G$155</definedName>
    <definedName name="toto" localSheetId="4" hidden="1">{"ratios2",#N/A,FALSE,"Ratios"}</definedName>
    <definedName name="toto" hidden="1">{"ratios2",#N/A,FALSE,"Ratios"}</definedName>
    <definedName name="totshares">[14]WKING_DATA!$J$19</definedName>
    <definedName name="tp" localSheetId="3">#REF!</definedName>
    <definedName name="tp" localSheetId="4">#REF!</definedName>
    <definedName name="tp">#REF!</definedName>
    <definedName name="Trace">FALSE</definedName>
    <definedName name="Trade_Payables">[42]Assumptions!$E$232:$P$237</definedName>
    <definedName name="Trade_Receivables">[42]Assumptions!$E$214:$P$219</definedName>
    <definedName name="Transaction_Type">[101]Front!$E$21</definedName>
    <definedName name="TRES">[149]Tickers!#REF!</definedName>
    <definedName name="trig1" localSheetId="3">#REF!</definedName>
    <definedName name="trig1" localSheetId="4">#REF!</definedName>
    <definedName name="trig1">#REF!</definedName>
    <definedName name="trig2" localSheetId="3">#REF!</definedName>
    <definedName name="trig2" localSheetId="4">#REF!</definedName>
    <definedName name="trig2">#REF!</definedName>
    <definedName name="trig3" localSheetId="3">#REF!</definedName>
    <definedName name="trig3" localSheetId="4">#REF!</definedName>
    <definedName name="trig3">#REF!</definedName>
    <definedName name="trig4" localSheetId="3">#REF!</definedName>
    <definedName name="trig4" localSheetId="4">#REF!</definedName>
    <definedName name="trig4">#REF!</definedName>
    <definedName name="trig5" localSheetId="3">#REF!</definedName>
    <definedName name="trig5" localSheetId="4">#REF!</definedName>
    <definedName name="trig5">#REF!</definedName>
    <definedName name="TrYear">[151]Ctrls!$L$24</definedName>
    <definedName name="tsm">'[226]Share Price &amp; FV Calculation'!$E$33</definedName>
    <definedName name="ttcase" localSheetId="3">#REF!</definedName>
    <definedName name="ttcase" localSheetId="4">#REF!</definedName>
    <definedName name="ttcase">#REF!</definedName>
    <definedName name="turnemoff" localSheetId="4">WACC!turnemoff</definedName>
    <definedName name="turnemoff">WACC!turnemoff</definedName>
    <definedName name="TV_Ad_market_share_98">[16]MODEL!$N$21</definedName>
    <definedName name="TV_ad_mkt_share00">[16]MODEL!$P$21</definedName>
    <definedName name="TV_Ad_Mkt_share99">[16]MODEL!$O$21</definedName>
    <definedName name="TV4_EBIT1997">[227]CBComps!$AQ$11</definedName>
    <definedName name="TV4_EBIT1998">[227]CBComps!$AR$11</definedName>
    <definedName name="TV4_EBIT1999">[227]CBComps!$AS$11</definedName>
    <definedName name="TV4_EBIT2000">[227]CBComps!$AT$11</definedName>
    <definedName name="TV4_EBIT2001">[227]CBComps!$AU$11</definedName>
    <definedName name="TV4_EBITDAAAPR1997">[227]CBComps!$AL$11</definedName>
    <definedName name="TV4_EBITDAAAPR1998">[227]CBComps!$AM$11</definedName>
    <definedName name="TV4_EBITDAAAPR1999">[227]CBComps!$AN$11</definedName>
    <definedName name="TV4_EBITDAAAPR2000">[227]CBComps!$AO$11</definedName>
    <definedName name="TV4_EBITDAAAPR2001">[227]CBComps!$AP$11</definedName>
    <definedName name="TV4_NetDebt">[227]CBComps!$AE$11</definedName>
    <definedName name="TV4_NetIncome1997">[227]CBComps!$BA$11</definedName>
    <definedName name="TV4_NetIncome1998">[227]CBComps!$BB$11</definedName>
    <definedName name="TV4_NetIncome1999">[227]CBComps!$BC$11</definedName>
    <definedName name="TV4_NetIncome2000">[227]CBComps!$BD$11</definedName>
    <definedName name="TV4_NetIncome2001">[227]CBComps!$BE$11</definedName>
    <definedName name="TV4_NoShares">[227]CBComps!$AB$11</definedName>
    <definedName name="TV4_Rev1997">[227]CBComps!$AG$11</definedName>
    <definedName name="TV4_Rev1998">[227]CBComps!$AH$11</definedName>
    <definedName name="TV4_Rev1999">[227]CBComps!$AI$11</definedName>
    <definedName name="TV4_Rev2000">[227]CBComps!$AJ$11</definedName>
    <definedName name="TV4_Rev2001">[227]CBComps!$AK$11</definedName>
    <definedName name="tvad00">[16]ITALADV!$R$15</definedName>
    <definedName name="tvad01">[16]ITALADV!$S$15</definedName>
    <definedName name="tvad02">[16]ITALADV!$T$15</definedName>
    <definedName name="tvad03">[16]ITALADV!$U$15</definedName>
    <definedName name="tvad04">[19]SpanAdv!$Q$15</definedName>
    <definedName name="tvad05">[19]SpanAdv!$R$15</definedName>
    <definedName name="tvad96">[16]ITALADV!$N$15</definedName>
    <definedName name="tvad97">[16]ITALADV!$O$15</definedName>
    <definedName name="tvad98">[16]ITALADV!$P$15</definedName>
    <definedName name="tvad99">[16]ITALADV!$Q$15</definedName>
    <definedName name="tvadgr00">[16]ITALADV!$R$16</definedName>
    <definedName name="tvadgr01">[16]ITALADV!$S$16</definedName>
    <definedName name="tvadgr02">[16]ITALADV!$T$16</definedName>
    <definedName name="tvadgr03">[16]ITALADV!$U$16</definedName>
    <definedName name="tvadgr04">[16]SPANADV!$Q$16</definedName>
    <definedName name="tvadgr94">[16]ITALADV!$L$16</definedName>
    <definedName name="tvadgr95">[16]ITALADV!$M$16</definedName>
    <definedName name="tvadgr96">[16]ITALADV!$N$16</definedName>
    <definedName name="tvadgr97">[16]ITALADV!$O$16</definedName>
    <definedName name="tvadgr98">[16]ITALADV!$P$16</definedName>
    <definedName name="tvadgr99">[16]ITALADV!$Q$16</definedName>
    <definedName name="Txyz">[61]WACC!$H$5</definedName>
    <definedName name="Type" hidden="1">#REF!</definedName>
    <definedName name="ubhkwgt">#REF!</definedName>
    <definedName name="uk">#REF!</definedName>
    <definedName name="uksubsidiary">[44]annual!#REF!</definedName>
    <definedName name="unskydd">[12]!unskydd</definedName>
    <definedName name="uobwgt">#REF!</definedName>
    <definedName name="UpdatedBy">[22]NetCom!$F$11</definedName>
    <definedName name="UpgradeVersion">"v2.35"</definedName>
    <definedName name="US_I1">'[228]DCF-OPI'!$A$19:$IV$19</definedName>
    <definedName name="US_inflation">#N/A</definedName>
    <definedName name="usage_revenue">[45]Assumptions!$E$294:$S$294</definedName>
    <definedName name="USD">[229]RevModuleDrivers!$M$8</definedName>
    <definedName name="usffr">[14]WKING_DATA!$E$16</definedName>
    <definedName name="USLibor">'[230]Cap HoldCo'!$M$8</definedName>
    <definedName name="v" localSheetId="4" hidden="1">{#N/A,#N/A,FALSE,"Output";#N/A,#N/A,FALSE,"Cover Sheet";#N/A,#N/A,FALSE,"Current Mkt. Projections"}</definedName>
    <definedName name="v" hidden="1">{#N/A,#N/A,FALSE,"Output";#N/A,#N/A,FALSE,"Cover Sheet";#N/A,#N/A,FALSE,"Current Mkt. Projections"}</definedName>
    <definedName name="Validation">"MAM"</definedName>
    <definedName name="valo_date">[221]Assumptions!$C$10</definedName>
    <definedName name="VALUATION">#N/A</definedName>
    <definedName name="Valuation_Date">[139]Control!$D$27</definedName>
    <definedName name="ValuationYear">#REF!</definedName>
    <definedName name="Value">[224]Summary!$A$10:$C$17</definedName>
    <definedName name="Value_99">[224]Summary!$K$10:$P$17</definedName>
    <definedName name="Value_of_Equity">#REF!</definedName>
    <definedName name="vedior">'[206]Operating profit'!$A$225:$H$315</definedName>
    <definedName name="Version.WIRE">1</definedName>
    <definedName name="VideoMarket">[23]Financials!$D$117:$Q$117</definedName>
    <definedName name="VJE">[163]AP!$C$7</definedName>
    <definedName name="vp">[82]Salaries!$C$7</definedName>
    <definedName name="W" localSheetId="4" hidden="1">{"page1",#N/A,TRUE,"CSC";"page2",#N/A,TRUE,"CSC"}</definedName>
    <definedName name="W" hidden="1">{"page1",#N/A,TRUE,"CSC";"page2",#N/A,TRUE,"CSC"}</definedName>
    <definedName name="WACC" localSheetId="3">#REF!</definedName>
    <definedName name="wacc">'[226]Analyst Price Targets Back-Up'!$C$21</definedName>
    <definedName name="WACC_fore">[197]WACC_VDF!$J$21</definedName>
    <definedName name="WACC_P">'[33]Income Statement_VDF'!$R$44</definedName>
    <definedName name="WACC_P_1">[33]WACC_VDF!$U$23</definedName>
    <definedName name="WACC_P_8">[116]WACC_VDF!#REF!</definedName>
    <definedName name="warr_cov">#REF!</definedName>
    <definedName name="Warrants">#REF!</definedName>
    <definedName name="wc">#REF!</definedName>
    <definedName name="wc_per_sales">'[231]Bank loan model'!$I$31</definedName>
    <definedName name="WCapital_and_Tax_Target">[42]Target!$CV$353:$DK$399</definedName>
    <definedName name="wcint" localSheetId="3">#REF!</definedName>
    <definedName name="wcint">#REF!</definedName>
    <definedName name="weertb" localSheetId="4">{0;0;0;0;1;#N/A;0.26;0.15;0.24;0.17;2;TRUE;TRUE;FALSE;FALSE;FALSE;#N/A;1;#N/A;1;1;"";""}</definedName>
    <definedName name="weertb">{0;0;0;0;1;#N/A;0.26;0.15;0.24;0.17;2;TRUE;TRUE;FALSE;FALSE;FALSE;#N/A;1;#N/A;1;1;"";""}</definedName>
    <definedName name="WeightedAverageShares">[22]NetCom!$G$56:$L$56</definedName>
    <definedName name="What_Currency">[16]EURO!$D$69</definedName>
    <definedName name="whbwgt">#REF!</definedName>
    <definedName name="wip">#REF!</definedName>
    <definedName name="WirelessData">'[37]Handsets &amp; Subs by Technology'!$R$7</definedName>
    <definedName name="WirelessGroup" localSheetId="4">WACC!WirelessGroup</definedName>
    <definedName name="WirelessGroup">WACC!WirelessGroup</definedName>
    <definedName name="wlbwgt">#REF!</definedName>
    <definedName name="Worksheet1">[232]Valuation!$D$1:$D$65536</definedName>
    <definedName name="Worksheet2">[232]Valuation!$E$1:$E$65536</definedName>
    <definedName name="wrn" localSheetId="4" hidden="1">{#N/A,#N/A,FALSE,"DCF Summary";#N/A,#N/A,FALSE,"Casema";#N/A,#N/A,FALSE,"Casema NoTel";#N/A,#N/A,FALSE,"UK";#N/A,#N/A,FALSE,"RCF";#N/A,#N/A,FALSE,"Intercable CZ";#N/A,#N/A,FALSE,"Interkabel P"}</definedName>
    <definedName name="wrn" hidden="1">{#N/A,#N/A,FALSE,"DCF Summary";#N/A,#N/A,FALSE,"Casema";#N/A,#N/A,FALSE,"Casema NoTel";#N/A,#N/A,FALSE,"UK";#N/A,#N/A,FALSE,"RCF";#N/A,#N/A,FALSE,"Intercable CZ";#N/A,#N/A,FALSE,"Interkabel P"}</definedName>
    <definedName name="wrn.10yp._.balance._.sheet." localSheetId="4" hidden="1">{"10yp balance sheet",#N/A,FALSE,"Celtel alternative 6"}</definedName>
    <definedName name="wrn.10yp._.balance._.sheet." hidden="1">{"10yp balance sheet",#N/A,FALSE,"Celtel alternative 6"}</definedName>
    <definedName name="wrn.10yp._.capex." localSheetId="4" hidden="1">{"10yp capex",#N/A,FALSE,"Celtel alternative 6"}</definedName>
    <definedName name="wrn.10yp._.capex." hidden="1">{"10yp capex",#N/A,FALSE,"Celtel alternative 6"}</definedName>
    <definedName name="wrn.10yp._.customers." localSheetId="4" hidden="1">{"10yp customers",#N/A,FALSE,"Celtel alternative 6"}</definedName>
    <definedName name="wrn.10yp._.customers." hidden="1">{"10yp customers",#N/A,FALSE,"Celtel alternative 6"}</definedName>
    <definedName name="wrn.10yp._.graphs." localSheetId="4" hidden="1">{"10yp graphs",#N/A,FALSE,"Market Data"}</definedName>
    <definedName name="wrn.10yp._.graphs." hidden="1">{"10yp graphs",#N/A,FALSE,"Market Data"}</definedName>
    <definedName name="wrn.10yp._.key._.data." localSheetId="4" hidden="1">{"10yp key data",#N/A,FALSE,"Market Data"}</definedName>
    <definedName name="wrn.10yp._.key._.data." hidden="1">{"10yp key data",#N/A,FALSE,"Market Data"}</definedName>
    <definedName name="wrn.10yp._.profit._.and._.loss." localSheetId="4" hidden="1">{"10yp profit and loss",#N/A,FALSE,"Celtel alternative 6"}</definedName>
    <definedName name="wrn.10yp._.profit._.and._.loss." hidden="1">{"10yp profit and loss",#N/A,FALSE,"Celtel alternative 6"}</definedName>
    <definedName name="wrn.10yp._.tariffs." localSheetId="4" hidden="1">{"10yp tariffs",#N/A,FALSE,"Celtel alternative 6"}</definedName>
    <definedName name="wrn.10yp._.tariffs." hidden="1">{"10yp tariffs",#N/A,FALSE,"Celtel alternative 6"}</definedName>
    <definedName name="wrn.All._.Company._.Analyses." localSheetId="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sia." localSheetId="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BEL." localSheetId="4" hidden="1">{"IS",#N/A,FALSE,"IS";"RPTIS",#N/A,FALSE,"RPTIS";"STATS",#N/A,FALSE,"STATS";"CELL",#N/A,FALSE,"CELL";"BS",#N/A,FALSE,"BS"}</definedName>
    <definedName name="wrn.BEL." hidden="1">{"IS",#N/A,FALSE,"IS";"RPTIS",#N/A,FALSE,"RPTIS";"STATS",#N/A,FALSE,"STATS";"CELL",#N/A,FALSE,"CELL";"BS",#N/A,FALSE,"BS"}</definedName>
    <definedName name="wrn.BPlan." localSheetId="4" hidden="1">{#N/A,#N/A,FALSE,"F_Plan";#N/A,#N/A,FALSE,"Parameter"}</definedName>
    <definedName name="wrn.BPlan." hidden="1">{#N/A,#N/A,FALSE,"F_Plan";#N/A,#N/A,FALSE,"Parameter"}</definedName>
    <definedName name="wrn.budget._.balance._.sheet." localSheetId="4" hidden="1">{"bugdet992000 balance sheet",#N/A,FALSE,"Celtel alternative 6"}</definedName>
    <definedName name="wrn.budget._.balance._.sheet." hidden="1">{"bugdet992000 balance sheet",#N/A,FALSE,"Celtel alternative 6"}</definedName>
    <definedName name="wrn.budget._.capex." localSheetId="4" hidden="1">{"budget992000 capex",#N/A,FALSE,"Celtel alternative 6"}</definedName>
    <definedName name="wrn.budget._.capex." hidden="1">{"budget992000 capex",#N/A,FALSE,"Celtel alternative 6"}</definedName>
    <definedName name="wrn.budget._.customers." localSheetId="4" hidden="1">{"budget992000_customers",#N/A,FALSE,"Celtel alternative 6"}</definedName>
    <definedName name="wrn.budget._.customers." hidden="1">{"budget992000_customers",#N/A,FALSE,"Celtel alternative 6"}</definedName>
    <definedName name="wrn.budget._.profit._.and._.loss." localSheetId="4" hidden="1">{"budget992000 profit and loss",#N/A,FALSE,"Celtel alternative 6"}</definedName>
    <definedName name="wrn.budget._.profit._.and._.loss." hidden="1">{"budget992000 profit and loss",#N/A,FALSE,"Celtel alternative 6"}</definedName>
    <definedName name="wrn.budget._.tariffs._.and._.usage." localSheetId="4" hidden="1">{"budget992000 tariff and usage",#N/A,FALSE,"Celtel alternative 6"}</definedName>
    <definedName name="wrn.budget._.tariffs._.and._.usage." hidden="1">{"budget992000 tariff and usage",#N/A,FALSE,"Celtel alternative 6"}</definedName>
    <definedName name="wrn.Cash._.Plan." localSheetId="4" hidden="1">{"cash plan",#N/A,FALSE,"fccashflow"}</definedName>
    <definedName name="wrn.Cash._.Plan." hidden="1">{"cash plan",#N/A,FALSE,"fccashflow"}</definedName>
    <definedName name="wrn.Chart._.Printouts." localSheetId="4" hidden="1">{"2 Area",#N/A,TRUE,"Area";"2 Bar",#N/A,TRUE,"Area";"SSB Bar",#N/A,TRUE,"Area";"2 Stacked Bar",#N/A,TRUE,"Area";"2 Stacked Bar 100",#N/A,TRUE,"Area";"2 Stacked Col",#N/A,TRUE,"Area";"2 Stacked Col 100",#N/A,TRUE,"Area";"2 HiLow",#N/A,TRUE,"Area";"2 Line",#N/A,TRUE,"Area";"2 Scatter",#N/A,TRUE,"Area";"2 ColumnLine",#N/A,TRUE,"Area";"2 ScatterLine",#N/A,TRUE,"Area";"2 Football",#N/A,TRUE,"Area";"2 DAPS",#N/A,TRUE,"Area";"2 Rover",#N/A,TRUE,"Area";"2 Student1",#N/A,TRUE,"Area";"2 Student2",#N/A,TRUE,"Area";"2 Student3",#N/A,TRUE,"Area";"2 Column",#N/A,TRUE,"Area";"2 League",#N/A,TRUE,"Area";"2 Pies",#N/A,TRUE,"Area"}</definedName>
    <definedName name="wrn.Chart._.Printouts." hidden="1">{"2 Area",#N/A,TRUE,"Area";"2 Bar",#N/A,TRUE,"Area";"SSB Bar",#N/A,TRUE,"Area";"2 Stacked Bar",#N/A,TRUE,"Area";"2 Stacked Bar 100",#N/A,TRUE,"Area";"2 Stacked Col",#N/A,TRUE,"Area";"2 Stacked Col 100",#N/A,TRUE,"Area";"2 HiLow",#N/A,TRUE,"Area";"2 Line",#N/A,TRUE,"Area";"2 Scatter",#N/A,TRUE,"Area";"2 ColumnLine",#N/A,TRUE,"Area";"2 ScatterLine",#N/A,TRUE,"Area";"2 Football",#N/A,TRUE,"Area";"2 DAPS",#N/A,TRUE,"Area";"2 Rover",#N/A,TRUE,"Area";"2 Student1",#N/A,TRUE,"Area";"2 Student2",#N/A,TRUE,"Area";"2 Student3",#N/A,TRUE,"Area";"2 Column",#N/A,TRUE,"Area";"2 League",#N/A,TRUE,"Area";"2 Pies",#N/A,TRUE,"Area"}</definedName>
    <definedName name="wrn.Cider." localSheetId="4" hidden="1">{#N/A,#N/A,FALSE,"Cider Segment";#N/A,#N/A,FALSE,"Bulmers";#N/A,#N/A,FALSE,"Ritz";#N/A,#N/A,FALSE,"Stag";#N/A,#N/A,FALSE,"Cider Others"}</definedName>
    <definedName name="wrn.Cider." hidden="1">{#N/A,#N/A,FALSE,"Cider Segment";#N/A,#N/A,FALSE,"Bulmers";#N/A,#N/A,FALSE,"Ritz";#N/A,#N/A,FALSE,"Stag";#N/A,#N/A,FALSE,"Cider Others"}</definedName>
    <definedName name="wrn.COMPCO." localSheetId="4" hidden="1">{"Page1",#N/A,FALSE,"CompCo";"Page2",#N/A,FALSE,"CompCo"}</definedName>
    <definedName name="wrn.COMPCO." hidden="1">{"Page1",#N/A,FALSE,"CompCo";"Page2",#N/A,FALSE,"CompCo"}</definedName>
    <definedName name="wrn.Complete." localSheetId="4" hidden="1">{#N/A,#N/A,TRUE,"DCF Summary";#N/A,#N/A,TRUE,"Casema";#N/A,#N/A,TRUE,"UK";#N/A,#N/A,TRUE,"RCF";#N/A,#N/A,TRUE,"Intercable CZ";#N/A,#N/A,TRUE,"Interkabel P";#N/A,#N/A,TRUE,"LBO-Total";#N/A,#N/A,TRUE,"LBO-Casema"}</definedName>
    <definedName name="wrn.Complete." hidden="1">{#N/A,#N/A,TRUE,"DCF Summary";#N/A,#N/A,TRUE,"Casema";#N/A,#N/A,TRUE,"UK";#N/A,#N/A,TRUE,"RCF";#N/A,#N/A,TRUE,"Intercable CZ";#N/A,#N/A,TRUE,"Interkabel P";#N/A,#N/A,TRUE,"LBO-Total";#N/A,#N/A,TRUE,"LBO-Casema"}</definedName>
    <definedName name="wrn.Consolidated._.Set." localSheetId="4" hidden="1">{"Consolidated IS w Ratios",#N/A,FALSE,"Consolidated";"Consolidated CF",#N/A,FALSE,"Consolidated";"Consolidated DCF",#N/A,FALSE,"Consolidated"}</definedName>
    <definedName name="wrn.Consolidated._.Set." hidden="1">{"Consolidated IS w Ratios",#N/A,FALSE,"Consolidated";"Consolidated CF",#N/A,FALSE,"Consolidated";"Consolidated DCF",#N/A,FALSE,"Consolidated"}</definedName>
    <definedName name="wrn.contribution." localSheetId="4" hidden="1">{#N/A,#N/A,FALSE,"Contribution Analysis"}</definedName>
    <definedName name="wrn.contribution." hidden="1">{#N/A,#N/A,FALSE,"Contribution Analysis"}</definedName>
    <definedName name="wrn.Cover." localSheetId="4" hidden="1">{"coverall",#N/A,FALSE,"Definitions";"cover1",#N/A,FALSE,"Definitions";"cover2",#N/A,FALSE,"Definitions";"cover3",#N/A,FALSE,"Definitions";"cover4",#N/A,FALSE,"Definitions";"cover5",#N/A,FALSE,"Definitions";"blank",#N/A,FALSE,"Definitions"}</definedName>
    <definedName name="wrn.Cover." hidden="1">{"coverall",#N/A,FALSE,"Definitions";"cover1",#N/A,FALSE,"Definitions";"cover2",#N/A,FALSE,"Definitions";"cover3",#N/A,FALSE,"Definitions";"cover4",#N/A,FALSE,"Definitions";"cover5",#N/A,FALSE,"Definitions";"blank",#N/A,FALSE,"Definitions"}</definedName>
    <definedName name="wrn.csc." localSheetId="4" hidden="1">{"orixcsc",#N/A,FALSE,"ORIX CSC";"orixcsc2",#N/A,FALSE,"ORIX CSC"}</definedName>
    <definedName name="wrn.csc." hidden="1">{"orixcsc",#N/A,FALSE,"ORIX CSC";"orixcsc2",#N/A,FALSE,"ORIX CSC"}</definedName>
    <definedName name="wrn.CSC2" localSheetId="4" hidden="1">{"page1",#N/A,TRUE,"CSC";"page2",#N/A,TRUE,"CSC"}</definedName>
    <definedName name="wrn.CSC2" hidden="1">{"page1",#N/A,TRUE,"CSC";"page2",#N/A,TRUE,"CSC"}</definedName>
    <definedName name="wrn.csc2." localSheetId="4" hidden="1">{#N/A,#N/A,FALSE,"ORIX CSC"}</definedName>
    <definedName name="wrn.csc2." hidden="1">{#N/A,#N/A,FALSE,"ORIX CSC"}</definedName>
    <definedName name="wrn.database." localSheetId="4" hidden="1">{"subs",#N/A,FALSE,"database ";"proportional",#N/A,FALSE,"database "}</definedName>
    <definedName name="wrn.database." hidden="1">{"subs",#N/A,FALSE,"database ";"proportional",#N/A,FALSE,"database "}</definedName>
    <definedName name="wrn.dcf." localSheetId="4" hidden="1">{"mgmt forecast",#N/A,FALSE,"Mgmt Forecast";"dcf table",#N/A,FALSE,"Mgmt Forecast";"sensitivity",#N/A,FALSE,"Mgmt Forecast";"table inputs",#N/A,FALSE,"Mgmt Forecast";"calculations",#N/A,FALSE,"Mgmt Forecast"}</definedName>
    <definedName name="wrn.dcf." hidden="1">{"mgmt forecast",#N/A,FALSE,"Mgmt Forecast";"dcf table",#N/A,FALSE,"Mgmt Forecast";"sensitivity",#N/A,FALSE,"Mgmt Forecast";"table inputs",#N/A,FALSE,"Mgmt Forecast";"calculations",#N/A,FALSE,"Mgmt Forecast"}</definedName>
    <definedName name="wrn.DCF._.Only." localSheetId="4" hidden="1">{#N/A,#N/A,FALSE,"DCF Summary";#N/A,#N/A,FALSE,"Casema";#N/A,#N/A,FALSE,"Casema NoTel";#N/A,#N/A,FALSE,"UK";#N/A,#N/A,FALSE,"RCF";#N/A,#N/A,FALSE,"Intercable CZ";#N/A,#N/A,FALSE,"Interkabel P"}</definedName>
    <definedName name="wrn.DCF._.Only." hidden="1">{#N/A,#N/A,FALSE,"DCF Summary";#N/A,#N/A,FALSE,"Casema";#N/A,#N/A,FALSE,"Casema NoTel";#N/A,#N/A,FALSE,"UK";#N/A,#N/A,FALSE,"RCF";#N/A,#N/A,FALSE,"Intercable CZ";#N/A,#N/A,FALSE,"Interkabel P"}</definedName>
    <definedName name="wrn.Delchamps." localSheetId="4" hidden="1">{"Operating Data",#N/A,TRUE,"Sheet1";"Valuation Matrix",#N/A,TRUE,"Sheet1";"Sales Analysis",#N/A,TRUE,"Sheet1";"Closed Remodelled New",#N/A,TRUE,"Sheet1";"Competitive and FSP",#N/A,TRUE,"Sheet1";"Working Capital and Capex",#N/A,TRUE,"Sheet1";"depreciation",#N/A,TRUE,"Sheet1"}</definedName>
    <definedName name="wrn.Delchamps." hidden="1">{"Operating Data",#N/A,TRUE,"Sheet1";"Valuation Matrix",#N/A,TRUE,"Sheet1";"Sales Analysis",#N/A,TRUE,"Sheet1";"Closed Remodelled New",#N/A,TRUE,"Sheet1";"Competitive and FSP",#N/A,TRUE,"Sheet1";"Working Capital and Capex",#N/A,TRUE,"Sheet1";"depreciation",#N/A,TRUE,"Sheet1"}</definedName>
    <definedName name="wrn.detail_US." localSheetId="4" hidden="1">{"summary1",#N/A,FALSE,"K";"summary2",#N/A,FALSE,"K";"USmarket",#N/A,FALSE,"K";"USearnings",#N/A,FALSE,"K"}</definedName>
    <definedName name="wrn.detail_US." hidden="1">{"summary1",#N/A,FALSE,"K";"summary2",#N/A,FALSE,"K";"USmarket",#N/A,FALSE,"K";"USearnings",#N/A,FALSE,"K"}</definedName>
    <definedName name="wrn.detail." localSheetId="3" hidden="1">{"Build1",#N/A,FALSE,"Buildup";"Build2",#N/A,FALSE,"Buildup";"Build3",#N/A,FALSE,"Buildup"}</definedName>
    <definedName name="wrn.detail." localSheetId="4" hidden="1">{"Build1",#N/A,FALSE,"Buildup";"Build2",#N/A,FALSE,"Buildup";"Build3",#N/A,FALSE,"Buildup"}</definedName>
    <definedName name="wrn.detail." hidden="1">{"Build1",#N/A,FALSE,"Buildup";"Build2",#N/A,FALSE,"Buildup";"Build3",#N/A,FALSE,"Buildup"}</definedName>
    <definedName name="wrn.djall." localSheetId="4" hidden="1">{"djcash",#N/A,FALSE,"DJann";"djinc",#N/A,FALSE,"DJann";"djtaxes",#N/A,FALSE,"DJann";"djbuspub",#N/A,FALSE,"DJann";"djwall",#N/A,FALSE,"DJann";"djcompprs",#N/A,FALSE,"DJann";"djteler",#N/A,FALSE,"DJann"}</definedName>
    <definedName name="wrn.djall." hidden="1">{"djcash",#N/A,FALSE,"DJann";"djinc",#N/A,FALSE,"DJann";"djtaxes",#N/A,FALSE,"DJann";"djbuspub",#N/A,FALSE,"DJann";"djwall",#N/A,FALSE,"DJann";"djcompprs",#N/A,FALSE,"DJann";"djteler",#N/A,FALSE,"DJann"}</definedName>
    <definedName name="wrn.Earnings._.Model." localSheetId="3"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 localSheetId="4"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cpall." localSheetId="4" hidden="1">{"ecpcash",#N/A,FALSE,"ECPann";"ecpinc",#N/A,FALSE,"ECPann";"ecpindia",#N/A,FALSE,"ECPann";"ecpmun",#N/A,FALSE,"ECPann";"ecpphoenix",#N/A,FALSE,"ECPann";"ecpothe",#N/A,FALSE,"ECPann";"ecpbalsht",#N/A,FALSE,"ECPann"}</definedName>
    <definedName name="wrn.ecpall." hidden="1">{"ecpcash",#N/A,FALSE,"ECPann";"ecpinc",#N/A,FALSE,"ECPann";"ecpindia",#N/A,FALSE,"ECPann";"ecpmun",#N/A,FALSE,"ECPann";"ecpphoenix",#N/A,FALSE,"ECPann";"ecpothe",#N/A,FALSE,"ECPann";"ecpbalsht",#N/A,FALSE,"ECPann"}</definedName>
    <definedName name="wrn.Employee._.Efficiency." localSheetId="4" hidden="1">{"Employee Efficiency",#N/A,FALSE,"Benchmarking"}</definedName>
    <definedName name="wrn.Employee._.Efficiency." hidden="1">{"Employee Efficiency",#N/A,FALSE,"Benchmarking"}</definedName>
    <definedName name="wrn.Europe._.Base." localSheetId="4" hidden="1">{"Eur Base Top",#N/A,FALSE,"Europe Base";"Eur Base Bottom",#N/A,FALSE,"Europe Base"}</definedName>
    <definedName name="wrn.Europe._.Base." hidden="1">{"Eur Base Top",#N/A,FALSE,"Europe Base";"Eur Base Bottom",#N/A,FALSE,"Europe Base"}</definedName>
    <definedName name="wrn.Europe._.Set." localSheetId="4" hidden="1">{"IS w Ratios",#N/A,FALSE,"Europe";"PF CF Europe",#N/A,FALSE,"Europe";"DCF Eur Matrix",#N/A,FALSE,"Europe"}</definedName>
    <definedName name="wrn.Europe._.Set." hidden="1">{"IS w Ratios",#N/A,FALSE,"Europe";"PF CF Europe",#N/A,FALSE,"Europe";"DCF Eur Matrix",#N/A,FALSE,"Europe"}</definedName>
    <definedName name="wrn.Exports." localSheetId="4" hidden="1">{#N/A,#N/A,FALSE,"Exports";#N/A,#N/A,FALSE,"Carolans";#N/A,#N/A,FALSE,"Irish Mist";#N/A,#N/A,FALSE,"Tullamore Dew";#N/A,#N/A,FALSE,"Other Brands Exports";#N/A,#N/A,FALSE,"Frangelico";#N/A,#N/A,FALSE,"Mondoro";#N/A,#N/A,FALSE,"Aperol";#N/A,#N/A,FALSE,"Others Exports"}</definedName>
    <definedName name="wrn.Exports." hidden="1">{#N/A,#N/A,FALSE,"Exports";#N/A,#N/A,FALSE,"Carolans";#N/A,#N/A,FALSE,"Irish Mist";#N/A,#N/A,FALSE,"Tullamore Dew";#N/A,#N/A,FALSE,"Other Brands Exports";#N/A,#N/A,FALSE,"Frangelico";#N/A,#N/A,FALSE,"Mondoro";#N/A,#N/A,FALSE,"Aperol";#N/A,#N/A,FALSE,"Others Exports"}</definedName>
    <definedName name="wrn.External." localSheetId="4" hidden="1">{"External_Annual_Income",#N/A,FALSE,"External";"External_Quarterly_Income",#N/A,FALSE,"External"}</definedName>
    <definedName name="wrn.External." hidden="1">{"External_Annual_Income",#N/A,FALSE,"External";"External_Quarterly_Income",#N/A,FALSE,"External"}</definedName>
    <definedName name="wrn.Far._.East._.Set." localSheetId="4" hidden="1">{"IS FE with Ratios",#N/A,FALSE,"Far East";"PF CF Far East",#N/A,FALSE,"Far East";"DCF Far East Matrix",#N/A,FALSE,"Far East"}</definedName>
    <definedName name="wrn.Far._.East._.Set." hidden="1">{"IS FE with Ratios",#N/A,FALSE,"Far East";"PF CF Far East",#N/A,FALSE,"Far East";"DCF Far East Matrix",#N/A,FALSE,"Far East"}</definedName>
    <definedName name="wrn.FE._.Sensitivity." localSheetId="4" hidden="1">{"Far East Top",#N/A,FALSE,"FE Model";"Far East Mid",#N/A,FALSE,"FE Model";"Far East Base",#N/A,FALSE,"FE Model"}</definedName>
    <definedName name="wrn.FE._.Sensitivity." hidden="1">{"Far East Top",#N/A,FALSE,"FE Model";"Far East Mid",#N/A,FALSE,"FE Model";"Far East Base",#N/A,FALSE,"FE Model"}</definedName>
    <definedName name="wrn.financials." localSheetId="3" hidden="1">{"income",#N/A,FALSE,"K";"cashflow",#N/A,FALSE,"K";"balances",#N/A,FALSE,"K";"ratios",#N/A,FALSE,"K"}</definedName>
    <definedName name="wrn.financials." localSheetId="4" hidden="1">{"Bal Sht Wallace",#N/A,FALSE,"Wall BS";"Wall Cash Flow",#N/A,FALSE,"Wall CF Stmt";"Income Statement Wallace",#N/A,FALSE,"Wall Inc Stmt";"INc Statement Matt",#N/A,FALSE,"Moore Inc stmt";"Balance Sheets Matt",#N/A,FALSE,"Moore BS";"Cash Flow Statements Matt",#N/A,FALSE,"Moore CF Stmt"}</definedName>
    <definedName name="wrn.financials." hidden="1">{"Bal Sht Wallace",#N/A,FALSE,"Wall BS";"Wall Cash Flow",#N/A,FALSE,"Wall CF Stmt";"Income Statement Wallace",#N/A,FALSE,"Wall Inc Stmt";"INc Statement Matt",#N/A,FALSE,"Moore Inc stmt";"Balance Sheets Matt",#N/A,FALSE,"Moore BS";"Cash Flow Statements Matt",#N/A,FALSE,"Moore CF Stmt"}</definedName>
    <definedName name="wrn.Full." localSheetId="4" hidden="1">{#N/A,#N/A,FALSE,"Summary";#N/A,#N/A,FALSE,"CF";#N/A,#N/A,FALSE,"P&amp;L";#N/A,#N/A,FALSE,"BS";#N/A,#N/A,FALSE,"Returns";#N/A,#N/A,FALSE,"Assumptions";#N/A,#N/A,FALSE,"Analysis"}</definedName>
    <definedName name="wrn.Full." hidden="1">{#N/A,#N/A,FALSE,"Summary";#N/A,#N/A,FALSE,"CF";#N/A,#N/A,FALSE,"P&amp;L";#N/A,#N/A,FALSE,"BS";#N/A,#N/A,FALSE,"Returns";#N/A,#N/A,FALSE,"Assumptions";#N/A,#N/A,FALSE,"Analysis"}</definedName>
    <definedName name="wrn.full._.report." localSheetId="3"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localSheetId="4"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without._.data." localSheetId="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Y97SBP." localSheetId="3" hidden="1">{#N/A,#N/A,FALSE,"FY97";#N/A,#N/A,FALSE,"FY98";#N/A,#N/A,FALSE,"FY99";#N/A,#N/A,FALSE,"FY00";#N/A,#N/A,FALSE,"FY01"}</definedName>
    <definedName name="wrn.FY97SBP." localSheetId="4" hidden="1">{#N/A,#N/A,FALSE,"FY97";#N/A,#N/A,FALSE,"FY98";#N/A,#N/A,FALSE,"FY99";#N/A,#N/A,FALSE,"FY00";#N/A,#N/A,FALSE,"FY01"}</definedName>
    <definedName name="wrn.FY97SBP." hidden="1">{#N/A,#N/A,FALSE,"FY97";#N/A,#N/A,FALSE,"FY98";#N/A,#N/A,FALSE,"FY99";#N/A,#N/A,FALSE,"FY00";#N/A,#N/A,FALSE,"FY01"}</definedName>
    <definedName name="wrn.GCIall." localSheetId="4" hidden="1">{"gcicash",#N/A,FALSE,"GCIINC";"gciinc",#N/A,FALSE,"GCIINC";"gciexclusa",#N/A,FALSE,"GCIINC";"usatdy",#N/A,FALSE,"GCIINC"}</definedName>
    <definedName name="wrn.GCIall." hidden="1">{"gcicash",#N/A,FALSE,"GCIINC";"gciinc",#N/A,FALSE,"GCIINC";"gciexclusa",#N/A,FALSE,"GCIINC";"usatdy",#N/A,FALSE,"GCIINC"}</definedName>
    <definedName name="wrn.HANDOUT." localSheetId="4" hidden="1">{#N/A,#N/A,FALSE,"COVER PAGE";#N/A,#N/A,FALSE,"Page 2";#N/A,#N/A,FALSE,"Page 2";#N/A,#N/A,FALSE,"Page 4";#N/A,#N/A,FALSE,"Page5";#N/A,#N/A,FALSE,"Page 6";#N/A,#N/A,FALSE,"Page 7";#N/A,#N/A,FALSE,"Page 8";#N/A,#N/A,FALSE,"Page 10";#N/A,#N/A,FALSE,"Long-Term OCF Mult.";#N/A,#N/A,FALSE,"PCS Comp";#N/A,#N/A,FALSE,"OCS-CAPEX";#N/A,#N/A,FALSE,"Blank"}</definedName>
    <definedName name="wrn.HANDOUT." hidden="1">{#N/A,#N/A,FALSE,"COVER PAGE";#N/A,#N/A,FALSE,"Page 2";#N/A,#N/A,FALSE,"Page 2";#N/A,#N/A,FALSE,"Page 4";#N/A,#N/A,FALSE,"Page5";#N/A,#N/A,FALSE,"Page 6";#N/A,#N/A,FALSE,"Page 7";#N/A,#N/A,FALSE,"Page 8";#N/A,#N/A,FALSE,"Page 10";#N/A,#N/A,FALSE,"Long-Term OCF Mult.";#N/A,#N/A,FALSE,"PCS Comp";#N/A,#N/A,FALSE,"OCS-CAPEX";#N/A,#N/A,FALSE,"Blank"}</definedName>
    <definedName name="wrn.Income._.Statement." localSheetId="4" hidden="1">{#N/A,#N/A,FALSE,"Report Print"}</definedName>
    <definedName name="wrn.Income._.Statement." hidden="1">{#N/A,#N/A,FALSE,"Report Print"}</definedName>
    <definedName name="wrn.Inputsheet_ProjectInput." localSheetId="4" hidden="1">{"ProjectInput",#N/A,FALSE,"INPUT-AREA"}</definedName>
    <definedName name="wrn.Inputsheet_ProjectInput." hidden="1">{"ProjectInput",#N/A,FALSE,"INPUT-AREA"}</definedName>
    <definedName name="wrn.Instructor._.Tips." localSheetId="4" hidden="1">{"Area 1",#N/A,TRUE,"Area";"Bar 1",#N/A,TRUE,"Area";"Salomon Bar 1",#N/A,TRUE,"Area";"Stacked Bar 1",#N/A,TRUE,"Area";"Stacked Bar 100 1",#N/A,TRUE,"Area";"Stacked Col 1",#N/A,TRUE,"Area";"Stacked Col 100 1",#N/A,TRUE,"Area";"HiLow 1",#N/A,TRUE,"Area";"Line 1",#N/A,TRUE,"Area";"Scatter 1",#N/A,TRUE,"Area";"ColLine 1",#N/A,TRUE,"Area";"Scatterline 1",#N/A,TRUE,"Area";"Football 1",#N/A,TRUE,"Area";"DAPS 1",#N/A,TRUE,"Area";"Rover 1",#N/A,TRUE,"Area";"Exchange 1",#N/A,TRUE,"Area";"Histogram 1",#N/A,TRUE,"Area";"Price Vol 1",#N/A,TRUE,"Area";"Interactive 1",#N/A,TRUE,"Area";"Column 1",#N/A,TRUE,"Area";"League 1",#N/A,TRUE,"Area";"Pie 1",#N/A,TRUE,"Area"}</definedName>
    <definedName name="wrn.Instructor._.Tips." hidden="1">{"Area 1",#N/A,TRUE,"Area";"Bar 1",#N/A,TRUE,"Area";"Salomon Bar 1",#N/A,TRUE,"Area";"Stacked Bar 1",#N/A,TRUE,"Area";"Stacked Bar 100 1",#N/A,TRUE,"Area";"Stacked Col 1",#N/A,TRUE,"Area";"Stacked Col 100 1",#N/A,TRUE,"Area";"HiLow 1",#N/A,TRUE,"Area";"Line 1",#N/A,TRUE,"Area";"Scatter 1",#N/A,TRUE,"Area";"ColLine 1",#N/A,TRUE,"Area";"Scatterline 1",#N/A,TRUE,"Area";"Football 1",#N/A,TRUE,"Area";"DAPS 1",#N/A,TRUE,"Area";"Rover 1",#N/A,TRUE,"Area";"Exchange 1",#N/A,TRUE,"Area";"Histogram 1",#N/A,TRUE,"Area";"Price Vol 1",#N/A,TRUE,"Area";"Interactive 1",#N/A,TRUE,"Area";"Column 1",#N/A,TRUE,"Area";"League 1",#N/A,TRUE,"Area";"Pie 1",#N/A,TRUE,"Area"}</definedName>
    <definedName name="wrn.international." localSheetId="4" hidden="1">{"sweden",#N/A,FALSE,"Sweden";"germany",#N/A,FALSE,"Germany";"portugal",#N/A,FALSE,"Portugal";"belgium",#N/A,FALSE,"Belgium";"japan",#N/A,FALSE,"Japan ";"italy",#N/A,FALSE,"Italy";"spain",#N/A,FALSE,"Spain";"korea",#N/A,FALSE,"Korea"}</definedName>
    <definedName name="wrn.international." hidden="1">{"sweden",#N/A,FALSE,"Sweden";"germany",#N/A,FALSE,"Germany";"portugal",#N/A,FALSE,"Portugal";"belgium",#N/A,FALSE,"Belgium";"japan",#N/A,FALSE,"Japan ";"italy",#N/A,FALSE,"Italy";"spain",#N/A,FALSE,"Spain";"korea",#N/A,FALSE,"Korea"}</definedName>
    <definedName name="wrn.Italy." localSheetId="4" hidden="1">{#N/A,#N/A,FALSE,"Italy";#N/A,#N/A,FALSE,"Aperol Italy";#N/A,#N/A,FALSE,"Aperol Soda Italy";#N/A,#N/A,FALSE,"Spumanti";#N/A,#N/A,FALSE,"Barbieri Liqueur Italy";#N/A,#N/A,FALSE,"Others Italy"}</definedName>
    <definedName name="wrn.Italy." hidden="1">{#N/A,#N/A,FALSE,"Italy";#N/A,#N/A,FALSE,"Aperol Italy";#N/A,#N/A,FALSE,"Aperol Soda Italy";#N/A,#N/A,FALSE,"Spumanti";#N/A,#N/A,FALSE,"Barbieri Liqueur Italy";#N/A,#N/A,FALSE,"Others Italy"}</definedName>
    <definedName name="wrn.JG._.FE._.Dollar." localSheetId="4" hidden="1">{"JG FE Top",#N/A,FALSE,"JG FE $";"JG FE Bottom",#N/A,FALSE,"JG FE $"}</definedName>
    <definedName name="wrn.JG._.FE._.Dollar." hidden="1">{"JG FE Top",#N/A,FALSE,"JG FE $";"JG FE Bottom",#N/A,FALSE,"JG FE $"}</definedName>
    <definedName name="wrn.JG._.FE._.Yen." localSheetId="4" hidden="1">{"JG FE Top",#N/A,FALSE,"JG FE ¥";"JG FE Bottom",#N/A,FALSE,"JG FE ¥"}</definedName>
    <definedName name="wrn.JG._.FE._.Yen." hidden="1">{"JG FE Top",#N/A,FALSE,"JG FE ¥";"JG FE Bottom",#N/A,FALSE,"JG FE ¥"}</definedName>
    <definedName name="wrn.K3._.Annual." localSheetId="4" hidden="1">{"K3Cash",#N/A,FALSE,"Ann";"K3Income",#N/A,FALSE,"Ann";"K3Educ",#N/A,FALSE,"Ann";"K3media",#N/A,FALSE,"Ann";"K3Info",#N/A,FALSE,"Ann";"K3Valuation",#N/A,FALSE,"Ann"}</definedName>
    <definedName name="wrn.K3._.Annual." hidden="1">{"K3Cash",#N/A,FALSE,"Ann";"K3Income",#N/A,FALSE,"Ann";"K3Educ",#N/A,FALSE,"Ann";"K3media",#N/A,FALSE,"Ann";"K3Info",#N/A,FALSE,"Ann";"K3Valuation",#N/A,FALSE,"Ann"}</definedName>
    <definedName name="wrn.K3._.Quarterly." localSheetId="4" hidden="1">{"K3 first",#N/A,FALSE,"Qtr.";"K3 second",#N/A,FALSE,"Qtr.";"K3 Third",#N/A,FALSE,"Qtr.";"K3 Fourth",#N/A,FALSE,"Qtr.";"K3 Full",#N/A,FALSE,"Qtr."}</definedName>
    <definedName name="wrn.K3._.Quarterly." hidden="1">{"K3 first",#N/A,FALSE,"Qtr.";"K3 second",#N/A,FALSE,"Qtr.";"K3 Third",#N/A,FALSE,"Qtr.";"K3 Fourth",#N/A,FALSE,"Qtr.";"K3 Full",#N/A,FALSE,"Qtr."}</definedName>
    <definedName name="wrn.kriall." localSheetId="4" hidden="1">{"kricash",#N/A,FALSE,"INC";"kriinc",#N/A,FALSE,"INC";"krimiami",#N/A,FALSE,"INC";"kriother",#N/A,FALSE,"INC";"kripapers",#N/A,FALSE,"INC"}</definedName>
    <definedName name="wrn.kriall." hidden="1">{"kricash",#N/A,FALSE,"INC";"kriinc",#N/A,FALSE,"INC";"krimiami",#N/A,FALSE,"INC";"kriother",#N/A,FALSE,"INC";"kripapers",#N/A,FALSE,"INC"}</definedName>
    <definedName name="wrn.lbo." localSheetId="4" hidden="1">{"a",#N/A,FALSE,"LBO - 100%, No Sales";"aa",#N/A,FALSE,"LBO - 100%, No Sales";"aaa",#N/A,FALSE,"LBO - 100%, No Sales";"aaaa",#N/A,FALSE,"LBO - 100%, No Sales";"aaaaa",#N/A,FALSE,"LBO - 100%, No Sales";"aaaaaa",#N/A,FALSE,"LBO - 100%, No Sales";"aaaaaaa",#N/A,FALSE,"LBO - 100%, No Sales";"aaaaaaaa",#N/A,FALSE,"LBO - 100%, No Sales"}</definedName>
    <definedName name="wrn.lbo." hidden="1">{"a",#N/A,FALSE,"LBO - 100%, No Sales";"aa",#N/A,FALSE,"LBO - 100%, No Sales";"aaa",#N/A,FALSE,"LBO - 100%, No Sales";"aaaa",#N/A,FALSE,"LBO - 100%, No Sales";"aaaaa",#N/A,FALSE,"LBO - 100%, No Sales";"aaaaaa",#N/A,FALSE,"LBO - 100%, No Sales";"aaaaaaa",#N/A,FALSE,"LBO - 100%, No Sales";"aaaaaaaa",#N/A,FALSE,"LBO - 100%, No Sales"}</definedName>
    <definedName name="wrn.lbo2." localSheetId="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3." localSheetId="4" hidden="1">{"a",#N/A,FALSE,"LBO - 100%, Sell C,CT 98......";"aa",#N/A,FALSE,"LBO - 100%, Sell C,CT 98......";"aaa",#N/A,FALSE,"LBO - 100%, Sell C,CT 98......";"aaaa",#N/A,FALSE,"LBO - 100%, Sell C,CT 98......";"aaaaa",#N/A,FALSE,"LBO - 100%, Sell C,CT 98......";"aaaaaa",#N/A,FALSE,"LBO - 100%, Sell C,CT 98......"}</definedName>
    <definedName name="wrn.lbo3." hidden="1">{"a",#N/A,FALSE,"LBO - 100%, Sell C,CT 98......";"aa",#N/A,FALSE,"LBO - 100%, Sell C,CT 98......";"aaa",#N/A,FALSE,"LBO - 100%, Sell C,CT 98......";"aaaa",#N/A,FALSE,"LBO - 100%, Sell C,CT 98......";"aaaaa",#N/A,FALSE,"LBO - 100%, Sell C,CT 98......";"aaaaaa",#N/A,FALSE,"LBO - 100%, Sell C,CT 98......"}</definedName>
    <definedName name="wrn.Line._.Efficiency." localSheetId="4" hidden="1">{"Line Efficiency",#N/A,FALSE,"Benchmarking"}</definedName>
    <definedName name="wrn.Line._.Efficiency." hidden="1">{"Line Efficiency",#N/A,FALSE,"Benchmarking"}</definedName>
    <definedName name="wrn.Master_Income." localSheetId="4" hidden="1">{"Annual_Income",#N/A,FALSE,"Master Model";"Quarterly_Income",#N/A,FALSE,"Master Model"}</definedName>
    <definedName name="wrn.Master_Income." hidden="1">{"Annual_Income",#N/A,FALSE,"Master Model";"Quarterly_Income",#N/A,FALSE,"Master Model"}</definedName>
    <definedName name="wrn.MERGER._.PLANS." localSheetId="4" hidden="1">{"Assumptions1",#N/A,FALSE,"Assumptions";"MergerPlans1","20yearamort",FALSE,"MergerPlans";"MergerPlans1","40yearamort",FALSE,"MergerPlans";"MergerPlans2",#N/A,FALSE,"MergerPlans";"inputs",#N/A,FALSE,"MergerPlans"}</definedName>
    <definedName name="wrn.MERGER._.PLANS." hidden="1">{"Assumptions1",#N/A,FALSE,"Assumptions";"MergerPlans1","20yearamort",FALSE,"MergerPlans";"MergerPlans1","40yearamort",FALSE,"MergerPlans";"MergerPlans2",#N/A,FALSE,"MergerPlans";"inputs",#N/A,FALSE,"MergerPlans"}</definedName>
    <definedName name="wrn.mhpall." localSheetId="4" hidden="1">{"mhpcash",#N/A,FALSE,"MHPNEWX";"mhpinc",#N/A,FALSE,"MHPNEWX";"mhptax",#N/A,FALSE,"MHPNEWX";"mhpbroad",#N/A,FALSE,"MHPNEWX";"mhpeduc",#N/A,FALSE,"MHPNEWX";"mhpfin",#N/A,FALSE,"MHPNEWX";"mhpinfo",#N/A,FALSE,"MHPNEWX"}</definedName>
    <definedName name="wrn.mhpall." hidden="1">{"mhpcash",#N/A,FALSE,"MHPNEWX";"mhpinc",#N/A,FALSE,"MHPNEWX";"mhptax",#N/A,FALSE,"MHPNEWX";"mhpbroad",#N/A,FALSE,"MHPNEWX";"mhpeduc",#N/A,FALSE,"MHPNEWX";"mhpfin",#N/A,FALSE,"MHPNEWX";"mhpinfo",#N/A,FALSE,"MHPNEWX"}</definedName>
    <definedName name="wrn.Monatsabschluß." localSheetId="4" hidden="1">{#N/A,#N/A,FALSE,"Finanzplan";#N/A,#N/A,FALSE,"Bilanz";#N/A,#N/A,FALSE,"GuV"}</definedName>
    <definedName name="wrn.Monatsabschluß." hidden="1">{#N/A,#N/A,FALSE,"Finanzplan";#N/A,#N/A,FALSE,"Bilanz";#N/A,#N/A,FALSE,"GuV"}</definedName>
    <definedName name="wrn.NA_ULV._.Tand._.B." localSheetId="4" hidden="1">{"NA Top",#N/A,FALSE,"NA-ULV";"NA Bottom",#N/A,FALSE,"NA-ULV"}</definedName>
    <definedName name="wrn.NA_ULV._.Tand._.B." hidden="1">{"NA Top",#N/A,FALSE,"NA-ULV";"NA Bottom",#N/A,FALSE,"NA-ULV"}</definedName>
    <definedName name="wrn.NA._.Model._.T._.and._.B." localSheetId="4" hidden="1">{"NA Top",#N/A,FALSE,"NA Model";"NA Bottom",#N/A,FALSE,"NA Model"}</definedName>
    <definedName name="wrn.NA._.Model._.T._.and._.B." hidden="1">{"NA Top",#N/A,FALSE,"NA Model";"NA Bottom",#N/A,FALSE,"NA Model"}</definedName>
    <definedName name="wrn.Normal." localSheetId="4" hidden="1">{#N/A,#N/A,FALSE,"Market Values I";#N/A,#N/A,FALSE,"Market Values II";#N/A,#N/A,FALSE,"DT Shareholding";#N/A,#N/A,FALSE,"Purchase of Sprint1";#N/A,#N/A,FALSE,"Purchase of Sprint2";#N/A,#N/A,FALSE,"Financial Impact1";#N/A,#N/A,FALSE,"Financial Impact2";#N/A,#N/A,FALSE,"Financial Impact3";#N/A,#N/A,FALSE,"Flowback"}</definedName>
    <definedName name="wrn.Normal." hidden="1">{#N/A,#N/A,FALSE,"Market Values I";#N/A,#N/A,FALSE,"Market Values II";#N/A,#N/A,FALSE,"DT Shareholding";#N/A,#N/A,FALSE,"Purchase of Sprint1";#N/A,#N/A,FALSE,"Purchase of Sprint2";#N/A,#N/A,FALSE,"Financial Impact1";#N/A,#N/A,FALSE,"Financial Impact2";#N/A,#N/A,FALSE,"Financial Impact3";#N/A,#N/A,FALSE,"Flowback"}</definedName>
    <definedName name="wrn.North._.America._.Set." localSheetId="4" hidden="1">{"NA Is w Ratios",#N/A,FALSE,"North America";"PF CFlow NA",#N/A,FALSE,"North America";"NA DCF Matrix",#N/A,FALSE,"North America"}</definedName>
    <definedName name="wrn.North._.America._.Set." hidden="1">{"NA Is w Ratios",#N/A,FALSE,"North America";"PF CFlow NA",#N/A,FALSE,"North America";"NA DCF Matrix",#N/A,FALSE,"North America"}</definedName>
    <definedName name="wrn.nytaann." localSheetId="4" hidden="1">{"nytacash",#N/A,FALSE,"GLOBEINC";"nytainc",#N/A,FALSE,"GLOBEINC";"nytanyt",#N/A,FALSE,"GLOBEINC";"nytareg",#N/A,FALSE,"GLOBEINC";"nytaglobe",#N/A,FALSE,"GLOBEINC";"nytapprttl",#N/A,FALSE,"GLOBEINC"}</definedName>
    <definedName name="wrn.nytaann." hidden="1">{"nytacash",#N/A,FALSE,"GLOBEINC";"nytainc",#N/A,FALSE,"GLOBEINC";"nytanyt",#N/A,FALSE,"GLOBEINC";"nytareg",#N/A,FALSE,"GLOBEINC";"nytaglobe",#N/A,FALSE,"GLOBEINC";"nytapprttl",#N/A,FALSE,"GLOBEINC"}</definedName>
    <definedName name="wrn.Output." localSheetId="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plbscf." localSheetId="4" hidden="1">{"p_l",#N/A,FALSE,"Summary Accounts"}</definedName>
    <definedName name="wrn.plbscf." hidden="1">{"p_l",#N/A,FALSE,"Summary Accounts"}</definedName>
    <definedName name="wrn.PrimeCo." localSheetId="4" hidden="1">{"print 1",#N/A,FALSE,"PrimeCo PCS";"print 2",#N/A,FALSE,"PrimeCo PCS";"valuation",#N/A,FALSE,"PrimeCo PCS"}</definedName>
    <definedName name="wrn.PrimeCo." hidden="1">{"print 1",#N/A,FALSE,"PrimeCo PCS";"print 2",#N/A,FALSE,"PrimeCo PCS";"valuation",#N/A,FALSE,"PrimeCo PCS"}</definedName>
    <definedName name="wrn.Print_CSC." localSheetId="4" hidden="1">{"CSC_1",#N/A,FALSE,"CSC Outputs";"CSC_2",#N/A,FALSE,"CSC Outputs"}</definedName>
    <definedName name="wrn.Print_CSC." hidden="1">{"CSC_1",#N/A,FALSE,"CSC Outputs";"CSC_2",#N/A,FALSE,"CSC Outputs"}</definedName>
    <definedName name="wrn.Print_CSC2" localSheetId="4" hidden="1">{"CSC_1",#N/A,FALSE,"CSC Outputs";"CSC_2",#N/A,FALSE,"CSC Outputs"}</definedName>
    <definedName name="wrn.Print_CSC2" hidden="1">{"CSC_1",#N/A,FALSE,"CSC Outputs";"CSC_2",#N/A,FALSE,"CSC Outputs"}</definedName>
    <definedName name="wrn.print." localSheetId="4" hidden="1">{#N/A,#N/A,FALSE,"FCF Corporate Services";#N/A,#N/A,FALSE,"FCF Assum Corporate Services";#N/A,#N/A,FALSE,"DCF Corp. Services Sensitivity";#N/A,#N/A,FALSE,"AVP Corporate Services";"FCF in percent",#N/A,FALSE,"FCF Corporate Services"}</definedName>
    <definedName name="wrn.print." hidden="1">{#N/A,#N/A,FALSE,"FCF Corporate Services";#N/A,#N/A,FALSE,"FCF Assum Corporate Services";#N/A,#N/A,FALSE,"DCF Corp. Services Sensitivity";#N/A,#N/A,FALSE,"AVP Corporate Services";"FCF in percent",#N/A,FALSE,"FCF Corporate Services"}</definedName>
    <definedName name="wrn.print._.all." localSheetId="4" hidden="1">{"sum of the parts",#N/A,FALSE,"Sum-of-the-Parts";"LBO analysis",#N/A,FALSE,"LBO P&amp;L";"p&amp;L",#N/A,FALSE,"LBO P&amp;L";"cash flow",#N/A,FALSE,"CF";"cap struct",#N/A,FALSE,"LBO P&amp;L";"equity return",#N/A,FALSE,"return"}</definedName>
    <definedName name="wrn.print._.all." hidden="1">{"sum of the parts",#N/A,FALSE,"Sum-of-the-Parts";"LBO analysis",#N/A,FALSE,"LBO P&amp;L";"p&amp;L",#N/A,FALSE,"LBO P&amp;L";"cash flow",#N/A,FALSE,"CF";"cap struct",#N/A,FALSE,"LBO P&amp;L";"equity return",#N/A,FALSE,"return"}</definedName>
    <definedName name="wrn.PRINT._.ALL._.PAGES." localSheetId="4" hidden="1">{#N/A,#N/A,FALSE,"Group Fcst";#N/A,#N/A,FALSE,"Group Fcst Variance";#N/A,#N/A,FALSE,"Consolidated";#N/A,#N/A,FALSE,"Subscriber Mktg";#N/A,#N/A,FALSE,"Vendor Mktg";#N/A,#N/A,FALSE,"Corporate";#N/A,#N/A,FALSE,"Finance";#N/A,#N/A,FALSE,"Cust Svc-Legal";#N/A,#N/A,FALSE,"Legal";#N/A,#N/A,FALSE,"Cust Supp";#N/A,#N/A,FALSE,"Logistics";#N/A,#N/A,FALSE,"Service Mgmt";#N/A,#N/A,FALSE,"GlobalFares";#N/A,#N/A,FALSE,"HR";#N/A,#N/A,FALSE,"President";#N/A,#N/A,FALSE,"Information Services";#N/A,#N/A,FALSE,"Systems Dev";#N/A,#N/A,FALSE,"Network Services";#N/A,#N/A,FALSE,"Data Center"}</definedName>
    <definedName name="wrn.PRINT._.ALL._.PAGES." hidden="1">{#N/A,#N/A,FALSE,"Group Fcst";#N/A,#N/A,FALSE,"Group Fcst Variance";#N/A,#N/A,FALSE,"Consolidated";#N/A,#N/A,FALSE,"Subscriber Mktg";#N/A,#N/A,FALSE,"Vendor Mktg";#N/A,#N/A,FALSE,"Corporate";#N/A,#N/A,FALSE,"Finance";#N/A,#N/A,FALSE,"Cust Svc-Legal";#N/A,#N/A,FALSE,"Legal";#N/A,#N/A,FALSE,"Cust Supp";#N/A,#N/A,FALSE,"Logistics";#N/A,#N/A,FALSE,"Service Mgmt";#N/A,#N/A,FALSE,"GlobalFares";#N/A,#N/A,FALSE,"HR";#N/A,#N/A,FALSE,"President";#N/A,#N/A,FALSE,"Information Services";#N/A,#N/A,FALSE,"Systems Dev";#N/A,#N/A,FALSE,"Network Services";#N/A,#N/A,FALSE,"Data Center"}</definedName>
    <definedName name="wrn.Print._.Europe._.TandB." localSheetId="4" hidden="1">{"Print Top",#N/A,FALSE,"Europe Model";"Print Bottom",#N/A,FALSE,"Europe Model"}</definedName>
    <definedName name="wrn.Print._.Europe._.TandB." hidden="1">{"Print Top",#N/A,FALSE,"Europe Model";"Print Bottom",#N/A,FALSE,"Europe Model"}</definedName>
    <definedName name="wrn.Print._.FE._.T._.and._.B." localSheetId="4" hidden="1">{"Far East Top",#N/A,FALSE,"FE Model";"Far East Bottom",#N/A,FALSE,"FE Model"}</definedName>
    <definedName name="wrn.Print._.FE._.T._.and._.B." hidden="1">{"Far East Top",#N/A,FALSE,"FE Model";"Far East Bottom",#N/A,FALSE,"FE Model"}</definedName>
    <definedName name="wrn.print._.pages." localSheetId="4" hidden="1">{#N/A,#N/A,FALSE,"Spain MKT";#N/A,#N/A,FALSE,"Assumptions";#N/A,#N/A,FALSE,"Adve";#N/A,#N/A,FALSE,"E-Commerce";#N/A,#N/A,FALSE,"Opex";#N/A,#N/A,FALSE,"P&amp;L";#N/A,#N/A,FALSE,"FCF &amp; DCF"}</definedName>
    <definedName name="wrn.print._.pages." hidden="1">{#N/A,#N/A,FALSE,"Spain MKT";#N/A,#N/A,FALSE,"Assumptions";#N/A,#N/A,FALSE,"Adve";#N/A,#N/A,FALSE,"E-Commerce";#N/A,#N/A,FALSE,"Opex";#N/A,#N/A,FALSE,"P&amp;L";#N/A,#N/A,FALSE,"FCF &amp; DCF"}</definedName>
    <definedName name="wrn.print._.pages2." localSheetId="4" hidden="1">{#N/A,#N/A,FALSE,"Spain MKT";#N/A,#N/A,FALSE,"Assumptions";#N/A,#N/A,FALSE,"Adve";#N/A,#N/A,FALSE,"E-Commerce";#N/A,#N/A,FALSE,"Opex";#N/A,#N/A,FALSE,"P&amp;L";#N/A,#N/A,FALSE,"FCF &amp; DCF"}</definedName>
    <definedName name="wrn.print._.pages2." hidden="1">{#N/A,#N/A,FALSE,"Spain MKT";#N/A,#N/A,FALSE,"Assumptions";#N/A,#N/A,FALSE,"Adve";#N/A,#N/A,FALSE,"E-Commerce";#N/A,#N/A,FALSE,"Opex";#N/A,#N/A,FALSE,"P&amp;L";#N/A,#N/A,FALSE,"FCF &amp; DCF"}</definedName>
    <definedName name="wrn.print._.standalone." localSheetId="4" hidden="1">{"standalone1",#N/A,FALSE,"DCFBase";"standalone2",#N/A,FALSE,"DCFBase"}</definedName>
    <definedName name="wrn.print._.standalone." hidden="1">{"standalone1",#N/A,FALSE,"DCFBase";"standalone2",#N/A,FALSE,"DCFBase"}</definedName>
    <definedName name="wrn.printall." localSheetId="4" hidden="1">{"projections1",#N/A,FALSE,"projections";"dcf2",#N/A,FALSE,"dcf";"dcf no profit sharing",#N/A,FALSE,"dcf no profit sharing";"avp1",#N/A,FALSE,"avp"}</definedName>
    <definedName name="wrn.printall." hidden="1">{"projections1",#N/A,FALSE,"projections";"dcf2",#N/A,FALSE,"dcf";"dcf no profit sharing",#N/A,FALSE,"dcf no profit sharing";"avp1",#N/A,FALSE,"avp"}</definedName>
    <definedName name="wrn.printqtr." localSheetId="4" hidden="1">{"nytasecond",#N/A,FALSE,"NYTQTRS";"nytafirst",#N/A,FALSE,"NYTQTRS";"nytathird",#N/A,FALSE,"NYTQTRS";"nytafourth",#N/A,FALSE,"NYTQTRS";"nytafull",#N/A,FALSE,"NYTQTRS"}</definedName>
    <definedName name="wrn.printqtr." hidden="1">{"nytasecond",#N/A,FALSE,"NYTQTRS";"nytafirst",#N/A,FALSE,"NYTQTRS";"nytathird",#N/A,FALSE,"NYTQTRS";"nytafourth",#N/A,FALSE,"NYTQTRS";"nytafull",#N/A,FALSE,"NYTQTRS"}</definedName>
    <definedName name="wrn.ProMonte." localSheetId="4" hidden="1">{#N/A,#N/A,FALSE,"Assump";"view1",#N/A,FALSE,"P&amp;L";"view2",#N/A,FALSE,"P&amp;L";#N/A,#N/A,FALSE,"P&amp;L PERC";"view1",#N/A,FALSE,"BS";"view2",#N/A,FALSE,"BS";#N/A,#N/A,FALSE,"CF";#N/A,#N/A,FALSE,"Debt Rep";#N/A,#N/A,FALSE,"Ratios";#N/A,#N/A,FALSE,"adjusted BS";#N/A,#N/A,FALSE,"96-97 P&amp;L";#N/A,#N/A,FALSE,"96-97 BS"}</definedName>
    <definedName name="wrn.ProMonte." hidden="1">{#N/A,#N/A,FALSE,"Assump";"view1",#N/A,FALSE,"P&amp;L";"view2",#N/A,FALSE,"P&amp;L";#N/A,#N/A,FALSE,"P&amp;L PERC";"view1",#N/A,FALSE,"BS";"view2",#N/A,FALSE,"BS";#N/A,#N/A,FALSE,"CF";#N/A,#N/A,FALSE,"Debt Rep";#N/A,#N/A,FALSE,"Ratios";#N/A,#N/A,FALSE,"adjusted BS";#N/A,#N/A,FALSE,"96-97 P&amp;L";#N/A,#N/A,FALSE,"96-97 BS"}</definedName>
    <definedName name="wrn.ratios." localSheetId="4" hidden="1">{"ratios",#N/A,FALSE,"Summary Accounts"}</definedName>
    <definedName name="wrn.ratios." hidden="1">{"ratios",#N/A,FALSE,"Summary Accounts"}</definedName>
    <definedName name="wrn.ratios._.only." localSheetId="4" hidden="1">{"ratios2",#N/A,FALSE,"Ratios"}</definedName>
    <definedName name="wrn.ratios._.only." hidden="1">{"ratios2",#N/A,FALSE,"Ratios"}</definedName>
    <definedName name="wrn.Report_Page." localSheetId="4" hidden="1">{"Annual_Income",#N/A,FALSE,"Report Page";"Balance_Cash_Flow",#N/A,FALSE,"Report Page";"Quarterly_Income",#N/A,FALSE,"Report Page"}</definedName>
    <definedName name="wrn.Report_Page." hidden="1">{"Annual_Income",#N/A,FALSE,"Report Page";"Balance_Cash_Flow",#N/A,FALSE,"Report Page";"Quarterly_Income",#N/A,FALSE,"Report Page"}</definedName>
    <definedName name="wrn.RR._.book." localSheetId="4" hidden="1">{"DCF1",#N/A,TRUE,"CC";"DCF2",#N/A,TRUE,"CC";"DCF3",#N/A,TRUE,"CC";#N/A,#N/A,TRUE,"LBO Analysis";"CC_overview",#N/A,TRUE,"CC";"RR_summary",#N/A,TRUE,"RR";"Contribution",#N/A,TRUE,"Contribution CC-RR";"CPE_merger_plan",#N/A,TRUE,"CC Merger Plan (CP&amp;E)";#N/A,#N/A,TRUE,"Break-Up";#N/A,#N/A,TRUE,"CC Merger Plan"}</definedName>
    <definedName name="wrn.RR._.book." hidden="1">{"DCF1",#N/A,TRUE,"CC";"DCF2",#N/A,TRUE,"CC";"DCF3",#N/A,TRUE,"CC";#N/A,#N/A,TRUE,"LBO Analysis";"CC_overview",#N/A,TRUE,"CC";"RR_summary",#N/A,TRUE,"RR";"Contribution",#N/A,TRUE,"Contribution CC-RR";"CPE_merger_plan",#N/A,TRUE,"CC Merger Plan (CP&amp;E)";#N/A,#N/A,TRUE,"Break-Up";#N/A,#N/A,TRUE,"CC Merger Plan"}</definedName>
    <definedName name="wrn.sales." localSheetId="3" hidden="1">{"sales",#N/A,FALSE,"Sales";"sales existing",#N/A,FALSE,"Sales";"sales rd1",#N/A,FALSE,"Sales";"sales rd2",#N/A,FALSE,"Sales"}</definedName>
    <definedName name="wrn.sales." localSheetId="4" hidden="1">{"sales",#N/A,FALSE,"Sales";"sales existing",#N/A,FALSE,"Sales";"sales rd1",#N/A,FALSE,"Sales";"sales rd2",#N/A,FALSE,"Sales"}</definedName>
    <definedName name="wrn.sales." hidden="1">{"sales",#N/A,FALSE,"Sales";"sales existing",#N/A,FALSE,"Sales";"sales rd1",#N/A,FALSE,"Sales";"sales rd2",#N/A,FALSE,"Sales"}</definedName>
    <definedName name="wrn.SB_PRES." localSheetId="4" hidden="1">{#N/A,#N/A,TRUE,"Sheet16"}</definedName>
    <definedName name="wrn.SB_PRES." hidden="1">{#N/A,#N/A,TRUE,"Sheet16"}</definedName>
    <definedName name="wrn.sensitivity." localSheetId="4" hidden="1">{"sensitivity",#N/A,FALSE,"Sensitivity"}</definedName>
    <definedName name="wrn.sensitivity." hidden="1">{"sensitivity",#N/A,FALSE,"Sensitivity"}</definedName>
    <definedName name="wrn.SKSCS1." localSheetId="4" hidden="1">{#N/A,#N/A,FALSE,"Antony Financials";#N/A,#N/A,FALSE,"Cowboy Financials";#N/A,#N/A,FALSE,"Combined";#N/A,#N/A,FALSE,"Valuematrix";#N/A,#N/A,FALSE,"DCFAntony";#N/A,#N/A,FALSE,"DCFCowboy";#N/A,#N/A,FALSE,"DCFCombined"}</definedName>
    <definedName name="wrn.SKSCS1." hidden="1">{#N/A,#N/A,FALSE,"Antony Financials";#N/A,#N/A,FALSE,"Cowboy Financials";#N/A,#N/A,FALSE,"Combined";#N/A,#N/A,FALSE,"Valuematrix";#N/A,#N/A,FALSE,"DCFAntony";#N/A,#N/A,FALSE,"DCFCowboy";#N/A,#N/A,FALSE,"DCFCombined"}</definedName>
    <definedName name="wrn.Soft._.Drinks." localSheetId="4" hidden="1">{#N/A,#N/A,FALSE,"Soft Drinks";#N/A,#N/A,FALSE,"Club Soft";#N/A,#N/A,FALSE,"Club Mixers";#N/A,#N/A,FALSE,"TK";#N/A,#N/A,FALSE,"Cidona";#N/A,#N/A,FALSE,"Britvic";#N/A,#N/A,FALSE,"Mi Wadi";#N/A,#N/A,FALSE,"Pepsi";#N/A,#N/A,FALSE,"7UP";#N/A,#N/A,FALSE,"Schweppes";#N/A,#N/A,FALSE,"Wholesale";#N/A,#N/A,FALSE,"Other Soft Drinks"}</definedName>
    <definedName name="wrn.Soft._.Drinks." hidden="1">{#N/A,#N/A,FALSE,"Soft Drinks";#N/A,#N/A,FALSE,"Club Soft";#N/A,#N/A,FALSE,"Club Mixers";#N/A,#N/A,FALSE,"TK";#N/A,#N/A,FALSE,"Cidona";#N/A,#N/A,FALSE,"Britvic";#N/A,#N/A,FALSE,"Mi Wadi";#N/A,#N/A,FALSE,"Pepsi";#N/A,#N/A,FALSE,"7UP";#N/A,#N/A,FALSE,"Schweppes";#N/A,#N/A,FALSE,"Wholesale";#N/A,#N/A,FALSE,"Other Soft Drinks"}</definedName>
    <definedName name="wrn.sspall." localSheetId="4" hidden="1">{"sspcash",#N/A,FALSE,"EWSINCX";"sspinc",#N/A,FALSE,"EWSINCX";"ssptax",#N/A,FALSE,"EWSINCX";"ssppub",#N/A,FALSE,"EWSINCX";"sspperchgetc",#N/A,FALSE,"EWSINCX";"sspevan",#N/A,FALSE,"EWSINCX";"sspbroad",#N/A,FALSE,"EWSINCX";"sspbroadcont",#N/A,FALSE,"EWSINCX";"sspcable",#N/A,FALSE,"EWSINCX";"sspent",#N/A,FALSE,"EWSINCX"}</definedName>
    <definedName name="wrn.sspall." hidden="1">{"sspcash",#N/A,FALSE,"EWSINCX";"sspinc",#N/A,FALSE,"EWSINCX";"ssptax",#N/A,FALSE,"EWSINCX";"ssppub",#N/A,FALSE,"EWSINCX";"sspperchgetc",#N/A,FALSE,"EWSINCX";"sspevan",#N/A,FALSE,"EWSINCX";"sspbroad",#N/A,FALSE,"EWSINCX";"sspbroadcont",#N/A,FALSE,"EWSINCX";"sspcable",#N/A,FALSE,"EWSINCX";"sspent",#N/A,FALSE,"EWSINCX"}</definedName>
    <definedName name="wrn.Standard." localSheetId="4" hidden="1">{"Financials",#N/A,FALSE,"Financials";"AVP",#N/A,FALSE,"AVP";"DCF",#N/A,FALSE,"DCF";"CSC",#N/A,FALSE,"CSC";"Deal_Comp",#N/A,FALSE,"DealComp"}</definedName>
    <definedName name="wrn.Standard." hidden="1">{"Financials",#N/A,FALSE,"Financials";"AVP",#N/A,FALSE,"AVP";"DCF",#N/A,FALSE,"DCF";"CSC",#N/A,FALSE,"CSC";"Deal_Comp",#N/A,FALSE,"DealComp"}</definedName>
    <definedName name="wrn.summary." localSheetId="4" hidden="1">{#N/A,#N/A,FALSE,"Summary";#N/A,#N/A,FALSE,"CF";#N/A,#N/A,FALSE,"P&amp;L";"summary",#N/A,FALSE,"Returns";#N/A,#N/A,FALSE,"BS";"summary",#N/A,FALSE,"Analysis";#N/A,#N/A,FALSE,"Assumptions"}</definedName>
    <definedName name="wrn.summary." hidden="1">{#N/A,#N/A,FALSE,"Summary";#N/A,#N/A,FALSE,"CF";#N/A,#N/A,FALSE,"P&amp;L";"summary",#N/A,FALSE,"Returns";#N/A,#N/A,FALSE,"BS";"summary",#N/A,FALSE,"Analysis";#N/A,#N/A,FALSE,"Assumptions"}</definedName>
    <definedName name="wrn.SummaryPgs." localSheetId="4" hidden="1">{#N/A,#N/A,FALSE,"CreditStat";#N/A,#N/A,FALSE,"SPbrkup";#N/A,#N/A,FALSE,"MerSPsyn";#N/A,#N/A,FALSE,"MerSPwKCsyn";#N/A,#N/A,FALSE,"MerSPwKCsyn (2)";#N/A,#N/A,FALSE,"CreditStat (2)"}</definedName>
    <definedName name="wrn.SummaryPgs." hidden="1">{#N/A,#N/A,FALSE,"CreditStat";#N/A,#N/A,FALSE,"SPbrkup";#N/A,#N/A,FALSE,"MerSPsyn";#N/A,#N/A,FALSE,"MerSPwKCsyn";#N/A,#N/A,FALSE,"MerSPwKCsyn (2)";#N/A,#N/A,FALSE,"CreditStat (2)"}</definedName>
    <definedName name="wrn.Tariff._.Analysis." localSheetId="4" hidden="1">{"Tarifica91",#N/A,FALSE,"Tariffs";"Tarifica92",#N/A,FALSE,"Tariffs";"Tarifica93",#N/A,FALSE,"Tariffs";"Tarifica94",#N/A,FALSE,"Tariffs";"Tarifica95",#N/A,FALSE,"Tariffs";"Tarifica96",#N/A,FALSE,"Tariffs"}</definedName>
    <definedName name="wrn.Tariff._.Analysis." hidden="1">{"Tarifica91",#N/A,FALSE,"Tariffs";"Tarifica92",#N/A,FALSE,"Tariffs";"Tarifica93",#N/A,FALSE,"Tariffs";"Tarifica94",#N/A,FALSE,"Tariffs";"Tarifica95",#N/A,FALSE,"Tariffs";"Tarifica96",#N/A,FALSE,"Tariffs"}</definedName>
    <definedName name="wrn.Tariff._.Comaprison." localSheetId="4" hidden="1">{"Tariff Comparison",#N/A,FALSE,"Benchmarking";"Tariff Comparison 2",#N/A,FALSE,"Benchmarking";"Tariff Comparison 3",#N/A,FALSE,"Benchmarking"}</definedName>
    <definedName name="wrn.Tariff._.Comaprison." hidden="1">{"Tariff Comparison",#N/A,FALSE,"Benchmarking";"Tariff Comparison 2",#N/A,FALSE,"Benchmarking";"Tariff Comparison 3",#N/A,FALSE,"Benchmarking"}</definedName>
    <definedName name="wrn.test." localSheetId="4" hidden="1">{"test2",#N/A,TRUE,"Prices"}</definedName>
    <definedName name="wrn.test." hidden="1">{"test2",#N/A,TRUE,"Prices"}</definedName>
    <definedName name="wrn.TMCALL." localSheetId="4" hidden="1">{"tmccash",#N/A,FALSE,"INCX";"tmcinc",#N/A,FALSE,"INCX";"tmcpretx",#N/A,FALSE,"INCX";"tmcadrev",#N/A,FALSE,"INCX";"tmcbooks",#N/A,FALSE,"INCX"}</definedName>
    <definedName name="wrn.TMCALL." hidden="1">{"tmccash",#N/A,FALSE,"INCX";"tmcinc",#N/A,FALSE,"INCX";"tmcpretx",#N/A,FALSE,"INCX";"tmcadrev",#N/A,FALSE,"INCX";"tmcbooks",#N/A,FALSE,"INCX"}</definedName>
    <definedName name="wrn.trball." localSheetId="4" hidden="1">{"trbcash",#N/A,FALSE,"INCPF";"trbinc",#N/A,FALSE,"INCPF";"trbchic",#N/A,FALSE,"INCPF";"trbadrev",#N/A,FALSE,"INCPF";"trbstns",#N/A,FALSE,"INCPF";"trbtvstns",#N/A,FALSE,"INCPF"}</definedName>
    <definedName name="wrn.trball." hidden="1">{"trbcash",#N/A,FALSE,"INCPF";"trbinc",#N/A,FALSE,"INCPF";"trbchic",#N/A,FALSE,"INCPF";"trbadrev",#N/A,FALSE,"INCPF";"trbstns",#N/A,FALSE,"INCPF";"trbtvstns",#N/A,FALSE,"INCPF"}</definedName>
    <definedName name="wrn.Tweety." localSheetId="4" hidden="1">{#N/A,#N/A,FALSE,"A&amp;E";#N/A,#N/A,FALSE,"HighTop";#N/A,#N/A,FALSE,"JG";#N/A,#N/A,FALSE,"RI";#N/A,#N/A,FALSE,"woHT";#N/A,#N/A,FALSE,"woHT&amp;JG"}</definedName>
    <definedName name="wrn.Tweety." hidden="1">{#N/A,#N/A,FALSE,"A&amp;E";#N/A,#N/A,FALSE,"HighTop";#N/A,#N/A,FALSE,"JG";#N/A,#N/A,FALSE,"RI";#N/A,#N/A,FALSE,"woHT";#N/A,#N/A,FALSE,"woHT&amp;JG"}</definedName>
    <definedName name="wrn.Umsatz." localSheetId="4" hidden="1">{#N/A,#N/A,FALSE,"Umsatz";#N/A,#N/A,FALSE,"Base V.02";#N/A,#N/A,FALSE,"Charts"}</definedName>
    <definedName name="wrn.Umsatz." hidden="1">{#N/A,#N/A,FALSE,"Umsatz";#N/A,#N/A,FALSE,"Base V.02";#N/A,#N/A,FALSE,"Charts"}</definedName>
    <definedName name="wrn.USW." localSheetId="4" hidden="1">{"IS",#N/A,FALSE,"IS";"RPTIS",#N/A,FALSE,"RPTIS";"STATS",#N/A,FALSE,"STATS";"BS",#N/A,FALSE,"BS"}</definedName>
    <definedName name="wrn.USW." hidden="1">{"IS",#N/A,FALSE,"IS";"RPTIS",#N/A,FALSE,"RPTIS";"STATS",#N/A,FALSE,"STATS";"BS",#N/A,FALSE,"BS"}</definedName>
    <definedName name="wrn.UTL._.Position." localSheetId="4" hidden="1">{"UTL effect",#N/A,FALSE,"Sensitivity"}</definedName>
    <definedName name="wrn.UTL._.Position." hidden="1">{"UTL effect",#N/A,FALSE,"Sensitivity"}</definedName>
    <definedName name="wrn.valderrama." localSheetId="4" hidden="1">{"valderrama1",#N/A,FALSE,"Pro Forma";"valderrama",#N/A,FALSE,"Pro Forma"}</definedName>
    <definedName name="wrn.valderrama." hidden="1">{"valderrama1",#N/A,FALSE,"Pro Forma";"valderrama",#N/A,FALSE,"Pro Forma"}</definedName>
    <definedName name="wrn.valuation." localSheetId="4" hidden="1">{#N/A,#N/A,FALSE,"Valuation";#N/A,#N/A,FALSE,"Valuation (5)";#N/A,#N/A,FALSE,"Valuation (2)";#N/A,#N/A,FALSE,"Valuation (3)"}</definedName>
    <definedName name="wrn.valuation." hidden="1">{#N/A,#N/A,FALSE,"Valuation";#N/A,#N/A,FALSE,"Valuation (5)";#N/A,#N/A,FALSE,"Valuation (2)";#N/A,#N/A,FALSE,"Valuation (3)"}</definedName>
    <definedName name="wrn.Valuation._.Package._.1." localSheetId="4"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Water." localSheetId="4" hidden="1">{#N/A,#N/A,FALSE,"Water";#N/A,#N/A,FALSE,"Ballygowan";#N/A,#N/A,FALSE,"Volvic"}</definedName>
    <definedName name="wrn.Water." hidden="1">{#N/A,#N/A,FALSE,"Water";#N/A,#N/A,FALSE,"Ballygowan";#N/A,#N/A,FALSE,"Volvic"}</definedName>
    <definedName name="wrn.whole._.document." localSheetId="4" hidden="1">{"page 1",#N/A,FALSE,"A";"page 2",#N/A,FALSE,"A";"page 3",#N/A,FALSE,"A";"page 4",#N/A,FALSE,"A";"page 5",#N/A,FALSE,"A";"page 6",#N/A,FALSE,"A";"page 7",#N/A,FALSE,"A";"page 8",#N/A,FALSE,"A";"page 9",#N/A,FALSE,"A";"page 10",#N/A,FALSE,"A";"page 11",#N/A,FALSE,"A";"page 12",#N/A,FALSE,"A";"page 13",#N/A,FALSE,"A";"page 14",#N/A,FALSE,"A"}</definedName>
    <definedName name="wrn.whole._.document." hidden="1">{"page 1",#N/A,FALSE,"A";"page 2",#N/A,FALSE,"A";"page 3",#N/A,FALSE,"A";"page 4",#N/A,FALSE,"A";"page 5",#N/A,FALSE,"A";"page 6",#N/A,FALSE,"A";"page 7",#N/A,FALSE,"A";"page 8",#N/A,FALSE,"A";"page 9",#N/A,FALSE,"A";"page 10",#N/A,FALSE,"A";"page 11",#N/A,FALSE,"A";"page 12",#N/A,FALSE,"A";"page 13",#N/A,FALSE,"A";"page 14",#N/A,FALSE,"A"}</definedName>
    <definedName name="wrn.WholeShabang." localSheetId="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ineSpirits." localSheetId="4" hidden="1">{#N/A,#N/A,FALSE,"W&amp;Spirits";#N/A,#N/A,FALSE,"Grants";#N/A,#N/A,FALSE,"CCB"}</definedName>
    <definedName name="wrn.WineSpirits." hidden="1">{#N/A,#N/A,FALSE,"W&amp;Spirits";#N/A,#N/A,FALSE,"Grants";#N/A,#N/A,FALSE,"CCB"}</definedName>
    <definedName name="wrn.wpoall." localSheetId="4" hidden="1">{"wpocash",#N/A,FALSE,"WPOALLT";"wpoinc",#N/A,FALSE,"WPOALLT";"wpoexcl",#N/A,FALSE,"WPOALLT";"wpocable",#N/A,FALSE,"WPOALLT";"wpobroad",#N/A,FALSE,"WPOALLT";"wpopost",#N/A,FALSE,"WPOALLT";"wponwsweek",#N/A,FALSE,"WPOALLT"}</definedName>
    <definedName name="wrn.wpoall." hidden="1">{"wpocash",#N/A,FALSE,"WPOALLT";"wpoinc",#N/A,FALSE,"WPOALLT";"wpoexcl",#N/A,FALSE,"WPOALLT";"wpocable",#N/A,FALSE,"WPOALLT";"wpobroad",#N/A,FALSE,"WPOALLT";"wpopost",#N/A,FALSE,"WPOALLT";"wponwsweek",#N/A,FALSE,"WPOALLT"}</definedName>
    <definedName name="wrn.YTD." localSheetId="4" hidden="1">{"Chemical Division",#N/A,FALSE,"YTD";"Divisions",#N/A,FALSE,"YTD"}</definedName>
    <definedName name="wrn.YTD." hidden="1">{"Chemical Division",#N/A,FALSE,"YTD";"Divisions",#N/A,FALSE,"YTD"}</definedName>
    <definedName name="wrn2.Bplan." localSheetId="4" hidden="1">{#N/A,#N/A,FALSE,"F_Plan";#N/A,#N/A,FALSE,"Parameter"}</definedName>
    <definedName name="wrn2.Bplan." hidden="1">{#N/A,#N/A,FALSE,"F_Plan";#N/A,#N/A,FALSE,"Parameter"}</definedName>
    <definedName name="WW" localSheetId="4" hidden="1">{"page1",#N/A,TRUE,"CSC";"page2",#N/A,TRUE,"CSC"}</definedName>
    <definedName name="WW" hidden="1">{"page1",#N/A,TRUE,"CSC";"page2",#N/A,TRUE,"CSC"}</definedName>
    <definedName name="x" localSheetId="3" hidden="1">{#N/A,#N/A,FALSE,"FY97";#N/A,#N/A,FALSE,"FY98";#N/A,#N/A,FALSE,"FY99";#N/A,#N/A,FALSE,"FY00";#N/A,#N/A,FALSE,"FY01"}</definedName>
    <definedName name="x" localSheetId="4" hidden="1">{#N/A,#N/A,FALSE,"FY97";#N/A,#N/A,FALSE,"FY98";#N/A,#N/A,FALSE,"FY99";#N/A,#N/A,FALSE,"FY00";#N/A,#N/A,FALSE,"FY01"}</definedName>
    <definedName name="x" hidden="1">{#N/A,#N/A,FALSE,"FY97";#N/A,#N/A,FALSE,"FY98";#N/A,#N/A,FALSE,"FY99";#N/A,#N/A,FALSE,"FY00";#N/A,#N/A,FALSE,"FY01"}</definedName>
    <definedName name="XAxisIncr" hidden="1">#REF!</definedName>
    <definedName name="xDSL">'[31]MKT-SIZE'!$B$55:$L$55</definedName>
    <definedName name="XMIL">'[233]Cost Breakdown'!$G$7</definedName>
    <definedName name="XValueRange" localSheetId="4">OFFSET(WACC!DataLabels,0,1)</definedName>
    <definedName name="XValueRange">OFFSET(DataLabels,0,1)</definedName>
    <definedName name="XX" localSheetId="4">{0.1;0;0.382758620689655;0;0;0;0.258620689655172;0;0.258620689655172}</definedName>
    <definedName name="XX">{0.1;0;0.382758620689655;0;0;0;0.258620689655172;0;0.258620689655172}</definedName>
    <definedName name="xxxx" localSheetId="4">{"Notes";"page1";"page2";"page3"}</definedName>
    <definedName name="xxxx">{"Notes";"page1";"page2";"page3"}</definedName>
    <definedName name="xxxxx" localSheetId="4" hidden="1">{"10yp capex",#N/A,FALSE,"Celtel alternative 6"}</definedName>
    <definedName name="xxxxx" hidden="1">{"10yp capex",#N/A,FALSE,"Celtel alternative 6"}</definedName>
    <definedName name="xxxxxx" localSheetId="4" hidden="1">{"10yp graphs",#N/A,FALSE,"Market Data"}</definedName>
    <definedName name="xxxxxx" hidden="1">{"10yp graphs",#N/A,FALSE,"Market Data"}</definedName>
    <definedName name="YAxisIncr" hidden="1">#REF!</definedName>
    <definedName name="YAxisMax" hidden="1">#REF!</definedName>
    <definedName name="YAxisMin" hidden="1">#REF!</definedName>
    <definedName name="year" localSheetId="3">#REF!</definedName>
    <definedName name="Year">#REF!</definedName>
    <definedName name="Year_Adj">[234]FinModel_Wind!$E$6</definedName>
    <definedName name="YearEndDay" localSheetId="3">#REF!</definedName>
    <definedName name="YearEndDay">#REF!</definedName>
    <definedName name="YearEndMonth" localSheetId="3">#REF!</definedName>
    <definedName name="YearEndMonth">#REF!</definedName>
    <definedName name="Years">"A1:v1"</definedName>
    <definedName name="YrEnd_FFr_USD">0.1767</definedName>
    <definedName name="YTDActSp">[235]Basisinfos!$B$49</definedName>
    <definedName name="yuuuuuuu" localSheetId="4" hidden="1">{"ratios",#N/A,FALSE,"Summary Accounts"}</definedName>
    <definedName name="yuuuuuuu" hidden="1">{"ratios",#N/A,FALSE,"Summary Accounts"}</definedName>
    <definedName name="YValueRange" localSheetId="4">OFFSET(WACC!DataLabels,0,2)</definedName>
    <definedName name="YValueRange">OFFSET(DataLabels,0,2)</definedName>
    <definedName name="yy">'[236]mu.tipli Europa'!$A$9:$BN$47</definedName>
    <definedName name="yyyyyy" localSheetId="4" hidden="1">{"p_l",#N/A,FALSE,"Summary Accounts"}</definedName>
    <definedName name="yyyyyy" hidden="1">{"p_l",#N/A,FALSE,"Summary Accounts"}</definedName>
    <definedName name="Z_8E437FCE_8A82_44FB_96BE_F859275131EE_.wvu.PrintArea" hidden="1">[145]GE!$A$1:$M$322</definedName>
    <definedName name="Z_8E437FCE_8A82_44FB_96BE_F859275131EE_.wvu.PrintTitles" hidden="1">[145]GE!$A$1:$IV$5</definedName>
    <definedName name="zbt" localSheetId="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zbt"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zEXTPfad_">"U:\Pläne\19WoFC\Extern\"</definedName>
    <definedName name="zma1">[22]NetCom!$L$35</definedName>
    <definedName name="zma10">[22]NetCom!$L$214</definedName>
    <definedName name="zma11">[22]NetCom!$L$215</definedName>
    <definedName name="zma12">[22]NetCom!$L$216</definedName>
    <definedName name="zma13">[22]NetCom!$L$217</definedName>
    <definedName name="zma14">[22]NetCom!$M$33</definedName>
    <definedName name="zma15">[22]NetCom!$M$60</definedName>
    <definedName name="zma16">[22]NetCom!$M$59</definedName>
    <definedName name="zma17">[22]NetCom!$M$58</definedName>
    <definedName name="zma18">[22]NetCom!$M$43</definedName>
    <definedName name="zma19">[22]NetCom!$M$53</definedName>
    <definedName name="zma2">[22]NetCom!$L$36</definedName>
    <definedName name="zma20">[22]NetCom!$G$231</definedName>
    <definedName name="zma21">[22]NetCom!$G$236</definedName>
    <definedName name="zma22">[22]NetCom!$G$239</definedName>
    <definedName name="zma23">[22]NetCom!$G$240</definedName>
    <definedName name="zma24">[22]NetCom!$G$243</definedName>
    <definedName name="zma25">[22]NetCom!$G$244</definedName>
    <definedName name="zma26">[22]NetCom!$G$250</definedName>
    <definedName name="zma3">[22]NetCom!$L$37</definedName>
    <definedName name="zma4">[22]NetCom!$L$48</definedName>
    <definedName name="zma5">[22]NetCom!$L$53</definedName>
    <definedName name="zma6">[22]NetCom!$L$210</definedName>
    <definedName name="zma7">[22]NetCom!$L$211</definedName>
    <definedName name="zma8">[22]NetCom!$L$212</definedName>
    <definedName name="zma9">[22]NetCom!$L$213</definedName>
    <definedName name="zParameterFolge_">"PLParm;ACL;AUFTRAG;FCST;Proc;PkgZeit;PKG"</definedName>
    <definedName name="zParm_">"zParm_.xls"</definedName>
    <definedName name="zPARMPfad_">"U:\Pläne\19WoFC\"</definedName>
    <definedName name="zz">'[236]mu.tipli Europa'!$A$9:$AJ$47</definedName>
  </definedNames>
  <calcPr calcId="191029" iterate="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5" i="48" l="1"/>
  <c r="C16" i="48"/>
  <c r="H76" i="47" l="1"/>
  <c r="L77" i="47" s="1"/>
  <c r="G245" i="47"/>
  <c r="G231" i="47" s="1"/>
  <c r="F64" i="47" s="1"/>
  <c r="M269" i="47"/>
  <c r="M261" i="47"/>
  <c r="F46" i="47"/>
  <c r="E26" i="47"/>
  <c r="E25" i="47"/>
  <c r="E39" i="47"/>
  <c r="E42" i="47" s="1"/>
  <c r="E44" i="47"/>
  <c r="U48" i="47" s="1"/>
  <c r="H21" i="47"/>
  <c r="E48" i="47" s="1"/>
  <c r="J48" i="47" s="1"/>
  <c r="N48" i="47" s="1"/>
  <c r="L277" i="47"/>
  <c r="L278" i="47"/>
  <c r="L289" i="47" s="1"/>
  <c r="F233" i="47" s="1"/>
  <c r="G225" i="47"/>
  <c r="W43" i="47"/>
  <c r="V47" i="47"/>
  <c r="W47" i="47"/>
  <c r="U44" i="47"/>
  <c r="J80" i="47"/>
  <c r="J172" i="47"/>
  <c r="O124" i="47"/>
  <c r="G130" i="47"/>
  <c r="G126" i="47"/>
  <c r="G125" i="47"/>
  <c r="G124" i="47"/>
  <c r="J36" i="47"/>
  <c r="J39" i="47" s="1"/>
  <c r="B20" i="49"/>
  <c r="B19" i="49"/>
  <c r="G93" i="47"/>
  <c r="G98" i="47"/>
  <c r="G94" i="47"/>
  <c r="K5" i="48"/>
  <c r="B18" i="49"/>
  <c r="J24" i="102"/>
  <c r="J5" i="48"/>
  <c r="I24" i="102"/>
  <c r="I5" i="48" s="1"/>
  <c r="H24" i="102"/>
  <c r="H5" i="48" s="1"/>
  <c r="G24" i="102"/>
  <c r="G5" i="48" s="1"/>
  <c r="F24" i="102"/>
  <c r="K288" i="47"/>
  <c r="K287" i="47"/>
  <c r="K286" i="47"/>
  <c r="K285" i="47"/>
  <c r="K284" i="47"/>
  <c r="K283" i="47"/>
  <c r="K282" i="47"/>
  <c r="K281" i="47"/>
  <c r="K279" i="47"/>
  <c r="K280" i="47"/>
  <c r="J187" i="47"/>
  <c r="J179" i="47"/>
  <c r="J181" i="47" s="1"/>
  <c r="F140" i="47"/>
  <c r="M126" i="47"/>
  <c r="M125" i="47"/>
  <c r="M124" i="47"/>
  <c r="O126" i="47"/>
  <c r="O125" i="47"/>
  <c r="I126" i="47"/>
  <c r="I125" i="47"/>
  <c r="I124" i="47"/>
  <c r="N127" i="47"/>
  <c r="L127" i="47"/>
  <c r="K127" i="47"/>
  <c r="H127" i="47"/>
  <c r="H131" i="47" s="1"/>
  <c r="F127" i="47"/>
  <c r="E127" i="47"/>
  <c r="G127" i="47" s="1"/>
  <c r="E122" i="47"/>
  <c r="K122" i="47" s="1"/>
  <c r="L122" i="47" s="1"/>
  <c r="K207" i="47"/>
  <c r="O200" i="47"/>
  <c r="N200" i="47"/>
  <c r="N202" i="47" s="1"/>
  <c r="M200" i="47"/>
  <c r="L200" i="47"/>
  <c r="K200" i="47"/>
  <c r="L202" i="47" s="1"/>
  <c r="M202" i="47"/>
  <c r="F25" i="102"/>
  <c r="F48" i="102"/>
  <c r="F39" i="102" s="1"/>
  <c r="F38" i="102"/>
  <c r="G38" i="102" s="1"/>
  <c r="H38" i="102" s="1"/>
  <c r="J12" i="102"/>
  <c r="J30" i="102" s="1"/>
  <c r="J9" i="48" s="1"/>
  <c r="I12" i="102"/>
  <c r="N197" i="47" s="1"/>
  <c r="H12" i="102"/>
  <c r="H30" i="102" s="1"/>
  <c r="H9" i="48" s="1"/>
  <c r="G12" i="102"/>
  <c r="F12" i="102"/>
  <c r="E12" i="102"/>
  <c r="E17" i="102" s="1"/>
  <c r="G27" i="102"/>
  <c r="H27" i="102" s="1"/>
  <c r="I30" i="102"/>
  <c r="I9" i="48" s="1"/>
  <c r="O197" i="47"/>
  <c r="F30" i="102"/>
  <c r="K197" i="47"/>
  <c r="K198" i="47" s="1"/>
  <c r="G30" i="102"/>
  <c r="G9" i="48"/>
  <c r="L197" i="47"/>
  <c r="L198" i="47" s="1"/>
  <c r="Z74" i="47"/>
  <c r="D4" i="49"/>
  <c r="B14" i="49"/>
  <c r="B15" i="49"/>
  <c r="B16" i="49"/>
  <c r="B17" i="49"/>
  <c r="F25" i="49"/>
  <c r="G25" i="49" s="1"/>
  <c r="E4" i="48"/>
  <c r="F21" i="48"/>
  <c r="N21" i="48" s="1"/>
  <c r="N242" i="47" s="1"/>
  <c r="J22" i="48"/>
  <c r="J243" i="47" s="1"/>
  <c r="F9" i="102"/>
  <c r="G9" i="102"/>
  <c r="H9" i="102"/>
  <c r="I9" i="102" s="1"/>
  <c r="J9" i="102" s="1"/>
  <c r="E15" i="102"/>
  <c r="E44" i="102"/>
  <c r="E45" i="102"/>
  <c r="E37" i="102"/>
  <c r="E46" i="102" s="1"/>
  <c r="E18" i="102" s="1"/>
  <c r="E19" i="102" s="1"/>
  <c r="E47" i="102"/>
  <c r="F35" i="102"/>
  <c r="G25" i="102"/>
  <c r="G7" i="48" s="1"/>
  <c r="H25" i="102"/>
  <c r="M204" i="47" s="1"/>
  <c r="I25" i="102"/>
  <c r="N204" i="47" s="1"/>
  <c r="J25" i="102"/>
  <c r="O204" i="47" s="1"/>
  <c r="J7" i="48"/>
  <c r="U46" i="47"/>
  <c r="N40" i="47"/>
  <c r="J51" i="47"/>
  <c r="E231" i="47" s="1"/>
  <c r="N36" i="47"/>
  <c r="H37" i="47"/>
  <c r="N37" i="47"/>
  <c r="V40" i="47"/>
  <c r="V44" i="47" s="1"/>
  <c r="V46" i="47" s="1"/>
  <c r="W40" i="47"/>
  <c r="H41" i="47"/>
  <c r="N41" i="47"/>
  <c r="N46" i="47"/>
  <c r="H64" i="47"/>
  <c r="H65" i="47"/>
  <c r="H66" i="47"/>
  <c r="V74" i="47"/>
  <c r="K172" i="47"/>
  <c r="K195" i="47" s="1"/>
  <c r="H176" i="47"/>
  <c r="I180" i="47"/>
  <c r="G180" i="47"/>
  <c r="H180" i="47"/>
  <c r="C181" i="47"/>
  <c r="H181" i="47"/>
  <c r="G188" i="47"/>
  <c r="H188" i="47"/>
  <c r="I223" i="47"/>
  <c r="J223" i="47"/>
  <c r="J225" i="47"/>
  <c r="J226" i="47"/>
  <c r="E240" i="47"/>
  <c r="L240" i="47"/>
  <c r="E241" i="47"/>
  <c r="L241" i="47" s="1"/>
  <c r="C242" i="47"/>
  <c r="C243" i="47"/>
  <c r="E243" i="47"/>
  <c r="F243" i="47"/>
  <c r="G243" i="47"/>
  <c r="H243" i="47"/>
  <c r="I243" i="47"/>
  <c r="C244" i="47"/>
  <c r="E244" i="47"/>
  <c r="F244" i="47"/>
  <c r="G244" i="47"/>
  <c r="H244" i="47"/>
  <c r="I244" i="47"/>
  <c r="J244" i="47"/>
  <c r="C245" i="47"/>
  <c r="E245" i="47"/>
  <c r="F245" i="47"/>
  <c r="H245" i="47"/>
  <c r="I245" i="47"/>
  <c r="J245" i="47"/>
  <c r="C246" i="47"/>
  <c r="E246" i="47"/>
  <c r="F246" i="47"/>
  <c r="G246" i="47"/>
  <c r="H246" i="47"/>
  <c r="I246" i="47"/>
  <c r="J246" i="47"/>
  <c r="C247" i="47"/>
  <c r="E247" i="47"/>
  <c r="F247" i="47"/>
  <c r="G247" i="47"/>
  <c r="H247" i="47"/>
  <c r="I247" i="47"/>
  <c r="J247" i="47"/>
  <c r="C294" i="47"/>
  <c r="E294" i="47"/>
  <c r="F294" i="47"/>
  <c r="G294" i="47"/>
  <c r="H294" i="47"/>
  <c r="I294" i="47"/>
  <c r="D21" i="49"/>
  <c r="E21" i="49"/>
  <c r="G21" i="49"/>
  <c r="F4" i="48"/>
  <c r="G4" i="48" s="1"/>
  <c r="H4" i="48" s="1"/>
  <c r="I4" i="48" s="1"/>
  <c r="J4" i="48" s="1"/>
  <c r="L204" i="47"/>
  <c r="E319" i="47"/>
  <c r="I181" i="47"/>
  <c r="I188" i="47"/>
  <c r="I134" i="47"/>
  <c r="K46" i="47"/>
  <c r="O46" i="47" s="1"/>
  <c r="N38" i="47"/>
  <c r="F319" i="47"/>
  <c r="F122" i="47"/>
  <c r="H122" i="47"/>
  <c r="N122" i="47"/>
  <c r="I176" i="47"/>
  <c r="F44" i="102"/>
  <c r="G35" i="102"/>
  <c r="F21" i="49"/>
  <c r="D9" i="49" s="1"/>
  <c r="D8" i="49" s="1"/>
  <c r="H21" i="49"/>
  <c r="N269" i="47"/>
  <c r="N261" i="47"/>
  <c r="H35" i="102"/>
  <c r="H44" i="102"/>
  <c r="G44" i="102"/>
  <c r="F131" i="47"/>
  <c r="G319" i="47"/>
  <c r="P134" i="47"/>
  <c r="N271" i="47"/>
  <c r="E31" i="102"/>
  <c r="N131" i="47"/>
  <c r="F139" i="47"/>
  <c r="G133" i="47"/>
  <c r="I133" i="47"/>
  <c r="F17" i="102"/>
  <c r="I130" i="47"/>
  <c r="M133" i="47"/>
  <c r="P133" i="47"/>
  <c r="N133" i="47"/>
  <c r="I35" i="102"/>
  <c r="L131" i="47"/>
  <c r="J21" i="49"/>
  <c r="D25" i="49" s="1"/>
  <c r="I21" i="49"/>
  <c r="H17" i="102"/>
  <c r="F138" i="47"/>
  <c r="F141" i="47" s="1"/>
  <c r="M130" i="47"/>
  <c r="O130" i="47"/>
  <c r="S130" i="47"/>
  <c r="K131" i="47"/>
  <c r="O131" i="47" s="1"/>
  <c r="G17" i="102"/>
  <c r="E131" i="47"/>
  <c r="I131" i="47" s="1"/>
  <c r="I17" i="102"/>
  <c r="M127" i="47"/>
  <c r="S127" i="47"/>
  <c r="O127" i="47"/>
  <c r="D245" i="47"/>
  <c r="K24" i="48"/>
  <c r="K245" i="47" s="1"/>
  <c r="J17" i="102"/>
  <c r="D246" i="47"/>
  <c r="K25" i="48"/>
  <c r="K246" i="47" s="1"/>
  <c r="K23" i="48"/>
  <c r="K244" i="47" s="1"/>
  <c r="D244" i="47"/>
  <c r="K26" i="48"/>
  <c r="K247" i="47"/>
  <c r="D247" i="47"/>
  <c r="K22" i="48"/>
  <c r="K243" i="47" s="1"/>
  <c r="D243" i="47"/>
  <c r="F47" i="102"/>
  <c r="G242" i="47" l="1"/>
  <c r="J178" i="47"/>
  <c r="F143" i="47"/>
  <c r="K39" i="47"/>
  <c r="J42" i="47"/>
  <c r="N39" i="47"/>
  <c r="K208" i="47"/>
  <c r="H25" i="47"/>
  <c r="H26" i="47"/>
  <c r="M197" i="47"/>
  <c r="O198" i="47" s="1"/>
  <c r="M271" i="47"/>
  <c r="F232" i="47" s="1"/>
  <c r="M131" i="47"/>
  <c r="C3" i="48"/>
  <c r="F8" i="48" s="1"/>
  <c r="F37" i="102"/>
  <c r="N42" i="47"/>
  <c r="U49" i="47"/>
  <c r="U50" i="47" s="1"/>
  <c r="V48" i="47" s="1"/>
  <c r="V49" i="47" s="1"/>
  <c r="V50" i="47" s="1"/>
  <c r="J44" i="47" s="1"/>
  <c r="E40" i="102"/>
  <c r="G131" i="47"/>
  <c r="W44" i="47"/>
  <c r="W46" i="47" s="1"/>
  <c r="J175" i="47"/>
  <c r="J176" i="47" s="1"/>
  <c r="G21" i="48"/>
  <c r="H21" i="48" s="1"/>
  <c r="E21" i="48"/>
  <c r="M21" i="48" s="1"/>
  <c r="M242" i="47" s="1"/>
  <c r="G101" i="47"/>
  <c r="E65" i="47"/>
  <c r="K37" i="47"/>
  <c r="K36" i="47"/>
  <c r="K38" i="47"/>
  <c r="I38" i="102"/>
  <c r="I47" i="102"/>
  <c r="N201" i="47"/>
  <c r="N198" i="47"/>
  <c r="E20" i="102"/>
  <c r="E21" i="102" s="1"/>
  <c r="Z84" i="47"/>
  <c r="L76" i="47" s="1"/>
  <c r="L80" i="47" s="1"/>
  <c r="G48" i="102"/>
  <c r="G39" i="102"/>
  <c r="F42" i="47"/>
  <c r="E43" i="47"/>
  <c r="E45" i="47" s="1"/>
  <c r="E233" i="47"/>
  <c r="G233" i="47" s="1"/>
  <c r="E232" i="47"/>
  <c r="G232" i="47" s="1"/>
  <c r="E66" i="47"/>
  <c r="H8" i="48"/>
  <c r="I27" i="102"/>
  <c r="M207" i="47"/>
  <c r="M208" i="47" s="1"/>
  <c r="F39" i="47"/>
  <c r="I44" i="102"/>
  <c r="J44" i="102"/>
  <c r="L172" i="47"/>
  <c r="I7" i="48"/>
  <c r="G8" i="48"/>
  <c r="H7" i="48"/>
  <c r="K204" i="47"/>
  <c r="J35" i="102"/>
  <c r="M201" i="47"/>
  <c r="O202" i="47"/>
  <c r="N51" i="47"/>
  <c r="Z79" i="47"/>
  <c r="Z80" i="47" s="1"/>
  <c r="M198" i="47"/>
  <c r="L201" i="47"/>
  <c r="H47" i="102"/>
  <c r="G47" i="102"/>
  <c r="K201" i="47"/>
  <c r="I127" i="47"/>
  <c r="K202" i="47"/>
  <c r="F231" i="47"/>
  <c r="E64" i="47" s="1"/>
  <c r="O201" i="47"/>
  <c r="L207" i="47"/>
  <c r="L208" i="47" s="1"/>
  <c r="J43" i="47" l="1"/>
  <c r="K42" i="47"/>
  <c r="F9" i="48"/>
  <c r="F5" i="48"/>
  <c r="F46" i="102"/>
  <c r="G37" i="102"/>
  <c r="W48" i="47"/>
  <c r="F7" i="48"/>
  <c r="F242" i="47"/>
  <c r="D21" i="48"/>
  <c r="O42" i="47"/>
  <c r="J188" i="47"/>
  <c r="J180" i="47"/>
  <c r="O21" i="48"/>
  <c r="O242" i="47" s="1"/>
  <c r="H242" i="47"/>
  <c r="F66" i="47"/>
  <c r="G234" i="47"/>
  <c r="G77" i="47"/>
  <c r="V78" i="47"/>
  <c r="V84" i="47" s="1"/>
  <c r="L81" i="47" s="1"/>
  <c r="L21" i="48"/>
  <c r="L242" i="47" s="1"/>
  <c r="E242" i="47"/>
  <c r="I8" i="48"/>
  <c r="J27" i="102"/>
  <c r="N207" i="47"/>
  <c r="N208" i="47" s="1"/>
  <c r="F65" i="47"/>
  <c r="J38" i="102"/>
  <c r="J47" i="102"/>
  <c r="F37" i="47"/>
  <c r="O37" i="47" s="1"/>
  <c r="F36" i="47"/>
  <c r="O36" i="47" s="1"/>
  <c r="F38" i="47"/>
  <c r="N43" i="47"/>
  <c r="O38" i="47"/>
  <c r="O39" i="47"/>
  <c r="I242" i="47"/>
  <c r="P21" i="48"/>
  <c r="P242" i="47" s="1"/>
  <c r="L195" i="47"/>
  <c r="M172" i="47"/>
  <c r="H48" i="102"/>
  <c r="H39" i="102" s="1"/>
  <c r="F45" i="47"/>
  <c r="F44" i="47" s="1"/>
  <c r="E47" i="47"/>
  <c r="F40" i="47"/>
  <c r="F43" i="47"/>
  <c r="J45" i="47"/>
  <c r="N44" i="47"/>
  <c r="H37" i="102" l="1"/>
  <c r="H46" i="102"/>
  <c r="K43" i="47"/>
  <c r="K41" i="47" s="1"/>
  <c r="K40" i="47"/>
  <c r="O40" i="47" s="1"/>
  <c r="G46" i="102"/>
  <c r="I48" i="102"/>
  <c r="I39" i="102"/>
  <c r="M195" i="47"/>
  <c r="N172" i="47"/>
  <c r="J8" i="48"/>
  <c r="O207" i="47"/>
  <c r="O208" i="47" s="1"/>
  <c r="F41" i="47"/>
  <c r="O43" i="47"/>
  <c r="F234" i="47"/>
  <c r="E67" i="47" s="1"/>
  <c r="F67" i="47"/>
  <c r="G91" i="47" s="1"/>
  <c r="F47" i="47"/>
  <c r="E49" i="47"/>
  <c r="F49" i="47" s="1"/>
  <c r="K45" i="47"/>
  <c r="N45" i="47"/>
  <c r="J47" i="47"/>
  <c r="O41" i="47" l="1"/>
  <c r="I37" i="102"/>
  <c r="J37" i="102" s="1"/>
  <c r="J46" i="102" s="1"/>
  <c r="O24" i="48"/>
  <c r="O245" i="47" s="1"/>
  <c r="O26" i="48"/>
  <c r="O247" i="47" s="1"/>
  <c r="M24" i="48"/>
  <c r="M245" i="47" s="1"/>
  <c r="N25" i="48"/>
  <c r="N246" i="47" s="1"/>
  <c r="P25" i="48"/>
  <c r="P246" i="47" s="1"/>
  <c r="L22" i="48"/>
  <c r="L243" i="47" s="1"/>
  <c r="P26" i="48"/>
  <c r="P247" i="47" s="1"/>
  <c r="I233" i="47"/>
  <c r="G66" i="47" s="1"/>
  <c r="N26" i="48"/>
  <c r="N247" i="47" s="1"/>
  <c r="M22" i="48"/>
  <c r="M243" i="47" s="1"/>
  <c r="P22" i="48"/>
  <c r="P243" i="47" s="1"/>
  <c r="L24" i="48"/>
  <c r="L245" i="47" s="1"/>
  <c r="P23" i="48"/>
  <c r="P244" i="47" s="1"/>
  <c r="P24" i="48"/>
  <c r="P245" i="47" s="1"/>
  <c r="O23" i="48"/>
  <c r="O244" i="47" s="1"/>
  <c r="N24" i="48"/>
  <c r="N245" i="47" s="1"/>
  <c r="O25" i="48"/>
  <c r="O246" i="47" s="1"/>
  <c r="N47" i="47"/>
  <c r="L25" i="48"/>
  <c r="L246" i="47" s="1"/>
  <c r="M26" i="48"/>
  <c r="M247" i="47" s="1"/>
  <c r="O22" i="48"/>
  <c r="O243" i="47" s="1"/>
  <c r="L26" i="48"/>
  <c r="L247" i="47" s="1"/>
  <c r="M25" i="48"/>
  <c r="M246" i="47" s="1"/>
  <c r="K47" i="47"/>
  <c r="O47" i="47" s="1"/>
  <c r="J49" i="47"/>
  <c r="N22" i="48"/>
  <c r="N243" i="47" s="1"/>
  <c r="I232" i="47"/>
  <c r="G65" i="47" s="1"/>
  <c r="I234" i="47"/>
  <c r="G67" i="47" s="1"/>
  <c r="I231" i="47"/>
  <c r="G64" i="47" s="1"/>
  <c r="M23" i="48"/>
  <c r="M244" i="47" s="1"/>
  <c r="L23" i="48"/>
  <c r="L244" i="47" s="1"/>
  <c r="N23" i="48"/>
  <c r="N244" i="47" s="1"/>
  <c r="H231" i="47"/>
  <c r="H232" i="47"/>
  <c r="H233" i="47"/>
  <c r="O45" i="47"/>
  <c r="K44" i="47"/>
  <c r="O44" i="47" s="1"/>
  <c r="J11" i="48"/>
  <c r="F48" i="47"/>
  <c r="O172" i="47"/>
  <c r="N195" i="47"/>
  <c r="J48" i="102"/>
  <c r="J39" i="102" s="1"/>
  <c r="G100" i="47"/>
  <c r="G92" i="47"/>
  <c r="I46" i="102" l="1"/>
  <c r="G95" i="47"/>
  <c r="G96" i="47" s="1"/>
  <c r="G97" i="47" s="1"/>
  <c r="P172" i="47"/>
  <c r="O195" i="47"/>
  <c r="K49" i="47"/>
  <c r="N49" i="47"/>
  <c r="H234" i="47"/>
  <c r="O49" i="47" l="1"/>
  <c r="K48" i="47"/>
  <c r="O48" i="47" s="1"/>
  <c r="Q172" i="47"/>
  <c r="Q195" i="47" s="1"/>
  <c r="P195" i="47"/>
  <c r="F6" i="48"/>
  <c r="G6" i="48"/>
  <c r="H6" i="48"/>
  <c r="I6" i="48"/>
  <c r="J6" i="48"/>
  <c r="F10" i="48"/>
  <c r="G10" i="48"/>
  <c r="H10" i="48"/>
  <c r="I10" i="48"/>
  <c r="J10" i="48"/>
  <c r="F12" i="48"/>
  <c r="G12" i="48"/>
  <c r="H12" i="48"/>
  <c r="I12" i="48"/>
  <c r="J12" i="48"/>
  <c r="C14" i="48"/>
  <c r="C21" i="48"/>
  <c r="F18" i="102"/>
  <c r="G18" i="102"/>
  <c r="H18" i="102"/>
  <c r="I18" i="102"/>
  <c r="J18" i="102"/>
  <c r="F19" i="102"/>
  <c r="G19" i="102"/>
  <c r="H19" i="102"/>
  <c r="I19" i="102"/>
  <c r="J19" i="102"/>
  <c r="F20" i="102"/>
  <c r="G20" i="102"/>
  <c r="H20" i="102"/>
  <c r="I20" i="102"/>
  <c r="J20" i="102"/>
  <c r="F21" i="102"/>
  <c r="G21" i="102"/>
  <c r="H21" i="102"/>
  <c r="I21" i="102"/>
  <c r="J21" i="102"/>
  <c r="F28" i="102"/>
  <c r="G28" i="102"/>
  <c r="H28" i="102"/>
  <c r="I28" i="102"/>
  <c r="J28" i="102"/>
  <c r="F29" i="102"/>
  <c r="G29" i="102"/>
  <c r="H29" i="102"/>
  <c r="I29" i="102"/>
  <c r="J29" i="102"/>
  <c r="F31" i="102"/>
  <c r="G31" i="102"/>
  <c r="H31" i="102"/>
  <c r="I31" i="102"/>
  <c r="J31" i="102"/>
  <c r="F36" i="102"/>
  <c r="G36" i="102"/>
  <c r="H36" i="102"/>
  <c r="I36" i="102"/>
  <c r="J36" i="102"/>
  <c r="F40" i="102"/>
  <c r="G40" i="102"/>
  <c r="H40" i="102"/>
  <c r="I40" i="102"/>
  <c r="J40" i="102"/>
  <c r="F45" i="102"/>
  <c r="G45" i="102"/>
  <c r="H45" i="102"/>
  <c r="I45" i="102"/>
  <c r="J45" i="102"/>
  <c r="K211" i="47"/>
  <c r="L211" i="47"/>
  <c r="M211" i="47"/>
  <c r="N211" i="47"/>
  <c r="O211" i="47"/>
  <c r="K214" i="47"/>
  <c r="L214" i="47"/>
  <c r="M214" i="47"/>
  <c r="N214" i="47"/>
  <c r="O214" i="47"/>
  <c r="D242" i="47"/>
</calcChain>
</file>

<file path=xl/sharedStrings.xml><?xml version="1.0" encoding="utf-8"?>
<sst xmlns="http://schemas.openxmlformats.org/spreadsheetml/2006/main" count="582" uniqueCount="422">
  <si>
    <t>EBITDA</t>
  </si>
  <si>
    <t>Capex</t>
  </si>
  <si>
    <t>($ millions)</t>
  </si>
  <si>
    <t>LTM</t>
  </si>
  <si>
    <t>Projected Revenue</t>
  </si>
  <si>
    <t>% Growth</t>
  </si>
  <si>
    <t>Reported Revenue</t>
  </si>
  <si>
    <t>--</t>
  </si>
  <si>
    <t>EBITDA Margin (%)</t>
  </si>
  <si>
    <t>Projected CapEx</t>
  </si>
  <si>
    <t>% of Revenue</t>
  </si>
  <si>
    <t>Reported CapEx</t>
  </si>
  <si>
    <t>LTM Actual</t>
  </si>
  <si>
    <t>Fiscal year end: December 31</t>
  </si>
  <si>
    <t>1.) Financial Performance</t>
  </si>
  <si>
    <t>2.) Leverage, Interest Coverage and Covenants</t>
  </si>
  <si>
    <t>Reported</t>
  </si>
  <si>
    <t>vs. Projected</t>
  </si>
  <si>
    <t>Actual</t>
  </si>
  <si>
    <t>$ Amount</t>
  </si>
  <si>
    <t>Cash Balance</t>
  </si>
  <si>
    <t>Total Net Debt</t>
  </si>
  <si>
    <t>Total Capitalization</t>
  </si>
  <si>
    <t>Other</t>
  </si>
  <si>
    <t>n/a</t>
  </si>
  <si>
    <t>Total Debt</t>
  </si>
  <si>
    <t xml:space="preserve">Revolver </t>
  </si>
  <si>
    <t>Common Equity</t>
  </si>
  <si>
    <t>LTM EBITDA</t>
  </si>
  <si>
    <t>EV / EBITDA</t>
  </si>
  <si>
    <t xml:space="preserve"> </t>
  </si>
  <si>
    <t>Closing</t>
  </si>
  <si>
    <t>Δ Versus</t>
  </si>
  <si>
    <t>Last Year</t>
  </si>
  <si>
    <t>Maturity</t>
  </si>
  <si>
    <t>Date</t>
  </si>
  <si>
    <t>Category: A2</t>
  </si>
  <si>
    <t>Level 3 Asset</t>
  </si>
  <si>
    <t>Business Description:</t>
  </si>
  <si>
    <t>Deal Team:</t>
  </si>
  <si>
    <t>Board Rights:</t>
  </si>
  <si>
    <t>Sponsor Main Contacts:</t>
  </si>
  <si>
    <t>Company Main Contact:</t>
  </si>
  <si>
    <t>Date of Next Board Meeting:</t>
  </si>
  <si>
    <t>Co-Investors:</t>
  </si>
  <si>
    <t>Info Rights:</t>
  </si>
  <si>
    <t xml:space="preserve">Company Year End: </t>
  </si>
  <si>
    <t>December 31</t>
  </si>
  <si>
    <t>Agent on Senior Debt:</t>
  </si>
  <si>
    <t>Company Advisors:</t>
  </si>
  <si>
    <t>Security Description:</t>
  </si>
  <si>
    <t>Security 1</t>
  </si>
  <si>
    <t>Security 2</t>
  </si>
  <si>
    <t>Description:</t>
  </si>
  <si>
    <t>Issue Price / OID:</t>
  </si>
  <si>
    <t>Call Protection:</t>
  </si>
  <si>
    <t>Maturity:</t>
  </si>
  <si>
    <t>Interest Payment Dates:</t>
  </si>
  <si>
    <t>Commentary - Valuation</t>
  </si>
  <si>
    <t>Step 1: Determination of Risk Classification</t>
  </si>
  <si>
    <t>Step 2: Quantitative Valuation Analysis to Determine Impairment</t>
  </si>
  <si>
    <t>EV</t>
  </si>
  <si>
    <t>Implied Loan</t>
  </si>
  <si>
    <t>Method</t>
  </si>
  <si>
    <t>Multiple</t>
  </si>
  <si>
    <t>Value</t>
  </si>
  <si>
    <t>to Value</t>
  </si>
  <si>
    <t>Weighting</t>
  </si>
  <si>
    <t>Commentary</t>
  </si>
  <si>
    <t>DCF (Mid-Point)</t>
  </si>
  <si>
    <t>5-year DCF assumes WACC range and exit multiple range shown below.</t>
  </si>
  <si>
    <t>Public Comparables</t>
  </si>
  <si>
    <t>See public comparables below</t>
  </si>
  <si>
    <t>M&amp;A Comparables</t>
  </si>
  <si>
    <t>See M&amp;A comparables below</t>
  </si>
  <si>
    <t>WEIGHTED AVERAGE</t>
  </si>
  <si>
    <t>Step 3: Market / Security Analysis</t>
  </si>
  <si>
    <t xml:space="preserve">   ►  Mezzanine Index &amp; Activity of Securities</t>
  </si>
  <si>
    <t>Comparison to Mezzanine Index</t>
  </si>
  <si>
    <t>Yield</t>
  </si>
  <si>
    <t>Δ</t>
  </si>
  <si>
    <t>Comments</t>
  </si>
  <si>
    <t>Mezzanine Index</t>
  </si>
  <si>
    <t>Adjust for Mezzanine Index</t>
  </si>
  <si>
    <t>Adjust for Leverage*</t>
  </si>
  <si>
    <t>Implied Dollar Price</t>
  </si>
  <si>
    <t>* Leverage methodology assumes that yield to maturity is increased/decreased by 50 bps for every 0.5x movement in leverage post-closing. We believe this is a reasonable estimate of the "value" of a 0.5x movement in leverage to market participants.</t>
  </si>
  <si>
    <t>Step 4: Conclusion</t>
  </si>
  <si>
    <t>Discussion of Key Developments:</t>
  </si>
  <si>
    <t>Current Year Financial Performance:</t>
  </si>
  <si>
    <t>Investment Strengths &amp; Concerns:</t>
  </si>
  <si>
    <t>Investment Strengths</t>
  </si>
  <si>
    <t>Investment Risks</t>
  </si>
  <si>
    <t>Revenue</t>
  </si>
  <si>
    <t>Trading Levels of Company Securities:</t>
  </si>
  <si>
    <t>Security</t>
  </si>
  <si>
    <t>Bid</t>
  </si>
  <si>
    <t>Valuation Summary:</t>
  </si>
  <si>
    <t>Valuation Metric #1: Summary Discounted Cash Flow Analysis (Base Case):</t>
  </si>
  <si>
    <t>Valuation Metric #2 - Public Equity Comparables:</t>
  </si>
  <si>
    <t>Market</t>
  </si>
  <si>
    <t>Net Debt /</t>
  </si>
  <si>
    <t>Exchange</t>
  </si>
  <si>
    <t>Cap</t>
  </si>
  <si>
    <t>Net Debt</t>
  </si>
  <si>
    <t>TEV</t>
  </si>
  <si>
    <t>Margin %</t>
  </si>
  <si>
    <t>Ticker</t>
  </si>
  <si>
    <t>Mean</t>
  </si>
  <si>
    <t>Valuation Metric #3 - M&amp;A Comparables:</t>
  </si>
  <si>
    <t>Company</t>
  </si>
  <si>
    <t>Acquirer</t>
  </si>
  <si>
    <t>AVERAGE</t>
  </si>
  <si>
    <t>TAX</t>
  </si>
  <si>
    <t>CAPEX</t>
  </si>
  <si>
    <t>WORKING CAPITAL</t>
  </si>
  <si>
    <t>FCF</t>
  </si>
  <si>
    <t>TERMINAL VALUE</t>
  </si>
  <si>
    <t>FCF - DCF</t>
  </si>
  <si>
    <t>NPV</t>
  </si>
  <si>
    <t>WACC</t>
  </si>
  <si>
    <t>EXIT MULTIPLE</t>
  </si>
  <si>
    <t>Base Case</t>
  </si>
  <si>
    <t>DCF - Enterprise Value</t>
  </si>
  <si>
    <t>WACC*</t>
  </si>
  <si>
    <t>Assumptions</t>
  </si>
  <si>
    <t>Valuation Date</t>
  </si>
  <si>
    <t>Marginal Tax Rate</t>
  </si>
  <si>
    <t>Market Risk Premium</t>
  </si>
  <si>
    <t>LT Target Cap Structure - Debt/Equity</t>
  </si>
  <si>
    <t>LT Target Cap Structure - Debt/Cap</t>
  </si>
  <si>
    <t>Relevered Cost of Debt (1)</t>
  </si>
  <si>
    <t>Market Cap</t>
  </si>
  <si>
    <t>Debt / (Debt+Equity)</t>
  </si>
  <si>
    <t>5-Year Levered Beta</t>
  </si>
  <si>
    <t>Unlevered Beta</t>
  </si>
  <si>
    <t>Relevered Beta @ Target Cap Structure</t>
  </si>
  <si>
    <t>Relevered WACC</t>
  </si>
  <si>
    <t>Implied WACC</t>
  </si>
  <si>
    <t>(1) The pretax cost of debt is based on the yield of Baa corporate bonds on the valuation date as published in the Federal Reserve Statistical Release.</t>
  </si>
  <si>
    <t>Mezzanine - Loan to Value</t>
  </si>
  <si>
    <t xml:space="preserve">   ►  Equity Valuation</t>
  </si>
  <si>
    <t>Equity Valuation</t>
  </si>
  <si>
    <t>Implied Yield Calculation - Mezzanine</t>
  </si>
  <si>
    <t>Mean - All Comparables</t>
  </si>
  <si>
    <t xml:space="preserve">10-Year Treasury Yield </t>
  </si>
  <si>
    <t>Capital Leases</t>
  </si>
  <si>
    <t>Total Secured Debt</t>
  </si>
  <si>
    <r>
      <t xml:space="preserve">   ►  Mid-point EV based on weighted average of the following: DCF (50%), public comparables (25%) and M&amp;A comps (25%).   </t>
    </r>
    <r>
      <rPr>
        <b/>
        <u/>
        <sz val="8"/>
        <rFont val="Arial"/>
        <family val="2"/>
      </rPr>
      <t>Loan-to-value analysis below implies no impairment on mezzanine.</t>
    </r>
  </si>
  <si>
    <r>
      <t xml:space="preserve">Reported </t>
    </r>
    <r>
      <rPr>
        <b/>
        <u/>
        <sz val="8"/>
        <rFont val="Arial"/>
        <family val="2"/>
      </rPr>
      <t>LTM</t>
    </r>
    <r>
      <rPr>
        <sz val="8"/>
        <rFont val="Arial"/>
        <family val="2"/>
      </rPr>
      <t xml:space="preserve"> EBITDA</t>
    </r>
  </si>
  <si>
    <t>Pricing</t>
  </si>
  <si>
    <t>YTM</t>
  </si>
  <si>
    <t>Target</t>
  </si>
  <si>
    <t xml:space="preserve">TEV </t>
  </si>
  <si>
    <t>DCF</t>
  </si>
  <si>
    <t>LQA</t>
  </si>
  <si>
    <t xml:space="preserve">Public Comps </t>
  </si>
  <si>
    <t xml:space="preserve">M&amp;A Comps </t>
  </si>
  <si>
    <t>Adjusted EBITDA</t>
  </si>
  <si>
    <t>Cash Interest</t>
  </si>
  <si>
    <t>Budget</t>
  </si>
  <si>
    <t>implied dollar price calc</t>
  </si>
  <si>
    <t>settlement</t>
  </si>
  <si>
    <t>Price</t>
  </si>
  <si>
    <t>maturity</t>
  </si>
  <si>
    <t>rate</t>
  </si>
  <si>
    <t>yield</t>
  </si>
  <si>
    <t>redemption price</t>
  </si>
  <si>
    <t>frequency</t>
  </si>
  <si>
    <t>basis</t>
  </si>
  <si>
    <t>Calcd Price</t>
  </si>
  <si>
    <t>stub</t>
  </si>
  <si>
    <t>Cash Flow</t>
  </si>
  <si>
    <t>Equity</t>
  </si>
  <si>
    <t>KKR</t>
  </si>
  <si>
    <t>Total</t>
  </si>
  <si>
    <t>NA</t>
  </si>
  <si>
    <t>Projections</t>
  </si>
  <si>
    <t>Total OpCo Debt</t>
  </si>
  <si>
    <t xml:space="preserve">Total 1st Lien </t>
  </si>
  <si>
    <t>YTD Performance</t>
  </si>
  <si>
    <t>Monitoring Team:</t>
  </si>
  <si>
    <t>* WACC derived with CAPM model; risk free rate assumes 10 year US treasury, beta is average beta of comp set, assumes comp set average capital structure &amp; cost of debt, and equity risk premium of 5-6%.</t>
  </si>
  <si>
    <t>Comps Date</t>
  </si>
  <si>
    <t>Sponsors:</t>
  </si>
  <si>
    <t>Unsecured Notes</t>
  </si>
  <si>
    <t xml:space="preserve">Common Equity </t>
  </si>
  <si>
    <t>- Monthlies: 30 days</t>
  </si>
  <si>
    <t>- Budget:  Board approval in December of each year</t>
  </si>
  <si>
    <t>Funding</t>
  </si>
  <si>
    <t>TEV/LTM</t>
  </si>
  <si>
    <t>NYSE:NES</t>
  </si>
  <si>
    <t>Growth</t>
  </si>
  <si>
    <t>LTM EBITDA / Cash Interest</t>
  </si>
  <si>
    <t>Projected LTM EBITDA / Cash Interest</t>
  </si>
  <si>
    <t>Acquisitions</t>
  </si>
  <si>
    <t>Loan</t>
  </si>
  <si>
    <t>** Exit EBITDA multiple is based on average of M&amp;A comparables and public comps.</t>
  </si>
  <si>
    <t>Run Rate</t>
  </si>
  <si>
    <t>LTM EBITDA Build-Up</t>
  </si>
  <si>
    <t>Current YTD</t>
  </si>
  <si>
    <t>Prior YTD</t>
  </si>
  <si>
    <t>Prior Full Year</t>
  </si>
  <si>
    <t>Subtotal</t>
  </si>
  <si>
    <t>Adjustments</t>
  </si>
  <si>
    <t>Equity Comps (LTM EBITDA)</t>
  </si>
  <si>
    <t>Implied EV / LTM EBITDA</t>
  </si>
  <si>
    <t>Tranche Size / Par Value:</t>
  </si>
  <si>
    <t>Acquisition Capex</t>
  </si>
  <si>
    <t>Acquired EBITDA</t>
  </si>
  <si>
    <t>Projected Acquired EBITDA</t>
  </si>
  <si>
    <t>Interest</t>
  </si>
  <si>
    <t>x LTM Adj.</t>
  </si>
  <si>
    <t>Last Payment</t>
  </si>
  <si>
    <t>Current</t>
  </si>
  <si>
    <t>Days</t>
  </si>
  <si>
    <t>Day Count</t>
  </si>
  <si>
    <t>% of Year</t>
  </si>
  <si>
    <t>Rate</t>
  </si>
  <si>
    <t>Accrued</t>
  </si>
  <si>
    <t>USD Unsecured Notes</t>
  </si>
  <si>
    <t>Current Capitalization*</t>
  </si>
  <si>
    <t>Net Opco Debt</t>
  </si>
  <si>
    <t>Net Holdco Debt</t>
  </si>
  <si>
    <t>Maintenance Capex</t>
  </si>
  <si>
    <t>Beginning</t>
  </si>
  <si>
    <t>Ending</t>
  </si>
  <si>
    <t>Acq. Capex</t>
  </si>
  <si>
    <t>EBITDA Acq. Per Year</t>
  </si>
  <si>
    <t>Acquired Revenue</t>
  </si>
  <si>
    <t>Exit Run-Rate EBITDA</t>
  </si>
  <si>
    <t>Cash EBITDA</t>
  </si>
  <si>
    <t>Projected Exit Run Rate EBITDA</t>
  </si>
  <si>
    <t>Change in Working Cap</t>
  </si>
  <si>
    <t>Working Cap % of Sales</t>
  </si>
  <si>
    <t>Budget (%)</t>
  </si>
  <si>
    <t>D&amp;A</t>
  </si>
  <si>
    <t>Pre Tax Income</t>
  </si>
  <si>
    <t>Taxes</t>
  </si>
  <si>
    <t>Net Income</t>
  </si>
  <si>
    <t>Balance Sheet</t>
  </si>
  <si>
    <t>Cash Taxes</t>
  </si>
  <si>
    <t>Tax Rate</t>
  </si>
  <si>
    <t>Revolver Balance</t>
  </si>
  <si>
    <t>RC Interest</t>
  </si>
  <si>
    <t>D&amp;A % of Sales</t>
  </si>
  <si>
    <t>EBITDA - (Cash)</t>
  </si>
  <si>
    <t>ACQUISITION CAPEX</t>
  </si>
  <si>
    <t>Next Call Px</t>
  </si>
  <si>
    <t>Next Call Date</t>
  </si>
  <si>
    <t>Common Equity (Equity Value)</t>
  </si>
  <si>
    <t>Implied Enterprise Value</t>
  </si>
  <si>
    <t>Implied Equity Value</t>
  </si>
  <si>
    <t>Adjusted Equity Value</t>
  </si>
  <si>
    <t>Run Rate Adjustments</t>
  </si>
  <si>
    <t>Run-Rate Adjusted EBITDA</t>
  </si>
  <si>
    <t>Implied % of Cost - Original</t>
  </si>
  <si>
    <t>7.875% USD Notes</t>
  </si>
  <si>
    <t>1L TLB</t>
  </si>
  <si>
    <t>Cap Leases / Other</t>
  </si>
  <si>
    <t>TLB Interest</t>
  </si>
  <si>
    <t>Cap Leases</t>
  </si>
  <si>
    <t>1st Lien Term Loan</t>
  </si>
  <si>
    <t>Seller Note / Other</t>
  </si>
  <si>
    <t>Capital Leases / Mortgages</t>
  </si>
  <si>
    <t>1L Term Loan</t>
  </si>
  <si>
    <t>- Annuals:  90 days</t>
  </si>
  <si>
    <t>- Quarterlies: 45 days after 3/31, 6/30, 9/30 and 12/31</t>
  </si>
  <si>
    <t>Pricing (Cash / PIK):</t>
  </si>
  <si>
    <t>1.40x Liquidation Preference</t>
  </si>
  <si>
    <t>N/A</t>
  </si>
  <si>
    <t xml:space="preserve">Common Units </t>
  </si>
  <si>
    <t>Preferred Units</t>
  </si>
  <si>
    <t>Incentive Units</t>
  </si>
  <si>
    <t>Value Per Common Unit</t>
  </si>
  <si>
    <t>Capital Contribution (Common Units)</t>
  </si>
  <si>
    <t>Percentage Ownership (Common Only)</t>
  </si>
  <si>
    <t>Percentage Ownership (Common and ICUs)</t>
  </si>
  <si>
    <t>MDP Funds</t>
  </si>
  <si>
    <t>MDP Co-Investors (Patriot)</t>
  </si>
  <si>
    <t>Total:</t>
  </si>
  <si>
    <t>FN1 - Post-Closing ownership assumes reverse unit split to return to $85 per unit valuation.  All calculations subject to finalization of syndication process.</t>
  </si>
  <si>
    <t>FN2 - Currently contemplatd that NPS would invest $100M and LGT would invest $25M through Patriot II.</t>
  </si>
  <si>
    <t>FN4 - To be subject to a distribution threshold of $85.00 per unit.</t>
  </si>
  <si>
    <t>MDP Co-Investors (Patriot II)1</t>
  </si>
  <si>
    <t>SPC</t>
  </si>
  <si>
    <t>Management3</t>
  </si>
  <si>
    <t>New Management ICU Plan2</t>
  </si>
  <si>
    <t>Mezz III % Ownership</t>
  </si>
  <si>
    <t>Capitalization @ Closing (PF Feb '17):</t>
  </si>
  <si>
    <t>All amounts in USD unless otherwise noted</t>
  </si>
  <si>
    <t>Closed: February 17, 2017</t>
  </si>
  <si>
    <t>Preferred Equity</t>
  </si>
  <si>
    <t>Q1 2017</t>
  </si>
  <si>
    <t>11.50% / 12.50%</t>
  </si>
  <si>
    <t>price</t>
  </si>
  <si>
    <t>► National distribution platform with broad geographic footprint</t>
  </si>
  <si>
    <t>► Demonstrated track record of revenue and earnings growth and accretive bolt-on acquisitions</t>
  </si>
  <si>
    <t>► High degree of customer and producer retention</t>
  </si>
  <si>
    <t>► Longstanding, highly experienced management team and continued backing from MDP</t>
  </si>
  <si>
    <t>► Diversified carrier, customer and producer relationships</t>
  </si>
  <si>
    <t>► Focus on SMB clients may be susceptible to exchanges</t>
  </si>
  <si>
    <t>► Shift to flat fees in Corporate Benfits could impact margins</t>
  </si>
  <si>
    <t>► A "soft" P&amp;C market has created headwinds for commission growth</t>
  </si>
  <si>
    <t>► Rising acquisition multiples driven my increased consolidation</t>
  </si>
  <si>
    <t>Earnout</t>
  </si>
  <si>
    <t>Total Reported</t>
  </si>
  <si>
    <t>9.0% USD Notes</t>
  </si>
  <si>
    <t>PIK Preferred</t>
  </si>
  <si>
    <t>Total Opco Debt / RR EBITDA</t>
  </si>
  <si>
    <t>Projected Opco Debt / RR EBITDA</t>
  </si>
  <si>
    <t>Total Debt (inc. Preferred) / RR EBITDA</t>
  </si>
  <si>
    <t>Projected Total Debt / RR EBITDA</t>
  </si>
  <si>
    <t>Organic Growth (%)</t>
  </si>
  <si>
    <t>Corporate Benefits</t>
  </si>
  <si>
    <t>Property &amp; Casualty</t>
  </si>
  <si>
    <t>Individual Solutions</t>
  </si>
  <si>
    <t>Total Net Revenue</t>
  </si>
  <si>
    <t>PF for Acquisitions and Under LOI</t>
  </si>
  <si>
    <t>AJG</t>
  </si>
  <si>
    <t>AON</t>
  </si>
  <si>
    <t>Bro</t>
  </si>
  <si>
    <t>MMC</t>
  </si>
  <si>
    <t>WLTW</t>
  </si>
  <si>
    <t>Insurance Brokers</t>
  </si>
  <si>
    <t>Asset Management / Wealth Advisors</t>
  </si>
  <si>
    <t>LPLA</t>
  </si>
  <si>
    <t>Mean (75% Weighting)</t>
  </si>
  <si>
    <t>Mean (25% Weighting)</t>
  </si>
  <si>
    <t>USI Insurance Services</t>
  </si>
  <si>
    <t>KKR / CDPQ</t>
  </si>
  <si>
    <t>Assured Partners</t>
  </si>
  <si>
    <t>Apax Partners</t>
  </si>
  <si>
    <t>Alliant Insurance Services</t>
  </si>
  <si>
    <t>StonePoint Capital</t>
  </si>
  <si>
    <t>Noraxis Capital Corp</t>
  </si>
  <si>
    <t>AmWINS</t>
  </si>
  <si>
    <t>Dragoneer Investment Group</t>
  </si>
  <si>
    <t>Wesfarmers Insurance Brokerage</t>
  </si>
  <si>
    <t>Bolinger Holdings</t>
  </si>
  <si>
    <t>HUB International Limited</t>
  </si>
  <si>
    <t>Arthur J. Gallagher</t>
  </si>
  <si>
    <t>Hellman&amp; Friedman</t>
  </si>
  <si>
    <t>Beechers Carlson Holdings</t>
  </si>
  <si>
    <t>Brown &amp; Brown</t>
  </si>
  <si>
    <t>Onex Corp</t>
  </si>
  <si>
    <t>2021 Exit Multiple**</t>
  </si>
  <si>
    <t xml:space="preserve">   ►  Equity: Valued at cost for two quarters post closing</t>
  </si>
  <si>
    <t>► Corporate Benefits performance tied to employment levels and AUM</t>
  </si>
  <si>
    <t>Total Options ('000 Shares)</t>
  </si>
  <si>
    <t>Dilutive Impact of Options</t>
  </si>
  <si>
    <t>Total Shares ('000 Shares)</t>
  </si>
  <si>
    <t>Equity kept at cost for two quarters post closing, until Q3 2017</t>
  </si>
  <si>
    <t>QTD Performance</t>
  </si>
  <si>
    <t>LTM Sept Adj. EBITDA*</t>
  </si>
  <si>
    <t>LTM Adj. EBITDA*</t>
  </si>
  <si>
    <t>* Includes pro forma run rate impact for closed acquisitions, acquisitions under LOI and 50% of acquisitions under submitted LOI</t>
  </si>
  <si>
    <t>PFG</t>
  </si>
  <si>
    <t>TSX: SLF</t>
  </si>
  <si>
    <t>Accretion</t>
  </si>
  <si>
    <t>Investment date</t>
  </si>
  <si>
    <t>Accreted price</t>
  </si>
  <si>
    <t>AwABTAVMT0NBTAFI/////wFQZQAAABxDSVEuVFNYOiBTTEYuSVFfQ09NUEFOWV9OQU1FAQAAABBNBgADAAAAF1N1biBMaWZlIEZpbmFuY2lhbCBJbmMuAHcQpHz2t9QIBwzCnfa31AgZQ0lRLkFKRy5JUV9UT1RBTF9SRVYuMjAwMAEAAAAa2QMAAgAAAAY1NjQ5LjgBCAAAAAUAAAABMQEAAAAKMTgzODcyNDAwNQMAAAADMTYwAgAAAAIyOAQAAAABMAcAAAAJNi8yMC8yMDE3CAAAAAkzLzMxLzIwMTcJAAAAATAxeVnB9LfUCBozwp32t9QILkNJUS5OQVNEQVFHUzpDUlZMLklRX0NBUEVYLjUwMC45LzMwLzIwMTAuLi5VU0QBAAAAoCsEAAIAAAAGLTMuOTQyAQgAAAAFAAAAATEBAAAACjE0ODAzMDEzMjUDAAAAAzE2MAIAAAAEMjAyMQQAAAABMAcAAAAJOS8zMC8yMDEwCAAAAAk5LzMwLzIwMTAJAAAAATAxeVnB9LfUCIGgYMH0t9QILENJUS5CUk8uSVFfTUFSS0VUQ0FQLjYvOS8yMDE3LjYvOS8yMDE3Li4uVVNEAQAAAByJBAACAAAACzYxNTAuODAxMzk0AQYAAAAFAAAAATEBAAAACjE4NDA1ODExNDEDAAAAAzE2MAIAAAAGMTAwMDU0BAAAAAEwBwAAAAg2LzkvMjAxN3cQpHz2t9QIBwzCnfa31AgrQ0lRLk5ZU0U6Q1JELkIuSVFfQ0FQRVguNTAwLjkvMzAvMjAwOS4uLlVTRAEAAABmDAIAAgAAAAYtMS43ODgBCAAAAAUAAAABMQEAAAAKMTQwOTIzODgzOQMAAAADMTYwAgAAAAQyMDIxBAAAAAEwBwAAAAk5LzMw</t>
  </si>
  <si>
    <t>LzIwMDkIAAAACTkvMzAvMjAwOQkAAAABMDF5WcH0t9QIgaBgwfS31AgoQ0lRLkFPTi5JUV9ORVRfREVCVC4yMDAwLjYvMzAvMjAxNy4uLlVTRAEAAAAt1AEAAgAAAAQ1NzMwAQgAAAAFAAAAATEBAAAACjE4NDEzMTc2NDUDAAAAAzE2MAIAAAAENDM2NAQAAAABMAcAAAAJNi8zMC8yMDE3CAAAAAkzLzMxLzIwMTcJAAAAATAxeVnB9LfUCBozwp32t9QIFENJUS5MUExBLklRX0JFVEFfMVlSAQAAAJyhCAICAAAAEDAuNzgwNjUzMDgxODYwMzQAYfrq4fW31AgltPbP9rfUCBdDSVEuTU1DLklRX1RFVi42LzkvMjAxNwEAAAD+OAcAAgAAAAw0NTM2Mi41OTg3NjgBBgAAAAUAAAABMQEAAAAKMTgzODYyNDIxMgMAAAADMTYwAgAAAAYxMDAwNjAEAAAAATAHAAAACDYvOS8yMDE3MXlZwfS31AgwWsKd9rfUCCNDSVEuUEZHLklRX1RPVEFMX0RFQlQuMjAwMC42LzkvMjAxNwEAAACREQMAAgAAAAYzMjYyLjkBCAAAAAUAAAABMQEAAAAKMTg0MDMzNjY5MwMAAAADMTYwAgAAAAQ0MTczBAAAAAEwBwAAAAg2LzkvMjAxNwgAAAAJMy8zMS8yMDE3CQAAAAEwMXlZwfS31AgltPbP9rfUCCNDSVEuQUpHLklRX1RPVEFMX0RFQlQuMjAwMC42LzkvMjAxNwEAAAAa2QMAAgAAAAYyOTQ0LjEBCAAAAAUAAAABMQEAAAAKMTgzODcyNDAwNQMAAAADMTYwAgAAAAQ0MTczBAAAAAEwBwAAAAg2LzkvMjAxNwgAAAAJMy8zMS8yMDE3CQAA</t>
  </si>
  <si>
    <t>AAEwMXlZwfS31AgltPbP9rfUCDNDSVEuTkFTREFRR1M6Q1JWTC5JUV9FQklUREFfRVhDTF9TQkMuMjAwMC42LzIwLzIwMTcBAAAAoCsEAAIAAAAGNzAuOTI5AQgAAAAFAAAAATEBAAAACjE4NDY1OTMwMTcDAAAAAzE2MAIAAAAFMjQxMzUEAAAAATAHAAAACTYvMjAvMjAxNwgAAAAJMy8zMS8yMDE3CQAAAAEwMXlZwfS31Ahm66zB9LfUCBRDSVEuTFBMQS5JUV9FWENIQU5HRQEAAACcoQgCAwAAAAhOYXNkYXFHUwB3EKR89rfUCAcMwp32t9QIF0NJUS5QRkcuSVFfQ09NUEFOWV9OQU1FAQAAAJERAwADAAAAH1ByaW5jaXBhbCBGaW5hbmNpYWwgR3JvdXAsIEluYy4AYfrq4fW31AgltPbP9rfUCBlDSVEuQU9OLklRX1RPVEFMX1JFVi4yMDAwAQAAAC3UAQACAAAABTExNzEwAQgAAAAFAAAAATEBAAAACjE4NDEzMTc2NDUDAAAAAzE2MAIAAAACMjgEAAAAATAHAAAACTYvMjAvMjAxNwgAAAAJMy8zMS8yMDE3CQAAAAEwMXlZwfS31AgaM8Kd9rfUCBNDSVEuQUpHLklRX0VYQ0hBTkdFAQAAABrZAwADAAAABE5ZU0UAdxCkfPa31AgHDMKd9rfUCC1DSVEuVFNYOiBTTEYuSVFfTkVUX0RFQlQuMjAwMC42LzMwLzIwMTcuLi5VU0QBAAAAEE0GAAIAAAALLTI3Ni44OTYwNjMBCAAAAAUAAAABMQEAAAAKMTg0MjU2MTQyOAMAAAADMTYwAgAAAAQ0MzY0BAAAAAEwBwAAAAk2LzMwLzIwMTcIAAAACTMvMzEvMjAxNwkAAAAB</t>
  </si>
  <si>
    <t>MDF5WcH0t9QIMFrCnfa31Ag4Q0lRLk5BU0RBUUdTOkNSVkwuSVFfRUJJVERBX0VYQ0xfU0JDLjUwMC45LzMwLzIwMDkuLi5VU0QBAAAAoCsEAAIAAAAGMTQuMDY2AQgAAAAFAAAAATEBAAAACjE0MTA1MjcwNTADAAAAAzE2MAIAAAAFMjQxMzUEAAAAATAHAAAACTkvMzAvMjAwOQgAAAAJOS8zMC8yMDA5CQAAAAEwMXlZwfS31AiBoGDB9LfUCBxDSVEuVFNYOiBTTEYuSVFfVEVWLjYvOS8yMDE3AQAAABBNBgACAAAADDMwMDQ5LjczNzkzNwEGAAAABQAAAAExAQAAAAoxODQyNTYwMTk0AwAAAAIyNwIAAAAGMTAwMDYwBAAAAAEwBwAAAAg2LzkvMjAxNzF5WcH0t9QIMFrCnfa31AgjQ0lRLkJSTy5JUV9UT1RBTF9ERUJULjIwMDAuNi85LzIwMTcBAAAAHIkEAAIAAAAIMTA2MC4wNDQBCAAAAAUAAAABMQEAAAAKMTg0MDU4MjM4NAMAAAADMTYwAgAAAAQ0MTczBAAAAAEwBwAAAAg2LzkvMjAxNwgAAAAJMy8zMS8yMDE3CQAAAAEwMXlZwfS31AgltPbP9rfUCB1DSVEuQU9OLklRX01BUktFVENBUC42LzkvMjAxNwEAAAAt1AEAAgAAAAszNDc3Ny41NDY3OQEGAAAABQAAAAExAQAAAAoxODQxMzE1MTE1AwAAAAMxNjACAAAABjEwMDA1NAQAAAABMAcAAAAINi85LzIwMTdh+urh9bfUCCW09s/2t9QIHkNJUS5MUExBLklRX01BUktFVENBUC42LzkvMjAxNwEAAACcoQgCAgAAAAszNzQ5Ljc5MDY3NwEGAAAABQAAAAEx</t>
  </si>
  <si>
    <t>AQAAAAoxODM5ODAyNjAyAwAAAAMxNjACAAAABjEwMDA1NAQAAAABMAcAAAAINi85LzIwMTdh+urh9bfUCCW09s/2t9QIFENJUS5XTFRXLklRX0JFVEFfMVlSAQAAAA+PAAACAAAAEDEuNjUzMDk1MzQ2MDcwMDMAYfrq4fW31AgltPbP9rfUCBRDSVEuLklRX0NPTVBBTllfTkFNRQUAAAAAAAAACAAAABQoSW52YWxpZCBJZGVudGlmaWVyKaGQwXv2t9QIJutefPa31AgdQ0lRLkJSTy5JUV9NQVJLRVRDQVAuNi85LzIwMTcBAAAAHIkEAAIAAAALNjE1MC44MDEzOTQBBgAAAAUAAAABMQEAAAAKMTg0MDU4MTE0MQMAAAADMTYwAgAAAAYxMDAwNTQEAAAAATAHAAAACDYvOS8yMDE3Yfrq4fW31AgltPbP9rfUCCtDSVEuTllTRTpDUkQuQi5JUV9DQVBFWC41MDAuOS8zMC8yMDEwLi4uVVNEAQAAAGYMAgACAAAABS0zLjAzAQgAAAAFAAAAATEBAAAACjE0ODA2ODgyNjEDAAAAAzE2MAIAAAAEMjAyMQQAAAABMAcAAAAJOS8zMC8yMDEwCAAAAAk5LzMwLzIwMTAJAAAAATAxeVnB9LfUCIGgYMH0t9QIH0NJUS5NTUMuSVFfRUJJVERBX0VYQ0xfU0JDLjIwMDABAAAA/jgHAAIAAAAEMzMwNwEIAAAABQAAAAExAQAAAAoxODM4NjI4MzQwAwAAAAMxNjACAAAABTI0MTM1BAAAAAEwBwAAAAk2LzIwLzIwMTcIAAAACTMvMzEvMjAxNwkAAAABMDF5WcH0t9QIGjPCnfa31AggQ0lRLldMVFcuSVFfRUJJVERBX0VYQ0xfU0JDLjIw</t>
  </si>
  <si>
    <t>MDABAAAAD48AAAIAAAAEMTYyNwEIAAAABQAAAAExAQAAAAoxODQxNzcwNjYxAwAAAAMxNjACAAAABTI0MTM1BAAAAAEwBwAAAAk2LzIwLzIwMTcIAAAACTMvMzEvMjAxNwkAAAABMDF5WcH0t9QIGjPCnfa31AgdQ0lRLlBGRy5JUV9NQVJLRVRDQVAuNi85LzIwMTcBAAAAkREDAAIAAAAMMTg3MDguMjM2ODcxAQYAAAAFAAAAATEBAAAACjE4NDAzMzQ2MzIDAAAAAzE2MAIAAAAGMTAwMDU0BAAAAAEwBwAAAAg2LzkvMjAxN2H66uH1t9QIJbT2z/a31AgfQ0lRLlBGRy5JUV9FQklUREFfRVhDTF9TQkMuMjAwMAEAAACREQMAAgAAAAYyMDA1LjIBCAAAAAUAAAABMQEAAAAKMTg0MDMzNjY5MwMAAAADMTYwAgAAAAUyNDEzNQQAAAABMAcAAAAJNi8yMC8yMDE3CAAAAAkzLzMxLzIwMTcJAAAAATAxeVnB9LfUCBozwp32t9QIEENJUS4uSVFfQkVUQV8xWVIFAAAAAAAAAAgAAAAUKEludmFsaWQgSWRlbnRpZmllcimhkMF79rfUCCbrXnz2t9QIE0NJUS5NTUMuSVFfQkVUQV8xWVIBAAAA/jgHAAIAAAAQMS4wODA1NDQ3OTc3OTIwMwBh+urh9bfUCCW09s/2t9QIKkNJUS5OWVNFOkNSRC5CLklRX0VCSVQuNTAwLjkvMzAvMjAwOS4uLlVTRAEAAABmDAIAAgAAAAYxMi41MTIBCAAAAAUAAAABMQEAAAAKMTQwOTIzODgzOQMAAAADMTYwAgAAAAM0MDAEAAAAATAHAAAACTkvMzAvMjAwOQgAAAAJOS8zMC8yMDA5CQAAAAEw</t>
  </si>
  <si>
    <t>MXlZwfS31AiBoGDB9LfUCB1DSVEuTU1DLklRX01BUktFVENBUC42LzkvMjAxNwEAAAD+OAcAAgAAAAw0MDMxNC41OTg3NjkBBgAAAAUAAAABMQEAAAAKMTgzODYyNDIxMgMAAAADMTYwAgAAAAYxMDAwNTQEAAAAATAHAAAACDYvOS8yMDE3Yfrq4fW31AgltPbP9rfUCBdDSVEuQUpHLklRX0NPTVBBTllfTkFNRQEAAAAa2QMAAwAAABlBcnRodXIgSi4gR2FsbGFnaGVyICYgQ28uAGH66uH1t9QIJbT2z/a31AgXQ0lRLkFKRy5JUV9URVYuNi85LzIwMTcBAAAAGtkDAAIAAAALMTI4MzUuMTcwMzIBBgAAAAUAAAABMQEAAAAKMTgzODcxOTg3MQMAAAADMTYwAgAAAAYxMDAwNjAEAAAAATAHAAAACDYvOS8yMDE3MXlZwfS31AgaM8Kd9rfUCBhDSVEuV0xUVy5JUV9URVYuNi85LzIwMTcBAAAAD48AAAIAAAALMjMwNjUuMTM3NTEBBgAAAAUAAAABMQEAAAAKMTg0MTc2ODY5NQMAAAADMTYwAgAAAAYxMDAwNjAEAAAAATAHAAAACDYvOS8yMDE3MXlZwfS31AgaM8Kd9rfUCBdDSVEuQU9OLklRX0NPTVBBTllfTkFNRQEAAAAt1AEAAwAAAAdBb24gcGxjAGH66uH1t9QIJbT2z/a31AgYQ0lRLkxQTEEuSVFfVEVWLjYvOS8yMDE3AQAAAJyhCAICAAAACzUyMjQuMjE0Njc3AQYAAAAFAAAAATEBAAAACjE4Mzk4MDI2MDIDAAAAAzE2MAIAAAAGMTAwMDYwBAAAAAEwBwAAAAg2LzkvMjAxNzF5WcH0t9QIMFrCnfa31AgvQ0lR</t>
  </si>
  <si>
    <t>Lk5ZU0U6Q1JELkIuSVFfVE9UQUxfUkVWLjUwMC45LzMwLzIwMDkuLi5VU0QBAAAAZgwCAAIAAAAHMjQ1Ljc1MgEIAAAABQAAAAExAQAAAAoxNDA5MjM4ODM5AwAAAAMxNjACAAAAAjI4BAAAAAEwBwAAAAk5LzMwLzIwMDkIAAAACTkvMzAvMjAwOQkAAAABMDF5WcH0t9QIgaBgwfS31AgZQ0lRLk1NQy5JUV9UT1RBTF9SRVYuMjAwMAEAAAD+OAcAAgAAAAUxMzM3OAEIAAAABQAAAAExAQAAAAoxODM4NjI4MzQwAwAAAAMxNjACAAAAAjI4BAAAAAEwBwAAAAk2LzIwLzIwMTcIAAAACTMvMzEvMjAxNwkAAAABMDF5WcH0t9QIMFrCnfa31AgTQ0lRLkJSTy5JUV9FWENIQU5HRQEAAAAciQQAAwAAAAROWVNFAHcQpHz2t9QIBwzCnfa31AgxQ0lRLlRTWDogU0xGLklRX01BUktFVENBUC42LzkvMjAxNy42LzkvMjAxNy4uLlVTRAEAAAAQTQYAAgAAAAwyMDk3NC41ODYyMzMBBgAAAAUAAAABMQEAAAAKMTg0MjU2MDE5NAMAAAADMTYwAgAAAAYxMDAwNTQEAAAAATAHAAAACDYvOS8yMDE3dxCkfPa31AgHDMKd9rfUCBNDSVEuTU1DLklRX0VYQ0hBTkdFAQAAAP44BwADAAAABE5ZU0UAdxCkfPa31AgaM8Kd9rfUCBpDSVEuTFBMQS5JUV9UT1RBTF9SRVYuMjAwMAEAAACcoQgCAgAAAAg0MDc5LjUwNQEIAAAABQAAAAExAQAAAAoxODM5ODA0MzgyAwAAAAMxNjACAAAAAjI4BAAAAAEwBwAAAAk2LzIwLzIwMTcIAAAACTMv</t>
  </si>
  <si>
    <t>MzEvMjAxNwkAAAABMDF5WcH0t9QIMFrCnfa31AgoQ0lRLlBGRy5JUV9ORVRfREVCVC4yMDAwLjYvMzAvMjAxNy4uLlVTRAEAAACREQMAAgAAAAYxNzI4LjIBCAAAAAUAAAABMQEAAAAKMTg0MDMzNjY5MwMAAAADMTYwAgAAAAQ0MzY0BAAAAAEwBwAAAAk2LzMwLzIwMTcIAAAACTMvMzEvMjAxNwkAAAABMDF5WcH0t9QIGjPCnfa31AgsQ0lRLlBGRy5JUV9NQVJLRVRDQVAuNi85LzIwMTcuNi85LzIwMTcuLi5VU0QBAAAAkREDAAIAAAAMMTg3MDguMjM2ODcxAQYAAAAFAAAAATEBAAAACjE4NDAzMzQ2MzIDAAAAAzE2MAIAAAAGMTAwMDU0BAAAAAEwBwAAAAg2LzkvMjAxN3cQpHz2t9QIBwzCnfa31AgXQ0lRLkJSTy5JUV9URVYuNi85LzIwMTcBAAAAHIkEAAIAAAALNjY0My41MDIzOTQBBgAAAAUAAAABMQEAAAAKMTg0MDU4MTE0MQMAAAADMTYwAgAAAAYxMDAwNjAEAAAAATAHAAAACDYvOS8yMDE3MXlZwfS31AgwWsKd9rfUCBNDSVEuUEZHLklRX0JFVEFfMVlSAQAAAJERAwACAAAAEDEuNDA4MDYxODc1NTA4ODQAYfrq4fW31AgltPbP9rfUCBdDSVEuUEZHLklRX1RFVi42LzkvMjAxNwEAAACREQMAAgAAAAwyMDYwMC4zMzY4NzEBBgAAAAUAAAABMQEAAAAKMTg0MDMzNDYzMgMAAAADMTYwAgAAAAYxMDAwNjAEAAAAATAHAAAACDYvOS8yMDE3MXlZwfS31AgwWsKd9rfUCCxDSVEuQU9OLklRX01BUktFVENB</t>
  </si>
  <si>
    <t>UC42LzkvMjAxNy42LzkvMjAxNy4uLlVTRAEAAAAt1AEAAgAAAAszNDc3Ny41NDY3OQEGAAAABQAAAAExAQAAAAoxODQxMzE1MTE1AwAAAAMxNjACAAAABjEwMDA1NAQAAAABMAcAAAAINi85LzIwMTd3EKR89rfUCAcMwp32t9QIGENJUS5MUExBLklRX0NPTVBBTllfTkFNRQEAAACcoQgCAwAAABtMUEwgRmluYW5jaWFsIEhvbGRpbmdzIEluYy4AYfrq4fW31AgltPbP9rfUCBNDSVEuQU9OLklRX0JFVEFfMVlSAQAAAC3UAQACAAAAEDAuOTY3NTA5MDI4MTQxMTYAYfrq4fW31AgltPbP9rfUCDhDSVEuTkFTREFRR1M6Q1JWTC5JUV9FQklUREFfRVhDTF9TQkMuNTAwLjkvMzAvMjAxMC4uLlVTRAEAAACgKwQAAgAAAAYxNS42MjcBCAAAAAUAAAABMQEAAAAKMTQ4MDMwMTMyNQMAAAADMTYwAgAAAAUyNDEzNQQAAAABMAcAAAAJOS8zMC8yMDEwCAAAAAk5LzMwLzIwMTAJAAAAATAxeVnB9LfUCIGgYMH0t9QIMkNJUS5OQVNEQVFHUzpDUlZMLklRX1RPVEFMX1JFVi41MDAuOS8zMC8yMDA5Li4uVVNEAQAAAKArBAACAAAABjgyLjQxNgEIAAAABQAAAAExAQAAAAoxNDEwNTI3MDUwAwAAAAMxNjACAAAAAjI4BAAAAAEwBwAAAAk5LzMwLzIwMDkIAAAACTkvMzAvMjAwOQkAAAABMDF5WcH0t9QIgaBgwfS31AgTQ0lRLlBGRy5JUV9FWENIQU5HRQEAAACREQMAAwAAAAROWVNFAHcQpHz2t9QIBwzCnfa31Ag1Q0lRLk5Z</t>
  </si>
  <si>
    <t>U0U6Q1JELkIuSVFfRUJJVERBX0VYQ0xfU0JDLjUwMC45LzMwLzIwMDkuLi5VU0QBAAAAZgwCAAIAAAAGMjAuMzEyAQgAAAAFAAAAATEBAAAACjE0MDkyMzg4MzkDAAAAAzE2MAIAAAAFMjQxMzUEAAAAATAHAAAACTkvMzAvMjAwOQgAAAAJOS8zMC8yMDA5CQAAAAEwMXlZwfS31AiBoGDB9LfUCCNDSVEuTU1DLklRX1RPVEFMX0RFQlQuMjAwMC42LzkvMjAxNwEAAAD+OAcAAgAAAAQ1ODkxAQgAAAAFAAAAATEBAAAACjE4Mzg2MjgzNDADAAAAAzE2MAIAAAAENDE3MwQAAAABMAcAAAAINi85LzIwMTcIAAAACTMvMzEvMjAxNwkAAAABMDF5WcH0t9QIJbT2z/a31AggQ0lRLkxQTEEuSVFfRUJJVERBX0VYQ0xfU0JDLjIwMDABAAAAnKEIAgIAAAAHNTQ5LjgyNgEIAAAABQAAAAExAQAAAAoxODM5ODA0MzgyAwAAAAMxNjACAAAABTI0MTM1BAAAAAEwBwAAAAk2LzIwLzIwMTcIAAAACTMvMzEvMjAxNwkAAAABMDF5WcH0t9QIMFrCnfa31AgdQ0lRLkFKRy5JUV9NQVJLRVRDQVAuNi85LzIwMTcBAAAAGtkDAAIAAAALMTAzOTAuMjcwMzIBBgAAAAUAAAABMQEAAAAKMTgzODcxOTg3MQMAAAADMTYwAgAAAAYxMDAwNTQEAAAAATAHAAAACDYvOS8yMDE3Yfrq4fW31AgltPbP9rfUCCNDSVEuQU9OLklRX1RPVEFMX0RFQlQuMjAwMC42LzkvMjAxNwEAAAAt1AEAAgAAAAQ2Mjc3AQgAAAAFAAAAATEBAAAACjE4NDEzMTc2</t>
  </si>
  <si>
    <t>NDUDAAAAAzE2MAIAAAAENDE3MwQAAAABMAcAAAAINi85LzIwMTcIAAAACTMvMzEvMjAxNwkAAAABMDF5WcH0t9QIJbT2z/a31AgTQ0lRLkFKRy5JUV9CRVRBXzFZUgEAAAAa2QMAAgAAABAxLjM0MTgyMTUwMzM5NDQ2AGH66uH1t9QIJbT2z/a31AgpQ0lRLkxQTEEuSVFfTkVUX0RFQlQuMjAwMC42LzMwLzIwMTcuLi5VU0QBAAAAnKEIAgIAAAAIMTQ3NC40MjQBCAAAAAUAAAABMQEAAAAKMTgzOTgwNDM4MgMAAAADMTYwAgAAAAQ0MzY0BAAAAAEwBwAAAAk2LzMwLzIwMTcIAAAACTMvMzEvMjAxNwkAAAABMDF5WcH0t9QIMFrCnfa31AgtQ0lRLldMVFcuSVFfTUFSS0VUQ0FQLjYvOS8yMDE3LjYvOS8yMDE3Li4uVVNEAQAAAA+PAAACAAAADDE5NjkyLjEzNzUxMQEGAAAABQAAAAExAQAAAAoxODQxNzY4Njk1AwAAAAMxNjACAAAABjEwMDA1NAQAAAABMAcAAAAINi85LzIwMTd3EKR89rfUCAcMwp32t9QIKkNJUS5OQVNEQVFHUzpDUlZMLklRX0VCSVREQV9FWENMX1NCQy4yMDAwLgEAAACgKwQAAgAAAAY3MC45MjkBCAAAAAUAAAABMQEAAAAKMTg0NjU5MzAxNwMAAAADMTYwAgAAAAUyNDEzNQQAAAABMAcAAAAJNi8yMC8yMDE3CAAAAAkzLzMxLzIwMTcJAAAAATA7xaXB9LfUCGbrrMH0t9QIKENJUS5NTUMuSVFfTkVUX0RFQlQuMjAwMC42LzMwLzIwMTcuLi5VU0QBAAAA/jgHAAIAAAAENDk2MQEIAAAABQAA</t>
  </si>
  <si>
    <t>AAExAQAAAAoxODM4NjI4MzQwAwAAAAMxNjACAAAABDQzNjQEAAAAATAHAAAACTYvMzAvMjAxNwgAAAAJMy8zMS8yMDE3CQAAAAEwMXlZwfS31AgaM8Kd9rfUCBJDSVEuLklRX01BUktFVENBUC4FAAAAAAAAAAgAAAAUKEludmFsaWQgSWRlbnRpZmllcimhkMF79rfUCCbrXnz2t9QILUNJUS5MUExBLklRX01BUktFVENBUC42LzkvMjAxNy42LzkvMjAxNy4uLlVTRAEAAACcoQgCAgAAAAszNzQ5Ljc5MDY3NwEGAAAABQAAAAExAQAAAAoxODM5ODAyNjAyAwAAAAMxNjACAAAABjEwMDA1NAQAAAABMAcAAAAINi85LzIwMTd3EKR89rfUCAcMwp32t9QIJ0NJUS5OWVNFOkNSRC5CLklRX0VCSVREQV9FWENMX1NCQy4yMDAwLgEAAABmDAIAAgAAAAcxMDcuMTgxAQgAAAAFAAAAATEBAAAACjE4NDA4NDQ1MzcDAAAAAzE2MAIAAAAFMjQxMzUEAAAAATAHAAAACTYvMjAvMjAxNwgAAAAJMy8zMS8yMDE3CQAAAAEwO8WlwfS31Ahm66zB9LfUCChDSVEuQlJPLklRX05FVF9ERUJULjIwMDAuNi8zMC8yMDE3Li4uVVNEAQAAAByJBAACAAAABzQ5Mi43MDEBCAAAAAUAAAABMQEAAAAKMTg0MDU4MjM4NAMAAAADMTYwAgAAAAQ0MzY0BAAAAAEwBwAAAAk2LzMwLzIwMTcIAAAACTMvMzEvMjAxNwkAAAABMDF5WcH0t9QIMFrCnfa31AgYQ0lRLldMVFcuSVFfQ09NUEFOWV9OQU1FAQAAAA+PAAADAAAAK1dpbGxpcyBUb3dlcnMg</t>
  </si>
  <si>
    <t>V2F0c29uIFB1YmxpYyBMaW1pdGVkIENvbXBhbnkAYfrq4fW31AgltPbP9rfUCBpDSVEuV0xUVy5JUV9UT1RBTF9SRVYuMjAwMAEAAAAPjwAAAgAAAAQ3ODYyAQgAAAAFAAAAATEBAAAACjE4NDE3NzA2NjEDAAAAAzE2MAIAAAACMjgEAAAAATAHAAAACTYvMjAvMjAxNwgAAAAJMy8zMS8yMDE3CQAAAAEwMXlZwfS31AgaM8Kd9rfUCCRDSVEuV0xUVy5JUV9UT1RBTF9ERUJULjIwMDAuNi85LzIwMTcBAAAAD48AAAIAAAAENDA5NQEIAAAABQAAAAExAQAAAAoxODQxNzcwNjYxAwAAAAMxNjACAAAABDQxNzMEAAAAATAHAAAACDYvOS8yMDE3CAAAAAkzLzMxLzIwMTcJAAAAATAxeVnB9LfUCCW09s/2t9QIGUNJUS5QRkcuSVFfVE9UQUxfUkVWLjIwMDABAAAAkREDAAIAAAAHMTI0MDYuOQEIAAAABQAAAAExAQAAAAoxODQwMzM2NjkzAwAAAAMxNjACAAAAAjI4BAAAAAEwBwAAAAk2LzIwLzIwMTcIAAAACTMvMzEvMjAxNwkAAAABMDF5WcH0t9QIGjPCnfa31AguQ0lRLk5BU0RBUUdTOkNSVkwuSVFfQ0FQRVguNTAwLjkvMzAvMjAwOS4uLlVTRAEAAACgKwQAAgAAAAYtMy43ODkBCAAAAAUAAAABMQEAAAAKMTQxMDUyNzA1MAMAAAADMTYwAgAAAAQyMDIxBAAAAAEwBwAAAAk5LzMwLzIwMDkIAAAACTkvMzAvMjAwOQkAAAABMDF5WcH0t9QIgaBgwfS31AgqQ0lRLk5ZU0U6Q1JELkIuSVFfRUJJVC41MDAuOS8zMC8y</t>
  </si>
  <si>
    <t>MDEwLi4uVVNEAQAAAGYMAgACAAAABjE5LjE5OQEIAAAABQAAAAExAQAAAAoxNDgwNjg4MjYxAwAAAAMxNjACAAAAAzQwMAQAAAABMAcAAAAJOS8zMC8yMDEwCAAAAAk5LzMwLzIwMTAJAAAAATAxeVnB9LfUCIGgYMH0t9QIMENJUS5OWVNFOkNSRC5CLklRX0VCSVREQV9FWENMX1NCQy4yMDAwLjYvMjAvMjAxNwEAAABmDAIAAgAAAAcxMDcuMTgxAQgAAAAFAAAAATEBAAAACjE4NDA4NDQ1MzcDAAAAAzE2MAIAAAAFMjQxMzUEAAAAATAHAAAACTYvMjAvMjAxNwgAAAAJMy8zMS8yMDE3CQAAAAEwMXlZwfS31Ahm66zB9LfUCDJDSVEuTkFTREFRR1M6Q1JWTC5JUV9UT1RBTF9SRVYuNTAwLjkvMzAvMjAxMC4uLlVTRAEAAACgKwQAAgAAAAY5My4zOTIBCAAAAAUAAAABMQEAAAAKMTQ4MDMwMTMyNQMAAAADMTYwAgAAAAIyOAQAAAABMAcAAAAJOS8zMC8yMDEwCAAAAAk5LzMwLzIwMTAJAAAAATAxeVnB9LfUCIGgYMH0t9QIHkNJUS5XTFRXLklRX01BUktFVENBUC42LzkvMjAxNwEAAAAPjwAAAgAAAAwxOTY5Mi4xMzc1MTEBBgAAAAUAAAABMQEAAAAKMTg0MTc2ODY5NQMAAAADMTYwAgAAAAYxMDAwNTQEAAAAATAHAAAACDYvOS8yMDE3Yfrq4fW31AgltPbP9rfUCCRDSVEuVFNYOiBTTEYuSVFfRUJJVERBX0VYQ0xfU0JDLjIwMDABAAAAEE0GAAIAAAAHNDE0My4yNQEIAAAABQAAAAExAQAAAAoxODQyNTYxNDI4</t>
  </si>
  <si>
    <t>AwAAAAIyNwIAAAAFMjQxMzUEAAAAATAHAAAACTYvMjAvMjAxNwgAAAAJMy8zMS8yMDE3CQAAAAEwMXlZwfS31AgwWsKd9rfUCBRDSVEuV0xUVy5JUV9FWENIQU5HRQEAAAAPjwAAAwAAAAhOYXNkYXFHUwB3EKR89rfUCAcMwp32t9QIH0NJUS5CUk8uSVFfRUJJVERBX0VYQ0xfU0JDLjIwMDABAAAAHIkEAAIAAAAHNTkzLjY1MgEIAAAABQAAAAExAQAAAAoxODQwNTgyMzg0AwAAAAMxNjACAAAABTI0MTM1BAAAAAEwBwAAAAk2LzIwLzIwMTcIAAAACTMvMzEvMjAxNwkAAAABMDF5WcH0t9QIGjPCnfa31AgYQ0lRLlRTWDogU0xGLklRX0VYQ0hBTkdFAQAAABBNBgADAAAAA1RTWAB3EKR89rfUCAcMwp32t9QIF0NJUS5NTUMuSVFfQ09NUEFOWV9OQU1FAQAAAP44BwADAAAAIE1hcnNoICYgTWNMZW5uYW4gQ29tcGFuaWVzLCBJbmMuAGH66uH1t9QIJbT2z/a31AgoQ0lRLkFKRy5JUV9ORVRfREVCVC4yMDAwLjYvMzAvMjAxNy4uLlVTRAEAAAAa2QMAAgAAAAYyMzgwLjEBCAAAAAUAAAABMQEAAAAKMTgzODcyNDAwNQMAAAADMTYwAgAAAAQ0MzY0BAAAAAEwBwAAAAk2LzMwLzIwMTcIAAAACTMvMzEvMjAxNwkAAAABMDF5WcH0t9QIGjPCnfa31AgYQ0lRLi5JUV9UT1RBTF9ERUJULjIwMDAuBQAAAAAAAAAIAAAAFChJbnZhbGlkIElkZW50aWZpZXIpYfrq4fW31AgUqnd79rfUCC9DSVEuTllTRTpDUkQuQi5JUV9U</t>
  </si>
  <si>
    <t>T1RBTF9SRVYuNTAwLjkvMzAvMjAxMC4uLlVTRAEAAABmDAIAAgAAAAcyNTQuNTIzAQgAAAAFAAAAATEBAAAACjE0ODA2ODgyNjEDAAAAAzE2MAIAAAACMjgEAAAAATAHAAAACTkvMzAvMjAxMAgAAAAJOS8zMC8yMDEwCQAAAAEwMXlZwfS31AiBoGDB9LfUCCtDSVEuTkFTREFRR1M6Q1JWTC5JUV9HUC41MDAuOS8zMC8yMDEwLi4uVVNEAQAAAKArBAACAAAABjIzLjIzOQEIAAAABQAAAAExAQAAAAoxNDgwMzAxMzI1AwAAAAMxNjACAAAAAjEwBAAAAAEwBwAAAAk5LzMwLzIwMTAIAAAACTkvMzAvMjAxMAkAAAABMDF5WcH0t9QIgaBgwfS31AgXQ0lRLkJSTy5JUV9DT01QQU5ZX05BTUUBAAAAHIkEAAMAAAATQnJvd24gJiBCcm93biwgSW5jLgBh+urh9bfUCCW09s/2t9QIGUNJUS5CUk8uSVFfVE9UQUxfUkVWLjIwMDABAAAAHIkEAAIAAAAIMTc4NS4wMTgBCAAAAAUAAAABMQEAAAAKMTg0MDU4MjM4NAMAAAADMTYwAgAAAAIyOAQAAAABMAcAAAAJNi8yMC8yMDE3CAAAAAkzLzMxLzIwMTcJAAAAATAxeVnB9LfUCBozwp32t9QIK0NJUS5OQVNEQVFHUzpDUlZMLklRX0dQLjUwMC45LzMwLzIwMDkuLi5VU0QBAAAAoCsEAAIAAAAGMjAuODA3AQgAAAAFAAAAATEBAAAACjE0MTA1MjcwNTADAAAAAzE2MAIAAAACMTAEAAAAATAHAAAACTkvMzAvMjAwOQgAAAAJOS8zMC8yMDA5CQAAAAEwMXlZwfS31AiBoGDB9LfU</t>
  </si>
  <si>
    <t>CCxDSVEuTU1DLklRX01BUktFVENBUC42LzkvMjAxNy42LzkvMjAxNy4uLlVTRAEAAAD+OAcAAgAAAAw0MDMxNC41OTg3NjkBBgAAAAUAAAABMQEAAAAKMTgzODYyNDIxMgMAAAADMTYwAgAAAAYxMDAwNTQEAAAAATAHAAAACDYvOS8yMDE3dxCkfPa31AgHDMKd9rfUCB9DSVEuQU9OLklRX0VCSVREQV9FWENMX1NCQy4yMDAwAQAAAC3UAQACAAAABDI3OTkBCAAAAAUAAAABMQEAAAAKMTg0MTMxNzY0NQMAAAADMTYwAgAAAAUyNDEzNQQAAAABMAcAAAAJNi8yMC8yMDE3CAAAAAkzLzMxLzIwMTcJAAAAATAxeVnB9LfUCBozwp32t9QIJENJUS5MUExBLklRX1RPVEFMX0RFQlQuMjAwMC42LzkvMjAxNwEAAACcoQgCAgAAAAgyMjg3LjcxNwEIAAAABQAAAAExAQAAAAoxODM5ODA0MzgyAwAAAAMxNjACAAAABDQxNzMEAAAAATAHAAAACDYvOS8yMDE3CAAAAAkzLzMxLzIwMTcJAAAAATAxeVnB9LfUCCW09s/2t9QIH0NJUS5BSkcuSVFfRUJJVERBX0VYQ0xfU0JDLjIwMDABAAAAGtkDAAIAAAAFOTQxLjUBCAAAAAUAAAABMQEAAAAKMTgzODcyNDAwNQMAAAADMTYwAgAAAAUyNDEzNQQAAAABMAcAAAAJNi8yMC8yMDE3CAAAAAkzLzMxLzIwMTcJAAAAATAxeVnB9LfUCBozwp32t9QINUNJUS5OWVNFOkNSRC5CLklRX0VCSVREQV9FWENMX1NCQy41MDAuOS8zMC8yMDEwLi4uVVNEAQAAAGYMAgACAAAABjI3LjAxOQEI</t>
  </si>
  <si>
    <t>AAAABQAAAAExAQAAAAoxNDgwNjg4MjYxAwAAAAMxNjACAAAABTI0MTM1BAAAAAEwBwAAAAk5LzMwLzIwMTAIAAAACTkvMzAvMjAxMAkAAAABMDF5WcH0t9QIgaBgwfS31AgXQ0lRLkFPTi5JUV9URVYuNi85LzIwMTcBAAAALdQBAAIAAAAMNDA1NzkuNTQ2Nzg5AQYAAAAFAAAAATEBAAAACjE4NDEzMTUxMTUDAAAAAzE2MAIAAAAGMTAwMDYwBAAAAAEwBwAAAAg2LzkvMjAxNzF5WcH0t9QIGjPCnfa31AgTQ0lRLkJSTy5JUV9CRVRBXzFZUgEAAAAciQQAAgAAABAxLjEzMjEyOTIxNDE2MDIxAGH66uH1t9QIJbT2z/a31AgTQ0lRLkFPTi5JUV9FWENIQU5HRQEAAAAt1AEAAwAAAAROWVNFAHcQpHz2t9QIGjPCnfa31AgpQ0lRLldMVFcuSVFfTkVUX0RFQlQuMjAwMC42LzMwLzIwMTcuLi5VU0QBAAAAD48AAAIAAAAEMzE5NAEIAAAABQAAAAExAQAAAAoxODQxNzcwNjYxAwAAAAMxNjACAAAABDQzNjQEAAAAATAHAAAACTYvMzAvMjAxNwgAAAAJMy8zMS8yMDE3CQAAAAEwMXlZwfS31AgwWsKd9rfUCB5DSVEuVFNYOiBTTEYuSVFfVE9UQUxfUkVWLjIwMDABAAAAEE0GAAIAAAAFMjY4MDABCAAAAAUAAAABMQEAAAAKMTg0MjU2MTQyOAMAAAACMjcCAAAAAjI4BAAAAAEwBwAAAAk2LzIwLzIwMTcIAAAACTMvMzEvMjAxNwkAAAABMDF5WcH0t9QIMFrCnfa31AgsQ0lRLkFKRy5JUV9NQVJLRVRDQVAuNi85LzIwMTcu</t>
  </si>
  <si>
    <t>Ni85LzIwMTcuLi5VU0QBAAAAGtkDAAIAAAALMTAzOTAuMjcwMzIBBgAAAAUAAAABMQEAAAAKMTgzODcxOTg3MQMAAAADMTYwAgAAAAYxMDAwNTQEAAAAATAHAAAACDYvOS8yMDE3dxCkfPa31AgHDMKd9rfUCA==</t>
  </si>
  <si>
    <t>Semi Annual</t>
  </si>
  <si>
    <t>Q3 2017</t>
  </si>
  <si>
    <t>Wells Fargo Insurance Services</t>
  </si>
  <si>
    <t>Q3 2017 Valuation</t>
  </si>
  <si>
    <t>Arthur J. Gallagher &amp; Co.</t>
  </si>
  <si>
    <t>Aon plc</t>
  </si>
  <si>
    <t>Brown &amp; Brown, Inc.</t>
  </si>
  <si>
    <t>Marsh &amp; McLennan Companies, Inc.</t>
  </si>
  <si>
    <t>Willis Towers Watson Public Limited Company</t>
  </si>
  <si>
    <t>LPL Financial Holdings Inc.</t>
  </si>
  <si>
    <t>Principal Financial Group, Inc.</t>
  </si>
  <si>
    <t>NYSE</t>
  </si>
  <si>
    <t xml:space="preserve">NYSE  </t>
  </si>
  <si>
    <t xml:space="preserve">NasdaqGS  </t>
  </si>
  <si>
    <t>Sun Life Financial Inc.</t>
  </si>
  <si>
    <t xml:space="preserve">TSX  </t>
  </si>
  <si>
    <t>xxx</t>
  </si>
  <si>
    <t>x</t>
  </si>
  <si>
    <t>Nico</t>
  </si>
  <si>
    <t>Baran</t>
  </si>
  <si>
    <t>COMP2</t>
  </si>
  <si>
    <t xml:space="preserve">   ►  COMP2 Preferred Equity and common equity are Level 3 Assets</t>
  </si>
  <si>
    <t>COMP2 - Preferred Equity</t>
  </si>
  <si>
    <t>COMP2 Acquisitions Since Close</t>
  </si>
  <si>
    <t>Pro Forma Schedule 3.1 for COMP2 Ultimate Holdings, LLC1</t>
  </si>
  <si>
    <t>RNFC Mezz III Cost Amount:</t>
  </si>
  <si>
    <t>RNFC Discretionary Amount:</t>
  </si>
  <si>
    <t>RNFC Patriot Co-Invest Amount:</t>
  </si>
  <si>
    <t>RNFC % Ownership (All Funds):</t>
  </si>
  <si>
    <t>Implied RNFC Mezz III Equity Value</t>
  </si>
  <si>
    <t>RNFC Mezz III Invested Equity</t>
  </si>
  <si>
    <t>Long Term Financial Performance (Projections are RNFC Base Case):</t>
  </si>
  <si>
    <t>RNFC</t>
  </si>
  <si>
    <t>RNFC Co-investors</t>
  </si>
  <si>
    <t>FN3 - Assumes no additional rollover from Management.  The parties have offered Management the option to roll over a portion of their cash merger consideration, which would increase Management's ownership percentage of COMP2 Ultimate Holdings, LLC and decrease the MDP Funds' and MDP Co-Investors (Patriot)'s ownership percentages, but not impact RNFC, MDP Co-Investors (Patriot II) or other new co-investors.</t>
  </si>
  <si>
    <t>COMP2 is a leading insurance broker and consultant that provides employee benefits, property &amp; casualty, retirement, and individual wealth and insurance solutions to middle market companies, financial advisors and high-net-worth individuals. Currently, COMP2 is the Nth largest insurance broker in the US, and Nth largest in the Corporate Benefits market</t>
  </si>
  <si>
    <t>XYZ, RNFC</t>
  </si>
  <si>
    <t>XYZ</t>
  </si>
  <si>
    <t>2 of 7 Board Seats, Observer</t>
  </si>
  <si>
    <t xml:space="preserve">   ►  Preferred Equity: Conclude that no impairment is present and mezzanine value should be based on comparison to mezzanine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</si>
</sst>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4">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0_%_);\(&quot;$&quot;#,##0.0\)_%;&quot;$&quot;#,##0.0_%_);@_%_)"/>
    <numFmt numFmtId="165" formatCode="#,##0.0_%_);\(#,##0.0\)_%;#,##0.0_%_);@_%_)"/>
    <numFmt numFmtId="166" formatCode="0.0\x_)_);&quot;NM&quot;_x_)_);0.0\x_)_);@_%_)"/>
    <numFmt numFmtId="167" formatCode="0.0%"/>
    <numFmt numFmtId="168" formatCode="&quot;$&quot;#,##0.00_%_);\(&quot;$&quot;#,##0.00\)_%;&quot;$&quot;#,##0.00_%_);@_%_)"/>
    <numFmt numFmtId="169" formatCode="&quot;$&quot;#,##0.0_);\(&quot;$&quot;#,##0.0\)"/>
    <numFmt numFmtId="170" formatCode="yyyy"/>
    <numFmt numFmtId="171" formatCode="0.00\x_)_);&quot;NM&quot;_x_)_);0.0\x_)_);@_%_)"/>
    <numFmt numFmtId="172" formatCode="&quot;$&quot;#,##0.00"/>
    <numFmt numFmtId="173" formatCode="[$-409]mmm\-yy;@"/>
    <numFmt numFmtId="174" formatCode="#,##0.0"/>
    <numFmt numFmtId="175" formatCode="0.0\x"/>
    <numFmt numFmtId="176" formatCode="&quot;$&quot;#,##0.0"/>
    <numFmt numFmtId="177" formatCode="mm/dd/yy;@"/>
    <numFmt numFmtId="178" formatCode="#,##0_%_);\(#,##0\)_%;#,##0_%_);@_%_)"/>
    <numFmt numFmtId="179" formatCode="&quot;$&quot;#,##0_%_);\(&quot;$&quot;#,##0\)_%;&quot;$&quot;#,##0_%_);@_%_)"/>
    <numFmt numFmtId="180" formatCode="0.0"/>
    <numFmt numFmtId="181" formatCode="#,##0.000"/>
    <numFmt numFmtId="182" formatCode="0.0&quot;x&quot;"/>
    <numFmt numFmtId="183" formatCode="0.000%"/>
    <numFmt numFmtId="184" formatCode="0.000"/>
    <numFmt numFmtId="185" formatCode="_(* #,##0.0_);_(* \(#,##0.0\);_(* &quot;-&quot;??_);_(@_)"/>
    <numFmt numFmtId="186" formatCode="_(&quot;$&quot;* #,##0_);_(&quot;$&quot;* \(#,##0\);_(&quot;$&quot;* &quot;-&quot;??_);_(@_)"/>
    <numFmt numFmtId="187" formatCode="_(* #,##0_);_(* \(#,##0\);_(* &quot;-&quot;??_);_(@_)"/>
    <numFmt numFmtId="188" formatCode="#,##0.0_);\(#,##0.0\);#,##0.0_);@_)"/>
    <numFmt numFmtId="189" formatCode="&quot;L&quot;\ \+\ 0"/>
    <numFmt numFmtId="190" formatCode="0.00&quot;x&quot;"/>
    <numFmt numFmtId="191" formatCode="0.00\x"/>
    <numFmt numFmtId="192" formatCode="0.0000%"/>
    <numFmt numFmtId="193" formatCode="#,##0.0_);\(#,##0.0\)"/>
    <numFmt numFmtId="194" formatCode="_(* #,##0.0000_);_(* \(#,##0.0000\);_(* &quot;-&quot;??_);_(@_)"/>
    <numFmt numFmtId="195" formatCode="mm/dd/yy"/>
    <numFmt numFmtId="196" formatCode="&quot;$&quot;#,##0.0_);[Red]\(&quot;$&quot;#,##0.0\)"/>
    <numFmt numFmtId="197" formatCode="#,##0.0_);[Red]\(#,##0.0\)"/>
    <numFmt numFmtId="198" formatCode="[Red]&quot;$&quot;#,##0.000_)"/>
    <numFmt numFmtId="199" formatCode="mmm\ dd\ yy"/>
    <numFmt numFmtId="200" formatCode="[Blue]&quot;$&quot;#,##0.00_)"/>
    <numFmt numFmtId="201" formatCode="[Blue]#,##0.000\ ;\(#,##0.000\);[Blue]**"/>
    <numFmt numFmtId="202" formatCode="#,##0.000\ ;\(#,##0.000\)"/>
    <numFmt numFmtId="203" formatCode="[Blue]&quot;$&quot;* #,##0\ "/>
    <numFmt numFmtId="204" formatCode="[Magenta]&quot;$&quot;#,##0_)"/>
    <numFmt numFmtId="205" formatCode="#,##0.0_____);\(#,##0.00\)"/>
    <numFmt numFmtId="206" formatCode="#,##0\ ;\(#,##0\);**"/>
    <numFmt numFmtId="207" formatCode="&quot;Over&quot;\ #,##0.0\ \x_)\ \ \ \ \ \ \ \ \ \ \ "/>
    <numFmt numFmtId="208" formatCode="0.0%\ \ \ \ \ \ \ \ \ \ ;\(0.0%\);@&quot;    &quot;"/>
    <numFmt numFmtId="209" formatCode="&quot;Under&quot;\ 0.0%\ \ \ \ \ \ \ \ \ \ ;\(0.0%\);@&quot;    &quot;"/>
    <numFmt numFmtId="210" formatCode="0.0%\ ;\(0.0%\);@&quot;    &quot;"/>
    <numFmt numFmtId="211" formatCode="[Red]#,##0.00_);[Red]\(#,##0.00\)"/>
    <numFmt numFmtId="212" formatCode="mmmm\ d\,\ yyyy\ \ \ \ h:mm"/>
    <numFmt numFmtId="213" formatCode="[Black]#,##0.000\ ;[Black]\(#,##0.000\);[Black]**"/>
    <numFmt numFmtId="214" formatCode="&quot;$&quot;#,##0.00_)\ \ ;\(&quot;$&quot;#,##0.00\)\ \ "/>
    <numFmt numFmtId="215" formatCode="#,##0.00_)\ \ ;\(#,##0.00\)\ \ "/>
    <numFmt numFmtId="216" formatCode="0.0%_)\ \ ;\(0.0%\)\ \ "/>
    <numFmt numFmtId="217" formatCode="&quot;$&quot;#,##0.0_)\ \ ;\(&quot;$&quot;#,##0.0\)\ \ "/>
    <numFmt numFmtId="218" formatCode="#,##0.000_);\(#,##0.000\)"/>
    <numFmt numFmtId="219" formatCode="&quot;$&quot;#,##0"/>
    <numFmt numFmtId="220" formatCode="&quot;$&quot;#,##0.000_);\(&quot;$&quot;#,##0.000\)"/>
    <numFmt numFmtId="221" formatCode="_([$€-2]* #,##0.00_);_([$€-2]* \(#,##0.00\);_([$€-2]* &quot;-&quot;??_)"/>
    <numFmt numFmtId="222" formatCode="0.0%_);[Red]\(0.0%\)"/>
    <numFmt numFmtId="223" formatCode="&quot;$&quot;#,###;[Red]\(&quot;$&quot;#,###\)"/>
    <numFmt numFmtId="224" formatCode="0.00_)"/>
    <numFmt numFmtId="225" formatCode="#,##0.0000_);\(#,##0.0000\)"/>
    <numFmt numFmtId="226" formatCode="&quot;$&quot;##,#00.00_ ;\(&quot;$&quot;#,##0.00_)"/>
    <numFmt numFmtId="227" formatCode="\¥#,##0_);\(\¥#,##0\)"/>
    <numFmt numFmtId="228" formatCode="\£#,##0_);\(\£#,##0\)"/>
    <numFmt numFmtId="229" formatCode="#,##0.000000_);[Red]\(#,##0.000000\)"/>
    <numFmt numFmtId="230" formatCode="#,##0.0_)\x;\(#,##0.0\)\x"/>
    <numFmt numFmtId="231" formatCode="&quot;Yes&quot;;;&quot;No&quot;"/>
    <numFmt numFmtId="232" formatCode="#,##0.00_)\x;\(#,##0.00\)\x"/>
    <numFmt numFmtId="233" formatCode="0.0\x_);\(0.0\x\)"/>
    <numFmt numFmtId="234" formatCode="General_)"/>
    <numFmt numFmtId="235" formatCode="&quot;$&quot;#,##0.0;\(&quot;$&quot;#,##0.0\)"/>
    <numFmt numFmtId="236" formatCode="&quot;$&quot;#,##0.00;\(&quot;$&quot;#,##0.00\)"/>
    <numFmt numFmtId="237" formatCode="#,##0.00\x_);\(#,##0.00\)\x"/>
    <numFmt numFmtId="238" formatCode="&quot;$&quot;#,##0.0_);&quot;$&quot;\(#,##0.0\)"/>
    <numFmt numFmtId="239" formatCode="#,##0.0%;\(#,##0.0\)%"/>
    <numFmt numFmtId="240" formatCode="m/yy"/>
    <numFmt numFmtId="241" formatCode="00000"/>
    <numFmt numFmtId="242" formatCode="0&quot; bps&quot;"/>
    <numFmt numFmtId="243" formatCode="&quot;$&quot;#,##0.00_);&quot;$&quot;\(#,##0.00\)"/>
    <numFmt numFmtId="244" formatCode="0.0_)"/>
    <numFmt numFmtId="245" formatCode="0_);\(0\)"/>
    <numFmt numFmtId="246" formatCode="0\ &quot;bps&quot;"/>
    <numFmt numFmtId="247" formatCode="&quot;$&quot;_(#,##0.00_);&quot;$&quot;\(#,##0.00\)"/>
    <numFmt numFmtId="248" formatCode="#,##0.0_)_x;\(#,##0.0\)_x"/>
    <numFmt numFmtId="249" formatCode="0.0_)\%;\(0.0\)\%"/>
    <numFmt numFmtId="250" formatCode="#,##0.0_)_%;\(#,##0.0\)_%"/>
    <numFmt numFmtId="251" formatCode="0.00%;\(0.00%\)"/>
    <numFmt numFmtId="252" formatCode="0.0%;\(0.0%\)"/>
    <numFmt numFmtId="253" formatCode="#,##0.0\ \ \ ;\(#,##0.0\)\ \ "/>
    <numFmt numFmtId="254" formatCode="0.0\x\ "/>
    <numFmt numFmtId="255" formatCode="#,##0.0\ \x"/>
    <numFmt numFmtId="256" formatCode="0.000_]"/>
    <numFmt numFmtId="257" formatCode="#,##0.0\ _]"/>
    <numFmt numFmtId="258" formatCode="&quot;$&quot;#,##0.00;[Red]\(&quot;$&quot;#,##0.00\)"/>
    <numFmt numFmtId="259" formatCode="\N\P\ #,##0_);[Red]\(\N\P\ #,##0\)"/>
    <numFmt numFmtId="260" formatCode="\£#,##0_);[Red]\(\£#,##0\)"/>
    <numFmt numFmtId="261" formatCode="_(#,##0.00_);_(\(#,##0.00\)"/>
    <numFmt numFmtId="262" formatCode="mm/dd/yyyy"/>
    <numFmt numFmtId="263" formatCode="_(&quot;$&quot;* #,##0.00_);_(&quot;$&quot;* \(#,##0.00\);_(* &quot;-&quot;_);_(@_)"/>
    <numFmt numFmtId="264" formatCode="_(&quot;$&quot;* #,##0.0_);_(&quot;$&quot;* \(#,##0.0\);_(* &quot;-&quot;_);_(@_)"/>
    <numFmt numFmtId="265" formatCode="_(* #,##0.0_);_(* \(#,##0.0\);_(* &quot;-&quot;_);_(@_)"/>
    <numFmt numFmtId="266" formatCode="0.0\ \x"/>
    <numFmt numFmtId="267" formatCode="\(0\);\(0\);\(0\)"/>
    <numFmt numFmtId="268" formatCode="&quot;$&quot;0.0"/>
    <numFmt numFmtId="269" formatCode=";;;"/>
    <numFmt numFmtId="270" formatCode="&quot;Fiscal &quot;0"/>
    <numFmt numFmtId="271" formatCode="#,##0.0;\(#,##0.0\)"/>
    <numFmt numFmtId="272" formatCode="_(* #,##0_);_(* \(#,##0\)"/>
    <numFmt numFmtId="273" formatCode="0_)"/>
    <numFmt numFmtId="274" formatCode="#,##0.0\%_);\(#,##0.0\%\);#,##0.0\%_);@_%_)"/>
    <numFmt numFmtId="275" formatCode=";;;@*."/>
    <numFmt numFmtId="276" formatCode="_$&quot;$&quot;#,##0.00_);[Red]_$\(&quot;$&quot;#,##0.00\);_$&quot;$&quot;0.00_);_$@_)"/>
    <numFmt numFmtId="277" formatCode="#,##0.00_%_);\(#,##0.00\)_%;**;@_%_)"/>
    <numFmt numFmtId="278" formatCode="#,##0.000_%_);\(#,##0.000\)_%;**;@_%_)"/>
    <numFmt numFmtId="279" formatCode="#,##0.0_%_);\(#,##0.0\)_%;**;@_%_)"/>
    <numFmt numFmtId="280" formatCode="&quot;$&quot;#,##0.00_%_);\(&quot;$&quot;#,##0.00\)_%;**;@_%_)"/>
    <numFmt numFmtId="281" formatCode="&quot;$&quot;#,##0.000_%_);\(&quot;$&quot;#,##0.000\)_%;**;@_%_)"/>
    <numFmt numFmtId="282" formatCode="&quot;$&quot;#,##0.0_%_);\(&quot;$&quot;#,##0.0\)_%;**;@_%_)"/>
    <numFmt numFmtId="283" formatCode="#,##0.00\ &quot;TL&quot;;\-#,##0.00\ &quot;TL&quot;"/>
    <numFmt numFmtId="284" formatCode="#,##0\ &quot;TL&quot;;[Red]\-#,##0\ &quot;TL&quot;"/>
    <numFmt numFmtId="285" formatCode="_(&quot;$&quot;* #,##0_);_(&quot;$&quot;* \(#,##0\);_(&quot;$&quot;* &quot;-&quot;????_);_(@_)"/>
    <numFmt numFmtId="286" formatCode="0.00\ \x_);\(0.00\ \x\)"/>
    <numFmt numFmtId="287" formatCode="_(* #,##0_);_(* \(#,##0\);_(* &quot;-&quot;????_);_(@_)"/>
    <numFmt numFmtId="288" formatCode="0&quot; yrs&quot;"/>
    <numFmt numFmtId="289" formatCode="0__"/>
    <numFmt numFmtId="290" formatCode="m/d/yy\ h:mm\ AM/PM"/>
    <numFmt numFmtId="291" formatCode="0.00%___)"/>
    <numFmt numFmtId="292" formatCode="&quot;(&quot;0.0\ &quot;yrs)&quot;"/>
    <numFmt numFmtId="293" formatCode="0___)"/>
    <numFmt numFmtId="294" formatCode="&quot;$&quot;#,##0.00000000000000000000000000000_);[Red]\(&quot;$&quot;#,##0.00000000000000000000000000000\)"/>
    <numFmt numFmtId="295" formatCode="0.0_%"/>
    <numFmt numFmtId="296" formatCode="0.00\ \x"/>
    <numFmt numFmtId="297" formatCode="#,##0.00000_);\(#,##0.00000\)"/>
    <numFmt numFmtId="298" formatCode="&quot;L + &quot;0&quot; bps&quot;"/>
    <numFmt numFmtId="299" formatCode="0.00000000"/>
    <numFmt numFmtId="300" formatCode="#,##0.00&quot;x&quot;"/>
    <numFmt numFmtId="301" formatCode="0.0000000"/>
    <numFmt numFmtId="302" formatCode="dd\-mmm\-yy_)"/>
    <numFmt numFmtId="303" formatCode="h:mmAM/PM"/>
    <numFmt numFmtId="304" formatCode="0&quot; E&quot;"/>
    <numFmt numFmtId="305" formatCode="0.0_x"/>
    <numFmt numFmtId="306" formatCode="0.0000"/>
    <numFmt numFmtId="307" formatCode="#,##0.0_)\x;\(#,##0.0\)\x;0.0_)\x;@_)_x"/>
    <numFmt numFmtId="308" formatCode="#,##0_)\x;\(#,##0\)\x;0_)\x;@_)_x"/>
    <numFmt numFmtId="309" formatCode="#,##0_)_x;\(#,##0\)_x;0_)_x;@_)_x"/>
    <numFmt numFmtId="310" formatCode="&quot;£&quot;_(#,##0.00_);&quot;£&quot;\(#,##0.00\);&quot;£&quot;_(0.00_);@_)"/>
    <numFmt numFmtId="311" formatCode="#,##0.00_);\(#,##0.00\);0.00_);@_)"/>
    <numFmt numFmtId="312" formatCode="0.0_)\%;\(0.0\)\%;0.0_)\%;@_)_%"/>
    <numFmt numFmtId="313" formatCode="#,##0.0_)_%;\(#,##0.0\)_%;0.0_)_%;@_)_%"/>
    <numFmt numFmtId="314" formatCode="#,##0.0_)_x;\(#,##0.0\)_x;0.0_)_x;@_)_x"/>
    <numFmt numFmtId="315" formatCode="#,##0.00_%_);\(#,##0.00\)_%;#,##0.00_%_);@_%_)"/>
    <numFmt numFmtId="316" formatCode="#,##0.0000_%_);\(#,##0.0000\)_%;#,##0.0000_%_);@_%_)"/>
    <numFmt numFmtId="317" formatCode="[$$-409]#,##0"/>
    <numFmt numFmtId="318" formatCode="#,##0.000_%_);\(#,##0.000\)_%;#,##0.000_%_);@_%_)"/>
    <numFmt numFmtId="319" formatCode="0.0_)%;\(0.0\)%;0.0_)%;@_)_%"/>
    <numFmt numFmtId="320" formatCode="&quot;$&quot;_(#,##0.00_);&quot;$&quot;\(#,##0.00\);&quot;$&quot;_(0.00_);_(@_)"/>
    <numFmt numFmtId="321" formatCode="m/d/yy;@"/>
    <numFmt numFmtId="322" formatCode="#,##0_%_);\(&quot;$&quot;#,##0\)_%;&quot;$&quot;#,##0_%_);@_%_)"/>
    <numFmt numFmtId="323" formatCode="#,##0_%_);\(#,##0\)_%;&quot;$&quot;#,##0_%_);@_%_)"/>
    <numFmt numFmtId="324" formatCode="0.0_-%;0.0\-%"/>
    <numFmt numFmtId="325" formatCode="#,##0,_-;#,##0,\-;0,_-"/>
    <numFmt numFmtId="326" formatCode="_(&quot;$&quot;#,##0_)&quot;millions&quot;;\(&quot;$&quot;#,##0\)&quot; millions&quot;"/>
    <numFmt numFmtId="327" formatCode="&quot;$&quot;#,##0.00_)\ \ \ ;\(&quot;$&quot;#,##0.00\)\ \ \ "/>
    <numFmt numFmtId="328" formatCode="&quot;$&quot;#,##0.00&quot;*&quot;\ \ ;\(&quot;$&quot;#,##0.00\)&quot;*&quot;\ \ "/>
    <numFmt numFmtId="329" formatCode="[$€-2]\ #,##0.0"/>
    <numFmt numFmtId="330" formatCode="mmm\ yy"/>
    <numFmt numFmtId="331" formatCode="\€\ 0.00000"/>
    <numFmt numFmtId="332" formatCode="0.00E+00;;;"/>
    <numFmt numFmtId="333" formatCode="#,##0.00_x"/>
    <numFmt numFmtId="334" formatCode="#,##0.0_%_);;#,##0.0_%_);@_%_)"/>
    <numFmt numFmtId="335" formatCode="&quot;Source: &quot;@_%_)"/>
    <numFmt numFmtId="336" formatCode="* #,##0.0\ \x_);&quot;NM&quot;_)"/>
    <numFmt numFmtId="337" formatCode="#,##0.0&quot;x&quot;_);\(#,##0.0&quot;x&quot;\)"/>
    <numFmt numFmtId="338" formatCode="&quot;Yes&quot;_%_);;&quot;No&quot;_%_)"/>
    <numFmt numFmtId="339" formatCode="_(* &quot;$&quot;#,##0_);_(* &quot;$&quot;\(#,##0\);_(* &quot;$&quot;\ &quot;-&quot;_);_(@_)"/>
    <numFmt numFmtId="340" formatCode="0_);\(0\);0_);@_)"/>
    <numFmt numFmtId="341" formatCode="0."/>
    <numFmt numFmtId="342" formatCode="0000\ &quot;Calendar Mean EPS&quot;"/>
    <numFmt numFmtId="343" formatCode="#,##0\ [$F-40C]"/>
    <numFmt numFmtId="344" formatCode="hh:mm\ AM/PM_)"/>
    <numFmt numFmtId="345" formatCode="#,##0.0\x_);\(#,##0.0\x\);#,##0.0\x_);@_)"/>
    <numFmt numFmtId="346" formatCode="&quot;$&quot;#,##0.000_%_);\(&quot;$&quot;#,##0.000\)_%;&quot;$&quot;#,##0.000_%_);@_%_)"/>
    <numFmt numFmtId="347" formatCode="0.0_);\(0.0\);0.0_);@_)"/>
    <numFmt numFmtId="348" formatCode="_(* #,##0.00\x_);_(* &quot;N/M&quot;_)"/>
    <numFmt numFmtId="349" formatCode="_(* #,##0.0_);_(* \(#,##0.0\);_(* &quot;-&quot;?_);_(@_)"/>
    <numFmt numFmtId="350" formatCode="0.0_);\(0.0\)"/>
    <numFmt numFmtId="351" formatCode="0.000000000"/>
    <numFmt numFmtId="352" formatCode="[Blue]0.0%;[Blue]\-0.0%"/>
    <numFmt numFmtId="353" formatCode="_(* #,##0.00_);_(* \(#,##0.00\);_(* &quot;-&quot;??_);_(* @_)"/>
    <numFmt numFmtId="354" formatCode="0.0%\ \ "/>
    <numFmt numFmtId="355" formatCode="#,##0.0\ ;\(#,##0.0\)"/>
    <numFmt numFmtId="356" formatCode="_(&quot;$&quot;* #,##0.0_);_(&quot;$&quot;* \(#,##0.0\);_(&quot;$&quot;* &quot;-&quot;_);_(@_)"/>
    <numFmt numFmtId="357" formatCode="[$$-409]#,##0.0_);\([$$-409]#,##0.0\)"/>
    <numFmt numFmtId="358" formatCode="0.00000_)%;\(0.00000\)%;0.00000_)%;@_)_%"/>
    <numFmt numFmtId="359" formatCode="&quot;$&quot;#,##0.0000000"/>
  </numFmts>
  <fonts count="252">
    <font>
      <sz val="10"/>
      <name val="Arial"/>
    </font>
    <font>
      <sz val="11"/>
      <color theme="1"/>
      <name val="Calibri"/>
      <family val="2"/>
      <scheme val="minor"/>
    </font>
    <font>
      <sz val="10"/>
      <name val="Arial"/>
      <family val="2"/>
    </font>
    <font>
      <u/>
      <sz val="10"/>
      <color indexed="36"/>
      <name val="Arial"/>
      <family val="2"/>
    </font>
    <font>
      <sz val="12"/>
      <name val="Times New Roman"/>
      <family val="1"/>
    </font>
    <font>
      <sz val="8"/>
      <name val="Arial"/>
      <family val="2"/>
    </font>
    <font>
      <sz val="10"/>
      <name val="Arial"/>
      <family val="2"/>
    </font>
    <font>
      <sz val="10"/>
      <name val="Times New Roman"/>
      <family val="1"/>
    </font>
    <font>
      <sz val="12"/>
      <name val="Arial"/>
      <family val="2"/>
    </font>
    <font>
      <sz val="10"/>
      <name val="Arial"/>
      <family val="2"/>
    </font>
    <font>
      <b/>
      <sz val="12"/>
      <name val="Arial"/>
      <family val="2"/>
    </font>
    <font>
      <b/>
      <sz val="11"/>
      <name val="Arial"/>
      <family val="2"/>
    </font>
    <font>
      <sz val="9"/>
      <name val="Arial"/>
      <family val="2"/>
    </font>
    <font>
      <b/>
      <sz val="9"/>
      <name val="Arial"/>
      <family val="2"/>
    </font>
    <font>
      <b/>
      <sz val="8"/>
      <name val="Arial"/>
      <family val="2"/>
    </font>
    <font>
      <sz val="8"/>
      <name val="Arial"/>
      <family val="2"/>
    </font>
    <font>
      <sz val="8"/>
      <color indexed="12"/>
      <name val="Arial"/>
      <family val="2"/>
    </font>
    <font>
      <i/>
      <sz val="8"/>
      <name val="Arial"/>
      <family val="2"/>
    </font>
    <font>
      <i/>
      <sz val="8"/>
      <color indexed="12"/>
      <name val="Arial"/>
      <family val="2"/>
    </font>
    <font>
      <sz val="8"/>
      <color indexed="12"/>
      <name val="Arial"/>
      <family val="2"/>
    </font>
    <font>
      <b/>
      <i/>
      <sz val="8"/>
      <name val="Arial"/>
      <family val="2"/>
    </font>
    <font>
      <b/>
      <sz val="8"/>
      <color indexed="12"/>
      <name val="Arial"/>
      <family val="2"/>
    </font>
    <font>
      <b/>
      <u/>
      <sz val="8"/>
      <name val="Arial"/>
      <family val="2"/>
    </font>
    <font>
      <sz val="8"/>
      <color indexed="9"/>
      <name val="Arial"/>
      <family val="2"/>
    </font>
    <font>
      <sz val="10"/>
      <color indexed="8"/>
      <name val="Arial"/>
      <family val="2"/>
    </font>
    <font>
      <b/>
      <i/>
      <u/>
      <sz val="8"/>
      <name val="Arial"/>
      <family val="2"/>
    </font>
    <font>
      <sz val="10"/>
      <color indexed="8"/>
      <name val="MS Sans Serif"/>
      <family val="2"/>
    </font>
    <font>
      <sz val="10"/>
      <name val="Times New Roman"/>
      <family val="1"/>
    </font>
    <font>
      <b/>
      <sz val="22"/>
      <color indexed="18"/>
      <name val="Arial"/>
      <family val="2"/>
    </font>
    <font>
      <b/>
      <sz val="22"/>
      <color indexed="18"/>
      <name val="Arial"/>
      <family val="2"/>
    </font>
    <font>
      <b/>
      <sz val="14"/>
      <color indexed="18"/>
      <name val="Arial"/>
      <family val="2"/>
    </font>
    <font>
      <b/>
      <sz val="14"/>
      <color indexed="18"/>
      <name val="Arial"/>
      <family val="2"/>
    </font>
    <font>
      <sz val="9"/>
      <color indexed="8"/>
      <name val="Arial"/>
      <family val="2"/>
    </font>
    <font>
      <sz val="9"/>
      <color indexed="8"/>
      <name val="Arial"/>
      <family val="2"/>
    </font>
    <font>
      <b/>
      <sz val="10"/>
      <color indexed="18"/>
      <name val="Arial"/>
      <family val="2"/>
    </font>
    <font>
      <b/>
      <sz val="10"/>
      <color indexed="18"/>
      <name val="Arial"/>
      <family val="2"/>
    </font>
    <font>
      <b/>
      <u val="singleAccounting"/>
      <sz val="10"/>
      <color indexed="18"/>
      <name val="Arial"/>
      <family val="2"/>
    </font>
    <font>
      <b/>
      <u val="singleAccounting"/>
      <sz val="10"/>
      <color indexed="18"/>
      <name val="Arial"/>
      <family val="2"/>
    </font>
    <font>
      <sz val="8"/>
      <name val="Helv"/>
    </font>
    <font>
      <i/>
      <sz val="10"/>
      <name val="Times New Roman"/>
      <family val="1"/>
    </font>
    <font>
      <sz val="10"/>
      <name val="MS Sans Serif"/>
      <family val="2"/>
    </font>
    <font>
      <sz val="8"/>
      <color indexed="8"/>
      <name val="Times New Roman"/>
      <family val="1"/>
    </font>
    <font>
      <b/>
      <sz val="10"/>
      <name val="Times New Roman"/>
      <family val="1"/>
    </font>
    <font>
      <sz val="10"/>
      <color indexed="12"/>
      <name val="Times New Roman"/>
      <family val="1"/>
    </font>
    <font>
      <sz val="8"/>
      <name val="Times"/>
      <family val="1"/>
    </font>
    <font>
      <sz val="8"/>
      <name val="Tahoma"/>
      <family val="2"/>
    </font>
    <font>
      <sz val="8"/>
      <name val="Times New Roman"/>
      <family val="1"/>
    </font>
    <font>
      <sz val="11"/>
      <name val="Arial"/>
      <family val="2"/>
    </font>
    <font>
      <sz val="14"/>
      <name val="Arial"/>
      <family val="2"/>
    </font>
    <font>
      <sz val="18"/>
      <name val="Arial"/>
      <family val="2"/>
    </font>
    <font>
      <sz val="9"/>
      <name val="Times New Roman"/>
      <family val="1"/>
    </font>
    <font>
      <sz val="10"/>
      <name val="Helv"/>
    </font>
    <font>
      <sz val="10"/>
      <color indexed="8"/>
      <name val="Tms Rmn"/>
    </font>
    <font>
      <strike/>
      <sz val="8"/>
      <name val="Arial"/>
      <family val="2"/>
    </font>
    <font>
      <sz val="8"/>
      <color indexed="8"/>
      <name val="Arial"/>
      <family val="2"/>
    </font>
    <font>
      <sz val="8"/>
      <color indexed="12"/>
      <name val="Tms Rmn"/>
    </font>
    <font>
      <sz val="8"/>
      <name val="Verdana"/>
      <family val="2"/>
    </font>
    <font>
      <b/>
      <sz val="8"/>
      <color indexed="8"/>
      <name val="Arial"/>
      <family val="2"/>
    </font>
    <font>
      <sz val="8"/>
      <name val="Times New Roman"/>
      <family val="1"/>
    </font>
    <font>
      <u val="singleAccounting"/>
      <sz val="10"/>
      <name val="Arial"/>
      <family val="2"/>
    </font>
    <font>
      <b/>
      <sz val="8"/>
      <name val="TimesNewRomanPS"/>
      <family val="1"/>
    </font>
    <font>
      <b/>
      <sz val="10"/>
      <name val="Arial"/>
      <family val="2"/>
    </font>
    <font>
      <sz val="12"/>
      <name val="Times New Roman"/>
      <family val="1"/>
    </font>
    <font>
      <i/>
      <sz val="9"/>
      <color indexed="10"/>
      <name val="Times New Roman"/>
      <family val="1"/>
    </font>
    <font>
      <b/>
      <sz val="8"/>
      <name val="GillSans"/>
      <family val="2"/>
    </font>
    <font>
      <b/>
      <u val="singleAccounting"/>
      <sz val="8"/>
      <color indexed="8"/>
      <name val="Arial"/>
      <family val="2"/>
    </font>
    <font>
      <strike/>
      <sz val="10"/>
      <name val="Times New Roman"/>
      <family val="1"/>
    </font>
    <font>
      <b/>
      <sz val="11"/>
      <name val="Book Antiqua"/>
      <family val="1"/>
    </font>
    <font>
      <sz val="8"/>
      <name val="Palatino"/>
      <family val="1"/>
    </font>
    <font>
      <sz val="11"/>
      <name val="Garamond"/>
      <family val="1"/>
    </font>
    <font>
      <sz val="10"/>
      <color indexed="24"/>
      <name val="Arial"/>
      <family val="2"/>
    </font>
    <font>
      <sz val="10"/>
      <name val="BERNHARD"/>
    </font>
    <font>
      <sz val="24"/>
      <name val="MS Sans Serif"/>
      <family val="2"/>
    </font>
    <font>
      <sz val="10"/>
      <name val="Courier"/>
      <family val="3"/>
    </font>
    <font>
      <sz val="14"/>
      <name val="Palatino"/>
      <family val="1"/>
    </font>
    <font>
      <sz val="16"/>
      <name val="Palatino"/>
      <family val="1"/>
    </font>
    <font>
      <sz val="32"/>
      <name val="Helvetica-Black"/>
    </font>
    <font>
      <b/>
      <sz val="9"/>
      <name val="Univers 47 CondensedLight"/>
      <family val="2"/>
    </font>
    <font>
      <sz val="11"/>
      <color indexed="12"/>
      <name val="Book Antiqua"/>
      <family val="1"/>
    </font>
    <font>
      <sz val="12"/>
      <name val="Arial"/>
      <family val="2"/>
    </font>
    <font>
      <sz val="8"/>
      <name val="Helvetica"/>
      <family val="2"/>
    </font>
    <font>
      <sz val="8"/>
      <color indexed="16"/>
      <name val="Palatino"/>
      <family val="1"/>
    </font>
    <font>
      <b/>
      <sz val="8"/>
      <name val="Arial"/>
      <family val="2"/>
    </font>
    <font>
      <sz val="10"/>
      <color indexed="12"/>
      <name val="Times New Roman"/>
      <family val="1"/>
    </font>
    <font>
      <b/>
      <sz val="10"/>
      <color indexed="12"/>
      <name val="Times New Roman"/>
      <family val="1"/>
    </font>
    <font>
      <sz val="10"/>
      <color indexed="17"/>
      <name val="Times New Roman"/>
      <family val="1"/>
    </font>
    <font>
      <u/>
      <sz val="8"/>
      <color indexed="12"/>
      <name val="Times New Roman"/>
      <family val="1"/>
    </font>
    <font>
      <sz val="1"/>
      <color indexed="8"/>
      <name val="Courier"/>
      <family val="3"/>
    </font>
    <font>
      <sz val="8"/>
      <color indexed="12"/>
      <name val="Times New Roman"/>
      <family val="1"/>
    </font>
    <font>
      <u val="doubleAccounting"/>
      <sz val="10"/>
      <name val="Arial"/>
      <family val="2"/>
    </font>
    <font>
      <b/>
      <sz val="1"/>
      <color indexed="8"/>
      <name val="Courier"/>
      <family val="3"/>
    </font>
    <font>
      <b/>
      <i/>
      <sz val="14"/>
      <name val="Tms Rmn"/>
    </font>
    <font>
      <sz val="6"/>
      <color indexed="23"/>
      <name val="Helvetica-Black"/>
    </font>
    <font>
      <sz val="9.5"/>
      <color indexed="23"/>
      <name val="Helvetica-Black"/>
    </font>
    <font>
      <sz val="7"/>
      <name val="Palatino"/>
      <family val="1"/>
    </font>
    <font>
      <sz val="7"/>
      <name val="Arial"/>
      <family val="2"/>
    </font>
    <font>
      <sz val="9"/>
      <name val="Bembo (DFS)"/>
      <family val="1"/>
    </font>
    <font>
      <sz val="6"/>
      <color indexed="12"/>
      <name val="Palatino"/>
      <family val="1"/>
    </font>
    <font>
      <sz val="6"/>
      <name val="Palatino"/>
      <family val="1"/>
    </font>
    <font>
      <b/>
      <sz val="8"/>
      <color indexed="8"/>
      <name val="Tahoma"/>
      <family val="2"/>
    </font>
    <font>
      <b/>
      <sz val="24"/>
      <name val="Arial"/>
      <family val="2"/>
    </font>
    <font>
      <b/>
      <u/>
      <sz val="8"/>
      <color indexed="8"/>
      <name val="Tahoma"/>
      <family val="2"/>
    </font>
    <font>
      <b/>
      <i/>
      <sz val="8"/>
      <name val="Helv"/>
    </font>
    <font>
      <sz val="28"/>
      <name val="Helvetica-Black"/>
    </font>
    <font>
      <sz val="10"/>
      <name val="Helvetica-Black"/>
    </font>
    <font>
      <sz val="10"/>
      <name val="Palatino"/>
      <family val="1"/>
    </font>
    <font>
      <sz val="18"/>
      <name val="Palatino"/>
      <family val="1"/>
    </font>
    <font>
      <i/>
      <sz val="14"/>
      <name val="Palatino"/>
      <family val="1"/>
    </font>
    <font>
      <b/>
      <sz val="16"/>
      <name val="Times New Roman"/>
      <family val="1"/>
    </font>
    <font>
      <b/>
      <i/>
      <sz val="22"/>
      <name val="Times New Roman"/>
      <family val="1"/>
    </font>
    <font>
      <sz val="8"/>
      <color indexed="12"/>
      <name val="Palatino"/>
      <family val="1"/>
    </font>
    <font>
      <sz val="1"/>
      <color indexed="9"/>
      <name val="Symbol"/>
      <family val="1"/>
      <charset val="2"/>
    </font>
    <font>
      <sz val="10"/>
      <name val="GillSans Light"/>
      <family val="2"/>
    </font>
    <font>
      <sz val="18"/>
      <name val="Times New Roman"/>
      <family val="1"/>
    </font>
    <font>
      <b/>
      <sz val="13"/>
      <name val="Times New Roman"/>
      <family val="1"/>
    </font>
    <font>
      <b/>
      <i/>
      <sz val="12"/>
      <name val="Times New Roman"/>
      <family val="1"/>
    </font>
    <font>
      <i/>
      <sz val="12"/>
      <name val="Times New Roman"/>
      <family val="1"/>
    </font>
    <font>
      <sz val="11"/>
      <name val="Times New Roman"/>
      <family val="1"/>
    </font>
    <font>
      <i/>
      <sz val="16"/>
      <name val="Times New Roman"/>
      <family val="1"/>
    </font>
    <font>
      <b/>
      <sz val="10"/>
      <name val="Palatino"/>
      <family val="1"/>
    </font>
    <font>
      <b/>
      <sz val="10"/>
      <name val="Times New Roman"/>
      <family val="1"/>
    </font>
    <font>
      <b/>
      <u val="singleAccounting"/>
      <sz val="8"/>
      <color indexed="8"/>
      <name val="Verdana"/>
      <family val="2"/>
    </font>
    <font>
      <b/>
      <sz val="10"/>
      <color indexed="9"/>
      <name val="Arial"/>
      <family val="2"/>
    </font>
    <font>
      <b/>
      <sz val="12"/>
      <color indexed="8"/>
      <name val="Verdana"/>
      <family val="2"/>
    </font>
    <font>
      <sz val="7"/>
      <name val="Small Fonts"/>
      <family val="2"/>
    </font>
    <font>
      <b/>
      <sz val="8"/>
      <color indexed="23"/>
      <name val="Verdana"/>
      <family val="2"/>
    </font>
    <font>
      <b/>
      <i/>
      <sz val="16"/>
      <name val="Helv"/>
    </font>
    <font>
      <sz val="10"/>
      <name val="Palatino"/>
      <family val="1"/>
    </font>
    <font>
      <sz val="8"/>
      <name val="Helvetica"/>
      <family val="2"/>
    </font>
    <font>
      <b/>
      <sz val="10"/>
      <color indexed="17"/>
      <name val="Times New Roman"/>
      <family val="1"/>
    </font>
    <font>
      <sz val="10"/>
      <color indexed="10"/>
      <name val="Times New Roman"/>
      <family val="1"/>
    </font>
    <font>
      <sz val="8"/>
      <color indexed="8"/>
      <name val="Times New Roman"/>
      <family val="1"/>
    </font>
    <font>
      <sz val="8"/>
      <name val="Book Antiqua"/>
      <family val="1"/>
    </font>
    <font>
      <sz val="11"/>
      <name val="‚l‚r –¾’©"/>
      <charset val="128"/>
    </font>
    <font>
      <u/>
      <sz val="10"/>
      <name val="Times New Roman"/>
      <family val="1"/>
    </font>
    <font>
      <sz val="12"/>
      <name val="Arial MT"/>
      <family val="2"/>
    </font>
    <font>
      <b/>
      <sz val="26"/>
      <name val="Times New Roman"/>
      <family val="1"/>
    </font>
    <font>
      <b/>
      <sz val="18"/>
      <name val="Times New Roman"/>
      <family val="1"/>
    </font>
    <font>
      <sz val="10"/>
      <color indexed="12"/>
      <name val="Helvetica-Black"/>
    </font>
    <font>
      <sz val="22"/>
      <name val="UBSHeadline"/>
      <family val="1"/>
    </font>
    <font>
      <sz val="8"/>
      <color indexed="12"/>
      <name val="Times New Roman"/>
      <family val="1"/>
    </font>
    <font>
      <sz val="10"/>
      <name val="Tms Rmn"/>
    </font>
    <font>
      <sz val="16"/>
      <color indexed="9"/>
      <name val="Tahoma"/>
      <family val="2"/>
    </font>
    <font>
      <b/>
      <sz val="14"/>
      <name val="Times New Roman"/>
      <family val="1"/>
    </font>
    <font>
      <b/>
      <sz val="10"/>
      <name val="MS Sans Serif"/>
      <family val="2"/>
    </font>
    <font>
      <b/>
      <sz val="16"/>
      <name val="Times New Roman"/>
      <family val="1"/>
    </font>
    <font>
      <sz val="8"/>
      <name val="Palatino"/>
      <family val="1"/>
    </font>
    <font>
      <b/>
      <sz val="8"/>
      <color indexed="9"/>
      <name val="Verdana"/>
      <family val="2"/>
    </font>
    <font>
      <b/>
      <sz val="12"/>
      <name val="MS Sans Serif"/>
      <family val="2"/>
    </font>
    <font>
      <sz val="10"/>
      <name val="Futura UBS Bk"/>
      <family val="2"/>
    </font>
    <font>
      <b/>
      <sz val="11"/>
      <color indexed="8"/>
      <name val="Arial"/>
      <family val="2"/>
    </font>
    <font>
      <b/>
      <sz val="11"/>
      <color indexed="39"/>
      <name val="Arial"/>
      <family val="2"/>
    </font>
    <font>
      <sz val="10"/>
      <color indexed="39"/>
      <name val="Arial"/>
      <family val="2"/>
    </font>
    <font>
      <b/>
      <sz val="11"/>
      <color indexed="10"/>
      <name val="Arial"/>
      <family val="2"/>
    </font>
    <font>
      <sz val="10"/>
      <color indexed="10"/>
      <name val="Arial"/>
      <family val="2"/>
    </font>
    <font>
      <b/>
      <sz val="11"/>
      <color indexed="23"/>
      <name val="Arial"/>
      <family val="2"/>
    </font>
    <font>
      <sz val="10"/>
      <color indexed="23"/>
      <name val="Arial"/>
      <family val="2"/>
    </font>
    <font>
      <b/>
      <sz val="11"/>
      <color indexed="9"/>
      <name val="Arial"/>
      <family val="2"/>
    </font>
    <font>
      <sz val="10"/>
      <color indexed="9"/>
      <name val="Arial"/>
      <family val="2"/>
    </font>
    <font>
      <i/>
      <sz val="8"/>
      <name val="Arial"/>
      <family val="2"/>
    </font>
    <font>
      <sz val="9"/>
      <color indexed="39"/>
      <name val="Arial"/>
      <family val="2"/>
    </font>
    <font>
      <sz val="9"/>
      <color indexed="10"/>
      <name val="Arial"/>
      <family val="2"/>
    </font>
    <font>
      <b/>
      <sz val="11"/>
      <color indexed="33"/>
      <name val="Arial"/>
      <family val="2"/>
    </font>
    <font>
      <sz val="9"/>
      <color indexed="33"/>
      <name val="Arial"/>
      <family val="2"/>
    </font>
    <font>
      <sz val="9"/>
      <color indexed="9"/>
      <name val="Arial"/>
      <family val="2"/>
    </font>
    <font>
      <b/>
      <i/>
      <sz val="8"/>
      <name val="Arial"/>
      <family val="2"/>
    </font>
    <font>
      <b/>
      <sz val="14"/>
      <name val="Arial"/>
      <family val="2"/>
    </font>
    <font>
      <sz val="8"/>
      <color indexed="39"/>
      <name val="Arial"/>
      <family val="2"/>
    </font>
    <font>
      <b/>
      <sz val="10"/>
      <name val="GillSans"/>
      <family val="2"/>
    </font>
    <font>
      <vertAlign val="subscript"/>
      <sz val="8"/>
      <color indexed="8"/>
      <name val="Arial"/>
      <family val="2"/>
    </font>
    <font>
      <b/>
      <sz val="18"/>
      <name val="Times New Roman"/>
      <family val="1"/>
    </font>
    <font>
      <vertAlign val="superscript"/>
      <sz val="8"/>
      <color indexed="8"/>
      <name val="Arial"/>
      <family val="2"/>
    </font>
    <font>
      <b/>
      <sz val="10"/>
      <name val="Palatino"/>
      <family val="1"/>
    </font>
    <font>
      <sz val="9"/>
      <color indexed="21"/>
      <name val="Helvetica-Black"/>
    </font>
    <font>
      <b/>
      <sz val="9"/>
      <name val="Palatino"/>
      <family val="1"/>
    </font>
    <font>
      <sz val="9"/>
      <name val="Palatino"/>
      <family val="1"/>
    </font>
    <font>
      <sz val="8"/>
      <name val="Helvetica-Narrow"/>
      <family val="2"/>
    </font>
    <font>
      <b/>
      <sz val="7"/>
      <name val="Helvetica-Narrow"/>
      <family val="2"/>
    </font>
    <font>
      <b/>
      <u val="singleAccounting"/>
      <sz val="14"/>
      <name val="Times New Roman"/>
      <family val="1"/>
    </font>
    <font>
      <i/>
      <sz val="14"/>
      <name val="Times New Roman"/>
      <family val="1"/>
    </font>
    <font>
      <sz val="14"/>
      <name val="Times New Roman"/>
      <family val="1"/>
    </font>
    <font>
      <b/>
      <sz val="12"/>
      <name val="Times New Roman"/>
      <family val="1"/>
    </font>
    <font>
      <sz val="12"/>
      <color indexed="8"/>
      <name val="Palatino"/>
      <family val="1"/>
    </font>
    <font>
      <sz val="12"/>
      <name val="Palatino"/>
      <family val="1"/>
    </font>
    <font>
      <sz val="11"/>
      <name val="Helvetica-Black"/>
    </font>
    <font>
      <sz val="11"/>
      <color indexed="8"/>
      <name val="Helvetica-Black"/>
    </font>
    <font>
      <b/>
      <sz val="8"/>
      <color indexed="63"/>
      <name val="Verdana"/>
      <family val="2"/>
    </font>
    <font>
      <b/>
      <sz val="8"/>
      <color indexed="8"/>
      <name val="Arial"/>
      <family val="2"/>
    </font>
    <font>
      <i/>
      <sz val="8"/>
      <color indexed="8"/>
      <name val="Arial"/>
      <family val="2"/>
    </font>
    <font>
      <sz val="8"/>
      <color indexed="8"/>
      <name val="Arial"/>
      <family val="2"/>
    </font>
    <font>
      <b/>
      <u/>
      <sz val="9"/>
      <name val="Arial"/>
      <family val="2"/>
    </font>
    <font>
      <b/>
      <sz val="11"/>
      <color indexed="9"/>
      <name val="GillSans"/>
      <family val="2"/>
    </font>
    <font>
      <u/>
      <sz val="8"/>
      <name val="Times New Roman"/>
      <family val="1"/>
    </font>
    <font>
      <b/>
      <sz val="8"/>
      <name val="Times New Roman"/>
      <family val="1"/>
    </font>
    <font>
      <b/>
      <sz val="8"/>
      <name val="Helv"/>
    </font>
    <font>
      <b/>
      <sz val="13"/>
      <color indexed="8"/>
      <name val="Verdana"/>
      <family val="2"/>
    </font>
    <font>
      <b/>
      <i/>
      <sz val="24"/>
      <name val="Arial"/>
      <family val="2"/>
    </font>
    <font>
      <b/>
      <sz val="8"/>
      <name val="Palatino"/>
      <family val="1"/>
    </font>
    <font>
      <b/>
      <sz val="9"/>
      <color indexed="10"/>
      <name val="Wingdings"/>
      <charset val="2"/>
    </font>
    <font>
      <b/>
      <i/>
      <sz val="12"/>
      <name val="Times New Roman"/>
      <family val="1"/>
    </font>
    <font>
      <sz val="8"/>
      <color indexed="17"/>
      <name val="Arial"/>
      <family val="2"/>
    </font>
    <font>
      <b/>
      <sz val="10"/>
      <name val="Arial"/>
      <family val="2"/>
    </font>
    <font>
      <i/>
      <sz val="10"/>
      <name val="Arial"/>
      <family val="2"/>
    </font>
    <font>
      <sz val="8"/>
      <color indexed="63"/>
      <name val="Arial"/>
      <family val="2"/>
    </font>
    <font>
      <b/>
      <sz val="8"/>
      <color indexed="9"/>
      <name val="Arial"/>
      <family val="2"/>
    </font>
    <font>
      <sz val="8"/>
      <color indexed="9"/>
      <name val="Arial"/>
      <family val="2"/>
    </font>
    <font>
      <b/>
      <sz val="10"/>
      <color indexed="9"/>
      <name val="Arial"/>
      <family val="2"/>
    </font>
    <font>
      <b/>
      <sz val="10"/>
      <color indexed="12"/>
      <name val="Arial"/>
      <family val="2"/>
    </font>
    <font>
      <b/>
      <sz val="8"/>
      <color indexed="12"/>
      <name val="Arial"/>
      <family val="2"/>
    </font>
    <font>
      <sz val="10"/>
      <color indexed="12"/>
      <name val="Arial"/>
      <family val="2"/>
    </font>
    <font>
      <i/>
      <u/>
      <sz val="8"/>
      <name val="Arial"/>
      <family val="2"/>
    </font>
    <font>
      <sz val="8"/>
      <color indexed="12"/>
      <name val="Arial"/>
      <family val="2"/>
    </font>
    <font>
      <sz val="10"/>
      <color indexed="12"/>
      <name val="Arial"/>
      <family val="2"/>
    </font>
    <font>
      <b/>
      <sz val="8"/>
      <color indexed="12"/>
      <name val="Arial"/>
      <family val="2"/>
    </font>
    <font>
      <sz val="8"/>
      <color indexed="8"/>
      <name val="Arial"/>
      <family val="2"/>
    </font>
    <font>
      <sz val="8"/>
      <color indexed="17"/>
      <name val="Arial"/>
      <family val="2"/>
    </font>
    <font>
      <i/>
      <sz val="8.5"/>
      <name val="Arial"/>
      <family val="2"/>
    </font>
    <font>
      <sz val="10"/>
      <name val="Geneva"/>
      <family val="2"/>
    </font>
    <font>
      <sz val="10"/>
      <name val="GillSans"/>
      <family val="2"/>
    </font>
    <font>
      <sz val="12"/>
      <name val="???"/>
      <family val="1"/>
    </font>
    <font>
      <i/>
      <sz val="12"/>
      <color indexed="8"/>
      <name val="Times New Roman"/>
      <family val="1"/>
    </font>
    <font>
      <b/>
      <sz val="24"/>
      <name val="Times New Roman"/>
      <family val="1"/>
    </font>
    <font>
      <sz val="9"/>
      <color indexed="12"/>
      <name val="Arial"/>
      <family val="2"/>
    </font>
    <font>
      <b/>
      <sz val="8"/>
      <name val="Arial Narrow"/>
      <family val="2"/>
    </font>
    <font>
      <sz val="10"/>
      <name val="Univers 47 CondensedLight"/>
      <family val="2"/>
    </font>
    <font>
      <sz val="12"/>
      <color indexed="8"/>
      <name val="Times New Roman"/>
      <family val="1"/>
    </font>
    <font>
      <sz val="12"/>
      <color indexed="10"/>
      <name val="Times New Roman"/>
      <family val="1"/>
    </font>
    <font>
      <b/>
      <sz val="12"/>
      <color indexed="8"/>
      <name val="Times New Roman"/>
      <family val="1"/>
    </font>
    <font>
      <b/>
      <sz val="7"/>
      <name val="GillSans"/>
      <family val="2"/>
    </font>
    <font>
      <b/>
      <sz val="11"/>
      <name val="Times New Roman"/>
      <family val="1"/>
    </font>
    <font>
      <sz val="10"/>
      <name val="MS Serif"/>
      <family val="1"/>
    </font>
    <font>
      <sz val="10"/>
      <name val="Times"/>
      <family val="1"/>
    </font>
    <font>
      <sz val="8.5"/>
      <color indexed="17"/>
      <name val="Arial"/>
      <family val="2"/>
    </font>
    <font>
      <sz val="10"/>
      <name val="Baskerville MT"/>
    </font>
    <font>
      <b/>
      <sz val="14"/>
      <color indexed="10"/>
      <name val="Times New Roman"/>
      <family val="1"/>
    </font>
    <font>
      <vertAlign val="superscript"/>
      <sz val="12"/>
      <name val="Helv"/>
    </font>
    <font>
      <b/>
      <sz val="10"/>
      <color indexed="39"/>
      <name val="Times New Roman"/>
      <family val="1"/>
    </font>
    <font>
      <b/>
      <sz val="8"/>
      <color rgb="FF0000FF"/>
      <name val="Arial"/>
      <family val="2"/>
    </font>
    <font>
      <sz val="8"/>
      <color rgb="FF008000"/>
      <name val="Arial"/>
      <family val="2"/>
    </font>
    <font>
      <sz val="8.5"/>
      <color rgb="FF008000"/>
      <name val="Arial"/>
      <family val="2"/>
    </font>
    <font>
      <sz val="8"/>
      <color rgb="FF0000FF"/>
      <name val="Arial"/>
      <family val="2"/>
    </font>
    <font>
      <b/>
      <sz val="8"/>
      <color theme="0"/>
      <name val="Arial"/>
      <family val="2"/>
    </font>
    <font>
      <b/>
      <sz val="10"/>
      <color rgb="FF0000FF"/>
      <name val="Arial"/>
      <family val="2"/>
    </font>
    <font>
      <sz val="10"/>
      <color rgb="FF0000FF"/>
      <name val="Arial"/>
      <family val="2"/>
    </font>
    <font>
      <sz val="10"/>
      <color rgb="FF008000"/>
      <name val="Arial"/>
      <family val="2"/>
    </font>
    <font>
      <sz val="12"/>
      <color theme="1"/>
      <name val="Times New Roman"/>
      <family val="2"/>
    </font>
    <font>
      <b/>
      <sz val="10"/>
      <color rgb="FFFF0000"/>
      <name val="Arial"/>
      <family val="2"/>
    </font>
    <font>
      <sz val="1"/>
      <color indexed="16"/>
      <name val="Courier"/>
      <family val="3"/>
    </font>
    <font>
      <u/>
      <sz val="6"/>
      <color indexed="8"/>
      <name val="MS Sans Serif"/>
      <family val="2"/>
    </font>
    <font>
      <sz val="8"/>
      <color rgb="FFFF0000"/>
      <name val="Arial"/>
      <family val="2"/>
    </font>
    <font>
      <b/>
      <sz val="8"/>
      <color rgb="FFFF0000"/>
      <name val="Arial"/>
      <family val="2"/>
    </font>
    <font>
      <i/>
      <sz val="8"/>
      <color rgb="FFFF0000"/>
      <name val="Arial"/>
      <family val="2"/>
    </font>
  </fonts>
  <fills count="33">
    <fill>
      <patternFill patternType="none"/>
    </fill>
    <fill>
      <patternFill patternType="gray125"/>
    </fill>
    <fill>
      <patternFill patternType="solid">
        <fgColor indexed="22"/>
        <bgColor indexed="64"/>
      </patternFill>
    </fill>
    <fill>
      <patternFill patternType="solid">
        <fgColor indexed="22"/>
        <bgColor indexed="22"/>
      </patternFill>
    </fill>
    <fill>
      <patternFill patternType="solid">
        <fgColor indexed="43"/>
        <bgColor indexed="64"/>
      </patternFill>
    </fill>
    <fill>
      <patternFill patternType="solid">
        <fgColor indexed="54"/>
        <bgColor indexed="64"/>
      </patternFill>
    </fill>
    <fill>
      <patternFill patternType="solid">
        <fgColor indexed="9"/>
      </patternFill>
    </fill>
    <fill>
      <patternFill patternType="solid">
        <fgColor indexed="44"/>
        <bgColor indexed="64"/>
      </patternFill>
    </fill>
    <fill>
      <patternFill patternType="solid">
        <fgColor indexed="9"/>
        <bgColor indexed="64"/>
      </patternFill>
    </fill>
    <fill>
      <patternFill patternType="gray125">
        <fgColor indexed="13"/>
      </patternFill>
    </fill>
    <fill>
      <patternFill patternType="solid">
        <fgColor indexed="55"/>
        <bgColor indexed="64"/>
      </patternFill>
    </fill>
    <fill>
      <patternFill patternType="solid">
        <fgColor indexed="41"/>
        <bgColor indexed="64"/>
      </patternFill>
    </fill>
    <fill>
      <patternFill patternType="lightGray">
        <fgColor indexed="15"/>
      </patternFill>
    </fill>
    <fill>
      <patternFill patternType="solid">
        <fgColor indexed="60"/>
        <bgColor indexed="64"/>
      </patternFill>
    </fill>
    <fill>
      <patternFill patternType="lightGray">
        <fgColor indexed="12"/>
      </patternFill>
    </fill>
    <fill>
      <patternFill patternType="solid">
        <fgColor indexed="26"/>
        <bgColor indexed="64"/>
      </patternFill>
    </fill>
    <fill>
      <patternFill patternType="solid">
        <fgColor indexed="8"/>
        <bgColor indexed="64"/>
      </patternFill>
    </fill>
    <fill>
      <patternFill patternType="solid">
        <fgColor indexed="62"/>
        <bgColor indexed="64"/>
      </patternFill>
    </fill>
    <fill>
      <patternFill patternType="solid">
        <fgColor indexed="63"/>
        <bgColor indexed="64"/>
      </patternFill>
    </fill>
    <fill>
      <patternFill patternType="lightGray">
        <fgColor indexed="38"/>
        <bgColor indexed="23"/>
      </patternFill>
    </fill>
    <fill>
      <patternFill patternType="solid">
        <fgColor indexed="42"/>
        <bgColor indexed="64"/>
      </patternFill>
    </fill>
    <fill>
      <patternFill patternType="mediumGray">
        <fgColor indexed="22"/>
      </patternFill>
    </fill>
    <fill>
      <patternFill patternType="gray125">
        <fgColor indexed="14"/>
      </patternFill>
    </fill>
    <fill>
      <patternFill patternType="solid">
        <fgColor indexed="56"/>
        <bgColor indexed="64"/>
      </patternFill>
    </fill>
    <fill>
      <patternFill patternType="lightGray"/>
    </fill>
    <fill>
      <patternFill patternType="solid">
        <fgColor indexed="16"/>
        <bgColor indexed="64"/>
      </patternFill>
    </fill>
    <fill>
      <patternFill patternType="mediumGray"/>
    </fill>
    <fill>
      <patternFill patternType="solid">
        <fgColor indexed="18"/>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s>
  <borders count="71">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top style="hair">
        <color indexed="8"/>
      </top>
      <bottom style="hair">
        <color indexed="8"/>
      </bottom>
      <diagonal/>
    </border>
    <border>
      <left/>
      <right/>
      <top/>
      <bottom style="medium">
        <color indexed="18"/>
      </bottom>
      <diagonal/>
    </border>
    <border>
      <left style="hair">
        <color auto="1"/>
      </left>
      <right style="hair">
        <color auto="1"/>
      </right>
      <top style="hair">
        <color auto="1"/>
      </top>
      <bottom style="hair">
        <color auto="1"/>
      </bottom>
      <diagonal/>
    </border>
    <border>
      <left/>
      <right/>
      <top/>
      <bottom style="hair">
        <color auto="1"/>
      </bottom>
      <diagonal/>
    </border>
    <border>
      <left/>
      <right/>
      <top/>
      <bottom style="thick">
        <color auto="1"/>
      </bottom>
      <diagonal/>
    </border>
    <border>
      <left/>
      <right/>
      <top/>
      <bottom style="double">
        <color auto="1"/>
      </bottom>
      <diagonal/>
    </border>
    <border>
      <left style="hair">
        <color indexed="8"/>
      </left>
      <right style="hair">
        <color indexed="8"/>
      </right>
      <top style="hair">
        <color indexed="8"/>
      </top>
      <bottom/>
      <diagonal/>
    </border>
    <border>
      <left/>
      <right/>
      <top/>
      <bottom style="thin">
        <color auto="1"/>
      </bottom>
      <diagonal/>
    </border>
    <border>
      <left style="double">
        <color auto="1"/>
      </left>
      <right/>
      <top/>
      <bottom style="hair">
        <color auto="1"/>
      </bottom>
      <diagonal/>
    </border>
    <border>
      <left/>
      <right style="thin">
        <color auto="1"/>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bottom style="hair">
        <color indexed="8"/>
      </bottom>
      <diagonal/>
    </border>
    <border>
      <left/>
      <right/>
      <top/>
      <bottom style="medium">
        <color indexed="8"/>
      </bottom>
      <diagonal/>
    </border>
    <border>
      <left/>
      <right/>
      <top/>
      <bottom style="thick">
        <color indexed="8"/>
      </bottom>
      <diagonal/>
    </border>
    <border>
      <left/>
      <right/>
      <top/>
      <bottom style="double">
        <color indexed="8"/>
      </bottom>
      <diagonal/>
    </border>
    <border>
      <left/>
      <right/>
      <top style="thin">
        <color auto="1"/>
      </top>
      <bottom/>
      <diagonal/>
    </border>
    <border>
      <left/>
      <right/>
      <top/>
      <bottom style="thin">
        <color indexed="44"/>
      </bottom>
      <diagonal/>
    </border>
    <border>
      <left style="thin">
        <color auto="1"/>
      </left>
      <right/>
      <top/>
      <bottom/>
      <diagonal/>
    </border>
    <border>
      <left/>
      <right/>
      <top style="thin">
        <color auto="1"/>
      </top>
      <bottom style="thin">
        <color auto="1"/>
      </bottom>
      <diagonal/>
    </border>
    <border>
      <left/>
      <right/>
      <top style="thin">
        <color indexed="8"/>
      </top>
      <bottom/>
      <diagonal/>
    </border>
    <border>
      <left/>
      <right/>
      <top style="hair">
        <color auto="1"/>
      </top>
      <bottom style="hair">
        <color auto="1"/>
      </bottom>
      <diagonal/>
    </border>
    <border>
      <left/>
      <right/>
      <top/>
      <bottom style="thin">
        <color indexed="8"/>
      </bottom>
      <diagonal/>
    </border>
    <border>
      <left/>
      <right/>
      <top/>
      <bottom style="thin">
        <color indexed="23"/>
      </bottom>
      <diagonal/>
    </border>
    <border>
      <left style="thin">
        <color auto="1"/>
      </left>
      <right style="thin">
        <color auto="1"/>
      </right>
      <top style="thin">
        <color auto="1"/>
      </top>
      <bottom/>
      <diagonal/>
    </border>
    <border>
      <left/>
      <right/>
      <top style="thin">
        <color auto="1"/>
      </top>
      <bottom style="double">
        <color auto="1"/>
      </bottom>
      <diagonal/>
    </border>
    <border>
      <left/>
      <right/>
      <top style="thin">
        <color indexed="8"/>
      </top>
      <bottom style="double">
        <color indexed="8"/>
      </bottom>
      <diagonal/>
    </border>
    <border>
      <left/>
      <right style="thin">
        <color indexed="8"/>
      </right>
      <top style="thin">
        <color indexed="8"/>
      </top>
      <bottom/>
      <diagonal/>
    </border>
    <border>
      <left/>
      <right/>
      <top/>
      <bottom style="thin">
        <color indexed="22"/>
      </bottom>
      <diagonal/>
    </border>
    <border>
      <left/>
      <right/>
      <top/>
      <bottom style="dotted">
        <color auto="1"/>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style="thin">
        <color auto="1"/>
      </left>
      <right style="thin">
        <color indexed="55"/>
      </right>
      <top/>
      <bottom/>
      <diagonal/>
    </border>
    <border>
      <left/>
      <right/>
      <top/>
      <bottom style="medium">
        <color indexed="45"/>
      </bottom>
      <diagonal/>
    </border>
    <border>
      <left style="thin">
        <color auto="1"/>
      </left>
      <right style="thin">
        <color auto="1"/>
      </right>
      <top/>
      <bottom/>
      <diagonal/>
    </border>
    <border>
      <left/>
      <right/>
      <top/>
      <bottom style="thin">
        <color indexed="45"/>
      </bottom>
      <diagonal/>
    </border>
    <border>
      <left/>
      <right/>
      <top style="medium">
        <color indexed="45"/>
      </top>
      <bottom/>
      <diagonal/>
    </border>
    <border>
      <left/>
      <right/>
      <top/>
      <bottom style="double">
        <color indexed="45"/>
      </bottom>
      <diagonal/>
    </border>
    <border>
      <left/>
      <right/>
      <top style="medium">
        <color indexed="23"/>
      </top>
      <bottom style="medium">
        <color indexed="23"/>
      </bottom>
      <diagonal/>
    </border>
    <border>
      <left/>
      <right/>
      <top style="medium">
        <color auto="1"/>
      </top>
      <bottom style="thin">
        <color auto="1"/>
      </bottom>
      <diagonal/>
    </border>
    <border>
      <left/>
      <right/>
      <top style="thick">
        <color auto="1"/>
      </top>
      <bottom style="thin">
        <color auto="1"/>
      </bottom>
      <diagonal/>
    </border>
    <border>
      <left style="thin">
        <color indexed="8"/>
      </left>
      <right/>
      <top style="thin">
        <color indexed="8"/>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dotted">
        <color auto="1"/>
      </bottom>
      <diagonal/>
    </border>
    <border>
      <left style="thin">
        <color auto="1"/>
      </left>
      <right/>
      <top/>
      <bottom style="dotted">
        <color auto="1"/>
      </bottom>
      <diagonal/>
    </border>
    <border>
      <left/>
      <right/>
      <top style="dotted">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right/>
      <top style="dotted">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s>
  <cellStyleXfs count="2520">
    <xf numFmtId="0" fontId="0" fillId="0" borderId="0"/>
    <xf numFmtId="9" fontId="16" fillId="0" borderId="0">
      <alignment horizontal="right"/>
    </xf>
    <xf numFmtId="324" fontId="6" fillId="0" borderId="0" applyFont="0" applyFill="0" applyBorder="0" applyAlignment="0" applyProtection="0"/>
    <xf numFmtId="325" fontId="6" fillId="0" borderId="0" applyFont="0" applyFill="0" applyBorder="0" applyAlignment="0" applyProtection="0"/>
    <xf numFmtId="255" fontId="27" fillId="0" borderId="0"/>
    <xf numFmtId="5" fontId="217" fillId="0" borderId="0" applyFont="0" applyFill="0" applyBorder="0" applyAlignment="0" applyProtection="0"/>
    <xf numFmtId="8" fontId="217" fillId="0" borderId="0" applyFont="0" applyFill="0" applyBorder="0" applyAlignment="0" applyProtection="0"/>
    <xf numFmtId="0" fontId="20" fillId="0" borderId="1"/>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218" fillId="0" borderId="0"/>
    <xf numFmtId="0" fontId="8" fillId="0" borderId="0"/>
    <xf numFmtId="0" fontId="8" fillId="0" borderId="0"/>
    <xf numFmtId="0" fontId="218" fillId="0" borderId="0"/>
    <xf numFmtId="0" fontId="218" fillId="0" borderId="0"/>
    <xf numFmtId="0" fontId="8" fillId="0" borderId="0"/>
    <xf numFmtId="0" fontId="218" fillId="0" borderId="0"/>
    <xf numFmtId="0" fontId="218" fillId="0" borderId="0"/>
    <xf numFmtId="0" fontId="7" fillId="0" borderId="0"/>
    <xf numFmtId="0" fontId="218" fillId="0" borderId="0"/>
    <xf numFmtId="0" fontId="218" fillId="0" borderId="0"/>
    <xf numFmtId="0" fontId="6" fillId="0" borderId="0"/>
    <xf numFmtId="326" fontId="218" fillId="0" borderId="0">
      <alignment horizontal="right"/>
    </xf>
    <xf numFmtId="327" fontId="218" fillId="2" borderId="0"/>
    <xf numFmtId="328" fontId="218" fillId="2" borderId="0"/>
    <xf numFmtId="329" fontId="6" fillId="2" borderId="0"/>
    <xf numFmtId="330" fontId="6" fillId="2" borderId="0">
      <alignment horizontal="right"/>
    </xf>
    <xf numFmtId="9" fontId="217" fillId="0" borderId="0" applyFont="0" applyFill="0" applyBorder="0" applyAlignment="0" applyProtection="0"/>
    <xf numFmtId="9" fontId="8" fillId="3" borderId="2">
      <alignment horizontal="right" vertical="center"/>
    </xf>
    <xf numFmtId="10" fontId="217" fillId="0" borderId="0" applyFont="0" applyFill="0" applyBorder="0" applyAlignment="0" applyProtection="0"/>
    <xf numFmtId="0" fontId="26" fillId="0" borderId="0" applyNumberFormat="0" applyFont="0" applyFill="0" applyBorder="0" applyAlignment="0" applyProtection="0"/>
    <xf numFmtId="269" fontId="7" fillId="0" borderId="0" applyFont="0" applyFill="0" applyBorder="0" applyAlignment="0"/>
    <xf numFmtId="0" fontId="6" fillId="0" borderId="0"/>
    <xf numFmtId="44" fontId="6" fillId="0" borderId="0" applyFont="0" applyFill="0" applyBorder="0" applyAlignment="0" applyProtection="0"/>
    <xf numFmtId="0" fontId="4"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219" fillId="0" borderId="0"/>
    <xf numFmtId="0" fontId="2" fillId="0" borderId="0" applyProtection="0"/>
    <xf numFmtId="0" fontId="2" fillId="0" borderId="0" applyProtection="0"/>
    <xf numFmtId="312" fontId="2" fillId="0" borderId="0" applyFont="0" applyFill="0" applyBorder="0" applyAlignment="0" applyProtection="0"/>
    <xf numFmtId="313" fontId="2" fillId="0" borderId="0" applyFont="0" applyFill="0" applyBorder="0" applyAlignment="0" applyProtection="0"/>
    <xf numFmtId="0" fontId="6" fillId="0" borderId="0"/>
    <xf numFmtId="0" fontId="6" fillId="0" borderId="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6" fillId="2" borderId="0"/>
    <xf numFmtId="193" fontId="2" fillId="0" borderId="0" applyFont="0" applyFill="0" applyBorder="0" applyAlignment="0" applyProtection="0"/>
    <xf numFmtId="188" fontId="2" fillId="0" borderId="0" applyFont="0" applyFill="0" applyBorder="0" applyAlignment="0" applyProtection="0"/>
    <xf numFmtId="188" fontId="2" fillId="0" borderId="0" applyFont="0" applyFill="0" applyBorder="0" applyAlignment="0" applyProtection="0"/>
    <xf numFmtId="193" fontId="2" fillId="0" borderId="0" applyFont="0" applyFill="0" applyBorder="0" applyAlignment="0" applyProtection="0"/>
    <xf numFmtId="188" fontId="2" fillId="0" borderId="0" applyFont="0" applyFill="0" applyBorder="0" applyAlignment="0" applyProtection="0"/>
    <xf numFmtId="193" fontId="2" fillId="0" borderId="0" applyFont="0" applyFill="0" applyBorder="0" applyAlignment="0" applyProtection="0"/>
    <xf numFmtId="188" fontId="6" fillId="0" borderId="0" applyFont="0" applyFill="0" applyBorder="0" applyAlignment="0" applyProtection="0"/>
    <xf numFmtId="193" fontId="2" fillId="0" borderId="0" applyFont="0" applyFill="0" applyBorder="0" applyAlignment="0" applyProtection="0"/>
    <xf numFmtId="188" fontId="40" fillId="0" borderId="0" applyFont="0" applyFill="0" applyBorder="0" applyAlignment="0" applyProtection="0"/>
    <xf numFmtId="0" fontId="26" fillId="0" borderId="0" applyNumberFormat="0" applyFont="0" applyFill="0" applyBorder="0" applyAlignment="0" applyProtection="0"/>
    <xf numFmtId="0" fontId="6" fillId="0" borderId="0"/>
    <xf numFmtId="0" fontId="6" fillId="0" borderId="0"/>
    <xf numFmtId="0" fontId="26" fillId="0" borderId="0" applyNumberFormat="0" applyFill="0" applyBorder="0" applyAlignment="0" applyProtection="0"/>
    <xf numFmtId="247" fontId="2" fillId="0" borderId="0" applyFont="0" applyFill="0" applyBorder="0" applyAlignment="0" applyProtection="0"/>
    <xf numFmtId="169" fontId="6" fillId="0" borderId="0" applyFont="0" applyFill="0" applyBorder="0" applyAlignment="0" applyProtection="0"/>
    <xf numFmtId="315" fontId="6" fillId="0" borderId="0" applyFont="0" applyFill="0" applyBorder="0" applyAlignment="0" applyProtection="0"/>
    <xf numFmtId="331" fontId="7" fillId="0" borderId="0" applyFont="0" applyFill="0" applyBorder="0" applyAlignment="0" applyProtection="0"/>
    <xf numFmtId="332" fontId="6" fillId="0" borderId="0" applyFont="0" applyFill="0" applyBorder="0" applyAlignment="0" applyProtection="0"/>
    <xf numFmtId="179" fontId="6" fillId="0" borderId="0" applyFont="0" applyFill="0" applyBorder="0" applyAlignment="0" applyProtection="0"/>
    <xf numFmtId="310" fontId="2" fillId="0" borderId="0" applyFont="0" applyFill="0" applyBorder="0" applyAlignment="0" applyProtection="0"/>
    <xf numFmtId="310" fontId="2" fillId="0" borderId="0" applyFont="0" applyFill="0" applyBorder="0" applyAlignment="0" applyProtection="0"/>
    <xf numFmtId="247" fontId="2" fillId="0" borderId="0" applyFont="0" applyFill="0" applyBorder="0" applyAlignment="0" applyProtection="0"/>
    <xf numFmtId="310" fontId="2" fillId="0" borderId="0" applyFont="0" applyFill="0" applyBorder="0" applyAlignment="0" applyProtection="0"/>
    <xf numFmtId="247" fontId="2" fillId="0" borderId="0" applyFont="0" applyFill="0" applyBorder="0" applyAlignment="0" applyProtection="0"/>
    <xf numFmtId="333" fontId="6" fillId="0" borderId="0" applyFont="0" applyFill="0" applyBorder="0" applyAlignment="0" applyProtection="0"/>
    <xf numFmtId="247" fontId="2" fillId="0" borderId="0" applyFont="0" applyFill="0" applyBorder="0" applyAlignment="0" applyProtection="0"/>
    <xf numFmtId="334" fontId="6" fillId="0" borderId="0" applyFont="0" applyFill="0" applyBorder="0" applyAlignment="0" applyProtection="0"/>
    <xf numFmtId="178" fontId="6" fillId="0" borderId="0" applyFont="0" applyFill="0" applyBorder="0" applyAlignment="0" applyProtection="0"/>
    <xf numFmtId="333" fontId="6" fillId="0" borderId="0" applyFont="0" applyFill="0" applyBorder="0" applyAlignment="0" applyProtection="0"/>
    <xf numFmtId="335" fontId="6" fillId="0" borderId="0" applyFont="0" applyFill="0" applyBorder="0" applyAlignment="0" applyProtection="0"/>
    <xf numFmtId="39" fontId="2" fillId="0" borderId="0" applyFont="0" applyFill="0" applyBorder="0" applyAlignment="0" applyProtection="0"/>
    <xf numFmtId="311" fontId="2" fillId="0" borderId="0" applyFont="0" applyFill="0" applyBorder="0" applyAlignment="0" applyProtection="0"/>
    <xf numFmtId="311" fontId="2" fillId="0" borderId="0" applyFont="0" applyFill="0" applyBorder="0" applyAlignment="0" applyProtection="0"/>
    <xf numFmtId="39" fontId="2" fillId="0" borderId="0" applyFont="0" applyFill="0" applyBorder="0" applyAlignment="0" applyProtection="0"/>
    <xf numFmtId="311" fontId="2" fillId="0" borderId="0" applyFont="0" applyFill="0" applyBorder="0" applyAlignment="0" applyProtection="0"/>
    <xf numFmtId="39" fontId="2" fillId="0" borderId="0" applyFont="0" applyFill="0" applyBorder="0" applyAlignment="0" applyProtection="0"/>
    <xf numFmtId="336" fontId="6" fillId="0" borderId="0" applyFont="0" applyFill="0" applyBorder="0" applyAlignment="0" applyProtection="0"/>
    <xf numFmtId="39" fontId="2" fillId="0" borderId="0" applyFont="0" applyFill="0" applyBorder="0" applyAlignment="0" applyProtection="0"/>
    <xf numFmtId="336" fontId="6" fillId="0" borderId="0" applyFont="0" applyFill="0" applyBorder="0" applyAlignment="0" applyProtection="0"/>
    <xf numFmtId="0" fontId="26" fillId="0" borderId="0" applyNumberFormat="0" applyFill="0" applyBorder="0" applyAlignment="0" applyProtection="0"/>
    <xf numFmtId="0" fontId="6" fillId="0" borderId="0"/>
    <xf numFmtId="0" fontId="6" fillId="0" borderId="0"/>
    <xf numFmtId="0" fontId="2" fillId="0" borderId="0" applyFont="0" applyFill="0" applyBorder="0" applyAlignment="0" applyProtection="0"/>
    <xf numFmtId="0" fontId="26"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 fillId="4" borderId="0" applyNumberFormat="0" applyFont="0" applyAlignment="0" applyProtection="0"/>
    <xf numFmtId="0" fontId="26" fillId="0" borderId="0" applyNumberFormat="0" applyFill="0" applyBorder="0" applyAlignment="0" applyProtection="0"/>
    <xf numFmtId="230" fontId="2" fillId="0" borderId="0" applyFont="0" applyFill="0" applyBorder="0" applyAlignment="0" applyProtection="0"/>
    <xf numFmtId="337" fontId="6" fillId="0" borderId="0" applyFont="0" applyFill="0" applyBorder="0" applyAlignment="0" applyProtection="0"/>
    <xf numFmtId="338" fontId="6" fillId="0" borderId="0" applyFont="0" applyFill="0" applyBorder="0" applyAlignment="0" applyProtection="0"/>
    <xf numFmtId="275" fontId="6" fillId="0" borderId="0" applyFont="0" applyFill="0" applyBorder="0" applyAlignment="0" applyProtection="0"/>
    <xf numFmtId="307" fontId="2" fillId="0" borderId="0" applyFont="0" applyFill="0" applyBorder="0" applyAlignment="0" applyProtection="0"/>
    <xf numFmtId="308" fontId="2" fillId="0" borderId="0" applyFont="0" applyFill="0" applyBorder="0" applyAlignment="0" applyProtection="0"/>
    <xf numFmtId="308" fontId="2" fillId="0" borderId="0" applyFont="0" applyFill="0" applyBorder="0" applyAlignment="0" applyProtection="0"/>
    <xf numFmtId="308"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230" fontId="2" fillId="0" borderId="0" applyFont="0" applyFill="0" applyBorder="0" applyAlignment="0" applyProtection="0"/>
    <xf numFmtId="0" fontId="2" fillId="0" borderId="0" applyFont="0" applyFill="0" applyBorder="0" applyAlignment="0" applyProtection="0"/>
    <xf numFmtId="308" fontId="2" fillId="0" borderId="0" applyFont="0" applyFill="0" applyBorder="0" applyAlignment="0" applyProtection="0"/>
    <xf numFmtId="230" fontId="2" fillId="0" borderId="0" applyFont="0" applyFill="0" applyBorder="0" applyAlignment="0" applyProtection="0"/>
    <xf numFmtId="339" fontId="6" fillId="0" borderId="0" applyFont="0" applyFill="0" applyBorder="0" applyAlignment="0" applyProtection="0"/>
    <xf numFmtId="230" fontId="2" fillId="0" borderId="0" applyFont="0" applyFill="0" applyBorder="0" applyAlignment="0" applyProtection="0"/>
    <xf numFmtId="332" fontId="6" fillId="0" borderId="0" applyFont="0" applyFill="0" applyBorder="0" applyAlignment="0" applyProtection="0"/>
    <xf numFmtId="340" fontId="6" fillId="0" borderId="0" applyFont="0" applyFill="0" applyBorder="0" applyAlignment="0" applyProtection="0"/>
    <xf numFmtId="341" fontId="6" fillId="0" borderId="0" applyFont="0" applyFill="0" applyBorder="0" applyAlignment="0" applyProtection="0"/>
    <xf numFmtId="342" fontId="6" fillId="0" borderId="0" applyFont="0" applyFill="0" applyBorder="0" applyAlignment="0" applyProtection="0"/>
    <xf numFmtId="343" fontId="6" fillId="0" borderId="0" applyFont="0" applyFill="0" applyBorder="0" applyAlignment="0" applyProtection="0"/>
    <xf numFmtId="179" fontId="6" fillId="0" borderId="0" applyFont="0" applyFill="0" applyBorder="0" applyAlignment="0" applyProtection="0"/>
    <xf numFmtId="248" fontId="2" fillId="0" borderId="0" applyFont="0" applyFill="0" applyBorder="0" applyAlignment="0" applyProtection="0"/>
    <xf numFmtId="193" fontId="6" fillId="0" borderId="0" applyFont="0" applyFill="0" applyBorder="0" applyAlignment="0" applyProtection="0"/>
    <xf numFmtId="315" fontId="6" fillId="0" borderId="0" applyFont="0" applyFill="0" applyBorder="0" applyAlignment="0" applyProtection="0"/>
    <xf numFmtId="169" fontId="6" fillId="0" borderId="0" applyFont="0" applyFill="0" applyBorder="0" applyAlignment="0" applyProtection="0"/>
    <xf numFmtId="314" fontId="2" fillId="0" borderId="0" applyFont="0" applyFill="0" applyBorder="0" applyProtection="0">
      <alignment horizontal="right"/>
    </xf>
    <xf numFmtId="314" fontId="2" fillId="0" borderId="0" applyFont="0" applyFill="0" applyBorder="0" applyProtection="0">
      <alignment horizontal="right"/>
    </xf>
    <xf numFmtId="248" fontId="2" fillId="0" borderId="0" applyFont="0" applyFill="0" applyBorder="0" applyAlignment="0" applyProtection="0"/>
    <xf numFmtId="314" fontId="2" fillId="0" borderId="0" applyFont="0" applyFill="0" applyBorder="0" applyProtection="0">
      <alignment horizontal="right"/>
    </xf>
    <xf numFmtId="309" fontId="2" fillId="0" borderId="0" applyFont="0" applyFill="0" applyBorder="0" applyProtection="0">
      <alignment horizontal="right"/>
    </xf>
    <xf numFmtId="248" fontId="2" fillId="0" borderId="0" applyFont="0" applyFill="0" applyBorder="0" applyAlignment="0" applyProtection="0"/>
    <xf numFmtId="344" fontId="6" fillId="0" borderId="0" applyFont="0" applyFill="0" applyBorder="0" applyProtection="0">
      <alignment horizontal="right"/>
    </xf>
    <xf numFmtId="248" fontId="2" fillId="0" borderId="0" applyFont="0" applyFill="0" applyBorder="0" applyAlignment="0" applyProtection="0"/>
    <xf numFmtId="168" fontId="6" fillId="0" borderId="0" applyFont="0" applyFill="0" applyBorder="0" applyAlignment="0" applyProtection="0"/>
    <xf numFmtId="335" fontId="6" fillId="0" borderId="0" applyFont="0" applyFill="0" applyBorder="0" applyAlignment="0" applyProtection="0"/>
    <xf numFmtId="344" fontId="6" fillId="0" borderId="0" applyFont="0" applyFill="0" applyBorder="0" applyProtection="0">
      <alignment horizontal="right"/>
    </xf>
    <xf numFmtId="275" fontId="6" fillId="0" borderId="0" applyFont="0" applyFill="0" applyBorder="0" applyAlignment="0" applyProtection="0"/>
    <xf numFmtId="249" fontId="2" fillId="0" borderId="0" applyFont="0" applyFill="0" applyBorder="0" applyAlignment="0" applyProtection="0"/>
    <xf numFmtId="345" fontId="6" fillId="0" borderId="0" applyFont="0" applyFill="0" applyBorder="0" applyAlignment="0" applyProtection="0"/>
    <xf numFmtId="346" fontId="6" fillId="0" borderId="0" applyFont="0" applyFill="0" applyBorder="0" applyAlignment="0" applyProtection="0"/>
    <xf numFmtId="337" fontId="6" fillId="0" borderId="0" applyFont="0" applyFill="0" applyBorder="0" applyAlignment="0" applyProtection="0"/>
    <xf numFmtId="315" fontId="6" fillId="0" borderId="0" applyFont="0" applyFill="0" applyBorder="0" applyAlignment="0" applyProtection="0"/>
    <xf numFmtId="331" fontId="7" fillId="0" borderId="0" applyFont="0" applyFill="0" applyBorder="0" applyAlignment="0" applyProtection="0"/>
    <xf numFmtId="332" fontId="6" fillId="0" borderId="0" applyFont="0" applyFill="0" applyBorder="0" applyAlignment="0" applyProtection="0"/>
    <xf numFmtId="179" fontId="6" fillId="0" borderId="0" applyFont="0" applyFill="0" applyBorder="0" applyAlignment="0" applyProtection="0"/>
    <xf numFmtId="169" fontId="6" fillId="0" borderId="0" applyFont="0" applyFill="0" applyBorder="0" applyAlignment="0" applyProtection="0"/>
    <xf numFmtId="250" fontId="2" fillId="0" borderId="0" applyFont="0" applyFill="0" applyBorder="0" applyAlignment="0" applyProtection="0"/>
    <xf numFmtId="347" fontId="6" fillId="0" borderId="0" applyFont="0" applyFill="0" applyBorder="0" applyAlignment="0" applyProtection="0"/>
    <xf numFmtId="318" fontId="6" fillId="0" borderId="0" applyFont="0" applyFill="0" applyBorder="0" applyAlignment="0" applyProtection="0"/>
    <xf numFmtId="193" fontId="6" fillId="0" borderId="0" applyFont="0" applyFill="0" applyBorder="0" applyAlignment="0" applyProtection="0"/>
    <xf numFmtId="338" fontId="6" fillId="0" borderId="0" applyFont="0" applyFill="0" applyBorder="0" applyAlignment="0" applyProtection="0"/>
    <xf numFmtId="275" fontId="6" fillId="0" borderId="0" applyFont="0" applyFill="0" applyBorder="0" applyAlignment="0" applyProtection="0"/>
    <xf numFmtId="295" fontId="6" fillId="0" borderId="0" applyFont="0" applyFill="0" applyBorder="0" applyProtection="0">
      <alignment horizontal="right"/>
    </xf>
    <xf numFmtId="337" fontId="6" fillId="0" borderId="0" applyFont="0" applyFill="0" applyBorder="0" applyAlignment="0" applyProtection="0"/>
    <xf numFmtId="0" fontId="26" fillId="0" borderId="0" applyNumberFormat="0" applyFont="0" applyFill="0" applyBorder="0" applyAlignment="0" applyProtection="0"/>
    <xf numFmtId="0" fontId="6" fillId="0" borderId="0"/>
    <xf numFmtId="0" fontId="26" fillId="0" borderId="0" applyNumberFormat="0" applyFill="0" applyBorder="0" applyAlignment="0" applyProtection="0"/>
    <xf numFmtId="0" fontId="26" fillId="0" borderId="0" applyNumberFormat="0" applyFill="0" applyBorder="0" applyAlignment="0" applyProtection="0"/>
    <xf numFmtId="0" fontId="30" fillId="0" borderId="0" applyNumberFormat="0" applyFill="0" applyBorder="0" applyProtection="0">
      <alignment vertical="top"/>
    </xf>
    <xf numFmtId="0" fontId="31" fillId="0" borderId="0" applyNumberFormat="0" applyFill="0" applyBorder="0" applyProtection="0">
      <alignment vertical="top"/>
    </xf>
    <xf numFmtId="0" fontId="31" fillId="0" borderId="0" applyNumberFormat="0" applyFill="0" applyBorder="0" applyProtection="0">
      <alignment vertical="top"/>
    </xf>
    <xf numFmtId="0" fontId="31" fillId="0" borderId="0" applyNumberFormat="0" applyFill="0" applyBorder="0" applyProtection="0">
      <alignment vertical="top"/>
    </xf>
    <xf numFmtId="0" fontId="30" fillId="0" borderId="0" applyNumberFormat="0" applyFill="0" applyBorder="0" applyProtection="0">
      <alignment vertical="top"/>
    </xf>
    <xf numFmtId="0" fontId="30" fillId="0" borderId="0" applyNumberFormat="0" applyFill="0" applyBorder="0" applyProtection="0">
      <alignment vertical="top"/>
    </xf>
    <xf numFmtId="0" fontId="30" fillId="0" borderId="0" applyNumberFormat="0" applyFill="0" applyBorder="0" applyProtection="0">
      <alignment vertical="top"/>
    </xf>
    <xf numFmtId="0" fontId="30" fillId="0" borderId="0" applyNumberFormat="0" applyFill="0" applyBorder="0" applyProtection="0">
      <alignment vertical="top"/>
    </xf>
    <xf numFmtId="0" fontId="30" fillId="0" borderId="0" applyNumberFormat="0" applyFill="0" applyBorder="0" applyProtection="0">
      <alignment vertical="top"/>
    </xf>
    <xf numFmtId="0" fontId="32" fillId="0" borderId="3" applyNumberFormat="0" applyFill="0" applyAlignment="0" applyProtection="0"/>
    <xf numFmtId="0" fontId="32" fillId="0" borderId="3" applyNumberFormat="0" applyFill="0" applyAlignment="0" applyProtection="0"/>
    <xf numFmtId="0" fontId="33" fillId="0" borderId="3" applyNumberFormat="0" applyFill="0" applyAlignment="0" applyProtection="0"/>
    <xf numFmtId="0" fontId="34" fillId="0" borderId="4" applyNumberFormat="0" applyFill="0" applyProtection="0">
      <alignment horizontal="center"/>
    </xf>
    <xf numFmtId="0" fontId="35" fillId="0" borderId="4" applyNumberFormat="0" applyFill="0" applyProtection="0">
      <alignment horizontal="center"/>
    </xf>
    <xf numFmtId="0" fontId="35" fillId="0" borderId="4" applyNumberFormat="0" applyFill="0" applyProtection="0">
      <alignment horizontal="center"/>
    </xf>
    <xf numFmtId="0" fontId="34" fillId="0" borderId="4" applyNumberFormat="0" applyFill="0" applyProtection="0">
      <alignment horizontal="center"/>
    </xf>
    <xf numFmtId="0" fontId="34" fillId="0" borderId="4" applyNumberFormat="0" applyFill="0" applyProtection="0">
      <alignment horizontal="center"/>
    </xf>
    <xf numFmtId="0" fontId="35" fillId="0" borderId="4" applyNumberFormat="0" applyFill="0" applyProtection="0">
      <alignment horizontal="center"/>
    </xf>
    <xf numFmtId="0" fontId="34" fillId="0" borderId="4" applyNumberFormat="0" applyFill="0" applyProtection="0">
      <alignment horizontal="center"/>
    </xf>
    <xf numFmtId="0" fontId="35" fillId="0" borderId="4" applyNumberFormat="0" applyFill="0" applyProtection="0">
      <alignment horizontal="center"/>
    </xf>
    <xf numFmtId="0" fontId="35" fillId="0" borderId="0" applyNumberFormat="0" applyFill="0" applyBorder="0" applyProtection="0">
      <alignment horizontal="left"/>
    </xf>
    <xf numFmtId="0" fontId="35" fillId="0" borderId="0" applyNumberFormat="0" applyFill="0" applyBorder="0" applyProtection="0">
      <alignment horizontal="left"/>
    </xf>
    <xf numFmtId="0" fontId="34" fillId="0" borderId="0" applyNumberFormat="0" applyFill="0" applyBorder="0" applyProtection="0">
      <alignment horizontal="left"/>
    </xf>
    <xf numFmtId="0" fontId="34" fillId="0" borderId="0" applyNumberFormat="0" applyFill="0" applyBorder="0" applyProtection="0">
      <alignment horizontal="left"/>
    </xf>
    <xf numFmtId="0" fontId="36" fillId="0" borderId="0" applyNumberFormat="0" applyFill="0" applyBorder="0" applyProtection="0">
      <alignment horizontal="centerContinuous"/>
    </xf>
    <xf numFmtId="0" fontId="37" fillId="0" borderId="0" applyNumberFormat="0" applyFill="0" applyBorder="0" applyProtection="0">
      <alignment horizontal="centerContinuous"/>
    </xf>
    <xf numFmtId="0" fontId="37" fillId="0" borderId="0" applyNumberFormat="0" applyFill="0" applyBorder="0" applyProtection="0">
      <alignment horizontal="centerContinuous"/>
    </xf>
    <xf numFmtId="0" fontId="36" fillId="0" borderId="0" applyNumberFormat="0" applyFill="0" applyBorder="0" applyProtection="0">
      <alignment horizontal="centerContinuous"/>
    </xf>
    <xf numFmtId="0" fontId="36" fillId="0" borderId="0" applyNumberFormat="0" applyFill="0" applyBorder="0" applyProtection="0">
      <alignment horizontal="centerContinuous"/>
    </xf>
    <xf numFmtId="0" fontId="37" fillId="0" borderId="0" applyNumberFormat="0" applyFill="0" applyBorder="0" applyProtection="0">
      <alignment horizontal="centerContinuous"/>
    </xf>
    <xf numFmtId="0" fontId="36" fillId="0" borderId="0" applyNumberFormat="0" applyFill="0" applyBorder="0" applyProtection="0">
      <alignment horizontal="centerContinuous"/>
    </xf>
    <xf numFmtId="0" fontId="2" fillId="0" borderId="0" applyFont="0" applyFill="0" applyBorder="0" applyAlignment="0" applyProtection="0"/>
    <xf numFmtId="0" fontId="27" fillId="0" borderId="0" applyFont="0" applyFill="0" applyBorder="0" applyAlignment="0" applyProtection="0"/>
    <xf numFmtId="0" fontId="27" fillId="0" borderId="0" applyFont="0" applyFill="0" applyBorder="0" applyAlignment="0" applyProtection="0"/>
    <xf numFmtId="0" fontId="38" fillId="0" borderId="0" applyFont="0" applyFill="0" applyBorder="0" applyAlignment="0" applyProtection="0"/>
    <xf numFmtId="348" fontId="6" fillId="0" borderId="0" applyFont="0" applyFill="0" applyBorder="0" applyAlignment="0" applyProtection="0"/>
    <xf numFmtId="0" fontId="27" fillId="0" borderId="0" applyFont="0" applyFill="0" applyBorder="0" applyAlignment="0" applyProtection="0"/>
    <xf numFmtId="0" fontId="27" fillId="0" borderId="0" applyFont="0" applyFill="0" applyBorder="0" applyAlignment="0" applyProtection="0"/>
    <xf numFmtId="0" fontId="38" fillId="0" borderId="0" applyFont="0" applyFill="0" applyBorder="0" applyAlignment="0" applyProtection="0"/>
    <xf numFmtId="331" fontId="6" fillId="0" borderId="0" applyFont="0" applyFill="0" applyBorder="0" applyAlignment="0" applyProtection="0"/>
    <xf numFmtId="334" fontId="6" fillId="0" borderId="0" applyFont="0" applyFill="0" applyBorder="0" applyAlignment="0" applyProtection="0"/>
    <xf numFmtId="341" fontId="6" fillId="0" borderId="0" applyFont="0" applyFill="0" applyBorder="0" applyAlignment="0" applyProtection="0"/>
    <xf numFmtId="332" fontId="6" fillId="0" borderId="0" applyFont="0" applyFill="0" applyBorder="0" applyAlignment="0" applyProtection="0"/>
    <xf numFmtId="342" fontId="6" fillId="0" borderId="0" applyFont="0" applyFill="0" applyBorder="0" applyAlignment="0" applyProtection="0"/>
    <xf numFmtId="335" fontId="6" fillId="0" borderId="0" applyFont="0" applyFill="0" applyBorder="0" applyAlignment="0" applyProtection="0"/>
    <xf numFmtId="275" fontId="6" fillId="0" borderId="0" applyFont="0" applyFill="0" applyBorder="0" applyAlignment="0" applyProtection="0"/>
    <xf numFmtId="0" fontId="12" fillId="0" borderId="0">
      <alignment vertical="top"/>
    </xf>
    <xf numFmtId="0" fontId="26" fillId="0" borderId="0" applyNumberFormat="0" applyFont="0" applyFill="0" applyBorder="0" applyAlignment="0" applyProtection="0"/>
    <xf numFmtId="1" fontId="40" fillId="0" borderId="0"/>
    <xf numFmtId="343" fontId="6" fillId="0" borderId="0"/>
    <xf numFmtId="167" fontId="8" fillId="0" borderId="0"/>
    <xf numFmtId="2" fontId="40" fillId="0" borderId="0"/>
    <xf numFmtId="10" fontId="40" fillId="0" borderId="0"/>
    <xf numFmtId="38" fontId="27" fillId="0" borderId="5"/>
    <xf numFmtId="0" fontId="4" fillId="0" borderId="6" applyBorder="0">
      <alignment horizontal="right"/>
    </xf>
    <xf numFmtId="0" fontId="6" fillId="0" borderId="0">
      <alignment horizontal="right"/>
    </xf>
    <xf numFmtId="0" fontId="4" fillId="5" borderId="5"/>
    <xf numFmtId="193" fontId="6" fillId="0" borderId="0"/>
    <xf numFmtId="0" fontId="220" fillId="0" borderId="0">
      <alignment horizontal="right"/>
    </xf>
    <xf numFmtId="0" fontId="6" fillId="0" borderId="0">
      <alignment horizontal="right"/>
    </xf>
    <xf numFmtId="0" fontId="220" fillId="0" borderId="0">
      <alignment horizontal="right"/>
    </xf>
    <xf numFmtId="0" fontId="39" fillId="0" borderId="0" applyNumberFormat="0" applyFont="0" applyFill="0" applyBorder="0" applyAlignment="0"/>
    <xf numFmtId="0" fontId="6" fillId="0" borderId="7" applyNumberFormat="0" applyFont="0" applyFill="0" applyBorder="0" applyAlignment="0">
      <alignment horizontal="left"/>
    </xf>
    <xf numFmtId="37" fontId="4" fillId="0" borderId="0"/>
    <xf numFmtId="37" fontId="4" fillId="0" borderId="0"/>
    <xf numFmtId="0" fontId="50" fillId="0" borderId="7" applyNumberFormat="0" applyFont="0" applyFill="0" applyBorder="0" applyAlignment="0"/>
    <xf numFmtId="169" fontId="40" fillId="0" borderId="8">
      <alignment horizontal="center"/>
    </xf>
    <xf numFmtId="0" fontId="6" fillId="0" borderId="0" applyProtection="0"/>
    <xf numFmtId="0" fontId="4" fillId="0" borderId="9" applyBorder="0">
      <alignment horizontal="right"/>
    </xf>
    <xf numFmtId="0" fontId="6" fillId="0" borderId="10">
      <alignment horizontal="right"/>
    </xf>
    <xf numFmtId="0" fontId="181" fillId="0" borderId="10">
      <alignment horizontal="right"/>
    </xf>
    <xf numFmtId="0" fontId="6" fillId="0" borderId="0" applyBorder="0">
      <alignment horizontal="right"/>
    </xf>
    <xf numFmtId="0" fontId="41" fillId="0" borderId="0">
      <alignment vertical="center"/>
    </xf>
    <xf numFmtId="0" fontId="42" fillId="0" borderId="0">
      <alignment horizontal="center"/>
    </xf>
    <xf numFmtId="193" fontId="42" fillId="0" borderId="0">
      <alignment horizontal="center"/>
    </xf>
    <xf numFmtId="0" fontId="42" fillId="0" borderId="0">
      <alignment horizontal="center"/>
    </xf>
    <xf numFmtId="0" fontId="42" fillId="0" borderId="0">
      <alignment horizontal="center"/>
    </xf>
    <xf numFmtId="193" fontId="42" fillId="0" borderId="0">
      <alignment horizontal="center"/>
    </xf>
    <xf numFmtId="0" fontId="42" fillId="0" borderId="0">
      <alignment horizontal="center"/>
    </xf>
    <xf numFmtId="0" fontId="42" fillId="0" borderId="0">
      <alignment horizontal="center"/>
    </xf>
    <xf numFmtId="0" fontId="42" fillId="0" borderId="0">
      <alignment horizontal="center"/>
    </xf>
    <xf numFmtId="0" fontId="42" fillId="0" borderId="0">
      <alignment horizontal="center"/>
    </xf>
    <xf numFmtId="0" fontId="42" fillId="0" borderId="0">
      <alignment horizontal="center"/>
    </xf>
    <xf numFmtId="0" fontId="42" fillId="0" borderId="0">
      <alignment horizontal="center"/>
    </xf>
    <xf numFmtId="193" fontId="42" fillId="0" borderId="0">
      <alignment horizontal="center"/>
    </xf>
    <xf numFmtId="193" fontId="41" fillId="0" borderId="0">
      <alignment vertical="center"/>
    </xf>
    <xf numFmtId="0" fontId="41" fillId="0" borderId="0">
      <alignment vertical="center"/>
    </xf>
    <xf numFmtId="0" fontId="41" fillId="0" borderId="0">
      <alignment vertical="center"/>
    </xf>
    <xf numFmtId="193"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193" fontId="41" fillId="0" borderId="0">
      <alignment vertical="center"/>
    </xf>
    <xf numFmtId="37" fontId="7" fillId="0" borderId="0" applyNumberFormat="0" applyFont="0" applyFill="0" applyBorder="0" applyProtection="0">
      <alignment horizontal="centerContinuous"/>
    </xf>
    <xf numFmtId="42" fontId="6" fillId="0" borderId="0"/>
    <xf numFmtId="41" fontId="6" fillId="0" borderId="0"/>
    <xf numFmtId="349" fontId="59" fillId="0" borderId="0"/>
    <xf numFmtId="337" fontId="6" fillId="0" borderId="0"/>
    <xf numFmtId="0" fontId="5" fillId="0" borderId="0" applyNumberFormat="0" applyAlignment="0"/>
    <xf numFmtId="345" fontId="6" fillId="7" borderId="11">
      <alignment horizontal="center" vertical="center"/>
    </xf>
    <xf numFmtId="256" fontId="43" fillId="0" borderId="12"/>
    <xf numFmtId="0" fontId="110" fillId="0" borderId="0" applyNumberFormat="0" applyFill="0" applyBorder="0" applyAlignment="0">
      <protection locked="0"/>
    </xf>
    <xf numFmtId="257" fontId="42" fillId="0" borderId="10"/>
    <xf numFmtId="0" fontId="44" fillId="0" borderId="0"/>
    <xf numFmtId="257" fontId="27" fillId="0" borderId="13" applyBorder="0"/>
    <xf numFmtId="37" fontId="45" fillId="8" borderId="14" applyBorder="0" applyProtection="0">
      <alignment vertical="center"/>
    </xf>
    <xf numFmtId="0" fontId="40" fillId="9" borderId="2"/>
    <xf numFmtId="0" fontId="46" fillId="0" borderId="0">
      <alignment horizontal="center" wrapText="1"/>
      <protection locked="0"/>
    </xf>
    <xf numFmtId="0" fontId="9" fillId="0" borderId="0" applyNumberFormat="0" applyFill="0" applyBorder="0" applyAlignment="0" applyProtection="0"/>
    <xf numFmtId="37" fontId="47" fillId="0" borderId="0" applyNumberFormat="0" applyFill="0" applyBorder="0" applyAlignment="0" applyProtection="0"/>
    <xf numFmtId="0" fontId="8" fillId="0" borderId="0" applyNumberFormat="0" applyFill="0" applyBorder="0" applyAlignment="0" applyProtection="0"/>
    <xf numFmtId="0" fontId="48" fillId="0" borderId="0" applyNumberFormat="0" applyFill="0" applyBorder="0" applyAlignment="0" applyProtection="0"/>
    <xf numFmtId="37" fontId="49" fillId="0" borderId="0" applyNumberFormat="0" applyFill="0" applyBorder="0" applyAlignment="0" applyProtection="0"/>
    <xf numFmtId="0" fontId="50" fillId="0" borderId="0"/>
    <xf numFmtId="9" fontId="6" fillId="0" borderId="15" applyNumberFormat="0" applyFont="0" applyFill="0" applyAlignment="0" applyProtection="0"/>
    <xf numFmtId="9" fontId="6" fillId="0" borderId="10" applyNumberFormat="0" applyFont="0" applyFill="0" applyAlignment="0" applyProtection="0"/>
    <xf numFmtId="37" fontId="221" fillId="0" borderId="16" applyNumberFormat="0" applyFont="0" applyFill="0" applyAlignment="0" applyProtection="0">
      <alignment horizontal="centerContinuous"/>
    </xf>
    <xf numFmtId="9" fontId="6" fillId="0" borderId="17" applyNumberFormat="0" applyFont="0" applyFill="0" applyAlignment="0" applyProtection="0"/>
    <xf numFmtId="9" fontId="6" fillId="0" borderId="18" applyNumberFormat="0" applyFont="0" applyFill="0" applyAlignment="0" applyProtection="0"/>
    <xf numFmtId="347" fontId="6"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340" fontId="6"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222" fillId="0" borderId="0" applyFont="0" applyFill="0" applyBorder="0" applyAlignment="0" applyProtection="0"/>
    <xf numFmtId="0" fontId="222" fillId="0" borderId="0" applyFont="0" applyFill="0" applyBorder="0" applyAlignment="0" applyProtection="0"/>
    <xf numFmtId="0" fontId="4" fillId="0" borderId="0" applyFont="0" applyFill="0" applyBorder="0" applyAlignment="0" applyProtection="0"/>
    <xf numFmtId="350" fontId="4" fillId="0" borderId="0" applyFont="0" applyFill="0" applyBorder="0" applyAlignment="0" applyProtection="0"/>
    <xf numFmtId="0" fontId="222"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6" fillId="0" borderId="0" applyFont="0" applyFill="0" applyBorder="0" applyAlignment="0" applyProtection="0"/>
    <xf numFmtId="0" fontId="4" fillId="0" borderId="0" applyFont="0" applyFill="0" applyBorder="0" applyAlignment="0" applyProtection="0">
      <alignment horizontal="right"/>
    </xf>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193" fontId="51" fillId="0" borderId="0"/>
    <xf numFmtId="0" fontId="2" fillId="0" borderId="0"/>
    <xf numFmtId="0" fontId="3" fillId="0" borderId="0" applyNumberFormat="0" applyFill="0" applyBorder="0" applyAlignment="0" applyProtection="0">
      <alignment vertical="top"/>
      <protection locked="0"/>
    </xf>
    <xf numFmtId="0" fontId="52" fillId="0" borderId="0" applyNumberFormat="0" applyFill="0" applyBorder="0" applyAlignment="0" applyProtection="0"/>
    <xf numFmtId="0" fontId="53" fillId="0" borderId="0" applyNumberFormat="0" applyFill="0" applyBorder="0" applyAlignment="0" applyProtection="0"/>
    <xf numFmtId="0" fontId="54" fillId="8" borderId="0" applyNumberFormat="0" applyFill="0" applyBorder="0" applyAlignment="0" applyProtection="0">
      <protection locked="0"/>
    </xf>
    <xf numFmtId="252" fontId="5" fillId="0" borderId="0" applyNumberFormat="0" applyFont="0" applyAlignment="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55" fillId="0" borderId="0" applyNumberFormat="0" applyFill="0" applyBorder="0" applyAlignment="0" applyProtection="0"/>
    <xf numFmtId="7" fontId="43" fillId="0" borderId="0">
      <alignment horizontal="right"/>
      <protection locked="0"/>
    </xf>
    <xf numFmtId="351" fontId="68" fillId="0" borderId="0" applyBorder="0" applyProtection="0"/>
    <xf numFmtId="352" fontId="6" fillId="0" borderId="0"/>
    <xf numFmtId="0" fontId="56" fillId="10" borderId="0" applyBorder="0">
      <alignment horizontal="left" vertical="center" indent="1"/>
    </xf>
    <xf numFmtId="276" fontId="7" fillId="0" borderId="0"/>
    <xf numFmtId="37" fontId="223" fillId="0" borderId="0"/>
    <xf numFmtId="0" fontId="181" fillId="0" borderId="10" applyNumberFormat="0" applyFill="0" applyAlignment="0" applyProtection="0"/>
    <xf numFmtId="0" fontId="57" fillId="8" borderId="12" applyNumberFormat="0" applyFill="0" applyBorder="0" applyAlignment="0" applyProtection="0">
      <protection locked="0"/>
    </xf>
    <xf numFmtId="5" fontId="144" fillId="0" borderId="19" applyAlignment="0" applyProtection="0"/>
    <xf numFmtId="0" fontId="58" fillId="0" borderId="1" applyNumberFormat="0" applyFont="0" applyFill="0" applyAlignment="0" applyProtection="0"/>
    <xf numFmtId="0" fontId="58" fillId="0" borderId="20" applyNumberFormat="0" applyFont="0" applyFill="0" applyAlignment="0" applyProtection="0"/>
    <xf numFmtId="0" fontId="217" fillId="0" borderId="10" applyNumberFormat="0" applyFont="0" applyFill="0" applyAlignment="0" applyProtection="0"/>
    <xf numFmtId="0" fontId="217" fillId="0" borderId="21" applyNumberFormat="0" applyFont="0" applyFill="0" applyAlignment="0" applyProtection="0"/>
    <xf numFmtId="0" fontId="217" fillId="0" borderId="12" applyNumberFormat="0" applyFont="0" applyFill="0" applyAlignment="0" applyProtection="0"/>
    <xf numFmtId="0" fontId="217" fillId="0" borderId="19" applyNumberFormat="0" applyFont="0" applyFill="0" applyAlignment="0" applyProtection="0"/>
    <xf numFmtId="5" fontId="144" fillId="0" borderId="19" applyAlignment="0" applyProtection="0"/>
    <xf numFmtId="37" fontId="223" fillId="0" borderId="22">
      <alignment horizontal="right" vertical="center"/>
    </xf>
    <xf numFmtId="0" fontId="115" fillId="0" borderId="23" applyFill="0" applyProtection="0">
      <alignment horizontal="right"/>
    </xf>
    <xf numFmtId="0" fontId="224" fillId="0" borderId="10" applyNumberFormat="0" applyFont="0" applyFill="0" applyAlignment="0" applyProtection="0"/>
    <xf numFmtId="228" fontId="59" fillId="0" borderId="0" applyFont="0" applyFill="0" applyBorder="0" applyAlignment="0" applyProtection="0"/>
    <xf numFmtId="348" fontId="6" fillId="0" borderId="0" applyFont="0" applyFill="0" applyBorder="0" applyAlignment="0" applyProtection="0"/>
    <xf numFmtId="0" fontId="2" fillId="0" borderId="0" applyFont="0" applyFill="0" applyBorder="0" applyProtection="0">
      <alignment horizontal="left"/>
    </xf>
    <xf numFmtId="0" fontId="2" fillId="0" borderId="0" applyFont="0" applyFill="0" applyBorder="0" applyProtection="0">
      <alignment horizontal="left"/>
    </xf>
    <xf numFmtId="0" fontId="38" fillId="0" borderId="0" applyFont="0" applyFill="0" applyBorder="0" applyProtection="0">
      <alignment horizontal="left"/>
    </xf>
    <xf numFmtId="0" fontId="60" fillId="0" borderId="0"/>
    <xf numFmtId="38" fontId="61" fillId="0" borderId="0" applyFont="0" applyBorder="0" applyAlignment="0">
      <alignment horizontal="centerContinuous"/>
    </xf>
    <xf numFmtId="38" fontId="225" fillId="0" borderId="15"/>
    <xf numFmtId="0" fontId="4" fillId="5" borderId="0"/>
    <xf numFmtId="0" fontId="4" fillId="5" borderId="0"/>
    <xf numFmtId="0" fontId="4" fillId="5" borderId="0"/>
    <xf numFmtId="0" fontId="4" fillId="5" borderId="0"/>
    <xf numFmtId="0" fontId="225" fillId="0" borderId="0" applyFont="0" applyFill="0" applyBorder="0" applyAlignment="0" applyProtection="0">
      <alignment horizontal="right"/>
    </xf>
    <xf numFmtId="0" fontId="4" fillId="0" borderId="0"/>
    <xf numFmtId="0" fontId="117" fillId="0" borderId="0" applyNumberFormat="0"/>
    <xf numFmtId="0" fontId="226" fillId="0" borderId="0"/>
    <xf numFmtId="0" fontId="227" fillId="2" borderId="24" applyNumberFormat="0" applyFont="0" applyBorder="0">
      <alignment horizontal="right"/>
    </xf>
    <xf numFmtId="0" fontId="6" fillId="0" borderId="0" applyFont="0" applyFill="0" applyBorder="0" applyAlignment="0" applyProtection="0"/>
    <xf numFmtId="0" fontId="6" fillId="0" borderId="0" applyFont="0" applyFill="0" applyBorder="0" applyAlignment="0" applyProtection="0"/>
    <xf numFmtId="0" fontId="4" fillId="5" borderId="0"/>
    <xf numFmtId="37" fontId="4" fillId="0" borderId="0"/>
    <xf numFmtId="0" fontId="6" fillId="0" borderId="0" applyFont="0" applyFill="0" applyBorder="0" applyAlignment="0" applyProtection="0"/>
    <xf numFmtId="0" fontId="4" fillId="0" borderId="0">
      <alignment horizontal="right"/>
    </xf>
    <xf numFmtId="265" fontId="7" fillId="0" borderId="0" applyFill="0" applyBorder="0" applyAlignment="0"/>
    <xf numFmtId="326" fontId="6" fillId="0" borderId="0" applyFill="0" applyBorder="0" applyAlignment="0"/>
    <xf numFmtId="327" fontId="6" fillId="0" borderId="0" applyFill="0" applyBorder="0" applyAlignment="0"/>
    <xf numFmtId="328" fontId="6" fillId="0" borderId="0" applyFill="0" applyBorder="0" applyAlignment="0"/>
    <xf numFmtId="329" fontId="6" fillId="0" borderId="0" applyFill="0" applyBorder="0" applyAlignment="0"/>
    <xf numFmtId="330" fontId="6" fillId="0" borderId="0" applyFill="0" applyBorder="0" applyAlignment="0"/>
    <xf numFmtId="318" fontId="6" fillId="0" borderId="0" applyFill="0" applyBorder="0" applyAlignment="0"/>
    <xf numFmtId="326" fontId="6" fillId="0" borderId="0" applyFill="0" applyBorder="0" applyAlignment="0"/>
    <xf numFmtId="0" fontId="11" fillId="11" borderId="0"/>
    <xf numFmtId="234" fontId="62" fillId="12" borderId="0" applyNumberFormat="0" applyFont="0" applyBorder="0" applyAlignment="0"/>
    <xf numFmtId="169" fontId="6" fillId="0" borderId="0">
      <alignment horizontal="center"/>
    </xf>
    <xf numFmtId="0" fontId="11" fillId="0" borderId="0" applyFill="0" applyBorder="0" applyProtection="0">
      <alignment horizontal="center"/>
      <protection locked="0"/>
    </xf>
    <xf numFmtId="8" fontId="6" fillId="0" borderId="25" applyFont="0" applyFill="0" applyBorder="0" applyProtection="0">
      <alignment horizontal="right"/>
    </xf>
    <xf numFmtId="0" fontId="10" fillId="0" borderId="0">
      <alignment horizontal="center" wrapText="1"/>
    </xf>
    <xf numFmtId="0" fontId="24" fillId="0" borderId="0"/>
    <xf numFmtId="43" fontId="63" fillId="0" borderId="0">
      <alignment horizontal="center"/>
    </xf>
    <xf numFmtId="348" fontId="7" fillId="0" borderId="19" applyNumberFormat="0" applyFont="0" applyFill="0" applyBorder="0" applyAlignment="0" applyProtection="0">
      <alignment horizontal="right"/>
    </xf>
    <xf numFmtId="0" fontId="6" fillId="0" borderId="0" applyNumberFormat="0" applyFont="0" applyFill="0" applyAlignment="0" applyProtection="0"/>
    <xf numFmtId="0" fontId="4" fillId="5" borderId="0"/>
    <xf numFmtId="0" fontId="15" fillId="0" borderId="0" applyNumberFormat="0" applyFill="0" applyBorder="0" applyAlignment="0" applyProtection="0"/>
    <xf numFmtId="0" fontId="20" fillId="0" borderId="0" applyNumberFormat="0" applyFill="0" applyBorder="0" applyAlignment="0" applyProtection="0"/>
    <xf numFmtId="0" fontId="5" fillId="0" borderId="0" applyNumberFormat="0" applyFill="0" applyBorder="0" applyAlignment="0" applyProtection="0"/>
    <xf numFmtId="0" fontId="6" fillId="0" borderId="10" applyNumberFormat="0" applyFill="0" applyBorder="0" applyAlignment="0" applyProtection="0">
      <alignment horizontal="center"/>
    </xf>
    <xf numFmtId="0" fontId="64" fillId="0" borderId="10" applyNumberFormat="0" applyFill="0" applyProtection="0">
      <alignment horizontal="left" vertical="center"/>
    </xf>
    <xf numFmtId="0" fontId="40" fillId="0" borderId="0">
      <alignment horizontal="center" wrapText="1"/>
      <protection hidden="1"/>
    </xf>
    <xf numFmtId="0" fontId="177" fillId="0" borderId="6" applyNumberFormat="0" applyFill="0" applyProtection="0">
      <alignment horizontal="center" vertical="center"/>
    </xf>
    <xf numFmtId="0" fontId="228" fillId="0" borderId="10" applyNumberFormat="0" applyFill="0" applyBorder="0" applyProtection="0">
      <alignment horizontal="right" vertical="center"/>
    </xf>
    <xf numFmtId="0" fontId="61" fillId="0" borderId="26">
      <alignment horizontal="center"/>
    </xf>
    <xf numFmtId="0" fontId="14" fillId="0" borderId="0" applyFill="0" applyBorder="0">
      <alignment horizontal="center" vertical="center"/>
    </xf>
    <xf numFmtId="0" fontId="22" fillId="0" borderId="0" applyNumberFormat="0" applyFill="0" applyBorder="0" applyProtection="0">
      <alignment horizontal="right"/>
    </xf>
    <xf numFmtId="0" fontId="14" fillId="0" borderId="27">
      <alignment horizontal="center"/>
    </xf>
    <xf numFmtId="0" fontId="65" fillId="13" borderId="0"/>
    <xf numFmtId="43" fontId="2" fillId="0" borderId="0" applyFont="0" applyFill="0" applyBorder="0" applyAlignment="0" applyProtection="0"/>
    <xf numFmtId="175" fontId="66" fillId="0" borderId="0"/>
    <xf numFmtId="175" fontId="66" fillId="0" borderId="0"/>
    <xf numFmtId="175" fontId="66" fillId="0" borderId="0"/>
    <xf numFmtId="175" fontId="66" fillId="0" borderId="0"/>
    <xf numFmtId="175" fontId="66" fillId="0" borderId="0"/>
    <xf numFmtId="175" fontId="66" fillId="0" borderId="0"/>
    <xf numFmtId="175" fontId="66" fillId="0" borderId="0"/>
    <xf numFmtId="175" fontId="66" fillId="0" borderId="0"/>
    <xf numFmtId="351" fontId="6" fillId="0" borderId="0" applyFont="0" applyFill="0" applyBorder="0" applyAlignment="0" applyProtection="0"/>
    <xf numFmtId="40" fontId="2" fillId="0" borderId="0"/>
    <xf numFmtId="197" fontId="27" fillId="0" borderId="0"/>
    <xf numFmtId="280" fontId="6" fillId="0" borderId="0" applyFont="0"/>
    <xf numFmtId="207" fontId="6" fillId="0" borderId="0"/>
    <xf numFmtId="41" fontId="10" fillId="0" borderId="19"/>
    <xf numFmtId="330" fontId="6" fillId="0" borderId="0" applyFont="0" applyFill="0" applyBorder="0" applyAlignment="0" applyProtection="0"/>
    <xf numFmtId="271" fontId="67" fillId="0" borderId="0" applyFont="0" applyFill="0" applyBorder="0" applyProtection="0">
      <alignment horizontal="right"/>
    </xf>
    <xf numFmtId="0" fontId="2" fillId="0" borderId="0"/>
    <xf numFmtId="0" fontId="2" fillId="0" borderId="19"/>
    <xf numFmtId="184" fontId="2" fillId="0" borderId="0" applyFont="0" applyFill="0" applyBorder="0" applyAlignment="0" applyProtection="0"/>
    <xf numFmtId="0" fontId="38" fillId="0" borderId="0" applyFont="0" applyFill="0" applyBorder="0" applyAlignment="0" applyProtection="0"/>
    <xf numFmtId="210" fontId="7" fillId="0" borderId="0" applyFill="0" applyBorder="0" applyProtection="0"/>
    <xf numFmtId="212" fontId="7" fillId="0" borderId="0" applyFont="0" applyFill="0" applyBorder="0" applyAlignment="0" applyProtection="0"/>
    <xf numFmtId="210" fontId="6" fillId="0" borderId="0" applyFont="0" applyFill="0" applyBorder="0" applyAlignment="0" applyProtection="0"/>
    <xf numFmtId="211" fontId="6" fillId="0" borderId="0" applyFont="0" applyFill="0" applyBorder="0" applyAlignment="0" applyProtection="0"/>
    <xf numFmtId="212" fontId="6" fillId="0" borderId="0" applyFont="0" applyFill="0" applyBorder="0" applyAlignment="0" applyProtection="0"/>
    <xf numFmtId="213" fontId="6" fillId="0" borderId="0" applyFont="0" applyFill="0" applyBorder="0" applyAlignment="0" applyProtection="0"/>
    <xf numFmtId="214" fontId="6" fillId="0" borderId="0" applyFont="0" applyFill="0" applyBorder="0" applyAlignment="0" applyProtection="0"/>
    <xf numFmtId="215" fontId="6" fillId="0" borderId="0" applyFont="0" applyFill="0" applyBorder="0" applyAlignment="0" applyProtection="0"/>
    <xf numFmtId="209" fontId="7" fillId="0" borderId="0" applyFill="0" applyBorder="0" applyProtection="0">
      <alignment horizontal="right"/>
    </xf>
    <xf numFmtId="277" fontId="68" fillId="0" borderId="0" applyFont="0" applyFill="0" applyBorder="0" applyAlignment="0" applyProtection="0"/>
    <xf numFmtId="43" fontId="6" fillId="0" borderId="0" applyFont="0" applyFill="0" applyBorder="0" applyAlignment="0" applyProtection="0"/>
    <xf numFmtId="43" fontId="69" fillId="0" borderId="0" applyFont="0" applyFill="0" applyBorder="0" applyAlignment="0" applyProtection="0"/>
    <xf numFmtId="278" fontId="68" fillId="0" borderId="0" applyFont="0" applyFill="0" applyBorder="0" applyAlignment="0" applyProtection="0"/>
    <xf numFmtId="43" fontId="24" fillId="0" borderId="0" applyFont="0" applyFill="0" applyBorder="0" applyAlignment="0" applyProtection="0"/>
    <xf numFmtId="353" fontId="6" fillId="0" borderId="0" applyFont="0" applyFill="0" applyBorder="0" applyAlignment="0" applyProtection="0"/>
    <xf numFmtId="40" fontId="6" fillId="0" borderId="0" applyFont="0" applyFill="0" applyBorder="0" applyProtection="0">
      <alignment horizontal="right"/>
    </xf>
    <xf numFmtId="37" fontId="46" fillId="0" borderId="0" applyFill="0" applyBorder="0" applyAlignment="0" applyProtection="0"/>
    <xf numFmtId="216" fontId="6" fillId="0" borderId="0"/>
    <xf numFmtId="279" fontId="68" fillId="0" borderId="0" applyFont="0" applyFill="0" applyBorder="0" applyAlignment="0" applyProtection="0"/>
    <xf numFmtId="3" fontId="70" fillId="0" borderId="0" applyFont="0" applyFill="0" applyBorder="0" applyAlignment="0" applyProtection="0"/>
    <xf numFmtId="0" fontId="71" fillId="0" borderId="0"/>
    <xf numFmtId="0" fontId="51" fillId="0" borderId="0"/>
    <xf numFmtId="0" fontId="71" fillId="0" borderId="0"/>
    <xf numFmtId="0" fontId="51" fillId="0" borderId="0"/>
    <xf numFmtId="0" fontId="6" fillId="0" borderId="0" applyFont="0" applyFill="0" applyBorder="0" applyAlignment="0" applyProtection="0"/>
    <xf numFmtId="0" fontId="72" fillId="14" borderId="0">
      <alignment horizontal="center" vertical="center" wrapText="1"/>
    </xf>
    <xf numFmtId="0" fontId="108" fillId="0" borderId="0" applyNumberFormat="0" applyFill="0" applyBorder="0" applyAlignment="0" applyProtection="0"/>
    <xf numFmtId="234" fontId="229" fillId="0" borderId="0" applyFill="0" applyBorder="0">
      <alignment horizontal="left"/>
    </xf>
    <xf numFmtId="0" fontId="230" fillId="0" borderId="0" applyNumberFormat="0" applyAlignment="0">
      <alignment horizontal="left"/>
    </xf>
    <xf numFmtId="0" fontId="73" fillId="0" borderId="0" applyNumberFormat="0" applyAlignment="0"/>
    <xf numFmtId="0" fontId="74" fillId="0" borderId="0">
      <alignment horizontal="left"/>
    </xf>
    <xf numFmtId="0" fontId="75" fillId="0" borderId="0"/>
    <xf numFmtId="0" fontId="76" fillId="0" borderId="0">
      <alignment horizontal="left"/>
    </xf>
    <xf numFmtId="254" fontId="77" fillId="0" borderId="0"/>
    <xf numFmtId="191" fontId="6" fillId="0" borderId="0" applyFont="0"/>
    <xf numFmtId="216" fontId="6" fillId="1" borderId="0" applyFont="0" applyFill="0" applyBorder="0" applyAlignment="0" applyProtection="0">
      <alignment horizontal="right"/>
    </xf>
    <xf numFmtId="182" fontId="6" fillId="0" borderId="0" applyFill="0" applyBorder="0" applyProtection="0"/>
    <xf numFmtId="219" fontId="6" fillId="0" borderId="0" applyFont="0" applyFill="0" applyBorder="0" applyAlignment="0" applyProtection="0"/>
    <xf numFmtId="221" fontId="6" fillId="0" borderId="0" applyFill="0" applyBorder="0" applyProtection="0"/>
    <xf numFmtId="221" fontId="6" fillId="0" borderId="19" applyFill="0" applyProtection="0"/>
    <xf numFmtId="221" fontId="6" fillId="0" borderId="28" applyFill="0" applyProtection="0"/>
    <xf numFmtId="6" fontId="40" fillId="0" borderId="0" applyFont="0" applyFill="0" applyBorder="0" applyAlignment="0" applyProtection="0"/>
    <xf numFmtId="0" fontId="231" fillId="0" borderId="29"/>
    <xf numFmtId="44" fontId="2" fillId="0" borderId="0" applyFont="0" applyFill="0" applyBorder="0" applyAlignment="0" applyProtection="0"/>
    <xf numFmtId="7" fontId="61" fillId="0" borderId="0" applyFont="0" applyFill="0" applyBorder="0" applyAlignment="0" applyProtection="0"/>
    <xf numFmtId="222" fontId="6" fillId="0" borderId="0" applyFont="0" applyFill="0" applyBorder="0" applyAlignment="0" applyProtection="0"/>
    <xf numFmtId="0" fontId="232" fillId="0" borderId="0" applyFont="0" applyFill="0" applyBorder="0" applyProtection="0">
      <alignment horizontal="right"/>
      <protection locked="0"/>
    </xf>
    <xf numFmtId="0" fontId="5" fillId="0" borderId="0" applyFont="0" applyFill="0" applyBorder="0" applyProtection="0">
      <alignment horizontal="right"/>
      <protection locked="0"/>
    </xf>
    <xf numFmtId="223" fontId="6" fillId="0" borderId="0" applyFont="0"/>
    <xf numFmtId="0" fontId="10" fillId="0" borderId="19"/>
    <xf numFmtId="326" fontId="6" fillId="0" borderId="0" applyFont="0" applyFill="0" applyBorder="0" applyAlignment="0" applyProtection="0"/>
    <xf numFmtId="0" fontId="38" fillId="0" borderId="0" applyFont="0" applyFill="0" applyBorder="0" applyAlignment="0" applyProtection="0"/>
    <xf numFmtId="8" fontId="78" fillId="0" borderId="30">
      <protection locked="0"/>
    </xf>
    <xf numFmtId="44" fontId="10" fillId="0" borderId="19"/>
    <xf numFmtId="44" fontId="79" fillId="0" borderId="0"/>
    <xf numFmtId="0" fontId="38" fillId="0" borderId="0" applyFont="0" applyFill="0" applyBorder="0" applyAlignment="0" applyProtection="0"/>
    <xf numFmtId="7" fontId="6" fillId="0" borderId="0"/>
    <xf numFmtId="202" fontId="80" fillId="0" borderId="0" applyFont="0" applyFill="0" applyBorder="0" applyAlignment="0" applyProtection="0">
      <alignment horizontal="right"/>
    </xf>
    <xf numFmtId="226" fontId="6" fillId="0" borderId="0" applyFont="0" applyFill="0" applyBorder="0" applyAlignment="0" applyProtection="0"/>
    <xf numFmtId="227" fontId="6" fillId="0" borderId="0" applyFont="0" applyFill="0" applyBorder="0" applyAlignment="0" applyProtection="0"/>
    <xf numFmtId="228" fontId="6" fillId="0" borderId="0" applyFont="0" applyFill="0" applyBorder="0" applyAlignment="0" applyProtection="0"/>
    <xf numFmtId="229" fontId="6" fillId="0" borderId="0" applyFont="0" applyFill="0" applyBorder="0" applyAlignment="0" applyProtection="0"/>
    <xf numFmtId="230" fontId="6" fillId="0" borderId="0" applyFont="0" applyFill="0" applyBorder="0" applyAlignment="0" applyProtection="0"/>
    <xf numFmtId="231" fontId="6" fillId="0" borderId="0" applyFont="0" applyFill="0" applyBorder="0" applyAlignment="0" applyProtection="0"/>
    <xf numFmtId="208" fontId="7" fillId="0" borderId="0" applyFill="0" applyBorder="0" applyProtection="0">
      <alignment horizontal="right"/>
    </xf>
    <xf numFmtId="280" fontId="81" fillId="0" borderId="0" applyFont="0" applyFill="0" applyBorder="0" applyAlignment="0" applyProtection="0"/>
    <xf numFmtId="44" fontId="6" fillId="0" borderId="0" applyFont="0" applyFill="0" applyBorder="0" applyAlignment="0" applyProtection="0"/>
    <xf numFmtId="281" fontId="81" fillId="0" borderId="0" applyFont="0" applyFill="0" applyBorder="0" applyAlignment="0" applyProtection="0"/>
    <xf numFmtId="44" fontId="24" fillId="0" borderId="0" applyFont="0" applyFill="0" applyBorder="0" applyAlignment="0" applyProtection="0"/>
    <xf numFmtId="232" fontId="6" fillId="0" borderId="0" applyFont="0" applyFill="0" applyBorder="0" applyAlignment="0" applyProtection="0"/>
    <xf numFmtId="5" fontId="46" fillId="0" borderId="0" applyFill="0" applyBorder="0" applyAlignment="0" applyProtection="0"/>
    <xf numFmtId="236" fontId="6" fillId="0" borderId="0" applyFont="0"/>
    <xf numFmtId="237" fontId="6" fillId="0" borderId="0" applyFont="0">
      <protection locked="0"/>
    </xf>
    <xf numFmtId="238" fontId="6" fillId="0" borderId="0" applyFont="0"/>
    <xf numFmtId="39" fontId="6" fillId="0" borderId="0" applyFont="0" applyFill="0" applyBorder="0" applyAlignment="0" applyProtection="0"/>
    <xf numFmtId="282" fontId="68" fillId="0" borderId="0" applyFont="0" applyFill="0" applyBorder="0" applyAlignment="0" applyProtection="0"/>
    <xf numFmtId="258" fontId="7" fillId="0" borderId="0" applyFill="0" applyBorder="0" applyAlignment="0" applyProtection="0"/>
    <xf numFmtId="0" fontId="70" fillId="0" borderId="0" applyFont="0" applyFill="0" applyBorder="0" applyAlignment="0" applyProtection="0"/>
    <xf numFmtId="273" fontId="2" fillId="0" borderId="0"/>
    <xf numFmtId="214" fontId="68" fillId="0" borderId="0" applyFill="0" applyBorder="0" applyProtection="0">
      <alignment vertical="center"/>
    </xf>
    <xf numFmtId="330" fontId="6" fillId="0" borderId="0" applyFont="0" applyFill="0" applyBorder="0" applyProtection="0">
      <alignment horizontal="right"/>
    </xf>
    <xf numFmtId="318" fontId="6" fillId="0" borderId="0" applyFont="0" applyFill="0" applyBorder="0" applyProtection="0">
      <alignment horizontal="right"/>
    </xf>
    <xf numFmtId="326" fontId="6" fillId="0" borderId="0" applyFont="0" applyFill="0" applyBorder="0" applyProtection="0">
      <alignment horizontal="right"/>
    </xf>
    <xf numFmtId="241" fontId="6" fillId="0" borderId="0" applyFont="0" applyFill="0" applyBorder="0" applyProtection="0">
      <alignment horizontal="right"/>
    </xf>
    <xf numFmtId="0" fontId="6" fillId="0" borderId="0" applyFill="0" applyBorder="0" applyProtection="0">
      <alignment vertical="center"/>
    </xf>
    <xf numFmtId="0" fontId="6" fillId="0" borderId="0" applyFont="0" applyFill="0" applyBorder="0" applyAlignment="0" applyProtection="0"/>
    <xf numFmtId="0" fontId="2" fillId="0" borderId="0" applyFont="0" applyFill="0" applyBorder="0" applyAlignment="0" applyProtection="0"/>
    <xf numFmtId="187" fontId="2" fillId="0" borderId="0" applyFont="0" applyFill="0" applyBorder="0" applyAlignment="0" applyProtection="0"/>
    <xf numFmtId="246" fontId="2" fillId="0" borderId="0" applyFont="0" applyFill="0" applyBorder="0" applyAlignment="0" applyProtection="0"/>
    <xf numFmtId="8" fontId="2" fillId="0" borderId="0" applyFont="0" applyFill="0" applyBorder="0" applyAlignment="0" applyProtection="0"/>
    <xf numFmtId="13" fontId="2" fillId="0" borderId="0" applyFont="0" applyFill="0" applyBorder="0" applyAlignment="0" applyProtection="0"/>
    <xf numFmtId="240" fontId="2" fillId="0" borderId="0" applyFont="0" applyFill="0" applyBorder="0" applyAlignment="0" applyProtection="0"/>
    <xf numFmtId="7" fontId="2" fillId="0" borderId="0" applyFont="0" applyFill="0" applyBorder="0" applyAlignment="0" applyProtection="0"/>
    <xf numFmtId="234" fontId="2" fillId="0" borderId="0" applyFont="0" applyFill="0" applyBorder="0" applyAlignment="0" applyProtection="0"/>
    <xf numFmtId="5" fontId="2" fillId="0" borderId="0" applyFont="0" applyFill="0" applyBorder="0" applyAlignment="0" applyProtection="0"/>
    <xf numFmtId="219" fontId="2" fillId="0" borderId="0" applyFont="0" applyFill="0" applyBorder="0" applyAlignment="0" applyProtection="0"/>
    <xf numFmtId="191" fontId="2" fillId="0" borderId="0" applyFont="0" applyFill="0" applyBorder="0" applyAlignment="0" applyProtection="0"/>
    <xf numFmtId="14" fontId="2" fillId="0" borderId="0" applyFont="0" applyFill="0" applyBorder="0" applyAlignment="0" applyProtection="0"/>
    <xf numFmtId="46" fontId="2" fillId="0" borderId="0" applyFont="0" applyFill="0" applyBorder="0" applyAlignment="0" applyProtection="0"/>
    <xf numFmtId="186" fontId="2" fillId="0" borderId="0" applyFont="0" applyFill="0" applyBorder="0" applyAlignment="0" applyProtection="0"/>
    <xf numFmtId="242" fontId="2" fillId="0" borderId="0" applyFont="0" applyFill="0" applyBorder="0" applyAlignment="0" applyProtection="0"/>
    <xf numFmtId="10" fontId="2" fillId="0" borderId="0" applyFont="0" applyFill="0" applyBorder="0" applyAlignment="0" applyProtection="0"/>
    <xf numFmtId="183" fontId="2" fillId="0" borderId="0" applyFont="0" applyFill="0" applyBorder="0" applyAlignment="0" applyProtection="0"/>
    <xf numFmtId="3" fontId="2" fillId="0" borderId="0" applyFont="0" applyFill="0" applyBorder="0" applyAlignment="0" applyProtection="0"/>
    <xf numFmtId="1" fontId="2" fillId="0" borderId="0" applyFont="0" applyFill="0" applyBorder="0" applyAlignment="0" applyProtection="0"/>
    <xf numFmtId="172" fontId="2" fillId="0" borderId="0" applyFont="0" applyFill="0" applyBorder="0" applyAlignment="0" applyProtection="0"/>
    <xf numFmtId="174" fontId="2" fillId="0" borderId="0" applyFont="0" applyFill="0" applyBorder="0" applyAlignment="0" applyProtection="0"/>
    <xf numFmtId="2" fontId="2" fillId="0" borderId="0" applyFont="0" applyFill="0" applyBorder="0" applyAlignment="0" applyProtection="0"/>
    <xf numFmtId="43" fontId="2" fillId="0" borderId="0" applyFont="0" applyFill="0" applyBorder="0" applyAlignment="0" applyProtection="0"/>
    <xf numFmtId="245" fontId="2" fillId="0" borderId="0" applyFont="0" applyFill="0" applyBorder="0" applyAlignment="0" applyProtection="0"/>
    <xf numFmtId="37" fontId="2" fillId="0" borderId="0" applyFont="0" applyFill="0" applyBorder="0" applyAlignment="0" applyProtection="0"/>
    <xf numFmtId="193" fontId="2" fillId="0" borderId="0" applyFont="0" applyFill="0" applyBorder="0" applyAlignment="0" applyProtection="0"/>
    <xf numFmtId="17" fontId="2" fillId="0" borderId="0" applyFont="0" applyFill="0" applyBorder="0" applyAlignment="0" applyProtection="0"/>
    <xf numFmtId="38" fontId="2" fillId="0" borderId="0" applyFont="0" applyFill="0" applyBorder="0" applyAlignment="0" applyProtection="0"/>
    <xf numFmtId="239" fontId="2" fillId="0" borderId="0" applyFont="0" applyFill="0" applyBorder="0" applyAlignment="0" applyProtection="0"/>
    <xf numFmtId="194" fontId="2" fillId="0" borderId="0" applyFont="0" applyFill="0" applyBorder="0" applyAlignment="0" applyProtection="0"/>
    <xf numFmtId="175" fontId="2" fillId="0" borderId="0" applyFont="0" applyFill="0" applyBorder="0" applyAlignment="0" applyProtection="0"/>
    <xf numFmtId="15" fontId="2" fillId="0" borderId="0" applyFont="0" applyFill="0" applyBorder="0" applyAlignment="0" applyProtection="0"/>
    <xf numFmtId="197" fontId="2" fillId="0" borderId="0" applyFont="0" applyFill="0" applyBorder="0" applyAlignment="0" applyProtection="0"/>
    <xf numFmtId="9" fontId="2" fillId="0" borderId="0" applyFont="0" applyFill="0" applyBorder="0" applyAlignment="0" applyProtection="0"/>
    <xf numFmtId="238" fontId="2" fillId="0" borderId="0" applyFont="0" applyFill="0" applyBorder="0" applyAlignment="0" applyProtection="0"/>
    <xf numFmtId="243" fontId="2" fillId="0" borderId="0" applyFont="0" applyFill="0" applyBorder="0" applyAlignment="0" applyProtection="0"/>
    <xf numFmtId="39" fontId="2" fillId="0" borderId="0" applyFont="0" applyFill="0" applyBorder="0" applyAlignment="0" applyProtection="0"/>
    <xf numFmtId="244" fontId="2" fillId="0" borderId="0" applyFont="0" applyFill="0" applyBorder="0" applyAlignment="0" applyProtection="0"/>
    <xf numFmtId="169" fontId="2" fillId="0" borderId="0" applyFont="0" applyFill="0" applyBorder="0" applyAlignment="0" applyProtection="0"/>
    <xf numFmtId="40" fontId="2" fillId="0" borderId="0" applyFont="0" applyFill="0" applyBorder="0" applyAlignment="0" applyProtection="0"/>
    <xf numFmtId="196" fontId="2" fillId="0" borderId="0" applyFont="0" applyFill="0" applyBorder="0" applyAlignment="0" applyProtection="0"/>
    <xf numFmtId="241" fontId="2" fillId="0" borderId="0" applyFont="0" applyFill="0" applyBorder="0" applyAlignment="0" applyProtection="0"/>
    <xf numFmtId="49" fontId="2" fillId="0" borderId="0" applyFont="0" applyFill="0" applyBorder="0" applyAlignment="0" applyProtection="0"/>
    <xf numFmtId="6" fontId="2" fillId="0" borderId="0" applyFont="0" applyFill="0" applyBorder="0" applyAlignment="0" applyProtection="0"/>
    <xf numFmtId="44" fontId="2" fillId="0" borderId="0" applyFont="0" applyFill="0" applyBorder="0" applyAlignment="0" applyProtection="0"/>
    <xf numFmtId="182" fontId="2" fillId="0" borderId="0" applyFont="0" applyFill="0" applyBorder="0" applyAlignment="0" applyProtection="0"/>
    <xf numFmtId="185" fontId="2" fillId="0" borderId="0" applyFont="0" applyFill="0" applyBorder="0" applyAlignment="0" applyProtection="0"/>
    <xf numFmtId="167" fontId="2" fillId="0" borderId="0" applyFont="0" applyFill="0" applyBorder="0" applyAlignment="0" applyProtection="0"/>
    <xf numFmtId="180" fontId="2" fillId="0" borderId="0" applyFont="0" applyFill="0" applyBorder="0" applyAlignment="0" applyProtection="0"/>
    <xf numFmtId="269" fontId="2" fillId="8" borderId="0" applyFont="0" applyFill="0" applyBorder="0" applyAlignment="0" applyProtection="0">
      <alignment vertical="center"/>
      <protection locked="0"/>
    </xf>
    <xf numFmtId="318" fontId="6" fillId="2" borderId="12">
      <alignment horizontal="right"/>
    </xf>
    <xf numFmtId="0" fontId="8" fillId="2" borderId="12">
      <alignment horizontal="right"/>
    </xf>
    <xf numFmtId="0" fontId="233" fillId="2" borderId="12">
      <alignment horizontal="right"/>
    </xf>
    <xf numFmtId="0" fontId="233" fillId="2" borderId="12">
      <alignment horizontal="right"/>
    </xf>
    <xf numFmtId="175" fontId="233" fillId="2" borderId="12">
      <alignment horizontal="right"/>
    </xf>
    <xf numFmtId="0" fontId="233" fillId="2" borderId="12">
      <alignment horizontal="right"/>
    </xf>
    <xf numFmtId="175" fontId="233" fillId="2" borderId="12">
      <alignment horizontal="right"/>
    </xf>
    <xf numFmtId="175" fontId="233" fillId="2" borderId="12">
      <alignment horizontal="right"/>
    </xf>
    <xf numFmtId="0" fontId="6" fillId="2" borderId="12">
      <alignment horizontal="right"/>
    </xf>
    <xf numFmtId="0" fontId="6" fillId="2" borderId="12">
      <alignment horizontal="right"/>
    </xf>
    <xf numFmtId="0" fontId="8" fillId="2" borderId="12">
      <alignment horizontal="right"/>
    </xf>
    <xf numFmtId="0" fontId="8" fillId="2" borderId="12">
      <alignment horizontal="right"/>
    </xf>
    <xf numFmtId="175" fontId="8" fillId="2" borderId="12">
      <alignment horizontal="right"/>
    </xf>
    <xf numFmtId="0" fontId="8" fillId="2" borderId="12">
      <alignment horizontal="right"/>
    </xf>
    <xf numFmtId="175" fontId="8" fillId="2" borderId="12">
      <alignment horizontal="right"/>
    </xf>
    <xf numFmtId="175" fontId="8" fillId="2" borderId="12">
      <alignment horizontal="right"/>
    </xf>
    <xf numFmtId="0" fontId="218" fillId="2" borderId="12">
      <alignment horizontal="right"/>
    </xf>
    <xf numFmtId="0" fontId="218" fillId="2" borderId="12">
      <alignment horizontal="right"/>
    </xf>
    <xf numFmtId="0" fontId="218" fillId="2" borderId="12">
      <alignment horizontal="right"/>
    </xf>
    <xf numFmtId="0" fontId="218" fillId="2" borderId="12">
      <alignment horizontal="right"/>
    </xf>
    <xf numFmtId="175" fontId="8" fillId="2" borderId="12">
      <alignment horizontal="right"/>
    </xf>
    <xf numFmtId="0" fontId="8" fillId="2" borderId="12">
      <alignment horizontal="right"/>
    </xf>
    <xf numFmtId="175" fontId="8" fillId="2" borderId="12">
      <alignment horizontal="right"/>
    </xf>
    <xf numFmtId="0" fontId="8" fillId="2" borderId="12">
      <alignment horizontal="right"/>
    </xf>
    <xf numFmtId="0" fontId="8" fillId="2" borderId="12">
      <alignment horizontal="right"/>
    </xf>
    <xf numFmtId="175" fontId="8" fillId="2" borderId="12">
      <alignment horizontal="right"/>
    </xf>
    <xf numFmtId="0" fontId="8" fillId="2" borderId="12">
      <alignment horizontal="right"/>
    </xf>
    <xf numFmtId="175" fontId="8" fillId="2" borderId="12">
      <alignment horizontal="right"/>
    </xf>
    <xf numFmtId="175" fontId="8" fillId="2" borderId="12">
      <alignment horizontal="right"/>
    </xf>
    <xf numFmtId="0" fontId="218" fillId="2" borderId="12">
      <alignment horizontal="right"/>
    </xf>
    <xf numFmtId="0" fontId="218" fillId="2" borderId="12">
      <alignment horizontal="right"/>
    </xf>
    <xf numFmtId="0" fontId="218" fillId="2" borderId="12">
      <alignment horizontal="right"/>
    </xf>
    <xf numFmtId="0" fontId="218" fillId="2" borderId="12">
      <alignment horizontal="right"/>
    </xf>
    <xf numFmtId="0" fontId="8" fillId="2" borderId="12">
      <alignment horizontal="right"/>
    </xf>
    <xf numFmtId="0" fontId="218" fillId="2" borderId="12">
      <alignment horizontal="right"/>
    </xf>
    <xf numFmtId="175" fontId="8" fillId="2" borderId="12">
      <alignment horizontal="right"/>
    </xf>
    <xf numFmtId="0" fontId="233" fillId="2" borderId="12">
      <alignment horizontal="right"/>
    </xf>
    <xf numFmtId="0" fontId="233" fillId="2" borderId="12">
      <alignment horizontal="right"/>
    </xf>
    <xf numFmtId="175" fontId="233" fillId="2" borderId="12">
      <alignment horizontal="right"/>
    </xf>
    <xf numFmtId="0" fontId="233" fillId="2" borderId="12">
      <alignment horizontal="right"/>
    </xf>
    <xf numFmtId="175" fontId="233" fillId="2" borderId="12">
      <alignment horizontal="right"/>
    </xf>
    <xf numFmtId="175" fontId="233" fillId="2" borderId="12">
      <alignment horizontal="right"/>
    </xf>
    <xf numFmtId="193" fontId="234" fillId="0" borderId="0"/>
    <xf numFmtId="193" fontId="7" fillId="0" borderId="0" applyFont="0" applyFill="0" applyBorder="0" applyAlignment="0" applyProtection="0"/>
    <xf numFmtId="239" fontId="6" fillId="0" borderId="0" applyNumberFormat="0" applyAlignment="0"/>
    <xf numFmtId="49" fontId="235" fillId="0" borderId="31">
      <alignment horizontal="left" vertical="center"/>
    </xf>
    <xf numFmtId="243" fontId="6" fillId="0" borderId="15" applyNumberFormat="0">
      <alignment horizontal="right" vertical="center"/>
    </xf>
    <xf numFmtId="244" fontId="6" fillId="0" borderId="31">
      <alignment horizontal="right"/>
    </xf>
    <xf numFmtId="14" fontId="27" fillId="0" borderId="0"/>
    <xf numFmtId="173" fontId="61" fillId="0" borderId="10">
      <alignment horizontal="center"/>
    </xf>
    <xf numFmtId="247" fontId="6" fillId="0" borderId="10">
      <alignment horizontal="center"/>
    </xf>
    <xf numFmtId="14" fontId="2" fillId="0" borderId="0" applyFill="0" applyBorder="0" applyAlignment="0" applyProtection="0"/>
    <xf numFmtId="17" fontId="2" fillId="0" borderId="0" applyFill="0" applyBorder="0" applyAlignment="0" applyProtection="0"/>
    <xf numFmtId="0" fontId="2" fillId="0" borderId="0" applyFont="0" applyFill="0" applyBorder="0" applyProtection="0"/>
    <xf numFmtId="0" fontId="7" fillId="0" borderId="0" applyFont="0" applyFill="0" applyBorder="0" applyAlignment="0" applyProtection="0"/>
    <xf numFmtId="0" fontId="2" fillId="0" borderId="0" applyFont="0" applyFill="0" applyBorder="0" applyProtection="0"/>
    <xf numFmtId="0" fontId="2"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 fontId="82" fillId="0" borderId="0" applyFill="0" applyBorder="0">
      <alignment horizontal="right"/>
    </xf>
    <xf numFmtId="0" fontId="38" fillId="0" borderId="0" applyFont="0" applyFill="0" applyBorder="0" applyAlignment="0" applyProtection="0"/>
    <xf numFmtId="0" fontId="2" fillId="0" borderId="0" applyFont="0" applyFill="0" applyBorder="0" applyAlignment="0" applyProtection="0"/>
    <xf numFmtId="0" fontId="236" fillId="0" borderId="10" applyFont="0" applyFill="0" applyBorder="0" applyAlignment="0" applyProtection="0">
      <alignment horizontal="right"/>
    </xf>
    <xf numFmtId="0" fontId="80" fillId="0" borderId="0" applyFont="0" applyFill="0" applyBorder="0" applyAlignment="0" applyProtection="0"/>
    <xf numFmtId="14" fontId="83" fillId="0" borderId="0"/>
    <xf numFmtId="14" fontId="84" fillId="0" borderId="0"/>
    <xf numFmtId="14" fontId="85" fillId="0" borderId="0"/>
    <xf numFmtId="14" fontId="27" fillId="0" borderId="0"/>
    <xf numFmtId="14" fontId="86" fillId="0" borderId="0">
      <alignment horizontal="right"/>
      <protection locked="0"/>
    </xf>
    <xf numFmtId="1" fontId="40" fillId="0" borderId="0">
      <alignment horizontal="center"/>
      <protection locked="0"/>
    </xf>
    <xf numFmtId="0" fontId="87" fillId="0" borderId="0">
      <protection locked="0"/>
    </xf>
    <xf numFmtId="8" fontId="46" fillId="0" borderId="0" applyFill="0" applyBorder="0" applyProtection="0"/>
    <xf numFmtId="169" fontId="46" fillId="0" borderId="0"/>
    <xf numFmtId="169" fontId="88" fillId="0" borderId="0">
      <protection locked="0"/>
    </xf>
    <xf numFmtId="7" fontId="46" fillId="0" borderId="0"/>
    <xf numFmtId="200" fontId="80" fillId="0" borderId="32" applyNumberFormat="0" applyFont="0" applyFill="0" applyAlignment="0" applyProtection="0"/>
    <xf numFmtId="42" fontId="89" fillId="0" borderId="0" applyFill="0" applyBorder="0" applyAlignment="0" applyProtection="0"/>
    <xf numFmtId="0" fontId="90" fillId="0" borderId="0">
      <protection locked="0"/>
    </xf>
    <xf numFmtId="0" fontId="90" fillId="0" borderId="0">
      <protection locked="0"/>
    </xf>
    <xf numFmtId="7" fontId="40" fillId="0" borderId="0" applyBorder="0">
      <alignment horizontal="center"/>
    </xf>
    <xf numFmtId="221" fontId="7" fillId="0" borderId="0" applyFont="0" applyFill="0" applyBorder="0" applyAlignment="0" applyProtection="0"/>
    <xf numFmtId="0" fontId="87" fillId="0" borderId="0">
      <protection locked="0"/>
    </xf>
    <xf numFmtId="0" fontId="87" fillId="0" borderId="0">
      <protection locked="0"/>
    </xf>
    <xf numFmtId="0" fontId="87" fillId="0" borderId="0">
      <protection locked="0"/>
    </xf>
    <xf numFmtId="0" fontId="87" fillId="0" borderId="0">
      <protection locked="0"/>
    </xf>
    <xf numFmtId="0" fontId="87" fillId="0" borderId="0">
      <protection locked="0"/>
    </xf>
    <xf numFmtId="0" fontId="87" fillId="0" borderId="0">
      <protection locked="0"/>
    </xf>
    <xf numFmtId="0" fontId="87" fillId="0" borderId="0">
      <protection locked="0"/>
    </xf>
    <xf numFmtId="0" fontId="87" fillId="0" borderId="0">
      <protection locked="0"/>
    </xf>
    <xf numFmtId="0" fontId="87" fillId="0" borderId="0">
      <protection locked="0"/>
    </xf>
    <xf numFmtId="2" fontId="70" fillId="0" borderId="0" applyFont="0" applyFill="0" applyBorder="0" applyAlignment="0" applyProtection="0"/>
    <xf numFmtId="0" fontId="91" fillId="0" borderId="0"/>
    <xf numFmtId="0" fontId="92" fillId="0" borderId="0">
      <alignment horizontal="left"/>
    </xf>
    <xf numFmtId="0" fontId="93" fillId="0" borderId="0">
      <alignment horizontal="left"/>
    </xf>
    <xf numFmtId="0" fontId="58" fillId="0" borderId="0" applyFill="0" applyBorder="0" applyProtection="0">
      <alignment horizontal="left"/>
    </xf>
    <xf numFmtId="0" fontId="94" fillId="0" borderId="0" applyNumberFormat="0" applyFill="0" applyBorder="0" applyProtection="0">
      <alignment horizontal="left"/>
    </xf>
    <xf numFmtId="267" fontId="27" fillId="0" borderId="0"/>
    <xf numFmtId="0" fontId="95" fillId="0" borderId="0" applyNumberFormat="0" applyFill="0" applyBorder="0" applyAlignment="0" applyProtection="0"/>
    <xf numFmtId="197" fontId="5" fillId="8" borderId="33" applyFont="0" applyBorder="0" applyAlignment="0" applyProtection="0">
      <alignment vertical="top"/>
    </xf>
    <xf numFmtId="13" fontId="83" fillId="0" borderId="0"/>
    <xf numFmtId="0" fontId="2" fillId="0" borderId="0" applyFont="0" applyFill="0" applyBorder="0" applyProtection="0">
      <alignment horizontal="center" wrapText="1"/>
    </xf>
    <xf numFmtId="0" fontId="2" fillId="0" borderId="0" applyFont="0" applyFill="0" applyBorder="0" applyProtection="0">
      <alignment horizontal="right"/>
    </xf>
    <xf numFmtId="0" fontId="96" fillId="0" borderId="0" applyNumberFormat="0" applyFill="0" applyBorder="0" applyAlignment="0" applyProtection="0"/>
    <xf numFmtId="38" fontId="15" fillId="2" borderId="0" applyNumberFormat="0" applyBorder="0" applyAlignment="0" applyProtection="0"/>
    <xf numFmtId="222" fontId="46" fillId="0" borderId="0" applyFill="0" applyBorder="0" applyAlignment="0" applyProtection="0">
      <alignment horizontal="right"/>
    </xf>
    <xf numFmtId="251" fontId="14" fillId="15" borderId="33" applyNumberFormat="0" applyFont="0" applyAlignment="0"/>
    <xf numFmtId="201" fontId="80" fillId="0" borderId="0" applyFont="0" applyFill="0" applyBorder="0" applyAlignment="0" applyProtection="0">
      <alignment horizontal="right"/>
    </xf>
    <xf numFmtId="0" fontId="97" fillId="0" borderId="0">
      <alignment horizontal="right"/>
    </xf>
    <xf numFmtId="0" fontId="98" fillId="0" borderId="0">
      <alignment horizontal="left"/>
    </xf>
    <xf numFmtId="37" fontId="99" fillId="2" borderId="34" applyFill="0">
      <alignment vertical="center"/>
    </xf>
    <xf numFmtId="0" fontId="100" fillId="0" borderId="1" applyFill="0" applyProtection="0"/>
    <xf numFmtId="0" fontId="10" fillId="0" borderId="34" applyNumberFormat="0" applyAlignment="0" applyProtection="0">
      <alignment horizontal="left" vertical="center"/>
    </xf>
    <xf numFmtId="0" fontId="10" fillId="0" borderId="22">
      <alignment horizontal="left" vertical="center"/>
    </xf>
    <xf numFmtId="0" fontId="99" fillId="0" borderId="1" applyNumberFormat="0" applyFill="0">
      <alignment horizontal="centerContinuous" vertical="top"/>
    </xf>
    <xf numFmtId="0" fontId="101" fillId="8" borderId="35" applyNumberFormat="0" applyBorder="0">
      <alignment horizontal="left" vertical="center" indent="1"/>
    </xf>
    <xf numFmtId="0" fontId="102" fillId="0" borderId="10">
      <alignment horizontal="center"/>
    </xf>
    <xf numFmtId="0" fontId="104" fillId="0" borderId="0">
      <alignment horizontal="left"/>
    </xf>
    <xf numFmtId="0" fontId="103" fillId="0" borderId="21">
      <alignment horizontal="left" vertical="top"/>
    </xf>
    <xf numFmtId="0" fontId="105" fillId="0" borderId="0">
      <alignment horizontal="left"/>
    </xf>
    <xf numFmtId="0" fontId="106" fillId="0" borderId="21">
      <alignment horizontal="left" vertical="top"/>
    </xf>
    <xf numFmtId="0" fontId="107" fillId="0" borderId="0">
      <alignment horizontal="left"/>
    </xf>
    <xf numFmtId="234" fontId="108" fillId="0" borderId="0">
      <alignment horizontal="right"/>
    </xf>
    <xf numFmtId="234" fontId="108" fillId="0" borderId="0">
      <alignment horizontal="left"/>
    </xf>
    <xf numFmtId="0" fontId="109" fillId="0" borderId="7" applyNumberFormat="0" applyFill="0" applyBorder="0" applyAlignment="0" applyProtection="0">
      <alignment horizontal="left"/>
    </xf>
    <xf numFmtId="197" fontId="46" fillId="0" borderId="0" applyFill="0" applyBorder="0" applyAlignment="0" applyProtection="0"/>
    <xf numFmtId="0" fontId="2" fillId="0" borderId="0" applyFont="0" applyFill="0" applyBorder="0" applyProtection="0">
      <alignment horizontal="left"/>
    </xf>
    <xf numFmtId="0" fontId="2" fillId="0" borderId="0" applyFont="0" applyFill="0" applyBorder="0" applyProtection="0">
      <alignment horizontal="left"/>
    </xf>
    <xf numFmtId="0" fontId="2" fillId="0" borderId="0" applyFont="0" applyFill="0" applyBorder="0" applyProtection="0">
      <alignment horizontal="left"/>
    </xf>
    <xf numFmtId="0" fontId="2" fillId="0" borderId="0" applyFont="0" applyFill="0" applyBorder="0" applyProtection="0">
      <alignment horizontal="left"/>
    </xf>
    <xf numFmtId="10" fontId="15" fillId="15" borderId="33" applyNumberFormat="0" applyBorder="0" applyAlignment="0" applyProtection="0"/>
    <xf numFmtId="206" fontId="7" fillId="0" borderId="0" applyFill="0" applyBorder="0" applyProtection="0"/>
    <xf numFmtId="208" fontId="7" fillId="0" borderId="0" applyFill="0" applyBorder="0" applyProtection="0"/>
    <xf numFmtId="223" fontId="2" fillId="0" borderId="0" applyFill="0" applyBorder="0" applyProtection="0"/>
    <xf numFmtId="205" fontId="7" fillId="0" borderId="0" applyFill="0" applyBorder="0" applyProtection="0"/>
    <xf numFmtId="204" fontId="7" fillId="0" borderId="0" applyFill="0" applyBorder="0" applyProtection="0"/>
    <xf numFmtId="219" fontId="5" fillId="15" borderId="0" applyNumberFormat="0" applyFont="0" applyBorder="0" applyAlignment="0" applyProtection="0">
      <alignment horizontal="center"/>
      <protection locked="0"/>
    </xf>
    <xf numFmtId="167" fontId="5" fillId="15" borderId="10" applyNumberFormat="0" applyFont="0" applyAlignment="0" applyProtection="0">
      <alignment horizontal="center"/>
      <protection locked="0"/>
    </xf>
    <xf numFmtId="217" fontId="110" fillId="0" borderId="0" applyFill="0" applyBorder="0" applyProtection="0">
      <alignment vertical="center"/>
    </xf>
    <xf numFmtId="214" fontId="110" fillId="0" borderId="0" applyFill="0" applyBorder="0" applyProtection="0">
      <alignment vertical="center"/>
    </xf>
    <xf numFmtId="203" fontId="7" fillId="0" borderId="0" applyFont="0" applyFill="0" applyBorder="0" applyAlignment="0">
      <protection locked="0"/>
    </xf>
    <xf numFmtId="204" fontId="7" fillId="0" borderId="0" applyFont="0" applyFill="0" applyBorder="0" applyAlignment="0">
      <protection locked="0"/>
    </xf>
    <xf numFmtId="199" fontId="7" fillId="0" borderId="0" applyFill="0" applyBorder="0" applyProtection="0">
      <alignment vertical="center"/>
    </xf>
    <xf numFmtId="216" fontId="110" fillId="0" borderId="0" applyFill="0" applyBorder="0" applyProtection="0">
      <alignment vertical="center"/>
    </xf>
    <xf numFmtId="175" fontId="80" fillId="0" borderId="10" applyFill="0"/>
    <xf numFmtId="0" fontId="111" fillId="0" borderId="0"/>
    <xf numFmtId="40" fontId="27" fillId="0" borderId="0"/>
    <xf numFmtId="0" fontId="112" fillId="0" borderId="0" applyNumberFormat="0" applyFill="0" applyBorder="0" applyProtection="0">
      <alignment horizontal="left" vertical="center"/>
    </xf>
    <xf numFmtId="38" fontId="113" fillId="0" borderId="0"/>
    <xf numFmtId="38" fontId="114" fillId="0" borderId="0"/>
    <xf numFmtId="38" fontId="115" fillId="0" borderId="0"/>
    <xf numFmtId="38" fontId="116" fillId="0" borderId="0"/>
    <xf numFmtId="0" fontId="117" fillId="0" borderId="0"/>
    <xf numFmtId="0" fontId="117" fillId="0" borderId="0"/>
    <xf numFmtId="224" fontId="46" fillId="0" borderId="0">
      <alignment horizontal="left"/>
    </xf>
    <xf numFmtId="0" fontId="118" fillId="0" borderId="0"/>
    <xf numFmtId="0" fontId="119" fillId="0" borderId="0"/>
    <xf numFmtId="275" fontId="46" fillId="0" borderId="0" applyFont="0" applyFill="0" applyBorder="0" applyAlignment="0" applyProtection="0"/>
    <xf numFmtId="222" fontId="46" fillId="0" borderId="0" applyFill="0" applyBorder="0" applyAlignment="0" applyProtection="0">
      <alignment horizontal="right"/>
    </xf>
    <xf numFmtId="181" fontId="27" fillId="0" borderId="0"/>
    <xf numFmtId="0" fontId="2" fillId="0" borderId="0" applyFont="0" applyFill="0" applyBorder="0" applyAlignment="0" applyProtection="0"/>
    <xf numFmtId="0" fontId="2" fillId="0" borderId="0" applyFont="0" applyFill="0" applyBorder="0" applyAlignment="0" applyProtection="0"/>
    <xf numFmtId="283" fontId="2" fillId="0" borderId="0" applyFont="0" applyFill="0" applyBorder="0" applyAlignment="0" applyProtection="0"/>
    <xf numFmtId="283" fontId="2" fillId="0" borderId="0" applyFont="0" applyFill="0" applyBorder="0" applyAlignment="0" applyProtection="0"/>
    <xf numFmtId="0" fontId="54" fillId="0" borderId="0" applyFont="0" applyFill="0" applyBorder="0" applyAlignment="0" applyProtection="0"/>
    <xf numFmtId="0" fontId="2" fillId="0" borderId="0" applyFont="0" applyFill="0" applyBorder="0" applyAlignment="0" applyProtection="0"/>
    <xf numFmtId="284" fontId="2" fillId="0" borderId="0" applyFont="0" applyFill="0" applyBorder="0" applyAlignment="0" applyProtection="0"/>
    <xf numFmtId="283" fontId="2" fillId="0" borderId="0" applyFont="0" applyFill="0" applyBorder="0" applyAlignment="0" applyProtection="0"/>
    <xf numFmtId="0" fontId="87" fillId="0" borderId="0">
      <protection locked="0"/>
    </xf>
    <xf numFmtId="0" fontId="23" fillId="16" borderId="0"/>
    <xf numFmtId="205" fontId="7" fillId="0" borderId="0" applyFill="0" applyBorder="0" applyProtection="0">
      <alignment horizontal="right"/>
    </xf>
    <xf numFmtId="230" fontId="27" fillId="0" borderId="0"/>
    <xf numFmtId="230" fontId="83" fillId="0" borderId="0"/>
    <xf numFmtId="230" fontId="85" fillId="0" borderId="0"/>
    <xf numFmtId="237" fontId="9" fillId="0" borderId="0"/>
    <xf numFmtId="232" fontId="27" fillId="0" borderId="0"/>
    <xf numFmtId="232" fontId="120" fillId="0" borderId="0"/>
    <xf numFmtId="233" fontId="2" fillId="0" borderId="0"/>
    <xf numFmtId="199" fontId="7" fillId="0" borderId="0" applyFill="0" applyBorder="0" applyProtection="0">
      <alignment vertical="center"/>
    </xf>
    <xf numFmtId="213" fontId="7" fillId="0" borderId="0" applyFont="0" applyFill="0" applyBorder="0" applyAlignment="0" applyProtection="0">
      <alignment horizontal="right"/>
    </xf>
    <xf numFmtId="0" fontId="121" fillId="17" borderId="0"/>
    <xf numFmtId="259" fontId="43" fillId="0" borderId="0"/>
    <xf numFmtId="0" fontId="122" fillId="18" borderId="0"/>
    <xf numFmtId="0" fontId="123" fillId="0" borderId="0"/>
    <xf numFmtId="37" fontId="124" fillId="0" borderId="0"/>
    <xf numFmtId="0" fontId="125" fillId="2" borderId="0">
      <alignment horizontal="left" indent="1"/>
    </xf>
    <xf numFmtId="0" fontId="6" fillId="0" borderId="0"/>
    <xf numFmtId="224" fontId="126" fillId="0" borderId="0"/>
    <xf numFmtId="37" fontId="45" fillId="8" borderId="22" applyBorder="0">
      <alignment horizontal="left" vertical="center" indent="2"/>
    </xf>
    <xf numFmtId="0" fontId="6" fillId="0" borderId="0"/>
    <xf numFmtId="0" fontId="2" fillId="0" borderId="0"/>
    <xf numFmtId="0" fontId="5" fillId="0" borderId="0"/>
    <xf numFmtId="0" fontId="2" fillId="0" borderId="0"/>
    <xf numFmtId="215" fontId="68" fillId="0" borderId="0" applyFill="0" applyBorder="0" applyProtection="0">
      <alignment vertical="center"/>
    </xf>
    <xf numFmtId="0" fontId="127" fillId="0" borderId="0"/>
    <xf numFmtId="0" fontId="128" fillId="0" borderId="0" applyFill="0" applyBorder="0" applyAlignment="0" applyProtection="0"/>
    <xf numFmtId="37" fontId="7" fillId="0" borderId="0"/>
    <xf numFmtId="37" fontId="120" fillId="0" borderId="0"/>
    <xf numFmtId="41" fontId="83" fillId="0" borderId="0"/>
    <xf numFmtId="37" fontId="85" fillId="0" borderId="0"/>
    <xf numFmtId="37" fontId="129" fillId="0" borderId="0"/>
    <xf numFmtId="193" fontId="27" fillId="0" borderId="0"/>
    <xf numFmtId="193" fontId="7" fillId="0" borderId="10"/>
    <xf numFmtId="193" fontId="27" fillId="0" borderId="19"/>
    <xf numFmtId="193" fontId="120" fillId="0" borderId="0"/>
    <xf numFmtId="193" fontId="83" fillId="0" borderId="0"/>
    <xf numFmtId="193" fontId="83" fillId="0" borderId="10"/>
    <xf numFmtId="193" fontId="84" fillId="0" borderId="0"/>
    <xf numFmtId="193" fontId="85" fillId="0" borderId="0"/>
    <xf numFmtId="193" fontId="85" fillId="0" borderId="10"/>
    <xf numFmtId="193" fontId="130" fillId="0" borderId="0"/>
    <xf numFmtId="39" fontId="27" fillId="0" borderId="0"/>
    <xf numFmtId="39" fontId="83" fillId="0" borderId="0"/>
    <xf numFmtId="218" fontId="7" fillId="0" borderId="0"/>
    <xf numFmtId="218" fontId="7" fillId="0" borderId="10"/>
    <xf numFmtId="218" fontId="83" fillId="0" borderId="0"/>
    <xf numFmtId="225" fontId="46" fillId="0" borderId="0"/>
    <xf numFmtId="0" fontId="46" fillId="0" borderId="0"/>
    <xf numFmtId="1" fontId="88" fillId="0" borderId="0">
      <alignment horizontal="right"/>
      <protection locked="0"/>
    </xf>
    <xf numFmtId="180" fontId="131" fillId="0" borderId="0">
      <alignment horizontal="right"/>
      <protection locked="0"/>
    </xf>
    <xf numFmtId="193" fontId="88" fillId="0" borderId="0">
      <protection locked="0"/>
    </xf>
    <xf numFmtId="2" fontId="131" fillId="0" borderId="0">
      <alignment horizontal="right"/>
      <protection locked="0"/>
    </xf>
    <xf numFmtId="2" fontId="88" fillId="0" borderId="0">
      <alignment horizontal="right"/>
      <protection locked="0"/>
    </xf>
    <xf numFmtId="253" fontId="38" fillId="0" borderId="0"/>
    <xf numFmtId="0" fontId="5" fillId="0" borderId="0" applyNumberFormat="0" applyFill="0" applyBorder="0" applyAlignment="0" applyProtection="0"/>
    <xf numFmtId="0" fontId="14" fillId="0" borderId="0" applyNumberFormat="0" applyFill="0" applyBorder="0" applyAlignment="0" applyProtection="0"/>
    <xf numFmtId="285" fontId="27" fillId="0" borderId="0" applyNumberFormat="0" applyFill="0" applyBorder="0" applyAlignment="0" applyProtection="0"/>
    <xf numFmtId="0" fontId="132" fillId="0" borderId="0" applyNumberFormat="0" applyFill="0" applyBorder="0" applyAlignment="0" applyProtection="0"/>
    <xf numFmtId="0" fontId="5" fillId="0" borderId="0" applyNumberFormat="0" applyFill="0" applyBorder="0" applyAlignment="0" applyProtection="0"/>
    <xf numFmtId="5" fontId="40" fillId="0" borderId="0">
      <alignment horizontal="center"/>
    </xf>
    <xf numFmtId="40" fontId="133" fillId="0" borderId="0" applyFont="0" applyFill="0" applyBorder="0" applyAlignment="0" applyProtection="0"/>
    <xf numFmtId="38" fontId="133" fillId="0" borderId="0" applyFont="0" applyFill="0" applyBorder="0" applyAlignment="0" applyProtection="0"/>
    <xf numFmtId="0" fontId="4" fillId="19" borderId="0" applyNumberFormat="0" applyFont="0" applyBorder="0" applyAlignment="0"/>
    <xf numFmtId="227" fontId="2" fillId="0" borderId="0"/>
    <xf numFmtId="174" fontId="2" fillId="0" borderId="0"/>
    <xf numFmtId="272" fontId="2" fillId="0" borderId="0"/>
    <xf numFmtId="174" fontId="2" fillId="0" borderId="0"/>
    <xf numFmtId="272" fontId="2" fillId="0" borderId="0"/>
    <xf numFmtId="0" fontId="2" fillId="0" borderId="0"/>
    <xf numFmtId="286" fontId="134" fillId="0" borderId="0"/>
    <xf numFmtId="286" fontId="134" fillId="0" borderId="0"/>
    <xf numFmtId="0" fontId="2" fillId="0" borderId="0"/>
    <xf numFmtId="287" fontId="2" fillId="0" borderId="0"/>
    <xf numFmtId="287" fontId="2" fillId="0" borderId="0"/>
    <xf numFmtId="287" fontId="2" fillId="0" borderId="0"/>
    <xf numFmtId="288" fontId="2" fillId="0" borderId="0"/>
    <xf numFmtId="0" fontId="2" fillId="0" borderId="0"/>
    <xf numFmtId="288" fontId="2" fillId="0" borderId="0"/>
    <xf numFmtId="0" fontId="2" fillId="0" borderId="0"/>
    <xf numFmtId="0" fontId="2" fillId="0" borderId="0"/>
    <xf numFmtId="0" fontId="2" fillId="0" borderId="0"/>
    <xf numFmtId="0" fontId="2" fillId="0" borderId="0"/>
    <xf numFmtId="0" fontId="2" fillId="0" borderId="0"/>
    <xf numFmtId="0" fontId="27" fillId="0" borderId="0"/>
    <xf numFmtId="289" fontId="27" fillId="0" borderId="0"/>
    <xf numFmtId="0" fontId="27" fillId="0" borderId="0"/>
    <xf numFmtId="289" fontId="27" fillId="0" borderId="0"/>
    <xf numFmtId="289" fontId="27" fillId="0" borderId="0"/>
    <xf numFmtId="0" fontId="27" fillId="0" borderId="0"/>
    <xf numFmtId="289" fontId="27" fillId="0" borderId="0"/>
    <xf numFmtId="0" fontId="27" fillId="0" borderId="0"/>
    <xf numFmtId="0" fontId="27" fillId="0" borderId="0"/>
    <xf numFmtId="0" fontId="2" fillId="0" borderId="0"/>
    <xf numFmtId="0" fontId="27" fillId="0" borderId="0"/>
    <xf numFmtId="0" fontId="27" fillId="0" borderId="0"/>
    <xf numFmtId="289" fontId="27" fillId="0" borderId="0"/>
    <xf numFmtId="0" fontId="27" fillId="0" borderId="0"/>
    <xf numFmtId="289" fontId="27" fillId="0" borderId="0"/>
    <xf numFmtId="289" fontId="27" fillId="0" borderId="0"/>
    <xf numFmtId="0" fontId="27" fillId="0" borderId="0"/>
    <xf numFmtId="289" fontId="27" fillId="0" borderId="0"/>
    <xf numFmtId="0" fontId="27" fillId="0" borderId="0"/>
    <xf numFmtId="0" fontId="27" fillId="0" borderId="0"/>
    <xf numFmtId="0" fontId="2" fillId="0" borderId="0"/>
    <xf numFmtId="0" fontId="27" fillId="0" borderId="0"/>
    <xf numFmtId="272" fontId="2" fillId="0" borderId="0"/>
    <xf numFmtId="174" fontId="2" fillId="0" borderId="0"/>
    <xf numFmtId="270" fontId="27" fillId="0" borderId="0"/>
    <xf numFmtId="0" fontId="2" fillId="0" borderId="0"/>
    <xf numFmtId="286" fontId="134" fillId="0" borderId="0"/>
    <xf numFmtId="169" fontId="2" fillId="0" borderId="0"/>
    <xf numFmtId="227" fontId="2" fillId="0" borderId="0"/>
    <xf numFmtId="174" fontId="2" fillId="0" borderId="0"/>
    <xf numFmtId="227" fontId="2" fillId="0" borderId="0"/>
    <xf numFmtId="0" fontId="27" fillId="0" borderId="0"/>
    <xf numFmtId="0" fontId="27" fillId="0" borderId="0"/>
    <xf numFmtId="0" fontId="27" fillId="0" borderId="0"/>
    <xf numFmtId="272" fontId="2" fillId="0" borderId="0"/>
    <xf numFmtId="0" fontId="2" fillId="0" borderId="0"/>
    <xf numFmtId="0" fontId="2" fillId="0" borderId="0"/>
    <xf numFmtId="227" fontId="2" fillId="0" borderId="0"/>
    <xf numFmtId="0" fontId="2" fillId="0" borderId="0"/>
    <xf numFmtId="0" fontId="2" fillId="0" borderId="0"/>
    <xf numFmtId="0" fontId="135" fillId="0" borderId="0"/>
    <xf numFmtId="227" fontId="2" fillId="0" borderId="0"/>
    <xf numFmtId="227" fontId="2" fillId="0" borderId="0"/>
    <xf numFmtId="0" fontId="2" fillId="0" borderId="0"/>
    <xf numFmtId="0" fontId="135"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72" fontId="2" fillId="0" borderId="0"/>
    <xf numFmtId="0" fontId="2" fillId="0" borderId="0"/>
    <xf numFmtId="272" fontId="2" fillId="0" borderId="0"/>
    <xf numFmtId="0" fontId="2" fillId="0" borderId="0"/>
    <xf numFmtId="0" fontId="2" fillId="0" borderId="0"/>
    <xf numFmtId="0" fontId="2" fillId="0" borderId="0"/>
    <xf numFmtId="0" fontId="135" fillId="0" borderId="0"/>
    <xf numFmtId="0" fontId="27" fillId="0" borderId="0"/>
    <xf numFmtId="292" fontId="27" fillId="0" borderId="0"/>
    <xf numFmtId="0" fontId="27" fillId="0" borderId="0"/>
    <xf numFmtId="292" fontId="27" fillId="0" borderId="0"/>
    <xf numFmtId="0" fontId="27" fillId="0" borderId="0"/>
    <xf numFmtId="0" fontId="2" fillId="0" borderId="0"/>
    <xf numFmtId="0" fontId="27" fillId="0" borderId="0"/>
    <xf numFmtId="0" fontId="135" fillId="0" borderId="0"/>
    <xf numFmtId="0" fontId="135"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5" fillId="0" borderId="0"/>
    <xf numFmtId="0" fontId="135" fillId="0" borderId="0"/>
    <xf numFmtId="0" fontId="135" fillId="0" borderId="0"/>
    <xf numFmtId="294" fontId="135" fillId="0" borderId="0"/>
    <xf numFmtId="0" fontId="135" fillId="0" borderId="0"/>
    <xf numFmtId="294" fontId="135" fillId="0" borderId="0"/>
    <xf numFmtId="0" fontId="135" fillId="0" borderId="0"/>
    <xf numFmtId="0" fontId="135" fillId="0" borderId="0"/>
    <xf numFmtId="0" fontId="135" fillId="0" borderId="0"/>
    <xf numFmtId="0" fontId="2" fillId="0" borderId="0"/>
    <xf numFmtId="0" fontId="135" fillId="0" borderId="0"/>
    <xf numFmtId="0" fontId="135" fillId="0" borderId="0"/>
    <xf numFmtId="0" fontId="135" fillId="0" borderId="0"/>
    <xf numFmtId="0" fontId="135" fillId="0" borderId="0"/>
    <xf numFmtId="0" fontId="2"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7" fontId="2" fillId="0" borderId="0"/>
    <xf numFmtId="0" fontId="2" fillId="0" borderId="0"/>
    <xf numFmtId="0" fontId="134" fillId="0" borderId="0"/>
    <xf numFmtId="286" fontId="134" fillId="0" borderId="0"/>
    <xf numFmtId="272" fontId="2" fillId="0" borderId="0"/>
    <xf numFmtId="192" fontId="2" fillId="0" borderId="0"/>
    <xf numFmtId="227" fontId="2" fillId="0" borderId="0"/>
    <xf numFmtId="174" fontId="2" fillId="0" borderId="0"/>
    <xf numFmtId="272" fontId="2" fillId="0" borderId="0"/>
    <xf numFmtId="174" fontId="2" fillId="0" borderId="0"/>
    <xf numFmtId="272" fontId="2" fillId="0" borderId="0"/>
    <xf numFmtId="0" fontId="2" fillId="0" borderId="0"/>
    <xf numFmtId="286" fontId="46" fillId="0" borderId="0"/>
    <xf numFmtId="286" fontId="46" fillId="0" borderId="0"/>
    <xf numFmtId="0" fontId="2" fillId="0" borderId="0"/>
    <xf numFmtId="287" fontId="2" fillId="0" borderId="0"/>
    <xf numFmtId="287" fontId="2" fillId="0" borderId="0"/>
    <xf numFmtId="287" fontId="2" fillId="0" borderId="0"/>
    <xf numFmtId="288" fontId="2" fillId="0" borderId="0"/>
    <xf numFmtId="0" fontId="2" fillId="0" borderId="0"/>
    <xf numFmtId="288" fontId="2" fillId="0" borderId="0"/>
    <xf numFmtId="0" fontId="2" fillId="0" borderId="0"/>
    <xf numFmtId="0" fontId="2" fillId="0" borderId="0"/>
    <xf numFmtId="0" fontId="2" fillId="0" borderId="0"/>
    <xf numFmtId="0" fontId="2" fillId="0" borderId="0"/>
    <xf numFmtId="0" fontId="2" fillId="0" borderId="0"/>
    <xf numFmtId="0" fontId="27" fillId="0" borderId="0"/>
    <xf numFmtId="289" fontId="27" fillId="0" borderId="0"/>
    <xf numFmtId="0" fontId="27" fillId="0" borderId="0"/>
    <xf numFmtId="289" fontId="27" fillId="0" borderId="0"/>
    <xf numFmtId="289" fontId="27" fillId="0" borderId="0"/>
    <xf numFmtId="0" fontId="27" fillId="0" borderId="0"/>
    <xf numFmtId="289" fontId="27" fillId="0" borderId="0"/>
    <xf numFmtId="0" fontId="27" fillId="0" borderId="0"/>
    <xf numFmtId="0" fontId="27" fillId="0" borderId="0"/>
    <xf numFmtId="0" fontId="2" fillId="0" borderId="0"/>
    <xf numFmtId="0" fontId="27" fillId="0" borderId="0"/>
    <xf numFmtId="0" fontId="27" fillId="0" borderId="0"/>
    <xf numFmtId="289" fontId="27" fillId="0" borderId="0"/>
    <xf numFmtId="0" fontId="27" fillId="0" borderId="0"/>
    <xf numFmtId="289" fontId="27" fillId="0" borderId="0"/>
    <xf numFmtId="289" fontId="27" fillId="0" borderId="0"/>
    <xf numFmtId="0" fontId="27" fillId="0" borderId="0"/>
    <xf numFmtId="289" fontId="27" fillId="0" borderId="0"/>
    <xf numFmtId="0" fontId="27" fillId="0" borderId="0"/>
    <xf numFmtId="0" fontId="27" fillId="0" borderId="0"/>
    <xf numFmtId="0" fontId="2" fillId="0" borderId="0"/>
    <xf numFmtId="0" fontId="27" fillId="0" borderId="0"/>
    <xf numFmtId="272" fontId="2" fillId="0" borderId="0"/>
    <xf numFmtId="174" fontId="2" fillId="0" borderId="0"/>
    <xf numFmtId="270" fontId="27" fillId="0" borderId="0"/>
    <xf numFmtId="0" fontId="2" fillId="0" borderId="0"/>
    <xf numFmtId="286" fontId="46" fillId="0" borderId="0"/>
    <xf numFmtId="169" fontId="2" fillId="0" borderId="0"/>
    <xf numFmtId="227" fontId="2" fillId="0" borderId="0"/>
    <xf numFmtId="174" fontId="2" fillId="0" borderId="0"/>
    <xf numFmtId="227" fontId="2" fillId="0" borderId="0"/>
    <xf numFmtId="0" fontId="27" fillId="0" borderId="0"/>
    <xf numFmtId="0" fontId="27" fillId="0" borderId="0"/>
    <xf numFmtId="0" fontId="27" fillId="0" borderId="0"/>
    <xf numFmtId="272" fontId="2" fillId="0" borderId="0"/>
    <xf numFmtId="0" fontId="2" fillId="0" borderId="0"/>
    <xf numFmtId="0" fontId="2" fillId="0" borderId="0"/>
    <xf numFmtId="227" fontId="2" fillId="0" borderId="0"/>
    <xf numFmtId="0" fontId="2" fillId="0" borderId="0"/>
    <xf numFmtId="0" fontId="2" fillId="0" borderId="0"/>
    <xf numFmtId="0" fontId="135" fillId="0" borderId="0"/>
    <xf numFmtId="227" fontId="2" fillId="0" borderId="0"/>
    <xf numFmtId="227" fontId="2" fillId="0" borderId="0"/>
    <xf numFmtId="0" fontId="2" fillId="0" borderId="0"/>
    <xf numFmtId="0" fontId="135"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72" fontId="2" fillId="0" borderId="0"/>
    <xf numFmtId="0" fontId="2" fillId="0" borderId="0"/>
    <xf numFmtId="272" fontId="2" fillId="0" borderId="0"/>
    <xf numFmtId="0" fontId="2" fillId="0" borderId="0"/>
    <xf numFmtId="0" fontId="2" fillId="0" borderId="0"/>
    <xf numFmtId="0" fontId="2" fillId="0" borderId="0"/>
    <xf numFmtId="0" fontId="135" fillId="0" borderId="0"/>
    <xf numFmtId="0" fontId="27" fillId="0" borderId="0"/>
    <xf numFmtId="292" fontId="27" fillId="0" borderId="0"/>
    <xf numFmtId="0" fontId="27" fillId="0" borderId="0"/>
    <xf numFmtId="292" fontId="27" fillId="0" borderId="0"/>
    <xf numFmtId="0" fontId="27" fillId="0" borderId="0"/>
    <xf numFmtId="0" fontId="2" fillId="0" borderId="0"/>
    <xf numFmtId="0" fontId="27" fillId="0" borderId="0"/>
    <xf numFmtId="0" fontId="135" fillId="0" borderId="0"/>
    <xf numFmtId="0" fontId="135"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5" fillId="0" borderId="0"/>
    <xf numFmtId="0" fontId="135" fillId="0" borderId="0"/>
    <xf numFmtId="0" fontId="135" fillId="0" borderId="0"/>
    <xf numFmtId="294" fontId="135" fillId="0" borderId="0"/>
    <xf numFmtId="0" fontId="135" fillId="0" borderId="0"/>
    <xf numFmtId="294" fontId="135" fillId="0" borderId="0"/>
    <xf numFmtId="0" fontId="135" fillId="0" borderId="0"/>
    <xf numFmtId="0" fontId="135" fillId="0" borderId="0"/>
    <xf numFmtId="0" fontId="135" fillId="0" borderId="0"/>
    <xf numFmtId="0" fontId="2" fillId="0" borderId="0"/>
    <xf numFmtId="0" fontId="135" fillId="0" borderId="0"/>
    <xf numFmtId="0" fontId="135" fillId="0" borderId="0"/>
    <xf numFmtId="0" fontId="135" fillId="0" borderId="0"/>
    <xf numFmtId="0" fontId="135" fillId="0" borderId="0"/>
    <xf numFmtId="0" fontId="2"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7" fontId="2" fillId="0" borderId="0"/>
    <xf numFmtId="0" fontId="2" fillId="0" borderId="0"/>
    <xf numFmtId="0" fontId="46" fillId="0" borderId="0"/>
    <xf numFmtId="286" fontId="46" fillId="0" borderId="0"/>
    <xf numFmtId="272" fontId="2" fillId="0" borderId="0"/>
    <xf numFmtId="192" fontId="2" fillId="0" borderId="0"/>
    <xf numFmtId="0" fontId="27" fillId="0" borderId="0"/>
    <xf numFmtId="295" fontId="27" fillId="0" borderId="0"/>
    <xf numFmtId="0" fontId="2" fillId="0" borderId="0"/>
    <xf numFmtId="0" fontId="2" fillId="0" borderId="0"/>
    <xf numFmtId="272" fontId="2" fillId="0" borderId="0"/>
    <xf numFmtId="286" fontId="46" fillId="0" borderId="0"/>
    <xf numFmtId="286" fontId="46" fillId="0" borderId="0"/>
    <xf numFmtId="0" fontId="2" fillId="0" borderId="0"/>
    <xf numFmtId="0" fontId="135" fillId="0" borderId="0"/>
    <xf numFmtId="0" fontId="135"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72" fontId="2" fillId="0" borderId="0"/>
    <xf numFmtId="0" fontId="2" fillId="0" borderId="0"/>
    <xf numFmtId="272" fontId="2" fillId="0" borderId="0"/>
    <xf numFmtId="0" fontId="2" fillId="0" borderId="0"/>
    <xf numFmtId="0" fontId="2" fillId="0" borderId="0"/>
    <xf numFmtId="0" fontId="135" fillId="0" borderId="0"/>
    <xf numFmtId="0" fontId="27" fillId="0" borderId="0"/>
    <xf numFmtId="292" fontId="27" fillId="0" borderId="0"/>
    <xf numFmtId="0" fontId="27" fillId="0" borderId="0"/>
    <xf numFmtId="292" fontId="27" fillId="0" borderId="0"/>
    <xf numFmtId="0" fontId="27" fillId="0" borderId="0"/>
    <xf numFmtId="0" fontId="2" fillId="0" borderId="0"/>
    <xf numFmtId="0" fontId="27" fillId="0" borderId="0"/>
    <xf numFmtId="0" fontId="135" fillId="0" borderId="0"/>
    <xf numFmtId="0" fontId="135"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5" fillId="0" borderId="0"/>
    <xf numFmtId="0" fontId="135" fillId="0" borderId="0"/>
    <xf numFmtId="0" fontId="135" fillId="0" borderId="0"/>
    <xf numFmtId="294" fontId="135" fillId="0" borderId="0"/>
    <xf numFmtId="0" fontId="135" fillId="0" borderId="0"/>
    <xf numFmtId="294" fontId="135" fillId="0" borderId="0"/>
    <xf numFmtId="0" fontId="135" fillId="0" borderId="0"/>
    <xf numFmtId="0" fontId="135" fillId="0" borderId="0"/>
    <xf numFmtId="0" fontId="135" fillId="0" borderId="0"/>
    <xf numFmtId="0" fontId="2" fillId="0" borderId="0"/>
    <xf numFmtId="0" fontId="135" fillId="0" borderId="0"/>
    <xf numFmtId="0" fontId="135" fillId="0" borderId="0"/>
    <xf numFmtId="0" fontId="135" fillId="0" borderId="0"/>
    <xf numFmtId="0" fontId="135" fillId="0" borderId="0"/>
    <xf numFmtId="0" fontId="2"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169" fontId="2" fillId="0" borderId="0"/>
    <xf numFmtId="272" fontId="2" fillId="0" borderId="0"/>
    <xf numFmtId="286" fontId="46" fillId="0" borderId="0"/>
    <xf numFmtId="286" fontId="46" fillId="0" borderId="0"/>
    <xf numFmtId="174" fontId="2" fillId="0" borderId="0"/>
    <xf numFmtId="227" fontId="2" fillId="0" borderId="0"/>
    <xf numFmtId="169" fontId="2" fillId="0" borderId="0"/>
    <xf numFmtId="192" fontId="2" fillId="0" borderId="0"/>
    <xf numFmtId="169" fontId="2" fillId="0" borderId="0"/>
    <xf numFmtId="169" fontId="2" fillId="0" borderId="0"/>
    <xf numFmtId="192" fontId="2" fillId="0" borderId="0"/>
    <xf numFmtId="0" fontId="2" fillId="0" borderId="0"/>
    <xf numFmtId="227" fontId="2" fillId="0" borderId="0"/>
    <xf numFmtId="286" fontId="46" fillId="0" borderId="0"/>
    <xf numFmtId="174" fontId="2" fillId="0" borderId="0"/>
    <xf numFmtId="0" fontId="2" fillId="0" borderId="0"/>
    <xf numFmtId="0" fontId="135" fillId="0" borderId="0"/>
    <xf numFmtId="0" fontId="135"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72" fontId="2" fillId="0" borderId="0"/>
    <xf numFmtId="0" fontId="2" fillId="0" borderId="0"/>
    <xf numFmtId="272" fontId="2" fillId="0" borderId="0"/>
    <xf numFmtId="0" fontId="2" fillId="0" borderId="0"/>
    <xf numFmtId="0" fontId="2" fillId="0" borderId="0"/>
    <xf numFmtId="0" fontId="135" fillId="0" borderId="0"/>
    <xf numFmtId="0" fontId="27" fillId="0" borderId="0"/>
    <xf numFmtId="292" fontId="27" fillId="0" borderId="0"/>
    <xf numFmtId="0" fontId="27" fillId="0" borderId="0"/>
    <xf numFmtId="292" fontId="27" fillId="0" borderId="0"/>
    <xf numFmtId="0" fontId="27" fillId="0" borderId="0"/>
    <xf numFmtId="0" fontId="2" fillId="0" borderId="0"/>
    <xf numFmtId="0" fontId="27" fillId="0" borderId="0"/>
    <xf numFmtId="0" fontId="135" fillId="0" borderId="0"/>
    <xf numFmtId="0" fontId="135"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5" fillId="0" borderId="0"/>
    <xf numFmtId="0" fontId="135" fillId="0" borderId="0"/>
    <xf numFmtId="0" fontId="135" fillId="0" borderId="0"/>
    <xf numFmtId="294" fontId="135" fillId="0" borderId="0"/>
    <xf numFmtId="0" fontId="135" fillId="0" borderId="0"/>
    <xf numFmtId="294" fontId="135" fillId="0" borderId="0"/>
    <xf numFmtId="0" fontId="135" fillId="0" borderId="0"/>
    <xf numFmtId="0" fontId="135" fillId="0" borderId="0"/>
    <xf numFmtId="0" fontId="135" fillId="0" borderId="0"/>
    <xf numFmtId="0" fontId="2" fillId="0" borderId="0"/>
    <xf numFmtId="0" fontId="135" fillId="0" borderId="0"/>
    <xf numFmtId="0" fontId="135" fillId="0" borderId="0"/>
    <xf numFmtId="0" fontId="135" fillId="0" borderId="0"/>
    <xf numFmtId="0" fontId="135" fillId="0" borderId="0"/>
    <xf numFmtId="0" fontId="2"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86" fontId="46" fillId="0" borderId="0"/>
    <xf numFmtId="0" fontId="46" fillId="0" borderId="0"/>
    <xf numFmtId="0" fontId="46" fillId="0" borderId="0"/>
    <xf numFmtId="0" fontId="2" fillId="0" borderId="0"/>
    <xf numFmtId="0" fontId="2" fillId="0" borderId="0"/>
    <xf numFmtId="286" fontId="46" fillId="0" borderId="0"/>
    <xf numFmtId="174" fontId="2" fillId="0" borderId="0"/>
    <xf numFmtId="192" fontId="2" fillId="0" borderId="0"/>
    <xf numFmtId="286" fontId="46" fillId="0" borderId="0"/>
    <xf numFmtId="0" fontId="46" fillId="0" borderId="0"/>
    <xf numFmtId="0" fontId="2" fillId="0" borderId="0"/>
    <xf numFmtId="0" fontId="27" fillId="0" borderId="0"/>
    <xf numFmtId="0" fontId="46" fillId="0" borderId="0"/>
    <xf numFmtId="286" fontId="46" fillId="0" borderId="0"/>
    <xf numFmtId="0" fontId="2" fillId="0" borderId="0"/>
    <xf numFmtId="0" fontId="2" fillId="0" borderId="0"/>
    <xf numFmtId="0" fontId="27" fillId="0" borderId="0"/>
    <xf numFmtId="296" fontId="27" fillId="0" borderId="0"/>
    <xf numFmtId="0" fontId="27" fillId="0" borderId="0"/>
    <xf numFmtId="296" fontId="27" fillId="0" borderId="0"/>
    <xf numFmtId="0" fontId="27" fillId="0" borderId="0"/>
    <xf numFmtId="0" fontId="2" fillId="0" borderId="0"/>
    <xf numFmtId="0" fontId="27" fillId="0" borderId="0"/>
    <xf numFmtId="0" fontId="27" fillId="0" borderId="0"/>
    <xf numFmtId="297" fontId="27" fillId="0" borderId="0"/>
    <xf numFmtId="0" fontId="27" fillId="0" borderId="0"/>
    <xf numFmtId="0" fontId="27" fillId="0" borderId="0"/>
    <xf numFmtId="298" fontId="2" fillId="0" borderId="0"/>
    <xf numFmtId="297" fontId="27" fillId="0" borderId="0"/>
    <xf numFmtId="0" fontId="27" fillId="0" borderId="0"/>
    <xf numFmtId="0" fontId="27" fillId="0" borderId="0"/>
    <xf numFmtId="0" fontId="27" fillId="0" borderId="0"/>
    <xf numFmtId="0" fontId="27" fillId="0" borderId="0"/>
    <xf numFmtId="297" fontId="27" fillId="0" borderId="0"/>
    <xf numFmtId="297" fontId="27" fillId="0" borderId="0"/>
    <xf numFmtId="0" fontId="27" fillId="0" borderId="0"/>
    <xf numFmtId="0" fontId="2" fillId="0" borderId="0"/>
    <xf numFmtId="286" fontId="46" fillId="0" borderId="0"/>
    <xf numFmtId="0" fontId="2" fillId="0" borderId="0"/>
    <xf numFmtId="0" fontId="2" fillId="0" borderId="0"/>
    <xf numFmtId="0" fontId="2" fillId="0" borderId="0"/>
    <xf numFmtId="0" fontId="46" fillId="0" borderId="0"/>
    <xf numFmtId="0" fontId="27" fillId="0" borderId="0"/>
    <xf numFmtId="0" fontId="27" fillId="0" borderId="0"/>
    <xf numFmtId="299" fontId="27" fillId="0" borderId="0"/>
    <xf numFmtId="0" fontId="27" fillId="0" borderId="0"/>
    <xf numFmtId="299" fontId="27" fillId="0" borderId="0"/>
    <xf numFmtId="0" fontId="27" fillId="0" borderId="0"/>
    <xf numFmtId="0" fontId="27" fillId="0" borderId="0"/>
    <xf numFmtId="0" fontId="27" fillId="0" borderId="0"/>
    <xf numFmtId="0" fontId="2" fillId="0" borderId="0"/>
    <xf numFmtId="0" fontId="27" fillId="0" borderId="0"/>
    <xf numFmtId="0" fontId="27" fillId="0" borderId="0"/>
    <xf numFmtId="0" fontId="27" fillId="0" borderId="0"/>
    <xf numFmtId="0" fontId="27" fillId="0" borderId="0"/>
    <xf numFmtId="0" fontId="2" fillId="0" borderId="0"/>
    <xf numFmtId="300" fontId="2" fillId="0" borderId="0"/>
    <xf numFmtId="0" fontId="2" fillId="0" borderId="0"/>
    <xf numFmtId="300" fontId="2" fillId="0" borderId="0"/>
    <xf numFmtId="0" fontId="2" fillId="0" borderId="0"/>
    <xf numFmtId="0" fontId="2" fillId="0" borderId="0"/>
    <xf numFmtId="0" fontId="2" fillId="0" borderId="0"/>
    <xf numFmtId="0" fontId="2" fillId="0" borderId="0"/>
    <xf numFmtId="270" fontId="27" fillId="0" borderId="0"/>
    <xf numFmtId="272" fontId="2" fillId="0" borderId="0"/>
    <xf numFmtId="183" fontId="2" fillId="0" borderId="0"/>
    <xf numFmtId="0" fontId="27" fillId="0" borderId="0"/>
    <xf numFmtId="0" fontId="27" fillId="0" borderId="0"/>
    <xf numFmtId="301" fontId="27" fillId="0" borderId="0"/>
    <xf numFmtId="0" fontId="27" fillId="0" borderId="0"/>
    <xf numFmtId="301" fontId="27" fillId="0" borderId="0"/>
    <xf numFmtId="0" fontId="27" fillId="0" borderId="0"/>
    <xf numFmtId="0" fontId="2" fillId="0" borderId="0"/>
    <xf numFmtId="0" fontId="27" fillId="0" borderId="0"/>
    <xf numFmtId="301" fontId="27" fillId="0" borderId="0"/>
    <xf numFmtId="0" fontId="27" fillId="0" borderId="0"/>
    <xf numFmtId="301" fontId="27" fillId="0" borderId="0"/>
    <xf numFmtId="0" fontId="27" fillId="0" borderId="0"/>
    <xf numFmtId="0" fontId="27" fillId="0" borderId="0"/>
    <xf numFmtId="0" fontId="2" fillId="0" borderId="0"/>
    <xf numFmtId="0" fontId="27" fillId="0" borderId="0"/>
    <xf numFmtId="0" fontId="27" fillId="0" borderId="0"/>
    <xf numFmtId="272" fontId="2" fillId="0" borderId="0"/>
    <xf numFmtId="0" fontId="27" fillId="0" borderId="0"/>
    <xf numFmtId="302" fontId="27" fillId="0" borderId="0"/>
    <xf numFmtId="0" fontId="27" fillId="0" borderId="0"/>
    <xf numFmtId="302" fontId="27" fillId="0" borderId="0"/>
    <xf numFmtId="0" fontId="27" fillId="0" borderId="0"/>
    <xf numFmtId="0" fontId="2" fillId="0" borderId="0"/>
    <xf numFmtId="0" fontId="27" fillId="0" borderId="0"/>
    <xf numFmtId="296" fontId="27" fillId="0" borderId="0"/>
    <xf numFmtId="0" fontId="27" fillId="0" borderId="0"/>
    <xf numFmtId="296" fontId="27" fillId="0" borderId="0"/>
    <xf numFmtId="0" fontId="27" fillId="0" borderId="0"/>
    <xf numFmtId="0" fontId="2" fillId="0" borderId="0"/>
    <xf numFmtId="0" fontId="27" fillId="0" borderId="0"/>
    <xf numFmtId="0" fontId="27" fillId="0" borderId="0"/>
    <xf numFmtId="0" fontId="46" fillId="0" borderId="0"/>
    <xf numFmtId="174" fontId="2" fillId="0" borderId="0"/>
    <xf numFmtId="0" fontId="46" fillId="0" borderId="0"/>
    <xf numFmtId="0" fontId="27" fillId="0" borderId="0"/>
    <xf numFmtId="302" fontId="27" fillId="0" borderId="0"/>
    <xf numFmtId="0" fontId="27" fillId="0" borderId="0"/>
    <xf numFmtId="302" fontId="27" fillId="0" borderId="0"/>
    <xf numFmtId="0" fontId="27" fillId="0" borderId="0"/>
    <xf numFmtId="0" fontId="2" fillId="0" borderId="0"/>
    <xf numFmtId="0" fontId="27" fillId="0" borderId="0"/>
    <xf numFmtId="296" fontId="27" fillId="0" borderId="0"/>
    <xf numFmtId="0" fontId="27" fillId="0" borderId="0"/>
    <xf numFmtId="296" fontId="27" fillId="0" borderId="0"/>
    <xf numFmtId="0" fontId="27" fillId="0" borderId="0"/>
    <xf numFmtId="0" fontId="2" fillId="0" borderId="0"/>
    <xf numFmtId="0" fontId="27" fillId="0" borderId="0"/>
    <xf numFmtId="0" fontId="27" fillId="0" borderId="0"/>
    <xf numFmtId="227" fontId="2" fillId="0" borderId="0"/>
    <xf numFmtId="0" fontId="2" fillId="0" borderId="0"/>
    <xf numFmtId="0" fontId="27" fillId="0" borderId="0"/>
    <xf numFmtId="219" fontId="27" fillId="0" borderId="0"/>
    <xf numFmtId="219" fontId="27" fillId="0" borderId="0"/>
    <xf numFmtId="219" fontId="27" fillId="0" borderId="0"/>
    <xf numFmtId="0" fontId="27" fillId="0" borderId="0"/>
    <xf numFmtId="0" fontId="27" fillId="0" borderId="0"/>
    <xf numFmtId="0" fontId="27" fillId="0" borderId="0"/>
    <xf numFmtId="0" fontId="27" fillId="0" borderId="0"/>
    <xf numFmtId="303" fontId="27" fillId="0" borderId="0"/>
    <xf numFmtId="0" fontId="27" fillId="0" borderId="0"/>
    <xf numFmtId="190" fontId="2" fillId="0" borderId="0"/>
    <xf numFmtId="0" fontId="2" fillId="0" borderId="0"/>
    <xf numFmtId="19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27" fillId="0" borderId="0"/>
    <xf numFmtId="303" fontId="27" fillId="0" borderId="0"/>
    <xf numFmtId="0" fontId="27" fillId="0" borderId="0"/>
    <xf numFmtId="190" fontId="2" fillId="0" borderId="0"/>
    <xf numFmtId="0" fontId="2" fillId="0" borderId="0"/>
    <xf numFmtId="190" fontId="2" fillId="0" borderId="0"/>
    <xf numFmtId="0" fontId="2" fillId="0" borderId="0"/>
    <xf numFmtId="0" fontId="2" fillId="0" borderId="0"/>
    <xf numFmtId="0" fontId="2" fillId="0" borderId="0"/>
    <xf numFmtId="0" fontId="2" fillId="0" borderId="0"/>
    <xf numFmtId="0" fontId="27" fillId="0" borderId="0"/>
    <xf numFmtId="219" fontId="27" fillId="0" borderId="0"/>
    <xf numFmtId="219" fontId="27" fillId="0" borderId="0"/>
    <xf numFmtId="219" fontId="27" fillId="0" borderId="0"/>
    <xf numFmtId="0" fontId="27" fillId="0" borderId="0"/>
    <xf numFmtId="0" fontId="27" fillId="0" borderId="0"/>
    <xf numFmtId="0" fontId="27" fillId="0" borderId="0"/>
    <xf numFmtId="0" fontId="27" fillId="0" borderId="0"/>
    <xf numFmtId="170" fontId="27" fillId="0" borderId="0"/>
    <xf numFmtId="0" fontId="27" fillId="0" borderId="0"/>
    <xf numFmtId="170" fontId="27" fillId="0" borderId="0"/>
    <xf numFmtId="170" fontId="27" fillId="0" borderId="0"/>
    <xf numFmtId="0" fontId="27" fillId="0" borderId="0"/>
    <xf numFmtId="0" fontId="2" fillId="0" borderId="0"/>
    <xf numFmtId="0" fontId="27" fillId="0" borderId="0"/>
    <xf numFmtId="170" fontId="27" fillId="0" borderId="0"/>
    <xf numFmtId="304" fontId="27" fillId="0" borderId="0"/>
    <xf numFmtId="304" fontId="27" fillId="0" borderId="0"/>
    <xf numFmtId="0" fontId="2" fillId="0" borderId="0"/>
    <xf numFmtId="0" fontId="2" fillId="0" borderId="0"/>
    <xf numFmtId="0" fontId="2" fillId="0" borderId="0"/>
    <xf numFmtId="170" fontId="27" fillId="0" borderId="0"/>
    <xf numFmtId="304" fontId="27" fillId="0" borderId="0"/>
    <xf numFmtId="0" fontId="27" fillId="0" borderId="0"/>
    <xf numFmtId="0" fontId="27" fillId="0" borderId="0"/>
    <xf numFmtId="0" fontId="2" fillId="0" borderId="0"/>
    <xf numFmtId="0" fontId="27" fillId="0" borderId="0"/>
    <xf numFmtId="170" fontId="27" fillId="0" borderId="0"/>
    <xf numFmtId="0" fontId="2" fillId="0" borderId="0"/>
    <xf numFmtId="0" fontId="27" fillId="0" borderId="0"/>
    <xf numFmtId="0" fontId="27" fillId="0" borderId="0"/>
    <xf numFmtId="305" fontId="27" fillId="0" borderId="0"/>
    <xf numFmtId="0" fontId="27" fillId="0" borderId="0"/>
    <xf numFmtId="305" fontId="27" fillId="0" borderId="0"/>
    <xf numFmtId="0" fontId="27" fillId="0" borderId="0"/>
    <xf numFmtId="0" fontId="27" fillId="0" borderId="0"/>
    <xf numFmtId="0" fontId="2" fillId="0" borderId="0"/>
    <xf numFmtId="0" fontId="27" fillId="0" borderId="0"/>
    <xf numFmtId="0" fontId="27" fillId="0" borderId="0"/>
    <xf numFmtId="0" fontId="27" fillId="0" borderId="0"/>
    <xf numFmtId="304" fontId="27" fillId="0" borderId="0"/>
    <xf numFmtId="304" fontId="27" fillId="0" borderId="0"/>
    <xf numFmtId="304" fontId="27" fillId="0" borderId="0"/>
    <xf numFmtId="196" fontId="27" fillId="0" borderId="0"/>
    <xf numFmtId="196" fontId="27" fillId="0" borderId="0"/>
    <xf numFmtId="0" fontId="27" fillId="0" borderId="0"/>
    <xf numFmtId="0" fontId="27" fillId="0" borderId="0"/>
    <xf numFmtId="176" fontId="27" fillId="0" borderId="0"/>
    <xf numFmtId="176" fontId="27" fillId="0" borderId="0"/>
    <xf numFmtId="176"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306" fontId="27" fillId="0" borderId="0"/>
    <xf numFmtId="306" fontId="27" fillId="0" borderId="0"/>
    <xf numFmtId="306" fontId="27" fillId="0" borderId="0"/>
    <xf numFmtId="0" fontId="27" fillId="0" borderId="0"/>
    <xf numFmtId="0" fontId="27" fillId="0" borderId="0"/>
    <xf numFmtId="0" fontId="27" fillId="0" borderId="0"/>
    <xf numFmtId="0" fontId="27" fillId="0" borderId="0"/>
    <xf numFmtId="176" fontId="27" fillId="0" borderId="0"/>
    <xf numFmtId="176" fontId="27" fillId="0" borderId="0"/>
    <xf numFmtId="176"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96" fontId="27" fillId="0" borderId="0"/>
    <xf numFmtId="304" fontId="27" fillId="0" borderId="0"/>
    <xf numFmtId="304" fontId="27" fillId="0" borderId="0"/>
    <xf numFmtId="304" fontId="27" fillId="0" borderId="0"/>
    <xf numFmtId="304" fontId="27" fillId="0" borderId="0"/>
    <xf numFmtId="304" fontId="27" fillId="0" borderId="0"/>
    <xf numFmtId="0" fontId="27" fillId="0" borderId="0"/>
    <xf numFmtId="196" fontId="27" fillId="0" borderId="0"/>
    <xf numFmtId="0" fontId="27" fillId="0" borderId="0"/>
    <xf numFmtId="0" fontId="27" fillId="0" borderId="0"/>
    <xf numFmtId="0" fontId="27" fillId="0" borderId="0"/>
    <xf numFmtId="176" fontId="27" fillId="0" borderId="0"/>
    <xf numFmtId="176" fontId="27" fillId="0" borderId="0"/>
    <xf numFmtId="176"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305" fontId="27" fillId="0" borderId="0"/>
    <xf numFmtId="0" fontId="27" fillId="0" borderId="0"/>
    <xf numFmtId="305" fontId="27" fillId="0" borderId="0"/>
    <xf numFmtId="0" fontId="27" fillId="0" borderId="0"/>
    <xf numFmtId="0" fontId="2" fillId="0" borderId="0"/>
    <xf numFmtId="0" fontId="27" fillId="0" borderId="0"/>
    <xf numFmtId="187" fontId="27" fillId="0" borderId="0"/>
    <xf numFmtId="0" fontId="27" fillId="0" borderId="0"/>
    <xf numFmtId="302" fontId="27" fillId="0" borderId="0"/>
    <xf numFmtId="0" fontId="27" fillId="0" borderId="0"/>
    <xf numFmtId="302" fontId="27" fillId="0" borderId="0"/>
    <xf numFmtId="0" fontId="27" fillId="0" borderId="0"/>
    <xf numFmtId="0" fontId="2" fillId="0" borderId="0"/>
    <xf numFmtId="0" fontId="27" fillId="0" borderId="0"/>
    <xf numFmtId="0" fontId="27" fillId="0" borderId="0"/>
    <xf numFmtId="295" fontId="27" fillId="0" borderId="0"/>
    <xf numFmtId="0" fontId="2" fillId="0" borderId="0"/>
    <xf numFmtId="0" fontId="2" fillId="0" borderId="0"/>
    <xf numFmtId="272" fontId="2" fillId="0" borderId="0"/>
    <xf numFmtId="286" fontId="134" fillId="0" borderId="0"/>
    <xf numFmtId="286" fontId="134" fillId="0" borderId="0"/>
    <xf numFmtId="0" fontId="2" fillId="0" borderId="0"/>
    <xf numFmtId="0" fontId="135" fillId="0" borderId="0"/>
    <xf numFmtId="0" fontId="135"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72" fontId="2" fillId="0" borderId="0"/>
    <xf numFmtId="0" fontId="2" fillId="0" borderId="0"/>
    <xf numFmtId="272" fontId="2" fillId="0" borderId="0"/>
    <xf numFmtId="0" fontId="2" fillId="0" borderId="0"/>
    <xf numFmtId="0" fontId="2" fillId="0" borderId="0"/>
    <xf numFmtId="0" fontId="135" fillId="0" borderId="0"/>
    <xf numFmtId="0" fontId="27" fillId="0" borderId="0"/>
    <xf numFmtId="292" fontId="27" fillId="0" borderId="0"/>
    <xf numFmtId="0" fontId="27" fillId="0" borderId="0"/>
    <xf numFmtId="292" fontId="27" fillId="0" borderId="0"/>
    <xf numFmtId="0" fontId="27" fillId="0" borderId="0"/>
    <xf numFmtId="0" fontId="2" fillId="0" borderId="0"/>
    <xf numFmtId="0" fontId="27" fillId="0" borderId="0"/>
    <xf numFmtId="0" fontId="135" fillId="0" borderId="0"/>
    <xf numFmtId="0" fontId="135"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5" fillId="0" borderId="0"/>
    <xf numFmtId="0" fontId="135" fillId="0" borderId="0"/>
    <xf numFmtId="0" fontId="135" fillId="0" borderId="0"/>
    <xf numFmtId="294" fontId="135" fillId="0" borderId="0"/>
    <xf numFmtId="0" fontId="135" fillId="0" borderId="0"/>
    <xf numFmtId="294" fontId="135" fillId="0" borderId="0"/>
    <xf numFmtId="0" fontId="135" fillId="0" borderId="0"/>
    <xf numFmtId="0" fontId="135" fillId="0" borderId="0"/>
    <xf numFmtId="0" fontId="135" fillId="0" borderId="0"/>
    <xf numFmtId="0" fontId="2" fillId="0" borderId="0"/>
    <xf numFmtId="0" fontId="135" fillId="0" borderId="0"/>
    <xf numFmtId="0" fontId="135" fillId="0" borderId="0"/>
    <xf numFmtId="0" fontId="135" fillId="0" borderId="0"/>
    <xf numFmtId="0" fontId="135" fillId="0" borderId="0"/>
    <xf numFmtId="0" fontId="2"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169" fontId="2" fillId="0" borderId="0"/>
    <xf numFmtId="272" fontId="2" fillId="0" borderId="0"/>
    <xf numFmtId="286" fontId="134" fillId="0" borderId="0"/>
    <xf numFmtId="286" fontId="134" fillId="0" borderId="0"/>
    <xf numFmtId="174" fontId="2" fillId="0" borderId="0"/>
    <xf numFmtId="227" fontId="2" fillId="0" borderId="0"/>
    <xf numFmtId="169" fontId="2" fillId="0" borderId="0"/>
    <xf numFmtId="192" fontId="2" fillId="0" borderId="0"/>
    <xf numFmtId="169" fontId="2" fillId="0" borderId="0"/>
    <xf numFmtId="169" fontId="2" fillId="0" borderId="0"/>
    <xf numFmtId="192" fontId="2" fillId="0" borderId="0"/>
    <xf numFmtId="0" fontId="2" fillId="0" borderId="0"/>
    <xf numFmtId="227" fontId="2" fillId="0" borderId="0"/>
    <xf numFmtId="286" fontId="134" fillId="0" borderId="0"/>
    <xf numFmtId="174" fontId="2" fillId="0" borderId="0"/>
    <xf numFmtId="0" fontId="2" fillId="0" borderId="0"/>
    <xf numFmtId="0" fontId="135" fillId="0" borderId="0"/>
    <xf numFmtId="0" fontId="135"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72" fontId="2" fillId="0" borderId="0"/>
    <xf numFmtId="0" fontId="2" fillId="0" borderId="0"/>
    <xf numFmtId="272" fontId="2" fillId="0" borderId="0"/>
    <xf numFmtId="0" fontId="2" fillId="0" borderId="0"/>
    <xf numFmtId="0" fontId="2" fillId="0" borderId="0"/>
    <xf numFmtId="0" fontId="135" fillId="0" borderId="0"/>
    <xf numFmtId="0" fontId="27" fillId="0" borderId="0"/>
    <xf numFmtId="292" fontId="27" fillId="0" borderId="0"/>
    <xf numFmtId="0" fontId="27" fillId="0" borderId="0"/>
    <xf numFmtId="292" fontId="27" fillId="0" borderId="0"/>
    <xf numFmtId="0" fontId="27" fillId="0" borderId="0"/>
    <xf numFmtId="0" fontId="2" fillId="0" borderId="0"/>
    <xf numFmtId="0" fontId="27" fillId="0" borderId="0"/>
    <xf numFmtId="0" fontId="135" fillId="0" borderId="0"/>
    <xf numFmtId="0" fontId="135"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3" fontId="2" fillId="0" borderId="0"/>
    <xf numFmtId="0" fontId="2" fillId="0" borderId="0"/>
    <xf numFmtId="29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5" fillId="0" borderId="0"/>
    <xf numFmtId="0" fontId="135" fillId="0" borderId="0"/>
    <xf numFmtId="0" fontId="135" fillId="0" borderId="0"/>
    <xf numFmtId="294" fontId="135" fillId="0" borderId="0"/>
    <xf numFmtId="0" fontId="135" fillId="0" borderId="0"/>
    <xf numFmtId="294" fontId="135" fillId="0" borderId="0"/>
    <xf numFmtId="0" fontId="135" fillId="0" borderId="0"/>
    <xf numFmtId="0" fontId="135" fillId="0" borderId="0"/>
    <xf numFmtId="0" fontId="135" fillId="0" borderId="0"/>
    <xf numFmtId="0" fontId="2" fillId="0" borderId="0"/>
    <xf numFmtId="0" fontId="135" fillId="0" borderId="0"/>
    <xf numFmtId="0" fontId="135" fillId="0" borderId="0"/>
    <xf numFmtId="0" fontId="135" fillId="0" borderId="0"/>
    <xf numFmtId="0" fontId="135" fillId="0" borderId="0"/>
    <xf numFmtId="0" fontId="2" fillId="0" borderId="0"/>
    <xf numFmtId="0" fontId="2" fillId="0" borderId="0"/>
    <xf numFmtId="0" fontId="2" fillId="0" borderId="0"/>
    <xf numFmtId="0" fontId="2" fillId="0" borderId="0"/>
    <xf numFmtId="0" fontId="2" fillId="0" borderId="0"/>
    <xf numFmtId="0" fontId="2" fillId="0" borderId="0"/>
    <xf numFmtId="29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91" fontId="2" fillId="0" borderId="0"/>
    <xf numFmtId="0" fontId="2" fillId="0" borderId="0"/>
    <xf numFmtId="291"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86" fontId="134" fillId="0" borderId="0"/>
    <xf numFmtId="0" fontId="134" fillId="0" borderId="0"/>
    <xf numFmtId="0" fontId="134" fillId="0" borderId="0"/>
    <xf numFmtId="0" fontId="2" fillId="0" borderId="0"/>
    <xf numFmtId="0" fontId="2" fillId="0" borderId="0"/>
    <xf numFmtId="286" fontId="134" fillId="0" borderId="0"/>
    <xf numFmtId="174" fontId="2" fillId="0" borderId="0"/>
    <xf numFmtId="192" fontId="2" fillId="0" borderId="0"/>
    <xf numFmtId="286" fontId="134" fillId="0" borderId="0"/>
    <xf numFmtId="0" fontId="134" fillId="0" borderId="0"/>
    <xf numFmtId="0" fontId="2" fillId="0" borderId="0"/>
    <xf numFmtId="0" fontId="27" fillId="0" borderId="0"/>
    <xf numFmtId="0" fontId="134" fillId="0" borderId="0"/>
    <xf numFmtId="286" fontId="134" fillId="0" borderId="0"/>
    <xf numFmtId="0" fontId="2" fillId="0" borderId="0"/>
    <xf numFmtId="0" fontId="2" fillId="0" borderId="0"/>
    <xf numFmtId="0" fontId="27" fillId="0" borderId="0"/>
    <xf numFmtId="296" fontId="27" fillId="0" borderId="0"/>
    <xf numFmtId="0" fontId="27" fillId="0" borderId="0"/>
    <xf numFmtId="296" fontId="27" fillId="0" borderId="0"/>
    <xf numFmtId="0" fontId="27" fillId="0" borderId="0"/>
    <xf numFmtId="0" fontId="2" fillId="0" borderId="0"/>
    <xf numFmtId="0" fontId="27" fillId="0" borderId="0"/>
    <xf numFmtId="0" fontId="27" fillId="0" borderId="0"/>
    <xf numFmtId="297" fontId="27" fillId="0" borderId="0"/>
    <xf numFmtId="0" fontId="27" fillId="0" borderId="0"/>
    <xf numFmtId="0" fontId="27" fillId="0" borderId="0"/>
    <xf numFmtId="298" fontId="2" fillId="0" borderId="0"/>
    <xf numFmtId="297" fontId="27" fillId="0" borderId="0"/>
    <xf numFmtId="0" fontId="27" fillId="0" borderId="0"/>
    <xf numFmtId="0" fontId="27" fillId="0" borderId="0"/>
    <xf numFmtId="0" fontId="27" fillId="0" borderId="0"/>
    <xf numFmtId="0" fontId="27" fillId="0" borderId="0"/>
    <xf numFmtId="297" fontId="27" fillId="0" borderId="0"/>
    <xf numFmtId="297" fontId="27" fillId="0" borderId="0"/>
    <xf numFmtId="0" fontId="27" fillId="0" borderId="0"/>
    <xf numFmtId="0" fontId="2" fillId="0" borderId="0"/>
    <xf numFmtId="286" fontId="134" fillId="0" borderId="0"/>
    <xf numFmtId="0" fontId="2" fillId="0" borderId="0"/>
    <xf numFmtId="0" fontId="2" fillId="0" borderId="0"/>
    <xf numFmtId="0" fontId="2" fillId="0" borderId="0"/>
    <xf numFmtId="0" fontId="134" fillId="0" borderId="0"/>
    <xf numFmtId="0" fontId="27" fillId="0" borderId="0"/>
    <xf numFmtId="0" fontId="27" fillId="0" borderId="0"/>
    <xf numFmtId="299" fontId="27" fillId="0" borderId="0"/>
    <xf numFmtId="0" fontId="27" fillId="0" borderId="0"/>
    <xf numFmtId="299" fontId="27" fillId="0" borderId="0"/>
    <xf numFmtId="0" fontId="27" fillId="0" borderId="0"/>
    <xf numFmtId="0" fontId="27" fillId="0" borderId="0"/>
    <xf numFmtId="0" fontId="27" fillId="0" borderId="0"/>
    <xf numFmtId="0" fontId="2" fillId="0" borderId="0"/>
    <xf numFmtId="0" fontId="27" fillId="0" borderId="0"/>
    <xf numFmtId="0" fontId="27" fillId="0" borderId="0"/>
    <xf numFmtId="0" fontId="27" fillId="0" borderId="0"/>
    <xf numFmtId="0" fontId="27" fillId="0" borderId="0"/>
    <xf numFmtId="0" fontId="2" fillId="0" borderId="0"/>
    <xf numFmtId="300" fontId="2" fillId="0" borderId="0"/>
    <xf numFmtId="0" fontId="2" fillId="0" borderId="0"/>
    <xf numFmtId="300" fontId="2" fillId="0" borderId="0"/>
    <xf numFmtId="0" fontId="2" fillId="0" borderId="0"/>
    <xf numFmtId="0" fontId="2" fillId="0" borderId="0"/>
    <xf numFmtId="0" fontId="2" fillId="0" borderId="0"/>
    <xf numFmtId="0" fontId="2" fillId="0" borderId="0"/>
    <xf numFmtId="270" fontId="27" fillId="0" borderId="0"/>
    <xf numFmtId="272" fontId="2" fillId="0" borderId="0"/>
    <xf numFmtId="183" fontId="2" fillId="0" borderId="0"/>
    <xf numFmtId="0" fontId="27" fillId="0" borderId="0"/>
    <xf numFmtId="0" fontId="27" fillId="0" borderId="0"/>
    <xf numFmtId="301" fontId="27" fillId="0" borderId="0"/>
    <xf numFmtId="0" fontId="27" fillId="0" borderId="0"/>
    <xf numFmtId="301" fontId="27" fillId="0" borderId="0"/>
    <xf numFmtId="0" fontId="27" fillId="0" borderId="0"/>
    <xf numFmtId="0" fontId="2" fillId="0" borderId="0"/>
    <xf numFmtId="0" fontId="27" fillId="0" borderId="0"/>
    <xf numFmtId="301" fontId="27" fillId="0" borderId="0"/>
    <xf numFmtId="0" fontId="27" fillId="0" borderId="0"/>
    <xf numFmtId="301" fontId="27" fillId="0" borderId="0"/>
    <xf numFmtId="0" fontId="27" fillId="0" borderId="0"/>
    <xf numFmtId="0" fontId="27" fillId="0" borderId="0"/>
    <xf numFmtId="0" fontId="2" fillId="0" borderId="0"/>
    <xf numFmtId="0" fontId="27" fillId="0" borderId="0"/>
    <xf numFmtId="0" fontId="27" fillId="0" borderId="0"/>
    <xf numFmtId="272" fontId="2" fillId="0" borderId="0"/>
    <xf numFmtId="0" fontId="27" fillId="0" borderId="0"/>
    <xf numFmtId="302" fontId="27" fillId="0" borderId="0"/>
    <xf numFmtId="0" fontId="27" fillId="0" borderId="0"/>
    <xf numFmtId="302" fontId="27" fillId="0" borderId="0"/>
    <xf numFmtId="0" fontId="27" fillId="0" borderId="0"/>
    <xf numFmtId="0" fontId="2" fillId="0" borderId="0"/>
    <xf numFmtId="0" fontId="27" fillId="0" borderId="0"/>
    <xf numFmtId="296" fontId="27" fillId="0" borderId="0"/>
    <xf numFmtId="0" fontId="27" fillId="0" borderId="0"/>
    <xf numFmtId="296" fontId="27" fillId="0" borderId="0"/>
    <xf numFmtId="0" fontId="27" fillId="0" borderId="0"/>
    <xf numFmtId="0" fontId="2" fillId="0" borderId="0"/>
    <xf numFmtId="0" fontId="27" fillId="0" borderId="0"/>
    <xf numFmtId="0" fontId="27" fillId="0" borderId="0"/>
    <xf numFmtId="0" fontId="134" fillId="0" borderId="0"/>
    <xf numFmtId="174" fontId="2" fillId="0" borderId="0"/>
    <xf numFmtId="0" fontId="134" fillId="0" borderId="0"/>
    <xf numFmtId="0" fontId="27" fillId="0" borderId="0"/>
    <xf numFmtId="302" fontId="27" fillId="0" borderId="0"/>
    <xf numFmtId="0" fontId="27" fillId="0" borderId="0"/>
    <xf numFmtId="302" fontId="27" fillId="0" borderId="0"/>
    <xf numFmtId="0" fontId="27" fillId="0" borderId="0"/>
    <xf numFmtId="0" fontId="2" fillId="0" borderId="0"/>
    <xf numFmtId="0" fontId="27" fillId="0" borderId="0"/>
    <xf numFmtId="296" fontId="27" fillId="0" borderId="0"/>
    <xf numFmtId="0" fontId="27" fillId="0" borderId="0"/>
    <xf numFmtId="296" fontId="27" fillId="0" borderId="0"/>
    <xf numFmtId="0" fontId="27" fillId="0" borderId="0"/>
    <xf numFmtId="0" fontId="2" fillId="0" borderId="0"/>
    <xf numFmtId="0" fontId="27" fillId="0" borderId="0"/>
    <xf numFmtId="0" fontId="27" fillId="0" borderId="0"/>
    <xf numFmtId="227" fontId="2" fillId="0" borderId="0"/>
    <xf numFmtId="0" fontId="2" fillId="0" borderId="0"/>
    <xf numFmtId="0" fontId="27" fillId="0" borderId="0"/>
    <xf numFmtId="219" fontId="27" fillId="0" borderId="0"/>
    <xf numFmtId="219" fontId="27" fillId="0" borderId="0"/>
    <xf numFmtId="219" fontId="27" fillId="0" borderId="0"/>
    <xf numFmtId="0" fontId="27" fillId="0" borderId="0"/>
    <xf numFmtId="0" fontId="27" fillId="0" borderId="0"/>
    <xf numFmtId="0" fontId="27" fillId="0" borderId="0"/>
    <xf numFmtId="0" fontId="27" fillId="0" borderId="0"/>
    <xf numFmtId="303" fontId="27" fillId="0" borderId="0"/>
    <xf numFmtId="0" fontId="27" fillId="0" borderId="0"/>
    <xf numFmtId="190" fontId="2" fillId="0" borderId="0"/>
    <xf numFmtId="0" fontId="2" fillId="0" borderId="0"/>
    <xf numFmtId="19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27" fillId="0" borderId="0"/>
    <xf numFmtId="303" fontId="27" fillId="0" borderId="0"/>
    <xf numFmtId="0" fontId="27" fillId="0" borderId="0"/>
    <xf numFmtId="190" fontId="2" fillId="0" borderId="0"/>
    <xf numFmtId="0" fontId="2" fillId="0" borderId="0"/>
    <xf numFmtId="190" fontId="2" fillId="0" borderId="0"/>
    <xf numFmtId="0" fontId="2" fillId="0" borderId="0"/>
    <xf numFmtId="0" fontId="2" fillId="0" borderId="0"/>
    <xf numFmtId="0" fontId="2" fillId="0" borderId="0"/>
    <xf numFmtId="0" fontId="2" fillId="0" borderId="0"/>
    <xf numFmtId="0" fontId="27" fillId="0" borderId="0"/>
    <xf numFmtId="219" fontId="27" fillId="0" borderId="0"/>
    <xf numFmtId="219" fontId="27" fillId="0" borderId="0"/>
    <xf numFmtId="219" fontId="27" fillId="0" borderId="0"/>
    <xf numFmtId="0" fontId="27" fillId="0" borderId="0"/>
    <xf numFmtId="0" fontId="27" fillId="0" borderId="0"/>
    <xf numFmtId="0" fontId="27" fillId="0" borderId="0"/>
    <xf numFmtId="0" fontId="27" fillId="0" borderId="0"/>
    <xf numFmtId="170" fontId="27" fillId="0" borderId="0"/>
    <xf numFmtId="0" fontId="27" fillId="0" borderId="0"/>
    <xf numFmtId="170" fontId="27" fillId="0" borderId="0"/>
    <xf numFmtId="170" fontId="27" fillId="0" borderId="0"/>
    <xf numFmtId="0" fontId="27" fillId="0" borderId="0"/>
    <xf numFmtId="0" fontId="2" fillId="0" borderId="0"/>
    <xf numFmtId="0" fontId="27" fillId="0" borderId="0"/>
    <xf numFmtId="170" fontId="27" fillId="0" borderId="0"/>
    <xf numFmtId="304" fontId="27" fillId="0" borderId="0"/>
    <xf numFmtId="304" fontId="27" fillId="0" borderId="0"/>
    <xf numFmtId="0" fontId="2" fillId="0" borderId="0"/>
    <xf numFmtId="0" fontId="2" fillId="0" borderId="0"/>
    <xf numFmtId="0" fontId="2" fillId="0" borderId="0"/>
    <xf numFmtId="170" fontId="27" fillId="0" borderId="0"/>
    <xf numFmtId="304" fontId="27" fillId="0" borderId="0"/>
    <xf numFmtId="0" fontId="27" fillId="0" borderId="0"/>
    <xf numFmtId="0" fontId="27" fillId="0" borderId="0"/>
    <xf numFmtId="0" fontId="2" fillId="0" borderId="0"/>
    <xf numFmtId="0" fontId="27" fillId="0" borderId="0"/>
    <xf numFmtId="170" fontId="27" fillId="0" borderId="0"/>
    <xf numFmtId="0" fontId="2" fillId="0" borderId="0"/>
    <xf numFmtId="0" fontId="27" fillId="0" borderId="0"/>
    <xf numFmtId="0" fontId="27" fillId="0" borderId="0"/>
    <xf numFmtId="305" fontId="27" fillId="0" borderId="0"/>
    <xf numFmtId="0" fontId="27" fillId="0" borderId="0"/>
    <xf numFmtId="305" fontId="27" fillId="0" borderId="0"/>
    <xf numFmtId="0" fontId="27" fillId="0" borderId="0"/>
    <xf numFmtId="0" fontId="27" fillId="0" borderId="0"/>
    <xf numFmtId="0" fontId="2" fillId="0" borderId="0"/>
    <xf numFmtId="0" fontId="27" fillId="0" borderId="0"/>
    <xf numFmtId="0" fontId="27" fillId="0" borderId="0"/>
    <xf numFmtId="0" fontId="27" fillId="0" borderId="0"/>
    <xf numFmtId="304" fontId="27" fillId="0" borderId="0"/>
    <xf numFmtId="304" fontId="27" fillId="0" borderId="0"/>
    <xf numFmtId="304" fontId="27" fillId="0" borderId="0"/>
    <xf numFmtId="196" fontId="27" fillId="0" borderId="0"/>
    <xf numFmtId="196" fontId="27" fillId="0" borderId="0"/>
    <xf numFmtId="0" fontId="27" fillId="0" borderId="0"/>
    <xf numFmtId="0" fontId="27" fillId="0" borderId="0"/>
    <xf numFmtId="176" fontId="27" fillId="0" borderId="0"/>
    <xf numFmtId="176" fontId="27" fillId="0" borderId="0"/>
    <xf numFmtId="176"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306" fontId="27" fillId="0" borderId="0"/>
    <xf numFmtId="306" fontId="27" fillId="0" borderId="0"/>
    <xf numFmtId="306" fontId="27" fillId="0" borderId="0"/>
    <xf numFmtId="0" fontId="27" fillId="0" borderId="0"/>
    <xf numFmtId="0" fontId="27" fillId="0" borderId="0"/>
    <xf numFmtId="0" fontId="27" fillId="0" borderId="0"/>
    <xf numFmtId="0" fontId="27" fillId="0" borderId="0"/>
    <xf numFmtId="176" fontId="27" fillId="0" borderId="0"/>
    <xf numFmtId="176" fontId="27" fillId="0" borderId="0"/>
    <xf numFmtId="176"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96" fontId="27" fillId="0" borderId="0"/>
    <xf numFmtId="304" fontId="27" fillId="0" borderId="0"/>
    <xf numFmtId="304" fontId="27" fillId="0" borderId="0"/>
    <xf numFmtId="304" fontId="27" fillId="0" borderId="0"/>
    <xf numFmtId="304" fontId="27" fillId="0" borderId="0"/>
    <xf numFmtId="304" fontId="27" fillId="0" borderId="0"/>
    <xf numFmtId="0" fontId="27" fillId="0" borderId="0"/>
    <xf numFmtId="196" fontId="27" fillId="0" borderId="0"/>
    <xf numFmtId="0" fontId="27" fillId="0" borderId="0"/>
    <xf numFmtId="0" fontId="27" fillId="0" borderId="0"/>
    <xf numFmtId="0" fontId="27" fillId="0" borderId="0"/>
    <xf numFmtId="176" fontId="27" fillId="0" borderId="0"/>
    <xf numFmtId="176" fontId="27" fillId="0" borderId="0"/>
    <xf numFmtId="176"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305" fontId="27" fillId="0" borderId="0"/>
    <xf numFmtId="0" fontId="27" fillId="0" borderId="0"/>
    <xf numFmtId="305" fontId="27" fillId="0" borderId="0"/>
    <xf numFmtId="0" fontId="27" fillId="0" borderId="0"/>
    <xf numFmtId="0" fontId="2" fillId="0" borderId="0"/>
    <xf numFmtId="0" fontId="27" fillId="0" borderId="0"/>
    <xf numFmtId="187" fontId="27" fillId="0" borderId="0"/>
    <xf numFmtId="0" fontId="27" fillId="0" borderId="0"/>
    <xf numFmtId="302" fontId="27" fillId="0" borderId="0"/>
    <xf numFmtId="0" fontId="27" fillId="0" borderId="0"/>
    <xf numFmtId="302" fontId="27" fillId="0" borderId="0"/>
    <xf numFmtId="0" fontId="27" fillId="0" borderId="0"/>
    <xf numFmtId="0" fontId="2" fillId="0" borderId="0"/>
    <xf numFmtId="0" fontId="27" fillId="0" borderId="0"/>
    <xf numFmtId="0" fontId="136" fillId="0" borderId="0" applyProtection="0">
      <alignment horizontal="left"/>
    </xf>
    <xf numFmtId="0" fontId="136" fillId="0" borderId="0" applyFill="0" applyBorder="0" applyProtection="0">
      <alignment horizontal="left"/>
    </xf>
    <xf numFmtId="0" fontId="137" fillId="0" borderId="0" applyFill="0" applyBorder="0" applyProtection="0">
      <alignment horizontal="left"/>
    </xf>
    <xf numFmtId="0" fontId="138" fillId="0" borderId="0"/>
    <xf numFmtId="0" fontId="120" fillId="0" borderId="36" applyNumberFormat="0" applyAlignment="0" applyProtection="0"/>
    <xf numFmtId="0" fontId="7" fillId="20" borderId="0" applyNumberFormat="0" applyFont="0" applyBorder="0" applyAlignment="0" applyProtection="0"/>
    <xf numFmtId="0" fontId="15" fillId="11" borderId="37" applyNumberFormat="0" applyFont="0" applyBorder="0" applyAlignment="0" applyProtection="0">
      <alignment horizontal="center"/>
    </xf>
    <xf numFmtId="0" fontId="15" fillId="7" borderId="37" applyNumberFormat="0" applyFont="0" applyBorder="0" applyAlignment="0" applyProtection="0">
      <alignment horizontal="center"/>
    </xf>
    <xf numFmtId="0" fontId="7" fillId="0" borderId="38" applyNumberFormat="0" applyAlignment="0" applyProtection="0"/>
    <xf numFmtId="0" fontId="7" fillId="0" borderId="39" applyNumberFormat="0" applyAlignment="0" applyProtection="0"/>
    <xf numFmtId="0" fontId="120" fillId="0" borderId="40" applyNumberFormat="0" applyAlignment="0" applyProtection="0"/>
    <xf numFmtId="49" fontId="139" fillId="0" borderId="10" applyFill="0" applyProtection="0">
      <alignment vertical="center"/>
    </xf>
    <xf numFmtId="14" fontId="46" fillId="0" borderId="0">
      <alignment horizontal="center" wrapText="1"/>
      <protection locked="0"/>
    </xf>
    <xf numFmtId="167" fontId="46" fillId="0" borderId="0">
      <alignment horizontal="right"/>
    </xf>
    <xf numFmtId="9" fontId="2" fillId="0" borderId="0" applyFont="0" applyFill="0" applyBorder="0" applyAlignment="0" applyProtection="0"/>
    <xf numFmtId="167" fontId="51" fillId="0" borderId="0"/>
    <xf numFmtId="0" fontId="2" fillId="0" borderId="0" applyFill="0" applyBorder="0" applyAlignment="0" applyProtection="0"/>
    <xf numFmtId="10" fontId="2" fillId="0" borderId="0" applyFill="0" applyBorder="0" applyAlignment="0" applyProtection="0"/>
    <xf numFmtId="9" fontId="79" fillId="0" borderId="0"/>
    <xf numFmtId="9" fontId="10" fillId="0" borderId="19"/>
    <xf numFmtId="219" fontId="2" fillId="0" borderId="0" applyFont="0" applyFill="0" applyBorder="0" applyAlignment="0" applyProtection="0"/>
    <xf numFmtId="0" fontId="2" fillId="0" borderId="0" applyFont="0" applyFill="0" applyBorder="0" applyAlignment="0" applyProtection="0"/>
    <xf numFmtId="10" fontId="2" fillId="0" borderId="0" applyFont="0" applyFill="0" applyBorder="0" applyAlignment="0" applyProtection="0"/>
    <xf numFmtId="10" fontId="10" fillId="0" borderId="19"/>
    <xf numFmtId="10" fontId="79" fillId="0" borderId="0"/>
    <xf numFmtId="0" fontId="2" fillId="0" borderId="0" applyFont="0" applyFill="0" applyBorder="0" applyAlignment="0" applyProtection="0"/>
    <xf numFmtId="167" fontId="27" fillId="0" borderId="0">
      <alignment horizontal="right"/>
    </xf>
    <xf numFmtId="167" fontId="83" fillId="0" borderId="0">
      <alignment horizontal="right"/>
    </xf>
    <xf numFmtId="167" fontId="140" fillId="0" borderId="0">
      <alignment horizontal="right"/>
    </xf>
    <xf numFmtId="167" fontId="85" fillId="0" borderId="0">
      <alignment horizontal="right"/>
    </xf>
    <xf numFmtId="9" fontId="6" fillId="0" borderId="0" applyFont="0" applyFill="0" applyBorder="0" applyAlignment="0" applyProtection="0"/>
    <xf numFmtId="10" fontId="7" fillId="0" borderId="0">
      <alignment horizontal="right"/>
    </xf>
    <xf numFmtId="10" fontId="120" fillId="0" borderId="0">
      <alignment horizontal="right"/>
    </xf>
    <xf numFmtId="10" fontId="83" fillId="0" borderId="0">
      <alignment horizontal="right"/>
    </xf>
    <xf numFmtId="183" fontId="7" fillId="0" borderId="0">
      <alignment horizontal="right"/>
    </xf>
    <xf numFmtId="183" fontId="83" fillId="0" borderId="0">
      <alignment horizontal="right"/>
    </xf>
    <xf numFmtId="192" fontId="83" fillId="0" borderId="0">
      <alignment horizontal="right"/>
    </xf>
    <xf numFmtId="9" fontId="69" fillId="0" borderId="0" applyFont="0" applyFill="0" applyBorder="0" applyAlignment="0" applyProtection="0"/>
    <xf numFmtId="274" fontId="46" fillId="0" borderId="0" applyFont="0" applyFill="0" applyBorder="0" applyProtection="0">
      <alignment horizontal="right"/>
    </xf>
    <xf numFmtId="226" fontId="2" fillId="0" borderId="0" applyFill="0" applyBorder="0" applyAlignment="0" applyProtection="0"/>
    <xf numFmtId="167" fontId="39" fillId="0" borderId="0" applyFill="0" applyBorder="0" applyAlignment="0" applyProtection="0"/>
    <xf numFmtId="216" fontId="68" fillId="0" borderId="0" applyFill="0" applyBorder="0" applyProtection="0">
      <alignment vertical="center"/>
    </xf>
    <xf numFmtId="167" fontId="88" fillId="0" borderId="0"/>
    <xf numFmtId="10" fontId="46" fillId="0" borderId="0"/>
    <xf numFmtId="10" fontId="88" fillId="0" borderId="0">
      <protection locked="0"/>
    </xf>
    <xf numFmtId="260" fontId="43" fillId="0" borderId="0"/>
    <xf numFmtId="236" fontId="46" fillId="0" borderId="0" applyProtection="0">
      <alignment horizontal="right"/>
    </xf>
    <xf numFmtId="236" fontId="88" fillId="0" borderId="0">
      <alignment horizontal="right"/>
      <protection locked="0"/>
    </xf>
    <xf numFmtId="5" fontId="141" fillId="0" borderId="0"/>
    <xf numFmtId="37" fontId="79" fillId="6" borderId="0" applyNumberFormat="0" applyFont="0" applyFill="0" applyBorder="0" applyAlignment="0" applyProtection="0"/>
    <xf numFmtId="0" fontId="14" fillId="2" borderId="33" applyNumberFormat="0" applyFont="0" applyAlignment="0" applyProtection="0"/>
    <xf numFmtId="219" fontId="5" fillId="2" borderId="0" applyNumberFormat="0" applyFont="0" applyBorder="0" applyAlignment="0" applyProtection="0">
      <alignment horizontal="center"/>
      <protection locked="0"/>
    </xf>
    <xf numFmtId="0" fontId="142" fillId="10" borderId="0">
      <alignment horizontal="left" indent="1"/>
    </xf>
    <xf numFmtId="0" fontId="143" fillId="0" borderId="0"/>
    <xf numFmtId="0" fontId="143" fillId="0" borderId="7">
      <alignment horizontal="right"/>
    </xf>
    <xf numFmtId="0" fontId="40" fillId="0" borderId="0" applyNumberFormat="0" applyFont="0" applyFill="0" applyBorder="0" applyAlignment="0" applyProtection="0">
      <alignment horizontal="left"/>
    </xf>
    <xf numFmtId="15" fontId="40" fillId="0" borderId="0" applyFont="0" applyFill="0" applyBorder="0" applyAlignment="0" applyProtection="0"/>
    <xf numFmtId="4" fontId="40" fillId="0" borderId="0" applyFont="0" applyFill="0" applyBorder="0" applyAlignment="0" applyProtection="0"/>
    <xf numFmtId="0" fontId="144" fillId="0" borderId="1">
      <alignment horizontal="center"/>
    </xf>
    <xf numFmtId="3" fontId="40" fillId="0" borderId="0" applyFont="0" applyFill="0" applyBorder="0" applyAlignment="0" applyProtection="0"/>
    <xf numFmtId="0" fontId="40" fillId="21" borderId="0" applyNumberFormat="0" applyFont="0" applyBorder="0" applyAlignment="0" applyProtection="0"/>
    <xf numFmtId="0" fontId="40" fillId="22" borderId="0"/>
    <xf numFmtId="0" fontId="112" fillId="0" borderId="0" applyNumberFormat="0" applyFill="0" applyBorder="0" applyProtection="0">
      <alignment horizontal="right" vertical="center"/>
    </xf>
    <xf numFmtId="0" fontId="145" fillId="0" borderId="0">
      <alignment horizontal="right"/>
    </xf>
    <xf numFmtId="0" fontId="93" fillId="0" borderId="41">
      <alignment vertical="center"/>
    </xf>
    <xf numFmtId="224" fontId="146" fillId="0" borderId="0"/>
    <xf numFmtId="224" fontId="146" fillId="0" borderId="0"/>
    <xf numFmtId="0" fontId="115" fillId="0" borderId="1">
      <alignment horizontal="right"/>
    </xf>
    <xf numFmtId="0" fontId="141" fillId="0" borderId="42"/>
    <xf numFmtId="0" fontId="147" fillId="23" borderId="0">
      <alignment vertical="top"/>
    </xf>
    <xf numFmtId="0" fontId="148" fillId="14" borderId="33">
      <alignment horizontal="center" vertical="center" wrapText="1"/>
      <protection hidden="1"/>
    </xf>
    <xf numFmtId="0" fontId="40" fillId="1" borderId="0"/>
    <xf numFmtId="0" fontId="40" fillId="24" borderId="0"/>
    <xf numFmtId="0" fontId="7" fillId="18" borderId="0" applyNumberFormat="0" applyFont="0" applyBorder="0" applyAlignment="0" applyProtection="0"/>
    <xf numFmtId="184" fontId="27" fillId="0" borderId="0"/>
    <xf numFmtId="2" fontId="40" fillId="0" borderId="0">
      <alignment horizontal="center"/>
    </xf>
    <xf numFmtId="0" fontId="27" fillId="0" borderId="0"/>
    <xf numFmtId="229" fontId="2" fillId="0" borderId="0">
      <alignment horizontal="center"/>
    </xf>
    <xf numFmtId="175" fontId="149" fillId="0" borderId="0">
      <alignment horizontal="center"/>
    </xf>
    <xf numFmtId="42" fontId="59" fillId="0" borderId="0" applyFill="0" applyBorder="0" applyAlignment="0" applyProtection="0"/>
    <xf numFmtId="0" fontId="2" fillId="0" borderId="0" applyFont="0" applyFill="0" applyBorder="0" applyAlignment="0" applyProtection="0"/>
    <xf numFmtId="0" fontId="5" fillId="0" borderId="0" applyNumberFormat="0" applyFill="0" applyBorder="0" applyProtection="0">
      <alignment horizontal="left" vertical="top" wrapText="1"/>
    </xf>
    <xf numFmtId="0" fontId="5" fillId="0" borderId="0" applyNumberFormat="0" applyFill="0" applyBorder="0" applyProtection="0">
      <alignment horizontal="right" vertical="top" wrapText="1"/>
    </xf>
    <xf numFmtId="0" fontId="5" fillId="0" borderId="0" applyNumberFormat="0" applyFill="0" applyBorder="0" applyProtection="0">
      <alignment horizontal="left" vertical="top"/>
    </xf>
    <xf numFmtId="0" fontId="5" fillId="0" borderId="0" applyNumberFormat="0" applyFill="0" applyBorder="0" applyProtection="0">
      <alignment horizontal="right" vertical="top"/>
    </xf>
    <xf numFmtId="3" fontId="5" fillId="0" borderId="0" applyFill="0" applyBorder="0" applyProtection="0">
      <alignment horizontal="right" vertical="top"/>
    </xf>
    <xf numFmtId="261" fontId="5" fillId="0" borderId="0" applyFill="0" applyBorder="0" applyProtection="0">
      <alignment horizontal="right" vertical="top"/>
    </xf>
    <xf numFmtId="0" fontId="5" fillId="0" borderId="0" applyNumberFormat="0" applyFill="0" applyBorder="0" applyProtection="0">
      <alignment horizontal="left" wrapText="1"/>
    </xf>
    <xf numFmtId="0" fontId="5" fillId="0" borderId="0" applyNumberFormat="0" applyFill="0" applyBorder="0" applyProtection="0">
      <alignment horizontal="right" wrapText="1"/>
    </xf>
    <xf numFmtId="0" fontId="5" fillId="0" borderId="0" applyNumberFormat="0" applyFill="0" applyBorder="0" applyProtection="0">
      <alignment horizontal="left"/>
    </xf>
    <xf numFmtId="0" fontId="5" fillId="0" borderId="0" applyNumberFormat="0" applyFill="0" applyBorder="0" applyProtection="0">
      <alignment horizontal="right"/>
    </xf>
    <xf numFmtId="4" fontId="5" fillId="0" borderId="0" applyFill="0" applyBorder="0" applyProtection="0">
      <alignment wrapText="1"/>
    </xf>
    <xf numFmtId="0" fontId="5" fillId="0" borderId="0" applyNumberFormat="0" applyFill="0" applyBorder="0" applyProtection="0">
      <alignment horizontal="center" vertical="top" wrapText="1"/>
    </xf>
    <xf numFmtId="3" fontId="5" fillId="0" borderId="0" applyFill="0" applyBorder="0" applyProtection="0">
      <alignment horizontal="left"/>
    </xf>
    <xf numFmtId="4" fontId="5" fillId="0" borderId="0" applyFill="0" applyBorder="0" applyProtection="0">
      <alignment horizontal="left"/>
    </xf>
    <xf numFmtId="4" fontId="5" fillId="0" borderId="0" applyFill="0" applyBorder="0" applyProtection="0">
      <alignment horizontal="left"/>
    </xf>
    <xf numFmtId="1" fontId="5" fillId="0" borderId="0" applyFill="0" applyBorder="0" applyProtection="0">
      <alignment horizontal="left"/>
    </xf>
    <xf numFmtId="0" fontId="5" fillId="0" borderId="0" applyNumberFormat="0" applyFill="0" applyBorder="0" applyProtection="0">
      <alignment horizontal="center" wrapText="1"/>
    </xf>
    <xf numFmtId="0" fontId="82" fillId="0" borderId="0" applyNumberFormat="0" applyFill="0" applyBorder="0" applyProtection="0">
      <alignment horizontal="left" vertical="top" wrapText="1"/>
    </xf>
    <xf numFmtId="0" fontId="82" fillId="0" borderId="0" applyNumberFormat="0" applyFill="0" applyBorder="0" applyProtection="0">
      <alignment horizontal="left" wrapText="1"/>
    </xf>
    <xf numFmtId="0" fontId="82" fillId="0" borderId="0" applyNumberFormat="0" applyFill="0" applyBorder="0" applyProtection="0">
      <alignment horizontal="left"/>
    </xf>
    <xf numFmtId="0" fontId="82" fillId="0" borderId="0" applyNumberFormat="0" applyFill="0" applyBorder="0" applyProtection="0">
      <alignment horizontal="right" vertical="top" wrapText="1"/>
    </xf>
    <xf numFmtId="0" fontId="150" fillId="8" borderId="0" applyNumberFormat="0" applyProtection="0">
      <alignment horizontal="center" vertical="center"/>
    </xf>
    <xf numFmtId="4" fontId="24" fillId="8" borderId="0" applyProtection="0">
      <alignment horizontal="center" vertical="center"/>
    </xf>
    <xf numFmtId="0" fontId="151" fillId="8" borderId="0" applyNumberFormat="0" applyProtection="0">
      <alignment horizontal="center" vertical="center"/>
    </xf>
    <xf numFmtId="4" fontId="152" fillId="8" borderId="0" applyProtection="0">
      <alignment horizontal="center" vertical="center"/>
    </xf>
    <xf numFmtId="0" fontId="82" fillId="0" borderId="7" applyNumberFormat="0" applyFill="0" applyProtection="0">
      <alignment horizontal="center" wrapText="1"/>
    </xf>
    <xf numFmtId="0" fontId="153" fillId="18" borderId="0" applyNumberFormat="0" applyProtection="0">
      <alignment horizontal="center" vertical="center"/>
    </xf>
    <xf numFmtId="4" fontId="154" fillId="18" borderId="0" applyProtection="0">
      <alignment horizontal="center" vertical="center"/>
    </xf>
    <xf numFmtId="0" fontId="155" fillId="8" borderId="0" applyNumberFormat="0" applyProtection="0">
      <alignment horizontal="center" vertical="center"/>
    </xf>
    <xf numFmtId="4" fontId="156" fillId="8" borderId="0" applyProtection="0">
      <alignment horizontal="center" vertical="center"/>
    </xf>
    <xf numFmtId="0" fontId="157" fillId="16" borderId="0" applyNumberFormat="0" applyProtection="0">
      <alignment horizontal="center" vertical="center"/>
    </xf>
    <xf numFmtId="4" fontId="158" fillId="16" borderId="0" applyProtection="0">
      <alignment horizontal="center" vertical="center"/>
    </xf>
    <xf numFmtId="0" fontId="82" fillId="0" borderId="10" applyNumberFormat="0" applyFill="0" applyProtection="0">
      <alignment horizontal="right" wrapText="1"/>
    </xf>
    <xf numFmtId="0" fontId="159" fillId="0" borderId="0" applyNumberFormat="0" applyFill="0" applyBorder="0" applyProtection="0">
      <alignment horizontal="left" vertical="top" wrapText="1"/>
    </xf>
    <xf numFmtId="0" fontId="159" fillId="0" borderId="0" applyNumberFormat="0" applyFill="0" applyBorder="0" applyProtection="0">
      <alignment horizontal="left" wrapText="1"/>
    </xf>
    <xf numFmtId="0" fontId="159" fillId="0" borderId="0" applyNumberFormat="0" applyFill="0" applyBorder="0" applyProtection="0">
      <alignment horizontal="right" vertical="top" wrapText="1"/>
    </xf>
    <xf numFmtId="0" fontId="159" fillId="0" borderId="0" applyNumberFormat="0" applyFill="0" applyBorder="0" applyProtection="0">
      <alignment horizontal="right" wrapText="1"/>
    </xf>
    <xf numFmtId="0" fontId="150" fillId="8" borderId="0" applyNumberFormat="0" applyProtection="0">
      <alignment horizontal="center" vertical="center"/>
    </xf>
    <xf numFmtId="4" fontId="33" fillId="8" borderId="0" applyProtection="0">
      <alignment horizontal="center" vertical="center"/>
    </xf>
    <xf numFmtId="0" fontId="151" fillId="8" borderId="0" applyNumberFormat="0" applyProtection="0">
      <alignment horizontal="center" vertical="center"/>
    </xf>
    <xf numFmtId="4" fontId="160" fillId="8" borderId="0" applyProtection="0">
      <alignment horizontal="center" vertical="center"/>
    </xf>
    <xf numFmtId="0" fontId="153" fillId="18" borderId="0" applyNumberFormat="0" applyProtection="0">
      <alignment horizontal="center" vertical="center"/>
    </xf>
    <xf numFmtId="4" fontId="161" fillId="18" borderId="0" applyProtection="0">
      <alignment horizontal="center" vertical="center"/>
    </xf>
    <xf numFmtId="0" fontId="162" fillId="8" borderId="0" applyNumberFormat="0" applyProtection="0">
      <alignment horizontal="center" vertical="center"/>
    </xf>
    <xf numFmtId="4" fontId="163" fillId="8" borderId="0" applyProtection="0">
      <alignment horizontal="center" vertical="center"/>
    </xf>
    <xf numFmtId="0" fontId="157" fillId="16" borderId="0" applyNumberFormat="0" applyProtection="0">
      <alignment horizontal="center" vertical="center"/>
    </xf>
    <xf numFmtId="4" fontId="164" fillId="16" borderId="0" applyProtection="0">
      <alignment horizontal="center" vertical="center"/>
    </xf>
    <xf numFmtId="3" fontId="5" fillId="0" borderId="0" applyFill="0" applyBorder="0" applyProtection="0">
      <alignment horizontal="right"/>
    </xf>
    <xf numFmtId="3" fontId="5" fillId="0" borderId="0" applyFill="0" applyBorder="0" applyProtection="0">
      <alignment horizontal="center"/>
    </xf>
    <xf numFmtId="174" fontId="5" fillId="0" borderId="0" applyFill="0" applyBorder="0" applyProtection="0">
      <alignment horizontal="right"/>
    </xf>
    <xf numFmtId="174" fontId="82" fillId="0" borderId="0" applyFill="0" applyBorder="0" applyProtection="0">
      <alignment horizontal="right"/>
    </xf>
    <xf numFmtId="174" fontId="159" fillId="0" borderId="0" applyFill="0" applyBorder="0" applyProtection="0">
      <alignment horizontal="right"/>
    </xf>
    <xf numFmtId="174" fontId="165" fillId="0" borderId="0" applyFill="0" applyBorder="0" applyProtection="0">
      <alignment horizontal="right"/>
    </xf>
    <xf numFmtId="4" fontId="82" fillId="0" borderId="0" applyFill="0" applyBorder="0" applyProtection="0">
      <alignment horizontal="right"/>
    </xf>
    <xf numFmtId="4" fontId="159" fillId="0" borderId="0" applyFill="0" applyBorder="0" applyProtection="0">
      <alignment horizontal="right"/>
    </xf>
    <xf numFmtId="4" fontId="165" fillId="0" borderId="0" applyFill="0" applyBorder="0" applyProtection="0">
      <alignment horizontal="right"/>
    </xf>
    <xf numFmtId="262" fontId="5" fillId="0" borderId="0" applyFill="0" applyBorder="0" applyProtection="0">
      <alignment horizontal="right" vertical="top" wrapText="1"/>
    </xf>
    <xf numFmtId="0" fontId="166" fillId="0" borderId="7" applyNumberFormat="0" applyFill="0" applyProtection="0">
      <alignment horizontal="left" vertical="top"/>
    </xf>
    <xf numFmtId="4" fontId="5" fillId="0" borderId="0" applyFill="0" applyBorder="0" applyProtection="0">
      <alignment horizontal="left"/>
    </xf>
    <xf numFmtId="4" fontId="5" fillId="0" borderId="0" applyFill="0" applyBorder="0" applyProtection="0">
      <alignment horizontal="right"/>
    </xf>
    <xf numFmtId="4" fontId="5" fillId="0" borderId="0" applyFill="0" applyBorder="0" applyProtection="0">
      <alignment horizontal="center"/>
    </xf>
    <xf numFmtId="263" fontId="5" fillId="0" borderId="0" applyFill="0" applyBorder="0" applyProtection="0">
      <alignment horizontal="right"/>
    </xf>
    <xf numFmtId="264" fontId="5" fillId="0" borderId="0" applyFill="0" applyBorder="0" applyProtection="0">
      <alignment horizontal="right"/>
    </xf>
    <xf numFmtId="265" fontId="5" fillId="0" borderId="0" applyFill="0" applyBorder="0" applyProtection="0">
      <alignment horizontal="right"/>
    </xf>
    <xf numFmtId="195" fontId="5" fillId="0" borderId="0" applyFill="0" applyBorder="0" applyProtection="0">
      <alignment horizontal="right"/>
    </xf>
    <xf numFmtId="175" fontId="5" fillId="0" borderId="0" applyFill="0" applyBorder="0" applyProtection="0">
      <alignment horizontal="right"/>
    </xf>
    <xf numFmtId="4" fontId="5" fillId="0" borderId="0" applyFill="0" applyBorder="0" applyProtection="0">
      <alignment horizontal="center"/>
    </xf>
    <xf numFmtId="174" fontId="5" fillId="0" borderId="0" applyFill="0" applyBorder="0" applyProtection="0">
      <alignment horizontal="center"/>
    </xf>
    <xf numFmtId="0" fontId="5" fillId="0" borderId="0" applyNumberFormat="0" applyFill="0" applyBorder="0" applyProtection="0">
      <alignment horizontal="left" vertical="top" wrapText="1"/>
    </xf>
    <xf numFmtId="264" fontId="167" fillId="0" borderId="0" applyFill="0" applyBorder="0" applyProtection="0">
      <alignment horizontal="right"/>
    </xf>
    <xf numFmtId="263" fontId="167" fillId="0" borderId="0" applyFill="0" applyBorder="0" applyProtection="0">
      <alignment horizontal="right"/>
    </xf>
    <xf numFmtId="265" fontId="167" fillId="0" borderId="0" applyFill="0" applyBorder="0" applyProtection="0">
      <alignment horizontal="right"/>
    </xf>
    <xf numFmtId="14" fontId="167" fillId="0" borderId="0" applyFill="0" applyBorder="0" applyProtection="0">
      <alignment horizontal="right"/>
    </xf>
    <xf numFmtId="0" fontId="95" fillId="0" borderId="0" applyNumberFormat="0" applyFill="0" applyBorder="0" applyProtection="0">
      <alignment horizontal="left"/>
    </xf>
    <xf numFmtId="0" fontId="82" fillId="0" borderId="7" applyNumberFormat="0" applyFill="0" applyProtection="0"/>
    <xf numFmtId="0" fontId="61" fillId="0" borderId="0" applyNumberFormat="0" applyFill="0" applyBorder="0" applyProtection="0"/>
    <xf numFmtId="0" fontId="82" fillId="0" borderId="7" applyNumberFormat="0" applyFill="0" applyProtection="0">
      <alignment horizontal="center" wrapText="1"/>
    </xf>
    <xf numFmtId="0" fontId="82" fillId="0" borderId="0" applyNumberFormat="0" applyFill="0" applyBorder="0" applyProtection="0">
      <alignment horizontal="center"/>
    </xf>
    <xf numFmtId="0" fontId="82" fillId="0" borderId="0" applyNumberFormat="0" applyFill="0" applyBorder="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68" fillId="0" borderId="0" applyNumberFormat="0" applyFill="0" applyBorder="0" applyProtection="0">
      <alignment horizontal="left" vertical="center"/>
    </xf>
    <xf numFmtId="197" fontId="46" fillId="0" borderId="0" applyFill="0" applyBorder="0" applyAlignment="0" applyProtection="0"/>
    <xf numFmtId="0" fontId="169" fillId="0" borderId="0"/>
    <xf numFmtId="0" fontId="170" fillId="0" borderId="0"/>
    <xf numFmtId="0" fontId="168" fillId="0" borderId="22" applyNumberFormat="0" applyFill="0" applyProtection="0">
      <alignment horizontal="left" vertical="center"/>
    </xf>
    <xf numFmtId="0" fontId="14" fillId="2" borderId="0" applyNumberFormat="0" applyFont="0" applyBorder="0" applyAlignment="0" applyProtection="0"/>
    <xf numFmtId="0" fontId="171" fillId="0" borderId="0"/>
    <xf numFmtId="0" fontId="13" fillId="0" borderId="0" applyFill="0" applyBorder="0" applyProtection="0">
      <alignment horizontal="center" vertical="center"/>
    </xf>
    <xf numFmtId="0" fontId="172" fillId="0" borderId="0" applyFill="0" applyBorder="0" applyProtection="0">
      <alignment horizontal="center" vertical="center"/>
    </xf>
    <xf numFmtId="200" fontId="80" fillId="0" borderId="10" applyBorder="0" applyProtection="0">
      <alignment horizontal="right" vertical="center"/>
    </xf>
    <xf numFmtId="0" fontId="173" fillId="25" borderId="0" applyBorder="0" applyProtection="0">
      <alignment horizontal="centerContinuous" vertical="center"/>
    </xf>
    <xf numFmtId="0" fontId="173" fillId="16" borderId="10" applyBorder="0" applyProtection="0">
      <alignment horizontal="centerContinuous" vertical="center"/>
    </xf>
    <xf numFmtId="0" fontId="174" fillId="0" borderId="0" applyBorder="0" applyProtection="0">
      <alignment vertical="center"/>
    </xf>
    <xf numFmtId="0" fontId="14" fillId="0" borderId="0" applyBorder="0" applyProtection="0">
      <alignment horizontal="left"/>
    </xf>
    <xf numFmtId="0" fontId="94" fillId="0" borderId="0" applyNumberFormat="0" applyFill="0" applyBorder="0" applyProtection="0">
      <alignment horizontal="left"/>
    </xf>
    <xf numFmtId="0" fontId="13" fillId="0" borderId="0" applyFill="0" applyBorder="0" applyProtection="0"/>
    <xf numFmtId="0" fontId="175" fillId="0" borderId="0" applyFill="0" applyBorder="0" applyProtection="0">
      <alignment vertical="center"/>
    </xf>
    <xf numFmtId="0" fontId="13" fillId="0" borderId="0" applyFill="0" applyBorder="0" applyProtection="0">
      <alignment horizontal="left"/>
    </xf>
    <xf numFmtId="0" fontId="15" fillId="0" borderId="21" applyFill="0" applyBorder="0" applyProtection="0">
      <alignment horizontal="left" vertical="top"/>
    </xf>
    <xf numFmtId="0" fontId="120" fillId="0" borderId="0">
      <alignment horizontal="centerContinuous"/>
    </xf>
    <xf numFmtId="0" fontId="54" fillId="8" borderId="19" applyNumberFormat="0" applyFont="0" applyFill="0" applyAlignment="0" applyProtection="0">
      <protection locked="0"/>
    </xf>
    <xf numFmtId="234" fontId="176" fillId="0" borderId="0" applyNumberFormat="0" applyFill="0" applyBorder="0">
      <alignment horizontal="left"/>
    </xf>
    <xf numFmtId="234" fontId="176" fillId="0" borderId="0" applyNumberFormat="0" applyFill="0" applyBorder="0">
      <alignment horizontal="right"/>
    </xf>
    <xf numFmtId="234" fontId="177" fillId="0" borderId="0" applyNumberFormat="0" applyFill="0" applyBorder="0">
      <alignment horizontal="right"/>
    </xf>
    <xf numFmtId="0" fontId="178" fillId="0" borderId="0" applyFill="0" applyBorder="0" applyProtection="0">
      <alignment horizontal="center" vertical="center"/>
    </xf>
    <xf numFmtId="0" fontId="54" fillId="8" borderId="43" applyNumberFormat="0" applyFont="0" applyFill="0" applyAlignment="0" applyProtection="0">
      <protection locked="0"/>
    </xf>
    <xf numFmtId="0" fontId="179" fillId="0" borderId="0" applyFill="0" applyBorder="0" applyProtection="0">
      <alignment vertical="top"/>
    </xf>
    <xf numFmtId="0" fontId="180" fillId="0" borderId="0" applyFill="0" applyBorder="0" applyProtection="0">
      <alignment vertical="center"/>
    </xf>
    <xf numFmtId="0" fontId="181" fillId="0" borderId="0" applyFill="0" applyBorder="0" applyProtection="0"/>
    <xf numFmtId="0" fontId="182" fillId="0" borderId="21" applyFill="0" applyBorder="0" applyProtection="0"/>
    <xf numFmtId="0" fontId="182" fillId="0" borderId="0"/>
    <xf numFmtId="0" fontId="183" fillId="0" borderId="0" applyNumberFormat="0" applyFill="0" applyBorder="0" applyProtection="0"/>
    <xf numFmtId="234" fontId="88" fillId="0" borderId="0">
      <alignment horizontal="left"/>
      <protection locked="0"/>
    </xf>
    <xf numFmtId="0" fontId="184" fillId="0" borderId="0" applyFill="0" applyBorder="0" applyProtection="0"/>
    <xf numFmtId="0" fontId="185" fillId="0" borderId="0"/>
    <xf numFmtId="0" fontId="184" fillId="0" borderId="0" applyNumberFormat="0" applyFill="0" applyBorder="0" applyProtection="0"/>
    <xf numFmtId="0" fontId="183" fillId="0" borderId="0" applyNumberFormat="0" applyFill="0" applyBorder="0" applyProtection="0"/>
    <xf numFmtId="0" fontId="183" fillId="0" borderId="0"/>
    <xf numFmtId="0" fontId="186" fillId="10" borderId="0" applyBorder="0">
      <alignment horizontal="left" vertical="center" indent="1"/>
    </xf>
    <xf numFmtId="0" fontId="187" fillId="0" borderId="0">
      <alignment vertical="top"/>
    </xf>
    <xf numFmtId="0" fontId="188" fillId="0" borderId="0"/>
    <xf numFmtId="0" fontId="189" fillId="0" borderId="0"/>
    <xf numFmtId="0" fontId="54" fillId="0" borderId="0"/>
    <xf numFmtId="0" fontId="189" fillId="0" borderId="0">
      <alignment vertical="top"/>
    </xf>
    <xf numFmtId="0" fontId="2" fillId="0" borderId="0"/>
    <xf numFmtId="18" fontId="189" fillId="8" borderId="0" applyFont="0" applyFill="0" applyBorder="0" applyAlignment="0" applyProtection="0">
      <protection locked="0"/>
    </xf>
    <xf numFmtId="0" fontId="2" fillId="0" borderId="0"/>
    <xf numFmtId="0" fontId="2" fillId="0" borderId="19"/>
    <xf numFmtId="0" fontId="54" fillId="0" borderId="0"/>
    <xf numFmtId="0" fontId="2" fillId="0" borderId="0"/>
    <xf numFmtId="0" fontId="2" fillId="0" borderId="19"/>
    <xf numFmtId="0" fontId="2" fillId="0" borderId="0"/>
    <xf numFmtId="0" fontId="7"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190" fillId="0" borderId="0" applyNumberFormat="0" applyFill="0" applyBorder="0" applyAlignment="0" applyProtection="0"/>
    <xf numFmtId="0" fontId="191" fillId="26" borderId="0" applyNumberFormat="0" applyBorder="0" applyProtection="0">
      <alignment horizontal="left" vertical="center"/>
    </xf>
    <xf numFmtId="224" fontId="42" fillId="0" borderId="0">
      <alignment horizontal="centerContinuous"/>
    </xf>
    <xf numFmtId="224" fontId="192" fillId="0" borderId="44">
      <alignment horizontal="centerContinuous"/>
    </xf>
    <xf numFmtId="224" fontId="193" fillId="0" borderId="0">
      <alignment horizontal="centerContinuous"/>
      <protection locked="0"/>
    </xf>
    <xf numFmtId="224" fontId="193" fillId="0" borderId="0">
      <alignment horizontal="left"/>
    </xf>
    <xf numFmtId="234" fontId="194" fillId="0" borderId="0">
      <alignment horizontal="center"/>
    </xf>
    <xf numFmtId="234" fontId="194" fillId="0" borderId="0">
      <alignment horizontal="left"/>
    </xf>
    <xf numFmtId="0" fontId="195" fillId="0" borderId="0">
      <alignment vertical="top"/>
    </xf>
    <xf numFmtId="0" fontId="40" fillId="0" borderId="0" applyBorder="0"/>
    <xf numFmtId="0" fontId="2" fillId="0" borderId="0" applyNumberFormat="0" applyFill="0" applyBorder="0" applyAlignment="0" applyProtection="0"/>
    <xf numFmtId="0" fontId="13" fillId="0" borderId="0" applyNumberFormat="0" applyFill="0" applyBorder="0" applyAlignment="0" applyProtection="0"/>
    <xf numFmtId="0" fontId="184" fillId="0" borderId="0"/>
    <xf numFmtId="0" fontId="183" fillId="0" borderId="0"/>
    <xf numFmtId="0" fontId="196" fillId="0" borderId="0"/>
    <xf numFmtId="206" fontId="7" fillId="0" borderId="0" applyFill="0" applyBorder="0" applyProtection="0"/>
    <xf numFmtId="207" fontId="7" fillId="0" borderId="0" applyFill="0" applyBorder="0" applyProtection="0"/>
    <xf numFmtId="217" fontId="197" fillId="0" borderId="32" applyFill="0" applyBorder="0" applyProtection="0">
      <alignment vertical="center"/>
    </xf>
    <xf numFmtId="235" fontId="46" fillId="0" borderId="0">
      <alignment horizontal="right"/>
    </xf>
    <xf numFmtId="268" fontId="40" fillId="0" borderId="8">
      <alignment horizontal="center"/>
    </xf>
    <xf numFmtId="0" fontId="144" fillId="0" borderId="8" applyNumberFormat="0" applyFont="0" applyAlignment="0">
      <alignment horizontal="left"/>
    </xf>
    <xf numFmtId="169" fontId="40" fillId="0" borderId="8">
      <alignment horizontal="left"/>
    </xf>
    <xf numFmtId="0" fontId="62" fillId="0" borderId="0"/>
    <xf numFmtId="3" fontId="40" fillId="0" borderId="0" applyBorder="0">
      <alignment horizontal="center"/>
    </xf>
    <xf numFmtId="5" fontId="7" fillId="0" borderId="0"/>
    <xf numFmtId="5" fontId="85" fillId="0" borderId="0"/>
    <xf numFmtId="169" fontId="7" fillId="0" borderId="0"/>
    <xf numFmtId="193" fontId="27" fillId="0" borderId="8"/>
    <xf numFmtId="169" fontId="83" fillId="0" borderId="0"/>
    <xf numFmtId="169" fontId="85" fillId="0" borderId="0"/>
    <xf numFmtId="220" fontId="7" fillId="0" borderId="0"/>
    <xf numFmtId="220" fontId="83" fillId="0" borderId="0"/>
    <xf numFmtId="0" fontId="54" fillId="0" borderId="0"/>
    <xf numFmtId="198" fontId="7" fillId="0" borderId="0"/>
    <xf numFmtId="0" fontId="14" fillId="8" borderId="0" applyNumberFormat="0" applyFont="0" applyAlignment="0" applyProtection="0"/>
    <xf numFmtId="0" fontId="14" fillId="8" borderId="19" applyNumberFormat="0" applyFont="0" applyAlignment="0" applyProtection="0">
      <protection locked="0"/>
    </xf>
    <xf numFmtId="0" fontId="23" fillId="0" borderId="0" applyNumberFormat="0" applyFill="0" applyBorder="0" applyAlignment="0" applyProtection="0"/>
    <xf numFmtId="0" fontId="198" fillId="2" borderId="0">
      <alignment horizontal="center"/>
    </xf>
    <xf numFmtId="1" fontId="199" fillId="0" borderId="0">
      <alignment horizontal="right"/>
    </xf>
    <xf numFmtId="0" fontId="179" fillId="0" borderId="0">
      <alignment horizontal="right"/>
    </xf>
    <xf numFmtId="0" fontId="27" fillId="0" borderId="0">
      <alignment vertical="top" wrapText="1"/>
    </xf>
    <xf numFmtId="266" fontId="7" fillId="0" borderId="0" applyFill="0" applyBorder="0" applyAlignment="0" applyProtection="0"/>
    <xf numFmtId="255" fontId="27" fillId="0" borderId="0"/>
    <xf numFmtId="211" fontId="80" fillId="0" borderId="10" applyBorder="0" applyProtection="0">
      <alignment horizontal="right"/>
    </xf>
    <xf numFmtId="227" fontId="59" fillId="0" borderId="0" applyFont="0" applyFill="0" applyBorder="0" applyAlignment="0" applyProtection="0"/>
    <xf numFmtId="231" fontId="27" fillId="0" borderId="0"/>
    <xf numFmtId="170" fontId="27" fillId="0" borderId="0" applyFont="0" applyFill="0" applyBorder="0" applyAlignment="0" applyProtection="0"/>
    <xf numFmtId="0" fontId="2" fillId="0" borderId="0"/>
    <xf numFmtId="0" fontId="245" fillId="0" borderId="0"/>
    <xf numFmtId="43" fontId="245" fillId="0" borderId="0" applyFont="0" applyFill="0" applyBorder="0" applyAlignment="0" applyProtection="0"/>
    <xf numFmtId="9" fontId="245" fillId="0" borderId="0" applyFont="0" applyFill="0" applyBorder="0" applyAlignment="0" applyProtection="0"/>
    <xf numFmtId="0" fontId="1" fillId="0" borderId="0"/>
    <xf numFmtId="9" fontId="1" fillId="0" borderId="0" applyFont="0" applyFill="0" applyBorder="0" applyAlignment="0" applyProtection="0"/>
    <xf numFmtId="0" fontId="247" fillId="0" borderId="0">
      <protection locked="0"/>
    </xf>
    <xf numFmtId="0" fontId="2" fillId="0" borderId="0"/>
    <xf numFmtId="0" fontId="2" fillId="0" borderId="0"/>
    <xf numFmtId="0" fontId="2" fillId="0" borderId="0">
      <alignment vertical="top"/>
    </xf>
    <xf numFmtId="0" fontId="2" fillId="0" borderId="0">
      <alignment vertical="top"/>
    </xf>
    <xf numFmtId="0" fontId="2" fillId="0" borderId="0" applyFont="0" applyFill="0" applyBorder="0" applyAlignment="0" applyProtection="0"/>
    <xf numFmtId="0" fontId="2" fillId="0" borderId="0" applyFont="0" applyFill="0" applyBorder="0" applyAlignment="0" applyProtection="0"/>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18" fillId="0" borderId="0"/>
    <xf numFmtId="0" fontId="248" fillId="0" borderId="0" applyFont="0" applyFill="0" applyBorder="0" applyAlignment="0" applyProtection="0"/>
    <xf numFmtId="0" fontId="248" fillId="0" borderId="0" applyFont="0" applyFill="0" applyBorder="0" applyAlignment="0" applyProtection="0"/>
    <xf numFmtId="220" fontId="248" fillId="0" borderId="0" applyFont="0" applyFill="0" applyBorder="0" applyAlignment="0" applyProtection="0"/>
    <xf numFmtId="0" fontId="14" fillId="0" borderId="0">
      <alignment horizontal="left"/>
    </xf>
    <xf numFmtId="0" fontId="12" fillId="0" borderId="0"/>
    <xf numFmtId="355" fontId="12" fillId="0" borderId="0"/>
    <xf numFmtId="0" fontId="12" fillId="0" borderId="0"/>
    <xf numFmtId="0" fontId="12" fillId="0" borderId="0"/>
    <xf numFmtId="0" fontId="5" fillId="0" borderId="0"/>
    <xf numFmtId="0" fontId="54" fillId="0" borderId="0"/>
    <xf numFmtId="0" fontId="38" fillId="0" borderId="0"/>
    <xf numFmtId="0" fontId="248" fillId="0" borderId="0" applyFont="0" applyFill="0" applyBorder="0" applyAlignment="0" applyProtection="0"/>
    <xf numFmtId="0" fontId="24" fillId="0" borderId="0" applyFont="0" applyFill="0" applyBorder="0" applyAlignment="0" applyProtection="0">
      <protection locked="0"/>
    </xf>
    <xf numFmtId="0" fontId="61" fillId="0" borderId="0" applyNumberForma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48" fillId="0" borderId="0" applyFont="0" applyFill="0" applyBorder="0" applyAlignment="0" applyProtection="0"/>
    <xf numFmtId="0" fontId="248" fillId="0" borderId="0" applyFont="0" applyFill="0" applyBorder="0" applyAlignment="0" applyProtection="0"/>
    <xf numFmtId="0" fontId="4" fillId="0" borderId="0"/>
    <xf numFmtId="356" fontId="2" fillId="0" borderId="0"/>
    <xf numFmtId="0" fontId="2" fillId="0" borderId="0"/>
    <xf numFmtId="0" fontId="4" fillId="0" borderId="0"/>
  </cellStyleXfs>
  <cellXfs count="979">
    <xf numFmtId="0" fontId="0" fillId="0" borderId="0" xfId="0"/>
    <xf numFmtId="0" fontId="15" fillId="0" borderId="21" xfId="751" applyFont="1" applyBorder="1" applyAlignment="1">
      <alignment vertical="top"/>
    </xf>
    <xf numFmtId="0" fontId="15" fillId="0" borderId="0" xfId="751" applyFont="1" applyBorder="1" applyAlignment="1"/>
    <xf numFmtId="0" fontId="15" fillId="0" borderId="0" xfId="751" applyFont="1" applyBorder="1" applyAlignment="1">
      <alignment horizontal="left" vertical="top"/>
    </xf>
    <xf numFmtId="0" fontId="15" fillId="0" borderId="0" xfId="751" applyFont="1" applyBorder="1" applyAlignment="1">
      <alignment horizontal="left"/>
    </xf>
    <xf numFmtId="0" fontId="14" fillId="0" borderId="27" xfId="751" applyFont="1" applyBorder="1" applyAlignment="1">
      <alignment horizontal="center"/>
    </xf>
    <xf numFmtId="0" fontId="14" fillId="0" borderId="0" xfId="751" applyFont="1" applyBorder="1" applyAlignment="1">
      <alignment horizontal="center"/>
    </xf>
    <xf numFmtId="0" fontId="17" fillId="0" borderId="21" xfId="751" applyFont="1" applyBorder="1" applyAlignment="1">
      <alignment vertical="top"/>
    </xf>
    <xf numFmtId="0" fontId="14" fillId="0" borderId="21" xfId="751" applyFont="1" applyBorder="1" applyAlignment="1">
      <alignment vertical="top"/>
    </xf>
    <xf numFmtId="170" fontId="14" fillId="0" borderId="0" xfId="751" quotePrefix="1" applyNumberFormat="1" applyFont="1" applyBorder="1" applyAlignment="1">
      <alignment horizontal="center" vertical="top"/>
    </xf>
    <xf numFmtId="0" fontId="17" fillId="0" borderId="45" xfId="751" applyFont="1" applyBorder="1" applyAlignment="1">
      <alignment vertical="top"/>
    </xf>
    <xf numFmtId="170" fontId="14" fillId="0" borderId="45" xfId="751" quotePrefix="1" applyNumberFormat="1" applyFont="1" applyBorder="1" applyAlignment="1">
      <alignment horizontal="center" vertical="top"/>
    </xf>
    <xf numFmtId="170" fontId="14" fillId="0" borderId="19" xfId="751" quotePrefix="1" applyNumberFormat="1" applyFont="1" applyBorder="1" applyAlignment="1">
      <alignment horizontal="center" vertical="top"/>
    </xf>
    <xf numFmtId="170" fontId="14" fillId="0" borderId="46" xfId="751" quotePrefix="1" applyNumberFormat="1" applyFont="1" applyBorder="1" applyAlignment="1">
      <alignment horizontal="center" vertical="top"/>
    </xf>
    <xf numFmtId="0" fontId="20" fillId="0" borderId="0" xfId="751" applyFont="1" applyBorder="1" applyAlignment="1">
      <alignment horizontal="center"/>
    </xf>
    <xf numFmtId="0" fontId="15" fillId="0" borderId="0" xfId="751" applyFont="1" applyBorder="1"/>
    <xf numFmtId="0" fontId="15" fillId="0" borderId="19" xfId="751" applyFont="1" applyBorder="1" applyAlignment="1"/>
    <xf numFmtId="0" fontId="15" fillId="0" borderId="19" xfId="751" applyFont="1" applyBorder="1"/>
    <xf numFmtId="0" fontId="22" fillId="0" borderId="21" xfId="751" applyFont="1" applyBorder="1" applyAlignment="1">
      <alignment vertical="top"/>
    </xf>
    <xf numFmtId="0" fontId="22" fillId="0" borderId="0" xfId="751" applyFont="1" applyBorder="1" applyAlignment="1">
      <alignment vertical="top"/>
    </xf>
    <xf numFmtId="173" fontId="14" fillId="0" borderId="32" xfId="751" applyNumberFormat="1" applyFont="1" applyBorder="1" applyAlignment="1">
      <alignment horizontal="center"/>
    </xf>
    <xf numFmtId="0" fontId="14" fillId="0" borderId="32" xfId="751" applyFont="1" applyBorder="1" applyAlignment="1">
      <alignment horizontal="center"/>
    </xf>
    <xf numFmtId="168" fontId="15" fillId="0" borderId="0" xfId="751" applyNumberFormat="1" applyFont="1" applyBorder="1" applyAlignment="1"/>
    <xf numFmtId="0" fontId="14" fillId="0" borderId="0" xfId="751" applyFont="1" applyBorder="1" applyAlignment="1"/>
    <xf numFmtId="0" fontId="15" fillId="0" borderId="0" xfId="751" applyFont="1" applyBorder="1" applyAlignment="1">
      <alignment horizontal="right" vertical="top"/>
    </xf>
    <xf numFmtId="0" fontId="15" fillId="0" borderId="0" xfId="751" applyFont="1" applyBorder="1" applyAlignment="1">
      <alignment vertical="top"/>
    </xf>
    <xf numFmtId="0" fontId="14" fillId="0" borderId="0" xfId="751" applyFont="1" applyBorder="1" applyAlignment="1">
      <alignment vertical="top"/>
    </xf>
    <xf numFmtId="0" fontId="15" fillId="0" borderId="10" xfId="751" applyFont="1" applyBorder="1"/>
    <xf numFmtId="167" fontId="15" fillId="0" borderId="0" xfId="2212" applyNumberFormat="1" applyFont="1"/>
    <xf numFmtId="166" fontId="15" fillId="0" borderId="0" xfId="751" applyNumberFormat="1" applyFont="1" applyBorder="1" applyAlignment="1">
      <alignment horizontal="center"/>
    </xf>
    <xf numFmtId="166" fontId="15" fillId="0" borderId="10" xfId="751" applyNumberFormat="1" applyFont="1" applyBorder="1" applyAlignment="1">
      <alignment horizontal="center"/>
    </xf>
    <xf numFmtId="166" fontId="14" fillId="0" borderId="0" xfId="751" applyNumberFormat="1" applyFont="1" applyBorder="1" applyAlignment="1">
      <alignment horizontal="center"/>
    </xf>
    <xf numFmtId="166" fontId="14" fillId="0" borderId="19" xfId="751" applyNumberFormat="1" applyFont="1" applyBorder="1" applyAlignment="1">
      <alignment horizontal="center"/>
    </xf>
    <xf numFmtId="178" fontId="15" fillId="0" borderId="0" xfId="751" applyNumberFormat="1" applyFont="1" applyBorder="1" applyAlignment="1">
      <alignment horizontal="right" vertical="top"/>
    </xf>
    <xf numFmtId="178" fontId="15" fillId="0" borderId="0" xfId="751" applyNumberFormat="1" applyFont="1" applyBorder="1" applyAlignment="1">
      <alignment horizontal="right"/>
    </xf>
    <xf numFmtId="179" fontId="15" fillId="0" borderId="0" xfId="751" applyNumberFormat="1" applyFont="1" applyBorder="1" applyAlignment="1">
      <alignment horizontal="right" vertical="top"/>
    </xf>
    <xf numFmtId="178" fontId="15" fillId="0" borderId="10" xfId="751" applyNumberFormat="1" applyFont="1" applyBorder="1" applyAlignment="1">
      <alignment horizontal="right" vertical="top"/>
    </xf>
    <xf numFmtId="179" fontId="16" fillId="0" borderId="0" xfId="751" applyNumberFormat="1" applyFont="1" applyBorder="1" applyAlignment="1">
      <alignment horizontal="right" vertical="top"/>
    </xf>
    <xf numFmtId="178" fontId="16" fillId="0" borderId="0" xfId="751" applyNumberFormat="1" applyFont="1" applyBorder="1" applyAlignment="1">
      <alignment horizontal="right" vertical="top"/>
    </xf>
    <xf numFmtId="178" fontId="16" fillId="0" borderId="10" xfId="751" applyNumberFormat="1" applyFont="1" applyBorder="1" applyAlignment="1">
      <alignment horizontal="right" vertical="top"/>
    </xf>
    <xf numFmtId="0" fontId="20" fillId="0" borderId="10" xfId="751" applyFont="1" applyBorder="1" applyAlignment="1">
      <alignment horizontal="center"/>
    </xf>
    <xf numFmtId="0" fontId="14" fillId="0" borderId="14" xfId="751" applyFont="1" applyBorder="1"/>
    <xf numFmtId="0" fontId="14" fillId="0" borderId="22" xfId="751" applyFont="1" applyBorder="1"/>
    <xf numFmtId="0" fontId="0" fillId="0" borderId="22" xfId="751" applyFont="1" applyBorder="1" applyAlignment="1">
      <alignment horizontal="centerContinuous" vertical="top"/>
    </xf>
    <xf numFmtId="0" fontId="0" fillId="0" borderId="48" xfId="751" applyFont="1" applyBorder="1" applyAlignment="1">
      <alignment horizontal="centerContinuous" vertical="top"/>
    </xf>
    <xf numFmtId="170" fontId="14" fillId="0" borderId="14" xfId="751" applyNumberFormat="1" applyFont="1" applyBorder="1" applyAlignment="1">
      <alignment horizontal="centerContinuous" vertical="top"/>
    </xf>
    <xf numFmtId="14" fontId="14" fillId="0" borderId="27" xfId="751" applyNumberFormat="1" applyFont="1" applyBorder="1" applyAlignment="1">
      <alignment horizontal="center"/>
    </xf>
    <xf numFmtId="179" fontId="14" fillId="0" borderId="0" xfId="751" applyNumberFormat="1" applyFont="1" applyBorder="1" applyAlignment="1">
      <alignment horizontal="right" vertical="top"/>
    </xf>
    <xf numFmtId="178" fontId="16" fillId="0" borderId="10" xfId="751" applyNumberFormat="1" applyFont="1" applyFill="1" applyBorder="1" applyAlignment="1">
      <alignment horizontal="right" vertical="top"/>
    </xf>
    <xf numFmtId="166" fontId="15" fillId="0" borderId="10" xfId="751" applyNumberFormat="1" applyFont="1" applyFill="1" applyBorder="1" applyAlignment="1">
      <alignment horizontal="center"/>
    </xf>
    <xf numFmtId="0" fontId="15" fillId="0" borderId="0" xfId="751" applyFont="1" applyFill="1" applyBorder="1" applyAlignment="1">
      <alignment vertical="top"/>
    </xf>
    <xf numFmtId="0" fontId="15" fillId="0" borderId="0" xfId="751" applyFont="1" applyFill="1" applyBorder="1" applyAlignment="1"/>
    <xf numFmtId="178" fontId="15" fillId="0" borderId="10" xfId="751" applyNumberFormat="1" applyFont="1" applyFill="1" applyBorder="1" applyAlignment="1">
      <alignment horizontal="right" vertical="top"/>
    </xf>
    <xf numFmtId="179" fontId="14" fillId="0" borderId="0" xfId="751" applyNumberFormat="1" applyFont="1" applyFill="1" applyBorder="1" applyAlignment="1">
      <alignment horizontal="right" vertical="top"/>
    </xf>
    <xf numFmtId="0" fontId="14" fillId="0" borderId="0" xfId="751" applyFont="1" applyFill="1" applyBorder="1" applyAlignment="1">
      <alignment vertical="top"/>
    </xf>
    <xf numFmtId="0" fontId="14" fillId="0" borderId="0" xfId="751" applyFont="1" applyFill="1" applyBorder="1" applyAlignment="1"/>
    <xf numFmtId="179" fontId="14" fillId="0" borderId="28" xfId="751" applyNumberFormat="1" applyFont="1" applyFill="1" applyBorder="1" applyAlignment="1">
      <alignment horizontal="right" vertical="top"/>
    </xf>
    <xf numFmtId="166" fontId="14" fillId="0" borderId="28" xfId="751" applyNumberFormat="1" applyFont="1" applyFill="1" applyBorder="1" applyAlignment="1">
      <alignment horizontal="center"/>
    </xf>
    <xf numFmtId="0" fontId="15" fillId="0" borderId="0" xfId="751" applyFont="1" applyFill="1" applyBorder="1" applyAlignment="1">
      <alignment horizontal="right" vertical="top"/>
    </xf>
    <xf numFmtId="0" fontId="15" fillId="0" borderId="0" xfId="751" applyFont="1" applyFill="1" applyBorder="1" applyAlignment="1">
      <alignment horizontal="left"/>
    </xf>
    <xf numFmtId="179" fontId="21" fillId="0" borderId="0" xfId="751" applyNumberFormat="1" applyFont="1" applyFill="1" applyBorder="1" applyAlignment="1">
      <alignment horizontal="right" vertical="top"/>
    </xf>
    <xf numFmtId="0" fontId="15" fillId="0" borderId="0" xfId="755" applyFont="1" applyFill="1"/>
    <xf numFmtId="0" fontId="14" fillId="0" borderId="45" xfId="755" applyFont="1" applyFill="1" applyBorder="1"/>
    <xf numFmtId="0" fontId="14" fillId="0" borderId="19" xfId="755" applyFont="1" applyFill="1" applyBorder="1"/>
    <xf numFmtId="0" fontId="15" fillId="0" borderId="19" xfId="755" applyFont="1" applyFill="1" applyBorder="1"/>
    <xf numFmtId="14" fontId="16" fillId="0" borderId="19" xfId="755" applyNumberFormat="1" applyFont="1" applyFill="1" applyBorder="1"/>
    <xf numFmtId="0" fontId="15" fillId="0" borderId="0" xfId="755" applyFont="1" applyFill="1" applyAlignment="1">
      <alignment horizontal="right"/>
    </xf>
    <xf numFmtId="0" fontId="2" fillId="0" borderId="0" xfId="755"/>
    <xf numFmtId="0" fontId="15" fillId="0" borderId="0" xfId="755" applyFont="1"/>
    <xf numFmtId="0" fontId="17" fillId="0" borderId="21" xfId="755" applyFont="1" applyBorder="1"/>
    <xf numFmtId="0" fontId="17" fillId="0" borderId="0" xfId="755" applyFont="1" applyBorder="1"/>
    <xf numFmtId="0" fontId="15" fillId="0" borderId="0" xfId="755" applyFont="1" applyBorder="1"/>
    <xf numFmtId="0" fontId="15" fillId="0" borderId="12" xfId="755" applyFont="1" applyBorder="1" applyAlignment="1">
      <alignment horizontal="right"/>
    </xf>
    <xf numFmtId="0" fontId="15" fillId="0" borderId="21" xfId="755" applyFont="1" applyBorder="1"/>
    <xf numFmtId="0" fontId="15" fillId="0" borderId="12" xfId="755" applyFont="1" applyBorder="1"/>
    <xf numFmtId="0" fontId="14" fillId="0" borderId="14" xfId="755" applyFont="1" applyBorder="1"/>
    <xf numFmtId="0" fontId="15" fillId="0" borderId="22" xfId="755" applyFont="1" applyBorder="1"/>
    <xf numFmtId="0" fontId="14" fillId="0" borderId="22" xfId="755" applyFont="1" applyBorder="1"/>
    <xf numFmtId="0" fontId="15" fillId="0" borderId="48" xfId="755" applyFont="1" applyBorder="1"/>
    <xf numFmtId="0" fontId="15" fillId="0" borderId="19" xfId="755" applyFont="1" applyBorder="1"/>
    <xf numFmtId="0" fontId="15" fillId="0" borderId="46" xfId="755" applyFont="1" applyBorder="1"/>
    <xf numFmtId="0" fontId="15" fillId="0" borderId="32" xfId="755" applyFont="1" applyBorder="1"/>
    <xf numFmtId="0" fontId="15" fillId="0" borderId="49" xfId="755" applyFont="1" applyBorder="1"/>
    <xf numFmtId="16" fontId="15" fillId="0" borderId="0" xfId="755" quotePrefix="1" applyNumberFormat="1" applyFont="1" applyBorder="1"/>
    <xf numFmtId="0" fontId="15" fillId="0" borderId="0" xfId="755" applyFont="1" applyAlignment="1">
      <alignment horizontal="center"/>
    </xf>
    <xf numFmtId="0" fontId="15" fillId="0" borderId="13" xfId="755" applyFont="1" applyBorder="1"/>
    <xf numFmtId="0" fontId="15" fillId="0" borderId="10" xfId="755" applyFont="1" applyBorder="1"/>
    <xf numFmtId="0" fontId="15" fillId="0" borderId="47" xfId="755" applyFont="1" applyBorder="1"/>
    <xf numFmtId="0" fontId="15" fillId="0" borderId="0" xfId="755" applyFont="1" applyAlignment="1"/>
    <xf numFmtId="0" fontId="14" fillId="0" borderId="14" xfId="755" applyFont="1" applyBorder="1" applyAlignment="1">
      <alignment vertical="top"/>
    </xf>
    <xf numFmtId="0" fontId="15" fillId="0" borderId="22" xfId="755" applyFont="1" applyBorder="1" applyAlignment="1"/>
    <xf numFmtId="0" fontId="14" fillId="0" borderId="22" xfId="755" applyFont="1" applyBorder="1" applyAlignment="1">
      <alignment vertical="top"/>
    </xf>
    <xf numFmtId="0" fontId="15" fillId="0" borderId="48" xfId="755" applyFont="1" applyBorder="1" applyAlignment="1"/>
    <xf numFmtId="0" fontId="15" fillId="0" borderId="21" xfId="755" applyFont="1" applyBorder="1" applyAlignment="1">
      <alignment vertical="top"/>
    </xf>
    <xf numFmtId="0" fontId="15" fillId="0" borderId="0" xfId="755" applyFont="1" applyBorder="1" applyAlignment="1"/>
    <xf numFmtId="0" fontId="15" fillId="0" borderId="0" xfId="755" applyFont="1" applyBorder="1" applyAlignment="1">
      <alignment horizontal="left" vertical="top"/>
    </xf>
    <xf numFmtId="0" fontId="15" fillId="0" borderId="0" xfId="755" applyFont="1" applyBorder="1" applyAlignment="1">
      <alignment horizontal="left"/>
    </xf>
    <xf numFmtId="168" fontId="15" fillId="0" borderId="0" xfId="755" applyNumberFormat="1" applyFont="1" applyBorder="1" applyAlignment="1">
      <alignment horizontal="left" vertical="top"/>
    </xf>
    <xf numFmtId="0" fontId="15" fillId="0" borderId="12" xfId="755" applyFont="1" applyBorder="1" applyAlignment="1"/>
    <xf numFmtId="168" fontId="15" fillId="0" borderId="0" xfId="755" applyNumberFormat="1" applyFont="1" applyAlignment="1">
      <alignment horizontal="center"/>
    </xf>
    <xf numFmtId="168" fontId="15" fillId="0" borderId="0" xfId="755" applyNumberFormat="1" applyFont="1" applyAlignment="1"/>
    <xf numFmtId="168" fontId="15" fillId="0" borderId="0" xfId="755" applyNumberFormat="1" applyFont="1" applyBorder="1" applyAlignment="1"/>
    <xf numFmtId="168" fontId="15" fillId="0" borderId="0" xfId="755" applyNumberFormat="1" applyFont="1" applyBorder="1" applyAlignment="1">
      <alignment horizontal="left"/>
    </xf>
    <xf numFmtId="168" fontId="15" fillId="0" borderId="12" xfId="755" applyNumberFormat="1" applyFont="1" applyBorder="1" applyAlignment="1"/>
    <xf numFmtId="167" fontId="15" fillId="0" borderId="0" xfId="2212" applyNumberFormat="1" applyFont="1" applyBorder="1" applyAlignment="1">
      <alignment horizontal="left" vertical="top"/>
    </xf>
    <xf numFmtId="14" fontId="200" fillId="0" borderId="0" xfId="755" applyNumberFormat="1" applyFont="1" applyAlignment="1">
      <alignment horizontal="center"/>
    </xf>
    <xf numFmtId="0" fontId="15" fillId="0" borderId="0" xfId="755" applyFont="1" applyFill="1" applyBorder="1" applyAlignment="1">
      <alignment horizontal="left" vertical="top"/>
    </xf>
    <xf numFmtId="0" fontId="15" fillId="0" borderId="0" xfId="755" applyFont="1" applyFill="1" applyBorder="1" applyAlignment="1">
      <alignment horizontal="left"/>
    </xf>
    <xf numFmtId="0" fontId="15" fillId="0" borderId="0" xfId="755" applyFont="1" applyFill="1" applyBorder="1" applyAlignment="1"/>
    <xf numFmtId="14" fontId="15" fillId="0" borderId="0" xfId="755" applyNumberFormat="1" applyFont="1" applyFill="1" applyBorder="1" applyAlignment="1">
      <alignment horizontal="left" vertical="top"/>
    </xf>
    <xf numFmtId="0" fontId="15" fillId="0" borderId="13" xfId="755" applyFont="1" applyBorder="1" applyAlignment="1">
      <alignment vertical="top"/>
    </xf>
    <xf numFmtId="0" fontId="15" fillId="0" borderId="10" xfId="755" applyFont="1" applyBorder="1" applyAlignment="1"/>
    <xf numFmtId="0" fontId="15" fillId="0" borderId="10" xfId="755" applyFont="1" applyBorder="1" applyAlignment="1">
      <alignment horizontal="left" vertical="top"/>
    </xf>
    <xf numFmtId="0" fontId="15" fillId="0" borderId="10" xfId="755" applyFont="1" applyBorder="1" applyAlignment="1">
      <alignment horizontal="left"/>
    </xf>
    <xf numFmtId="0" fontId="15" fillId="0" borderId="47" xfId="755" applyFont="1" applyBorder="1" applyAlignment="1"/>
    <xf numFmtId="0" fontId="15" fillId="0" borderId="21" xfId="755" applyFont="1" applyBorder="1" applyAlignment="1"/>
    <xf numFmtId="0" fontId="15" fillId="0" borderId="19" xfId="755" applyFont="1" applyBorder="1" applyAlignment="1"/>
    <xf numFmtId="0" fontId="16" fillId="0" borderId="0" xfId="755" applyFont="1" applyAlignment="1"/>
    <xf numFmtId="164" fontId="15" fillId="0" borderId="0" xfId="755" applyNumberFormat="1" applyFont="1" applyFill="1" applyBorder="1" applyAlignment="1">
      <alignment horizontal="right" vertical="top"/>
    </xf>
    <xf numFmtId="168" fontId="15" fillId="0" borderId="0" xfId="755" applyNumberFormat="1" applyFont="1" applyFill="1" applyBorder="1" applyAlignment="1"/>
    <xf numFmtId="166" fontId="15" fillId="0" borderId="0" xfId="755" applyNumberFormat="1" applyFont="1" applyFill="1" applyBorder="1" applyAlignment="1">
      <alignment horizontal="center"/>
    </xf>
    <xf numFmtId="168" fontId="15" fillId="0" borderId="0" xfId="755" applyNumberFormat="1" applyFont="1" applyFill="1" applyBorder="1" applyAlignment="1">
      <alignment horizontal="left" vertical="top"/>
    </xf>
    <xf numFmtId="0" fontId="14" fillId="0" borderId="0" xfId="755" applyFont="1"/>
    <xf numFmtId="0" fontId="14" fillId="0" borderId="0" xfId="755" applyFont="1" applyFill="1" applyBorder="1" applyAlignment="1"/>
    <xf numFmtId="164" fontId="14" fillId="0" borderId="0" xfId="755" applyNumberFormat="1" applyFont="1" applyFill="1" applyBorder="1" applyAlignment="1">
      <alignment horizontal="right" vertical="top"/>
    </xf>
    <xf numFmtId="0" fontId="14" fillId="0" borderId="0" xfId="755" applyFont="1" applyBorder="1"/>
    <xf numFmtId="164" fontId="21" fillId="0" borderId="0" xfId="755" applyNumberFormat="1" applyFont="1" applyFill="1" applyBorder="1" applyAlignment="1">
      <alignment horizontal="right" vertical="top"/>
    </xf>
    <xf numFmtId="0" fontId="21" fillId="0" borderId="0" xfId="755" applyFont="1" applyFill="1" applyBorder="1" applyAlignment="1">
      <alignment vertical="top"/>
    </xf>
    <xf numFmtId="164" fontId="15" fillId="0" borderId="0" xfId="755" applyNumberFormat="1" applyFont="1" applyFill="1" applyBorder="1" applyAlignment="1">
      <alignment horizontal="left"/>
    </xf>
    <xf numFmtId="0" fontId="15" fillId="0" borderId="0" xfId="755" applyFont="1" applyFill="1" applyBorder="1"/>
    <xf numFmtId="0" fontId="15" fillId="0" borderId="0" xfId="755" applyFont="1" applyBorder="1" applyAlignment="1">
      <alignment horizontal="center"/>
    </xf>
    <xf numFmtId="0" fontId="25" fillId="0" borderId="21" xfId="755" applyFont="1" applyBorder="1"/>
    <xf numFmtId="0" fontId="14" fillId="0" borderId="45" xfId="755" applyFont="1" applyBorder="1" applyAlignment="1">
      <alignment vertical="top"/>
    </xf>
    <xf numFmtId="0" fontId="17" fillId="0" borderId="19" xfId="755" applyNumberFormat="1" applyFont="1" applyBorder="1" applyAlignment="1">
      <alignment horizontal="center" vertical="top"/>
    </xf>
    <xf numFmtId="0" fontId="17" fillId="0" borderId="19" xfId="2212" applyNumberFormat="1" applyFont="1" applyBorder="1" applyAlignment="1">
      <alignment horizontal="center"/>
    </xf>
    <xf numFmtId="0" fontId="17" fillId="0" borderId="19" xfId="755" applyNumberFormat="1" applyFont="1" applyBorder="1" applyAlignment="1">
      <alignment horizontal="center"/>
    </xf>
    <xf numFmtId="0" fontId="17" fillId="0" borderId="19" xfId="755" applyFont="1" applyBorder="1" applyAlignment="1">
      <alignment horizontal="center"/>
    </xf>
    <xf numFmtId="0" fontId="15" fillId="0" borderId="45" xfId="755" applyFont="1" applyBorder="1"/>
    <xf numFmtId="0" fontId="17" fillId="0" borderId="50" xfId="755" applyFont="1" applyBorder="1" applyAlignment="1">
      <alignment horizontal="left" vertical="top"/>
    </xf>
    <xf numFmtId="0" fontId="17" fillId="0" borderId="32" xfId="755" applyNumberFormat="1" applyFont="1" applyBorder="1" applyAlignment="1">
      <alignment horizontal="center" vertical="top"/>
    </xf>
    <xf numFmtId="0" fontId="17" fillId="0" borderId="32" xfId="755" applyFont="1" applyBorder="1" applyAlignment="1">
      <alignment horizontal="center"/>
    </xf>
    <xf numFmtId="0" fontId="17" fillId="0" borderId="50" xfId="755" applyFont="1" applyBorder="1" applyAlignment="1">
      <alignment horizontal="center"/>
    </xf>
    <xf numFmtId="166" fontId="15" fillId="0" borderId="0" xfId="755" applyNumberFormat="1" applyFont="1" applyBorder="1" applyAlignment="1">
      <alignment horizontal="center"/>
    </xf>
    <xf numFmtId="167" fontId="15" fillId="0" borderId="0" xfId="2212" applyNumberFormat="1" applyFont="1" applyBorder="1" applyAlignment="1">
      <alignment horizontal="center" vertical="top"/>
    </xf>
    <xf numFmtId="9" fontId="15" fillId="0" borderId="0" xfId="2212" applyFont="1" applyBorder="1" applyAlignment="1">
      <alignment horizontal="center"/>
    </xf>
    <xf numFmtId="0" fontId="15" fillId="0" borderId="21" xfId="755" applyFont="1" applyBorder="1" applyAlignment="1">
      <alignment horizontal="left" vertical="top"/>
    </xf>
    <xf numFmtId="166" fontId="15" fillId="0" borderId="10" xfId="755" applyNumberFormat="1" applyFont="1" applyBorder="1" applyAlignment="1">
      <alignment horizontal="center"/>
    </xf>
    <xf numFmtId="167" fontId="15" fillId="0" borderId="10" xfId="2212" applyNumberFormat="1" applyFont="1" applyBorder="1" applyAlignment="1">
      <alignment horizontal="center" vertical="top"/>
    </xf>
    <xf numFmtId="166" fontId="14" fillId="0" borderId="22" xfId="755" applyNumberFormat="1" applyFont="1" applyBorder="1" applyAlignment="1">
      <alignment horizontal="center"/>
    </xf>
    <xf numFmtId="167" fontId="14" fillId="0" borderId="22" xfId="2212" applyNumberFormat="1" applyFont="1" applyBorder="1" applyAlignment="1">
      <alignment horizontal="center" vertical="top"/>
    </xf>
    <xf numFmtId="0" fontId="14" fillId="0" borderId="22" xfId="755" applyFont="1" applyBorder="1" applyAlignment="1">
      <alignment horizontal="left"/>
    </xf>
    <xf numFmtId="0" fontId="14" fillId="0" borderId="48" xfId="755" applyFont="1" applyBorder="1"/>
    <xf numFmtId="0" fontId="14" fillId="0" borderId="0" xfId="755" applyFont="1" applyFill="1" applyBorder="1"/>
    <xf numFmtId="0" fontId="14" fillId="0" borderId="0" xfId="755" applyFont="1" applyBorder="1" applyAlignment="1">
      <alignment horizontal="center"/>
    </xf>
    <xf numFmtId="166" fontId="15" fillId="0" borderId="0" xfId="755" applyNumberFormat="1" applyFont="1" applyBorder="1"/>
    <xf numFmtId="166" fontId="15" fillId="0" borderId="0" xfId="755" applyNumberFormat="1" applyFont="1" applyBorder="1" applyAlignment="1"/>
    <xf numFmtId="166" fontId="15" fillId="0" borderId="22" xfId="755" applyNumberFormat="1" applyFont="1" applyBorder="1" applyAlignment="1"/>
    <xf numFmtId="0" fontId="82" fillId="0" borderId="21" xfId="755" applyFont="1" applyBorder="1" applyAlignment="1"/>
    <xf numFmtId="0" fontId="82" fillId="0" borderId="0" xfId="755" applyFont="1" applyBorder="1" applyAlignment="1">
      <alignment horizontal="centerContinuous"/>
    </xf>
    <xf numFmtId="0" fontId="82" fillId="0" borderId="0" xfId="755" applyFont="1" applyBorder="1" applyAlignment="1">
      <alignment horizontal="center"/>
    </xf>
    <xf numFmtId="0" fontId="82" fillId="0" borderId="0" xfId="755" applyFont="1" applyBorder="1" applyAlignment="1"/>
    <xf numFmtId="0" fontId="82" fillId="0" borderId="10" xfId="755" applyFont="1" applyBorder="1" applyAlignment="1">
      <alignment horizontal="center"/>
    </xf>
    <xf numFmtId="10" fontId="82" fillId="0" borderId="10" xfId="755" applyNumberFormat="1" applyFont="1" applyBorder="1" applyAlignment="1">
      <alignment horizontal="center"/>
    </xf>
    <xf numFmtId="10" fontId="82" fillId="0" borderId="10" xfId="755" applyNumberFormat="1" applyFont="1" applyBorder="1" applyAlignment="1">
      <alignment horizontal="left"/>
    </xf>
    <xf numFmtId="0" fontId="5" fillId="0" borderId="0" xfId="755" applyFont="1"/>
    <xf numFmtId="10" fontId="5" fillId="0" borderId="0" xfId="755" applyNumberFormat="1" applyFont="1" applyBorder="1" applyAlignment="1">
      <alignment horizontal="center"/>
    </xf>
    <xf numFmtId="0" fontId="5" fillId="0" borderId="0" xfId="755" applyFont="1" applyFill="1" applyBorder="1" applyAlignment="1"/>
    <xf numFmtId="0" fontId="5" fillId="0" borderId="0" xfId="755" applyFont="1" applyBorder="1" applyAlignment="1">
      <alignment horizontal="left"/>
    </xf>
    <xf numFmtId="10" fontId="15" fillId="0" borderId="33" xfId="755" applyNumberFormat="1" applyFont="1" applyFill="1" applyBorder="1" applyAlignment="1">
      <alignment horizontal="center"/>
    </xf>
    <xf numFmtId="167" fontId="5" fillId="0" borderId="0" xfId="755" applyNumberFormat="1" applyFont="1" applyAlignment="1">
      <alignment horizontal="center"/>
    </xf>
    <xf numFmtId="0" fontId="15" fillId="4" borderId="19" xfId="755" applyFont="1" applyFill="1" applyBorder="1"/>
    <xf numFmtId="0" fontId="82" fillId="4" borderId="13" xfId="755" applyFont="1" applyFill="1" applyBorder="1" applyAlignment="1"/>
    <xf numFmtId="0" fontId="15" fillId="4" borderId="10" xfId="755" applyFont="1" applyFill="1" applyBorder="1"/>
    <xf numFmtId="0" fontId="5" fillId="0" borderId="13" xfId="755" applyFont="1" applyBorder="1" applyAlignment="1"/>
    <xf numFmtId="0" fontId="2" fillId="0" borderId="0" xfId="755" applyBorder="1"/>
    <xf numFmtId="0" fontId="15" fillId="0" borderId="45" xfId="755" applyFont="1" applyBorder="1" applyAlignment="1">
      <alignment vertical="top"/>
    </xf>
    <xf numFmtId="0" fontId="15" fillId="0" borderId="19" xfId="755" applyFont="1" applyBorder="1" applyAlignment="1">
      <alignment horizontal="left" vertical="top"/>
    </xf>
    <xf numFmtId="0" fontId="15" fillId="0" borderId="19" xfId="755" applyFont="1" applyBorder="1" applyAlignment="1">
      <alignment horizontal="left"/>
    </xf>
    <xf numFmtId="0" fontId="15" fillId="0" borderId="46" xfId="755" applyFont="1" applyBorder="1" applyAlignment="1"/>
    <xf numFmtId="0" fontId="15" fillId="0" borderId="0" xfId="755" applyFont="1" applyBorder="1" applyAlignment="1">
      <alignment vertical="center"/>
    </xf>
    <xf numFmtId="0" fontId="15" fillId="0" borderId="10" xfId="755" applyFont="1" applyBorder="1" applyAlignment="1">
      <alignment vertical="center"/>
    </xf>
    <xf numFmtId="0" fontId="15" fillId="0" borderId="0" xfId="755" applyFont="1" applyAlignment="1">
      <alignment vertical="center"/>
    </xf>
    <xf numFmtId="179" fontId="15" fillId="0" borderId="0" xfId="755" applyNumberFormat="1" applyFont="1"/>
    <xf numFmtId="178" fontId="2" fillId="0" borderId="0" xfId="755" applyNumberFormat="1" applyBorder="1"/>
    <xf numFmtId="0" fontId="202" fillId="0" borderId="0" xfId="755" applyFont="1"/>
    <xf numFmtId="0" fontId="201" fillId="0" borderId="0" xfId="755" applyFont="1"/>
    <xf numFmtId="0" fontId="15" fillId="0" borderId="0" xfId="755" applyNumberFormat="1" applyFont="1"/>
    <xf numFmtId="0" fontId="14" fillId="0" borderId="50" xfId="755" applyFont="1" applyBorder="1" applyAlignment="1">
      <alignment vertical="top"/>
    </xf>
    <xf numFmtId="0" fontId="14" fillId="0" borderId="32" xfId="755" applyFont="1" applyBorder="1" applyAlignment="1"/>
    <xf numFmtId="164" fontId="14" fillId="0" borderId="32" xfId="755" applyNumberFormat="1" applyFont="1" applyBorder="1" applyAlignment="1">
      <alignment horizontal="right" vertical="top"/>
    </xf>
    <xf numFmtId="166" fontId="14" fillId="0" borderId="32" xfId="755" applyNumberFormat="1" applyFont="1" applyBorder="1" applyAlignment="1">
      <alignment horizontal="center"/>
    </xf>
    <xf numFmtId="0" fontId="14" fillId="0" borderId="32" xfId="755" applyFont="1" applyBorder="1" applyAlignment="1">
      <alignment horizontal="left"/>
    </xf>
    <xf numFmtId="0" fontId="14" fillId="0" borderId="32" xfId="755" applyFont="1" applyBorder="1" applyAlignment="1">
      <alignment horizontal="left" vertical="top"/>
    </xf>
    <xf numFmtId="0" fontId="14" fillId="0" borderId="49" xfId="755" applyFont="1" applyBorder="1" applyAlignment="1"/>
    <xf numFmtId="0" fontId="5" fillId="0" borderId="21" xfId="755" applyFont="1" applyFill="1" applyBorder="1" applyAlignment="1">
      <alignment vertical="top"/>
    </xf>
    <xf numFmtId="0" fontId="5" fillId="0" borderId="0" xfId="755" applyFont="1" applyFill="1" applyBorder="1" applyAlignment="1">
      <alignment vertical="top"/>
    </xf>
    <xf numFmtId="0" fontId="15" fillId="0" borderId="12" xfId="755" applyFont="1" applyFill="1" applyBorder="1" applyAlignment="1"/>
    <xf numFmtId="14" fontId="15" fillId="0" borderId="0" xfId="755" applyNumberFormat="1" applyFont="1" applyFill="1"/>
    <xf numFmtId="168" fontId="15" fillId="0" borderId="0" xfId="755" applyNumberFormat="1" applyFont="1" applyFill="1" applyBorder="1" applyAlignment="1">
      <alignment horizontal="left"/>
    </xf>
    <xf numFmtId="168" fontId="15" fillId="0" borderId="12" xfId="755" applyNumberFormat="1" applyFont="1" applyFill="1" applyBorder="1" applyAlignment="1"/>
    <xf numFmtId="165" fontId="15" fillId="0" borderId="0" xfId="755" applyNumberFormat="1" applyFont="1" applyFill="1" applyBorder="1" applyAlignment="1">
      <alignment horizontal="right" vertical="top"/>
    </xf>
    <xf numFmtId="0" fontId="15" fillId="0" borderId="10" xfId="755" applyFont="1" applyBorder="1" applyAlignment="1">
      <alignment horizontal="right" vertical="top"/>
    </xf>
    <xf numFmtId="164" fontId="15" fillId="0" borderId="0" xfId="755" applyNumberFormat="1" applyFont="1" applyBorder="1" applyAlignment="1"/>
    <xf numFmtId="164" fontId="15" fillId="0" borderId="0" xfId="755" applyNumberFormat="1" applyFont="1" applyBorder="1" applyAlignment="1">
      <alignment horizontal="left"/>
    </xf>
    <xf numFmtId="165" fontId="15" fillId="0" borderId="0" xfId="755" applyNumberFormat="1" applyFont="1" applyBorder="1"/>
    <xf numFmtId="165" fontId="15" fillId="0" borderId="0" xfId="755" applyNumberFormat="1" applyFont="1" applyBorder="1" applyAlignment="1"/>
    <xf numFmtId="165" fontId="15" fillId="0" borderId="0" xfId="755" applyNumberFormat="1" applyFont="1" applyBorder="1" applyAlignment="1">
      <alignment horizontal="left"/>
    </xf>
    <xf numFmtId="166" fontId="17" fillId="0" borderId="0" xfId="755" applyNumberFormat="1" applyFont="1" applyBorder="1"/>
    <xf numFmtId="166" fontId="17" fillId="0" borderId="0" xfId="755" applyNumberFormat="1" applyFont="1" applyBorder="1" applyAlignment="1"/>
    <xf numFmtId="0" fontId="14" fillId="0" borderId="10" xfId="755" applyFont="1" applyBorder="1" applyAlignment="1">
      <alignment horizontal="center"/>
    </xf>
    <xf numFmtId="166" fontId="17" fillId="0" borderId="0" xfId="755" applyNumberFormat="1" applyFont="1" applyBorder="1" applyAlignment="1">
      <alignment horizontal="left" vertical="top"/>
    </xf>
    <xf numFmtId="166" fontId="20" fillId="0" borderId="0" xfId="755" applyNumberFormat="1" applyFont="1" applyBorder="1" applyAlignment="1">
      <alignment horizontal="center"/>
    </xf>
    <xf numFmtId="166" fontId="17" fillId="0" borderId="0" xfId="755" applyNumberFormat="1" applyFont="1" applyBorder="1" applyAlignment="1">
      <alignment horizontal="left"/>
    </xf>
    <xf numFmtId="166" fontId="17" fillId="0" borderId="0" xfId="755" quotePrefix="1" applyNumberFormat="1" applyFont="1" applyBorder="1" applyAlignment="1">
      <alignment horizontal="right" vertical="top"/>
    </xf>
    <xf numFmtId="166" fontId="17" fillId="0" borderId="22" xfId="755" quotePrefix="1" applyNumberFormat="1" applyFont="1" applyBorder="1" applyAlignment="1">
      <alignment horizontal="right" vertical="top"/>
    </xf>
    <xf numFmtId="0" fontId="22" fillId="0" borderId="0" xfId="755" applyFont="1" applyAlignment="1">
      <alignment horizontal="center"/>
    </xf>
    <xf numFmtId="0" fontId="5" fillId="0" borderId="21" xfId="755" applyFont="1" applyBorder="1" applyAlignment="1">
      <alignment vertical="center"/>
    </xf>
    <xf numFmtId="170" fontId="16" fillId="0" borderId="0" xfId="757" applyNumberFormat="1" applyFont="1" applyFill="1" applyBorder="1" applyAlignment="1">
      <alignment horizontal="center" vertical="center"/>
    </xf>
    <xf numFmtId="189" fontId="16" fillId="0" borderId="0" xfId="755" applyNumberFormat="1" applyFont="1" applyBorder="1" applyAlignment="1">
      <alignment horizontal="center" vertical="center"/>
    </xf>
    <xf numFmtId="165" fontId="16" fillId="0" borderId="0" xfId="755" applyNumberFormat="1" applyFont="1" applyBorder="1" applyAlignment="1">
      <alignment vertical="center"/>
    </xf>
    <xf numFmtId="10" fontId="15" fillId="0" borderId="0" xfId="2212" applyNumberFormat="1" applyFont="1" applyBorder="1" applyAlignment="1">
      <alignment vertical="center"/>
    </xf>
    <xf numFmtId="0" fontId="2" fillId="0" borderId="0" xfId="755" applyBorder="1" applyAlignment="1">
      <alignment vertical="center"/>
    </xf>
    <xf numFmtId="0" fontId="15" fillId="0" borderId="12" xfId="755" applyFont="1" applyBorder="1" applyAlignment="1">
      <alignment vertical="center"/>
    </xf>
    <xf numFmtId="0" fontId="2" fillId="0" borderId="0" xfId="755" applyAlignment="1">
      <alignment vertical="center"/>
    </xf>
    <xf numFmtId="0" fontId="2" fillId="0" borderId="10" xfId="755" applyBorder="1" applyAlignment="1">
      <alignment vertical="center"/>
    </xf>
    <xf numFmtId="0" fontId="15" fillId="0" borderId="47" xfId="755" applyFont="1" applyBorder="1" applyAlignment="1">
      <alignment vertical="center"/>
    </xf>
    <xf numFmtId="10" fontId="16" fillId="0" borderId="0" xfId="2212" applyNumberFormat="1" applyFont="1" applyBorder="1" applyAlignment="1">
      <alignment vertical="center"/>
    </xf>
    <xf numFmtId="164" fontId="15" fillId="0" borderId="22" xfId="755" applyNumberFormat="1" applyFont="1" applyBorder="1" applyAlignment="1">
      <alignment horizontal="right" vertical="top"/>
    </xf>
    <xf numFmtId="167" fontId="15" fillId="0" borderId="22" xfId="2212" applyNumberFormat="1" applyFont="1" applyBorder="1" applyAlignment="1">
      <alignment horizontal="center"/>
    </xf>
    <xf numFmtId="0" fontId="15" fillId="0" borderId="22" xfId="755" applyFont="1" applyBorder="1" applyAlignment="1">
      <alignment horizontal="left"/>
    </xf>
    <xf numFmtId="0" fontId="15" fillId="0" borderId="0" xfId="755" applyFont="1" applyBorder="1" applyAlignment="1">
      <alignment vertical="top"/>
    </xf>
    <xf numFmtId="0" fontId="14" fillId="0" borderId="21" xfId="755" applyFont="1" applyBorder="1" applyAlignment="1">
      <alignment vertical="top"/>
    </xf>
    <xf numFmtId="0" fontId="20" fillId="0" borderId="0" xfId="755" applyNumberFormat="1" applyFont="1" applyFill="1" applyBorder="1" applyAlignment="1">
      <alignment horizontal="center"/>
    </xf>
    <xf numFmtId="0" fontId="20" fillId="0" borderId="32" xfId="755" applyNumberFormat="1" applyFont="1" applyFill="1" applyBorder="1" applyAlignment="1">
      <alignment horizontal="center" vertical="top"/>
    </xf>
    <xf numFmtId="0" fontId="14" fillId="0" borderId="0" xfId="755" applyFont="1" applyBorder="1" applyAlignment="1">
      <alignment vertical="top"/>
    </xf>
    <xf numFmtId="0" fontId="14" fillId="0" borderId="12" xfId="755" applyFont="1" applyBorder="1"/>
    <xf numFmtId="179" fontId="15" fillId="0" borderId="0" xfId="755" applyNumberFormat="1" applyFont="1" applyBorder="1" applyAlignment="1">
      <alignment horizontal="right" vertical="top"/>
    </xf>
    <xf numFmtId="167" fontId="14" fillId="0" borderId="0" xfId="2212" applyNumberFormat="1" applyFont="1" applyBorder="1" applyAlignment="1">
      <alignment horizontal="center" vertical="top"/>
    </xf>
    <xf numFmtId="178" fontId="15" fillId="0" borderId="0" xfId="755" applyNumberFormat="1" applyFont="1" applyBorder="1" applyAlignment="1">
      <alignment horizontal="right" vertical="top"/>
    </xf>
    <xf numFmtId="178" fontId="15" fillId="0" borderId="10" xfId="755" applyNumberFormat="1" applyFont="1" applyBorder="1" applyAlignment="1">
      <alignment horizontal="right" vertical="top"/>
    </xf>
    <xf numFmtId="167" fontId="14" fillId="0" borderId="10" xfId="2212" applyNumberFormat="1" applyFont="1" applyBorder="1" applyAlignment="1">
      <alignment horizontal="center" vertical="top"/>
    </xf>
    <xf numFmtId="0" fontId="14" fillId="0" borderId="13" xfId="755" applyFont="1" applyBorder="1" applyAlignment="1">
      <alignment vertical="top"/>
    </xf>
    <xf numFmtId="0" fontId="15" fillId="0" borderId="47" xfId="755" applyFont="1" applyBorder="1" applyAlignment="1">
      <alignment horizontal="left"/>
    </xf>
    <xf numFmtId="0" fontId="2" fillId="0" borderId="13" xfId="755" applyBorder="1" applyAlignment="1"/>
    <xf numFmtId="0" fontId="2" fillId="0" borderId="10" xfId="755" applyBorder="1" applyAlignment="1"/>
    <xf numFmtId="0" fontId="5" fillId="0" borderId="45" xfId="755" applyFont="1" applyBorder="1"/>
    <xf numFmtId="0" fontId="14" fillId="0" borderId="19" xfId="755" applyFont="1" applyBorder="1" applyAlignment="1">
      <alignment vertical="top"/>
    </xf>
    <xf numFmtId="0" fontId="5" fillId="0" borderId="21" xfId="755" applyFont="1" applyBorder="1"/>
    <xf numFmtId="0" fontId="5" fillId="0" borderId="0" xfId="755" applyFont="1" applyBorder="1"/>
    <xf numFmtId="0" fontId="204" fillId="27" borderId="14" xfId="755" applyFont="1" applyFill="1" applyBorder="1" applyAlignment="1">
      <alignment horizontal="centerContinuous"/>
    </xf>
    <xf numFmtId="0" fontId="204" fillId="27" borderId="22" xfId="755" applyFont="1" applyFill="1" applyBorder="1" applyAlignment="1">
      <alignment horizontal="centerContinuous"/>
    </xf>
    <xf numFmtId="0" fontId="204" fillId="27" borderId="48" xfId="755" applyFont="1" applyFill="1" applyBorder="1" applyAlignment="1">
      <alignment horizontal="centerContinuous"/>
    </xf>
    <xf numFmtId="0" fontId="5" fillId="0" borderId="12" xfId="755" applyFont="1" applyBorder="1"/>
    <xf numFmtId="165" fontId="5" fillId="0" borderId="21" xfId="755" applyNumberFormat="1" applyFont="1" applyBorder="1"/>
    <xf numFmtId="165" fontId="5" fillId="0" borderId="0" xfId="755" applyNumberFormat="1" applyFont="1" applyBorder="1"/>
    <xf numFmtId="165" fontId="82" fillId="0" borderId="32" xfId="755" applyNumberFormat="1" applyFont="1" applyBorder="1" applyAlignment="1">
      <alignment horizontal="centerContinuous"/>
    </xf>
    <xf numFmtId="166" fontId="82" fillId="0" borderId="0" xfId="755" applyNumberFormat="1" applyFont="1" applyBorder="1" applyAlignment="1">
      <alignment horizontal="center"/>
    </xf>
    <xf numFmtId="179" fontId="5" fillId="0" borderId="45" xfId="409" applyNumberFormat="1" applyFont="1" applyBorder="1"/>
    <xf numFmtId="179" fontId="5" fillId="0" borderId="19" xfId="755" applyNumberFormat="1" applyFont="1" applyBorder="1"/>
    <xf numFmtId="179" fontId="5" fillId="0" borderId="46" xfId="755" applyNumberFormat="1" applyFont="1" applyBorder="1"/>
    <xf numFmtId="0" fontId="14" fillId="0" borderId="12" xfId="755" applyFont="1" applyBorder="1" applyAlignment="1">
      <alignment horizontal="center"/>
    </xf>
    <xf numFmtId="0" fontId="14" fillId="0" borderId="0" xfId="755" applyFont="1" applyAlignment="1">
      <alignment horizontal="center"/>
    </xf>
    <xf numFmtId="178" fontId="5" fillId="0" borderId="21" xfId="755" applyNumberFormat="1" applyFont="1" applyBorder="1"/>
    <xf numFmtId="178" fontId="5" fillId="0" borderId="0" xfId="755" applyNumberFormat="1" applyFont="1" applyBorder="1"/>
    <xf numFmtId="178" fontId="5" fillId="0" borderId="12" xfId="755" applyNumberFormat="1" applyFont="1" applyBorder="1"/>
    <xf numFmtId="167" fontId="5" fillId="0" borderId="0" xfId="2212" applyNumberFormat="1" applyFont="1" applyBorder="1"/>
    <xf numFmtId="178" fontId="5" fillId="0" borderId="13" xfId="755" applyNumberFormat="1" applyFont="1" applyBorder="1"/>
    <xf numFmtId="178" fontId="5" fillId="0" borderId="10" xfId="755" applyNumberFormat="1" applyFont="1" applyBorder="1"/>
    <xf numFmtId="178" fontId="5" fillId="0" borderId="47" xfId="755" applyNumberFormat="1" applyFont="1" applyBorder="1"/>
    <xf numFmtId="165" fontId="82" fillId="0" borderId="21" xfId="755" applyNumberFormat="1" applyFont="1" applyBorder="1" applyAlignment="1">
      <alignment horizontal="right" vertical="center" textRotation="90"/>
    </xf>
    <xf numFmtId="166" fontId="82" fillId="0" borderId="0" xfId="755" applyNumberFormat="1" applyFont="1" applyBorder="1"/>
    <xf numFmtId="41" fontId="5" fillId="0" borderId="0" xfId="755" applyNumberFormat="1" applyFont="1" applyBorder="1"/>
    <xf numFmtId="165" fontId="82" fillId="0" borderId="0" xfId="755" applyNumberFormat="1" applyFont="1" applyBorder="1" applyAlignment="1">
      <alignment horizontal="right" vertical="center" textRotation="90"/>
    </xf>
    <xf numFmtId="0" fontId="5" fillId="0" borderId="13" xfId="755" applyFont="1" applyBorder="1" applyAlignment="1">
      <alignment horizontal="left" vertical="top"/>
    </xf>
    <xf numFmtId="0" fontId="5" fillId="0" borderId="10" xfId="755" applyFont="1" applyBorder="1" applyAlignment="1">
      <alignment horizontal="center"/>
    </xf>
    <xf numFmtId="177" fontId="5" fillId="0" borderId="10" xfId="755" applyNumberFormat="1" applyFont="1" applyBorder="1" applyAlignment="1">
      <alignment horizontal="left" vertical="top"/>
    </xf>
    <xf numFmtId="0" fontId="5" fillId="0" borderId="10" xfId="755" applyFont="1" applyBorder="1" applyAlignment="1">
      <alignment horizontal="left"/>
    </xf>
    <xf numFmtId="10" fontId="5" fillId="0" borderId="10" xfId="755" applyNumberFormat="1" applyFont="1" applyBorder="1" applyAlignment="1">
      <alignment horizontal="center" vertical="top"/>
    </xf>
    <xf numFmtId="0" fontId="5" fillId="0" borderId="10" xfId="755" applyFont="1" applyBorder="1" applyAlignment="1">
      <alignment horizontal="left" vertical="top"/>
    </xf>
    <xf numFmtId="0" fontId="5" fillId="0" borderId="10" xfId="755" applyFont="1" applyBorder="1" applyAlignment="1"/>
    <xf numFmtId="0" fontId="5" fillId="0" borderId="47" xfId="755" applyFont="1" applyBorder="1" applyAlignment="1"/>
    <xf numFmtId="0" fontId="14" fillId="0" borderId="45" xfId="756" applyFont="1" applyFill="1" applyBorder="1"/>
    <xf numFmtId="0" fontId="14" fillId="0" borderId="19" xfId="756" applyFont="1" applyFill="1" applyBorder="1" applyAlignment="1">
      <alignment horizontal="center"/>
    </xf>
    <xf numFmtId="0" fontId="15" fillId="0" borderId="19" xfId="756" applyFont="1" applyFill="1" applyBorder="1"/>
    <xf numFmtId="0" fontId="14" fillId="0" borderId="46" xfId="756" applyFont="1" applyFill="1" applyBorder="1" applyAlignment="1">
      <alignment horizontal="center"/>
    </xf>
    <xf numFmtId="0" fontId="15" fillId="0" borderId="10" xfId="755" applyFont="1" applyFill="1" applyBorder="1"/>
    <xf numFmtId="0" fontId="14" fillId="0" borderId="10" xfId="755" applyFont="1" applyFill="1" applyBorder="1"/>
    <xf numFmtId="0" fontId="14" fillId="0" borderId="10" xfId="2304" applyFont="1" applyFill="1" applyBorder="1">
      <alignment horizontal="center" wrapText="1"/>
    </xf>
    <xf numFmtId="0" fontId="14" fillId="0" borderId="47" xfId="2304" applyFont="1" applyFill="1" applyBorder="1">
      <alignment horizontal="center" wrapText="1"/>
    </xf>
    <xf numFmtId="4" fontId="15" fillId="0" borderId="21" xfId="2289" applyNumberFormat="1" applyFont="1" applyBorder="1" applyAlignment="1"/>
    <xf numFmtId="164" fontId="15" fillId="0" borderId="0" xfId="755" applyNumberFormat="1" applyFont="1" applyBorder="1"/>
    <xf numFmtId="179" fontId="15" fillId="0" borderId="0" xfId="409" quotePrefix="1" applyNumberFormat="1" applyFont="1" applyBorder="1" applyAlignment="1">
      <alignment horizontal="right" wrapText="1"/>
    </xf>
    <xf numFmtId="0" fontId="16" fillId="0" borderId="0" xfId="756" applyFont="1" applyFill="1" applyBorder="1"/>
    <xf numFmtId="165" fontId="14" fillId="0" borderId="19" xfId="756" applyNumberFormat="1" applyFont="1" applyFill="1" applyBorder="1" applyAlignment="1">
      <alignment horizontal="center"/>
    </xf>
    <xf numFmtId="165" fontId="15" fillId="0" borderId="19" xfId="756" applyNumberFormat="1" applyFont="1" applyFill="1" applyBorder="1"/>
    <xf numFmtId="165" fontId="14" fillId="0" borderId="10" xfId="2304" applyNumberFormat="1" applyFont="1" applyFill="1" applyBorder="1">
      <alignment horizontal="center" wrapText="1"/>
    </xf>
    <xf numFmtId="0" fontId="14" fillId="0" borderId="19" xfId="756" applyFont="1" applyFill="1" applyBorder="1"/>
    <xf numFmtId="0" fontId="14" fillId="0" borderId="10" xfId="755" applyFont="1" applyBorder="1" applyAlignment="1">
      <alignment horizontal="left"/>
    </xf>
    <xf numFmtId="0" fontId="14" fillId="0" borderId="47" xfId="755" applyFont="1" applyBorder="1" applyAlignment="1">
      <alignment horizontal="center"/>
    </xf>
    <xf numFmtId="177" fontId="15" fillId="0" borderId="0" xfId="755" applyNumberFormat="1" applyFont="1" applyBorder="1" applyAlignment="1">
      <alignment horizontal="left" vertical="top"/>
    </xf>
    <xf numFmtId="14" fontId="2" fillId="0" borderId="0" xfId="755" applyNumberFormat="1"/>
    <xf numFmtId="0" fontId="201" fillId="0" borderId="0" xfId="755" applyFont="1" applyFill="1" applyBorder="1" applyAlignment="1">
      <alignment horizontal="center"/>
    </xf>
    <xf numFmtId="14" fontId="201" fillId="0" borderId="32" xfId="755" applyNumberFormat="1" applyFont="1" applyBorder="1"/>
    <xf numFmtId="9" fontId="2" fillId="0" borderId="0" xfId="2212"/>
    <xf numFmtId="165" fontId="2" fillId="0" borderId="0" xfId="755" applyNumberFormat="1"/>
    <xf numFmtId="165" fontId="201" fillId="0" borderId="0" xfId="755" applyNumberFormat="1" applyFont="1"/>
    <xf numFmtId="0" fontId="201" fillId="0" borderId="45" xfId="755" applyFont="1" applyBorder="1"/>
    <xf numFmtId="165" fontId="201" fillId="0" borderId="19" xfId="755" applyNumberFormat="1" applyFont="1" applyBorder="1"/>
    <xf numFmtId="165" fontId="201" fillId="0" borderId="0" xfId="755" applyNumberFormat="1" applyFont="1" applyBorder="1"/>
    <xf numFmtId="0" fontId="201" fillId="0" borderId="21" xfId="755" applyFont="1" applyBorder="1"/>
    <xf numFmtId="167" fontId="201" fillId="0" borderId="12" xfId="2212" applyNumberFormat="1" applyFont="1" applyBorder="1" applyAlignment="1">
      <alignment horizontal="right"/>
    </xf>
    <xf numFmtId="0" fontId="201" fillId="0" borderId="13" xfId="755" applyFont="1" applyBorder="1"/>
    <xf numFmtId="316" fontId="2" fillId="0" borderId="0" xfId="755" applyNumberFormat="1"/>
    <xf numFmtId="0" fontId="206" fillId="27" borderId="14" xfId="755" applyFont="1" applyFill="1" applyBorder="1" applyAlignment="1">
      <alignment horizontal="centerContinuous"/>
    </xf>
    <xf numFmtId="0" fontId="206" fillId="27" borderId="22" xfId="755" applyFont="1" applyFill="1" applyBorder="1" applyAlignment="1">
      <alignment horizontal="centerContinuous"/>
    </xf>
    <xf numFmtId="0" fontId="206" fillId="27" borderId="48" xfId="755" applyFont="1" applyFill="1" applyBorder="1" applyAlignment="1">
      <alignment horizontal="centerContinuous"/>
    </xf>
    <xf numFmtId="165" fontId="201" fillId="0" borderId="32" xfId="755" applyNumberFormat="1" applyFont="1" applyBorder="1" applyAlignment="1">
      <alignment horizontal="centerContinuous"/>
    </xf>
    <xf numFmtId="165" fontId="158" fillId="0" borderId="0" xfId="755" applyNumberFormat="1" applyFont="1"/>
    <xf numFmtId="167" fontId="201" fillId="0" borderId="0" xfId="2212" applyNumberFormat="1" applyFont="1"/>
    <xf numFmtId="166" fontId="201" fillId="0" borderId="0" xfId="755" applyNumberFormat="1" applyFont="1"/>
    <xf numFmtId="167" fontId="2" fillId="0" borderId="45" xfId="2212" applyNumberFormat="1" applyBorder="1"/>
    <xf numFmtId="167" fontId="2" fillId="0" borderId="19" xfId="2212" applyNumberFormat="1" applyBorder="1"/>
    <xf numFmtId="167" fontId="2" fillId="0" borderId="46" xfId="2212" applyNumberFormat="1" applyBorder="1"/>
    <xf numFmtId="167" fontId="2" fillId="0" borderId="0" xfId="755" applyNumberFormat="1"/>
    <xf numFmtId="167" fontId="2" fillId="0" borderId="21" xfId="2212" applyNumberFormat="1" applyBorder="1"/>
    <xf numFmtId="167" fontId="2" fillId="0" borderId="0" xfId="2212" applyNumberFormat="1" applyBorder="1"/>
    <xf numFmtId="167" fontId="2" fillId="0" borderId="12" xfId="2212" applyNumberFormat="1" applyBorder="1"/>
    <xf numFmtId="166" fontId="207" fillId="0" borderId="0" xfId="755" applyNumberFormat="1" applyFont="1"/>
    <xf numFmtId="167" fontId="2" fillId="0" borderId="13" xfId="2212" applyNumberFormat="1" applyBorder="1"/>
    <xf numFmtId="167" fontId="2" fillId="0" borderId="10" xfId="2212" applyNumberFormat="1" applyBorder="1"/>
    <xf numFmtId="167" fontId="2" fillId="0" borderId="47" xfId="2212" applyNumberFormat="1" applyBorder="1"/>
    <xf numFmtId="0" fontId="14" fillId="2" borderId="14" xfId="755" applyFont="1" applyFill="1" applyBorder="1"/>
    <xf numFmtId="0" fontId="5" fillId="2" borderId="48" xfId="755" applyFont="1" applyFill="1" applyBorder="1"/>
    <xf numFmtId="0" fontId="5" fillId="0" borderId="0" xfId="755" applyFont="1" applyAlignment="1">
      <alignment horizontal="center"/>
    </xf>
    <xf numFmtId="0" fontId="82" fillId="0" borderId="0" xfId="755" applyFont="1" applyAlignment="1">
      <alignment horizontal="center"/>
    </xf>
    <xf numFmtId="0" fontId="14" fillId="0" borderId="45" xfId="755" applyFont="1" applyBorder="1"/>
    <xf numFmtId="0" fontId="5" fillId="0" borderId="19" xfId="755" applyFont="1" applyBorder="1"/>
    <xf numFmtId="0" fontId="14" fillId="0" borderId="21" xfId="755" applyFont="1" applyBorder="1"/>
    <xf numFmtId="0" fontId="14" fillId="0" borderId="21" xfId="755" applyFont="1" applyBorder="1" applyAlignment="1">
      <alignment horizontal="left"/>
    </xf>
    <xf numFmtId="0" fontId="5" fillId="0" borderId="0" xfId="755" applyFont="1" applyBorder="1" applyAlignment="1">
      <alignment horizontal="center"/>
    </xf>
    <xf numFmtId="0" fontId="14" fillId="0" borderId="13" xfId="755" applyFont="1" applyBorder="1" applyAlignment="1">
      <alignment horizontal="left"/>
    </xf>
    <xf numFmtId="0" fontId="5" fillId="0" borderId="10" xfId="755" applyFont="1" applyBorder="1"/>
    <xf numFmtId="0" fontId="14" fillId="0" borderId="10" xfId="755" applyFont="1" applyBorder="1" applyAlignment="1">
      <alignment vertical="center" wrapText="1"/>
    </xf>
    <xf numFmtId="0" fontId="14" fillId="0" borderId="10" xfId="755" applyFont="1" applyBorder="1" applyAlignment="1">
      <alignment horizontal="center" vertical="center" wrapText="1"/>
    </xf>
    <xf numFmtId="0" fontId="82" fillId="0" borderId="10" xfId="755" applyFont="1" applyBorder="1" applyAlignment="1">
      <alignment horizontal="center" vertical="center" wrapText="1"/>
    </xf>
    <xf numFmtId="0" fontId="5" fillId="0" borderId="0" xfId="755" applyFont="1" applyBorder="1" applyAlignment="1">
      <alignment horizontal="center" vertical="center" wrapText="1"/>
    </xf>
    <xf numFmtId="0" fontId="5" fillId="0" borderId="0" xfId="755" applyFont="1" applyAlignment="1">
      <alignment horizontal="center" vertical="center" wrapText="1"/>
    </xf>
    <xf numFmtId="167" fontId="5" fillId="0" borderId="0" xfId="2212" applyNumberFormat="1" applyFont="1" applyAlignment="1">
      <alignment horizontal="right"/>
    </xf>
    <xf numFmtId="167" fontId="201" fillId="0" borderId="0" xfId="2212" applyNumberFormat="1" applyFont="1" applyBorder="1"/>
    <xf numFmtId="0" fontId="14" fillId="0" borderId="8" xfId="755" applyFont="1" applyBorder="1"/>
    <xf numFmtId="164" fontId="14" fillId="0" borderId="28" xfId="755" applyNumberFormat="1" applyFont="1" applyBorder="1" applyAlignment="1">
      <alignment horizontal="right"/>
    </xf>
    <xf numFmtId="167" fontId="14" fillId="0" borderId="28" xfId="2212" applyNumberFormat="1" applyFont="1" applyBorder="1" applyAlignment="1">
      <alignment horizontal="right"/>
    </xf>
    <xf numFmtId="315" fontId="14" fillId="0" borderId="28" xfId="755" applyNumberFormat="1" applyFont="1" applyBorder="1" applyAlignment="1">
      <alignment horizontal="right"/>
    </xf>
    <xf numFmtId="167" fontId="14" fillId="0" borderId="0" xfId="2212" applyNumberFormat="1" applyFont="1" applyBorder="1" applyAlignment="1">
      <alignment horizontal="right"/>
    </xf>
    <xf numFmtId="0" fontId="2" fillId="0" borderId="0" xfId="755" applyFont="1"/>
    <xf numFmtId="0" fontId="2" fillId="0" borderId="0" xfId="755" applyFont="1" applyAlignment="1">
      <alignment horizontal="center"/>
    </xf>
    <xf numFmtId="167" fontId="2" fillId="0" borderId="0" xfId="2212" applyNumberFormat="1" applyFont="1" applyAlignment="1">
      <alignment horizontal="center"/>
    </xf>
    <xf numFmtId="0" fontId="61" fillId="0" borderId="0" xfId="755" applyFont="1" applyAlignment="1">
      <alignment horizontal="center"/>
    </xf>
    <xf numFmtId="0" fontId="48" fillId="0" borderId="0" xfId="755" applyFont="1" applyAlignment="1">
      <alignment horizontal="center"/>
    </xf>
    <xf numFmtId="0" fontId="48" fillId="0" borderId="0" xfId="755" applyFont="1"/>
    <xf numFmtId="167" fontId="158" fillId="0" borderId="0" xfId="2212" applyNumberFormat="1" applyFont="1" applyAlignment="1">
      <alignment horizontal="center"/>
    </xf>
    <xf numFmtId="10" fontId="61" fillId="0" borderId="0" xfId="2212" applyNumberFormat="1" applyFont="1" applyAlignment="1">
      <alignment horizontal="center"/>
    </xf>
    <xf numFmtId="0" fontId="48" fillId="0" borderId="0" xfId="755" applyFont="1" applyBorder="1" applyAlignment="1">
      <alignment horizontal="center"/>
    </xf>
    <xf numFmtId="0" fontId="122" fillId="17" borderId="14" xfId="755" applyFont="1" applyFill="1" applyBorder="1"/>
    <xf numFmtId="0" fontId="158" fillId="17" borderId="22" xfId="755" applyFont="1" applyFill="1" applyBorder="1" applyAlignment="1">
      <alignment horizontal="center"/>
    </xf>
    <xf numFmtId="10" fontId="122" fillId="17" borderId="22" xfId="2212" applyNumberFormat="1" applyFont="1" applyFill="1" applyBorder="1" applyAlignment="1">
      <alignment horizontal="center"/>
    </xf>
    <xf numFmtId="10" fontId="122" fillId="17" borderId="48" xfId="2212" applyNumberFormat="1" applyFont="1" applyFill="1" applyBorder="1" applyAlignment="1">
      <alignment horizontal="center"/>
    </xf>
    <xf numFmtId="167" fontId="5" fillId="0" borderId="0" xfId="2212" applyNumberFormat="1" applyFont="1" applyAlignment="1">
      <alignment horizontal="center"/>
    </xf>
    <xf numFmtId="0" fontId="95" fillId="0" borderId="0" xfId="755" applyFont="1" applyAlignment="1">
      <alignment horizontal="left"/>
    </xf>
    <xf numFmtId="167" fontId="21" fillId="0" borderId="0" xfId="755" applyNumberFormat="1" applyFont="1" applyBorder="1"/>
    <xf numFmtId="0" fontId="19" fillId="0" borderId="0" xfId="755" applyFont="1" applyBorder="1" applyAlignment="1">
      <alignment horizontal="left"/>
    </xf>
    <xf numFmtId="0" fontId="5" fillId="0" borderId="0" xfId="751" applyFont="1"/>
    <xf numFmtId="164" fontId="5" fillId="0" borderId="0" xfId="751" applyNumberFormat="1" applyFont="1" applyAlignment="1">
      <alignment horizontal="right"/>
    </xf>
    <xf numFmtId="315" fontId="5" fillId="0" borderId="0" xfId="751" applyNumberFormat="1" applyFont="1" applyAlignment="1">
      <alignment horizontal="right"/>
    </xf>
    <xf numFmtId="0" fontId="14" fillId="0" borderId="19" xfId="755" applyFont="1" applyBorder="1"/>
    <xf numFmtId="0" fontId="15" fillId="0" borderId="10" xfId="755" quotePrefix="1" applyFont="1" applyFill="1" applyBorder="1"/>
    <xf numFmtId="14" fontId="15" fillId="0" borderId="21" xfId="755" applyNumberFormat="1" applyFont="1" applyBorder="1"/>
    <xf numFmtId="0" fontId="9" fillId="0" borderId="0" xfId="755" applyFont="1" applyBorder="1"/>
    <xf numFmtId="167" fontId="16" fillId="0" borderId="0" xfId="755" applyNumberFormat="1" applyFont="1" applyBorder="1" applyAlignment="1">
      <alignment horizontal="center" vertical="center"/>
    </xf>
    <xf numFmtId="178" fontId="2" fillId="0" borderId="21" xfId="755" applyNumberFormat="1" applyBorder="1"/>
    <xf numFmtId="178" fontId="2" fillId="0" borderId="12" xfId="755" applyNumberFormat="1" applyBorder="1"/>
    <xf numFmtId="178" fontId="2" fillId="0" borderId="13" xfId="755" applyNumberFormat="1" applyBorder="1"/>
    <xf numFmtId="178" fontId="2" fillId="0" borderId="10" xfId="755" applyNumberFormat="1" applyBorder="1"/>
    <xf numFmtId="178" fontId="2" fillId="0" borderId="47" xfId="755" applyNumberFormat="1" applyBorder="1"/>
    <xf numFmtId="0" fontId="5" fillId="0" borderId="0" xfId="755" applyFont="1" applyBorder="1" applyAlignment="1">
      <alignment horizontal="left" vertical="top"/>
    </xf>
    <xf numFmtId="0" fontId="14" fillId="0" borderId="10" xfId="755" applyFont="1" applyBorder="1" applyAlignment="1">
      <alignment horizontal="left" vertical="top"/>
    </xf>
    <xf numFmtId="0" fontId="2" fillId="0" borderId="10" xfId="755" applyBorder="1"/>
    <xf numFmtId="0" fontId="5" fillId="0" borderId="0" xfId="755" applyFont="1" applyBorder="1" applyAlignment="1"/>
    <xf numFmtId="190" fontId="5" fillId="0" borderId="0" xfId="755" applyNumberFormat="1" applyFont="1" applyBorder="1" applyAlignment="1">
      <alignment horizontal="center"/>
    </xf>
    <xf numFmtId="0" fontId="15" fillId="0" borderId="0" xfId="755" applyFont="1" applyFill="1" applyBorder="1" applyAlignment="1">
      <alignment horizontal="center"/>
    </xf>
    <xf numFmtId="0" fontId="82" fillId="0" borderId="0" xfId="755" applyFont="1" applyFill="1" applyBorder="1" applyAlignment="1"/>
    <xf numFmtId="0" fontId="82" fillId="0" borderId="0" xfId="755" applyFont="1" applyFill="1" applyBorder="1" applyAlignment="1">
      <alignment horizontal="center"/>
    </xf>
    <xf numFmtId="0" fontId="5" fillId="0" borderId="0" xfId="755" applyFont="1" applyFill="1" applyBorder="1"/>
    <xf numFmtId="14" fontId="5" fillId="0" borderId="0" xfId="755" applyNumberFormat="1" applyFont="1" applyFill="1" applyBorder="1" applyAlignment="1">
      <alignment horizontal="center"/>
    </xf>
    <xf numFmtId="10" fontId="19" fillId="0" borderId="0" xfId="755" applyNumberFormat="1" applyFont="1" applyFill="1" applyBorder="1" applyAlignment="1">
      <alignment horizontal="center"/>
    </xf>
    <xf numFmtId="0" fontId="5" fillId="0" borderId="0" xfId="755" applyFont="1" applyFill="1" applyBorder="1" applyAlignment="1">
      <alignment horizontal="left"/>
    </xf>
    <xf numFmtId="167" fontId="5" fillId="0" borderId="0" xfId="755" applyNumberFormat="1" applyFont="1" applyFill="1" applyBorder="1" applyAlignment="1">
      <alignment horizontal="center"/>
    </xf>
    <xf numFmtId="0" fontId="14" fillId="0" borderId="22" xfId="751" applyFont="1" applyBorder="1" applyAlignment="1"/>
    <xf numFmtId="0" fontId="14" fillId="0" borderId="14" xfId="751" applyFont="1" applyBorder="1" applyAlignment="1"/>
    <xf numFmtId="0" fontId="14" fillId="0" borderId="48" xfId="751" applyFont="1" applyBorder="1" applyAlignment="1"/>
    <xf numFmtId="179" fontId="2" fillId="0" borderId="0" xfId="755" applyNumberFormat="1"/>
    <xf numFmtId="0" fontId="17" fillId="0" borderId="0" xfId="755" applyFont="1"/>
    <xf numFmtId="14" fontId="14" fillId="0" borderId="22" xfId="751" applyNumberFormat="1" applyFont="1" applyBorder="1" applyAlignment="1">
      <alignment horizontal="center"/>
    </xf>
    <xf numFmtId="0" fontId="201" fillId="0" borderId="0" xfId="755" applyFont="1" applyBorder="1"/>
    <xf numFmtId="165" fontId="205" fillId="0" borderId="21" xfId="755" applyNumberFormat="1" applyFont="1" applyBorder="1" applyAlignment="1">
      <alignment horizontal="center"/>
    </xf>
    <xf numFmtId="165" fontId="205" fillId="0" borderId="0" xfId="755" applyNumberFormat="1" applyFont="1" applyBorder="1" applyAlignment="1">
      <alignment horizontal="center"/>
    </xf>
    <xf numFmtId="167" fontId="82" fillId="0" borderId="0" xfId="2212" applyNumberFormat="1" applyFont="1" applyBorder="1" applyAlignment="1">
      <alignment horizontal="center"/>
    </xf>
    <xf numFmtId="165" fontId="5" fillId="0" borderId="0" xfId="755" applyNumberFormat="1" applyFont="1" applyBorder="1" applyAlignment="1">
      <alignment horizontal="center"/>
    </xf>
    <xf numFmtId="167" fontId="82" fillId="0" borderId="51" xfId="2212" applyNumberFormat="1" applyFont="1" applyBorder="1" applyAlignment="1">
      <alignment horizontal="center"/>
    </xf>
    <xf numFmtId="0" fontId="15" fillId="0" borderId="12" xfId="755" applyFont="1" applyBorder="1" applyAlignment="1">
      <alignment horizontal="center"/>
    </xf>
    <xf numFmtId="0" fontId="2" fillId="0" borderId="0" xfId="755" applyAlignment="1">
      <alignment horizontal="center"/>
    </xf>
    <xf numFmtId="178" fontId="2" fillId="0" borderId="0" xfId="755" applyNumberFormat="1"/>
    <xf numFmtId="178" fontId="201" fillId="0" borderId="0" xfId="755" applyNumberFormat="1" applyFont="1"/>
    <xf numFmtId="179" fontId="201" fillId="0" borderId="46" xfId="755" applyNumberFormat="1" applyFont="1" applyBorder="1"/>
    <xf numFmtId="167" fontId="5" fillId="0" borderId="45" xfId="2212" applyNumberFormat="1" applyFont="1" applyBorder="1" applyAlignment="1">
      <alignment horizontal="center"/>
    </xf>
    <xf numFmtId="167" fontId="5" fillId="0" borderId="19" xfId="2212" applyNumberFormat="1" applyFont="1" applyBorder="1" applyAlignment="1">
      <alignment horizontal="center"/>
    </xf>
    <xf numFmtId="167" fontId="5" fillId="0" borderId="46" xfId="2212" applyNumberFormat="1" applyFont="1" applyBorder="1" applyAlignment="1">
      <alignment horizontal="center"/>
    </xf>
    <xf numFmtId="167" fontId="5" fillId="0" borderId="21" xfId="2212" applyNumberFormat="1" applyFont="1" applyBorder="1" applyAlignment="1">
      <alignment horizontal="center"/>
    </xf>
    <xf numFmtId="167" fontId="5" fillId="0" borderId="0" xfId="2212" applyNumberFormat="1" applyFont="1" applyBorder="1" applyAlignment="1">
      <alignment horizontal="center"/>
    </xf>
    <xf numFmtId="167" fontId="5" fillId="0" borderId="12" xfId="2212" applyNumberFormat="1" applyFont="1" applyBorder="1" applyAlignment="1">
      <alignment horizontal="center"/>
    </xf>
    <xf numFmtId="167" fontId="5" fillId="0" borderId="13" xfId="2212" applyNumberFormat="1" applyFont="1" applyBorder="1" applyAlignment="1">
      <alignment horizontal="center"/>
    </xf>
    <xf numFmtId="167" fontId="5" fillId="0" borderId="10" xfId="2212" applyNumberFormat="1" applyFont="1" applyBorder="1" applyAlignment="1">
      <alignment horizontal="center"/>
    </xf>
    <xf numFmtId="167" fontId="5" fillId="0" borderId="47" xfId="2212" applyNumberFormat="1" applyFont="1" applyBorder="1" applyAlignment="1">
      <alignment horizontal="center"/>
    </xf>
    <xf numFmtId="178" fontId="5" fillId="0" borderId="33" xfId="755" applyNumberFormat="1" applyFont="1" applyBorder="1"/>
    <xf numFmtId="167" fontId="5" fillId="0" borderId="33" xfId="2212" applyNumberFormat="1" applyFont="1" applyBorder="1" applyAlignment="1">
      <alignment horizontal="center"/>
    </xf>
    <xf numFmtId="0" fontId="209" fillId="0" borderId="0" xfId="755" applyFont="1"/>
    <xf numFmtId="14" fontId="207" fillId="0" borderId="32" xfId="755" applyNumberFormat="1" applyFont="1" applyBorder="1"/>
    <xf numFmtId="166" fontId="207" fillId="0" borderId="47" xfId="755" applyNumberFormat="1" applyFont="1" applyBorder="1"/>
    <xf numFmtId="0" fontId="14" fillId="0" borderId="10" xfId="751" applyFont="1" applyBorder="1" applyAlignment="1">
      <alignment horizontal="center" vertical="center"/>
    </xf>
    <xf numFmtId="0" fontId="15" fillId="0" borderId="21" xfId="755" applyFont="1" applyFill="1" applyBorder="1" applyAlignment="1">
      <alignment vertical="top"/>
    </xf>
    <xf numFmtId="0" fontId="17" fillId="0" borderId="21" xfId="751" applyFont="1" applyBorder="1" applyAlignment="1">
      <alignment vertical="center"/>
    </xf>
    <xf numFmtId="0" fontId="9" fillId="0" borderId="0" xfId="755" applyFont="1" applyBorder="1" applyAlignment="1">
      <alignment vertical="center"/>
    </xf>
    <xf numFmtId="0" fontId="15" fillId="0" borderId="21" xfId="751" applyFont="1" applyBorder="1" applyAlignment="1">
      <alignment vertical="center"/>
    </xf>
    <xf numFmtId="14" fontId="14" fillId="0" borderId="0" xfId="751" applyNumberFormat="1" applyFont="1" applyBorder="1" applyAlignment="1">
      <alignment horizontal="center" vertical="center"/>
    </xf>
    <xf numFmtId="0" fontId="20" fillId="0" borderId="10" xfId="751" applyFont="1" applyBorder="1" applyAlignment="1">
      <alignment horizontal="center" vertical="center"/>
    </xf>
    <xf numFmtId="179" fontId="15" fillId="0" borderId="0" xfId="751" applyNumberFormat="1" applyFont="1" applyBorder="1" applyAlignment="1">
      <alignment vertical="center"/>
    </xf>
    <xf numFmtId="179" fontId="15" fillId="0" borderId="0" xfId="751" applyNumberFormat="1" applyFont="1" applyBorder="1" applyAlignment="1">
      <alignment horizontal="right" vertical="center"/>
    </xf>
    <xf numFmtId="0" fontId="17" fillId="0" borderId="21" xfId="751" applyFont="1" applyBorder="1" applyAlignment="1">
      <alignment horizontal="left" vertical="center"/>
    </xf>
    <xf numFmtId="167" fontId="17" fillId="0" borderId="0" xfId="2212" applyNumberFormat="1" applyFont="1" applyBorder="1" applyAlignment="1">
      <alignment horizontal="center" vertical="center"/>
    </xf>
    <xf numFmtId="0" fontId="17" fillId="0" borderId="0" xfId="751" applyFont="1" applyBorder="1" applyAlignment="1">
      <alignment horizontal="center" vertical="center"/>
    </xf>
    <xf numFmtId="0" fontId="20" fillId="0" borderId="0" xfId="751" applyFont="1" applyBorder="1" applyAlignment="1">
      <alignment horizontal="center" vertical="center"/>
    </xf>
    <xf numFmtId="179" fontId="15" fillId="0" borderId="21" xfId="751" applyNumberFormat="1" applyFont="1" applyBorder="1" applyAlignment="1">
      <alignment vertical="center"/>
    </xf>
    <xf numFmtId="0" fontId="15" fillId="0" borderId="12" xfId="755" applyFont="1" applyFill="1" applyBorder="1"/>
    <xf numFmtId="0" fontId="15" fillId="0" borderId="0" xfId="751" applyFont="1" applyBorder="1" applyAlignment="1">
      <alignment vertical="center"/>
    </xf>
    <xf numFmtId="0" fontId="9" fillId="0" borderId="12" xfId="755" applyFont="1" applyBorder="1" applyAlignment="1">
      <alignment vertical="center"/>
    </xf>
    <xf numFmtId="164" fontId="15" fillId="0" borderId="0" xfId="755" applyNumberFormat="1" applyFont="1" applyBorder="1" applyAlignment="1">
      <alignment horizontal="left" vertical="top"/>
    </xf>
    <xf numFmtId="164" fontId="15" fillId="0" borderId="0" xfId="755" quotePrefix="1" applyNumberFormat="1" applyFont="1" applyBorder="1" applyAlignment="1">
      <alignment horizontal="left" vertical="top"/>
    </xf>
    <xf numFmtId="0" fontId="9" fillId="0" borderId="0" xfId="755" applyFont="1"/>
    <xf numFmtId="165" fontId="15" fillId="0" borderId="0" xfId="755" applyNumberFormat="1" applyFont="1" applyBorder="1" applyAlignment="1">
      <alignment horizontal="left" vertical="top"/>
    </xf>
    <xf numFmtId="10" fontId="82" fillId="0" borderId="0" xfId="755" applyNumberFormat="1" applyFont="1" applyFill="1" applyBorder="1" applyAlignment="1">
      <alignment horizontal="center"/>
    </xf>
    <xf numFmtId="167" fontId="15" fillId="0" borderId="10" xfId="2212" applyNumberFormat="1" applyFont="1" applyBorder="1"/>
    <xf numFmtId="0" fontId="5" fillId="0" borderId="45" xfId="755" applyFont="1" applyBorder="1" applyAlignment="1"/>
    <xf numFmtId="10" fontId="5" fillId="0" borderId="47" xfId="755" applyNumberFormat="1" applyFont="1" applyBorder="1" applyAlignment="1">
      <alignment horizontal="center"/>
    </xf>
    <xf numFmtId="0" fontId="14" fillId="4" borderId="13" xfId="751" applyFont="1" applyFill="1" applyBorder="1"/>
    <xf numFmtId="166" fontId="15" fillId="0" borderId="0" xfId="755" applyNumberFormat="1" applyFont="1"/>
    <xf numFmtId="166" fontId="2" fillId="0" borderId="0" xfId="755" applyNumberFormat="1"/>
    <xf numFmtId="166" fontId="17" fillId="0" borderId="0" xfId="755" applyNumberFormat="1" applyFont="1" applyBorder="1" applyAlignment="1">
      <alignment vertical="top"/>
    </xf>
    <xf numFmtId="0" fontId="15" fillId="0" borderId="21" xfId="755" applyFont="1" applyFill="1" applyBorder="1"/>
    <xf numFmtId="14" fontId="15" fillId="0" borderId="0" xfId="755" applyNumberFormat="1" applyFont="1" applyBorder="1"/>
    <xf numFmtId="14" fontId="14" fillId="0" borderId="13" xfId="751" applyNumberFormat="1" applyFont="1" applyBorder="1" applyAlignment="1">
      <alignment horizontal="center"/>
    </xf>
    <xf numFmtId="14" fontId="14" fillId="0" borderId="10" xfId="751" applyNumberFormat="1" applyFont="1" applyBorder="1" applyAlignment="1">
      <alignment horizontal="center"/>
    </xf>
    <xf numFmtId="0" fontId="9" fillId="0" borderId="0" xfId="755" applyFont="1" applyBorder="1" applyAlignment="1"/>
    <xf numFmtId="179" fontId="16" fillId="0" borderId="0" xfId="751" applyNumberFormat="1" applyFont="1" applyBorder="1" applyAlignment="1">
      <alignment vertical="center"/>
    </xf>
    <xf numFmtId="179" fontId="16" fillId="0" borderId="0" xfId="751" applyNumberFormat="1" applyFont="1" applyBorder="1" applyAlignment="1">
      <alignment horizontal="right" vertical="center"/>
    </xf>
    <xf numFmtId="167" fontId="17" fillId="0" borderId="0" xfId="2212" applyNumberFormat="1" applyFont="1" applyBorder="1" applyAlignment="1">
      <alignment horizontal="right" vertical="center"/>
    </xf>
    <xf numFmtId="0" fontId="14" fillId="0" borderId="14" xfId="0" applyFont="1" applyBorder="1" applyAlignment="1">
      <alignment vertical="top"/>
    </xf>
    <xf numFmtId="0" fontId="15" fillId="0" borderId="22" xfId="0" applyFont="1" applyBorder="1" applyAlignment="1"/>
    <xf numFmtId="0" fontId="14" fillId="0" borderId="22" xfId="0" applyFont="1" applyBorder="1" applyAlignment="1">
      <alignment vertical="top"/>
    </xf>
    <xf numFmtId="0" fontId="15" fillId="0" borderId="45" xfId="0" applyFont="1" applyBorder="1" applyAlignment="1">
      <alignment vertical="top"/>
    </xf>
    <xf numFmtId="0" fontId="15" fillId="0" borderId="19" xfId="0" applyFont="1" applyBorder="1" applyAlignment="1"/>
    <xf numFmtId="0" fontId="15" fillId="0" borderId="19" xfId="0" applyFont="1" applyBorder="1" applyAlignment="1">
      <alignment horizontal="left"/>
    </xf>
    <xf numFmtId="0" fontId="14" fillId="0" borderId="19" xfId="0" applyFont="1" applyBorder="1" applyAlignment="1">
      <alignment horizontal="center"/>
    </xf>
    <xf numFmtId="0" fontId="15" fillId="0" borderId="10" xfId="0" applyFont="1" applyBorder="1"/>
    <xf numFmtId="0" fontId="5" fillId="0" borderId="13" xfId="0" applyFont="1" applyBorder="1" applyAlignment="1">
      <alignment vertical="center"/>
    </xf>
    <xf numFmtId="0" fontId="14" fillId="0" borderId="32" xfId="755" applyFont="1" applyBorder="1"/>
    <xf numFmtId="0" fontId="14" fillId="0" borderId="0" xfId="755" applyFont="1" applyBorder="1" applyAlignment="1"/>
    <xf numFmtId="0" fontId="20" fillId="0" borderId="0" xfId="755" applyNumberFormat="1" applyFont="1" applyFill="1" applyBorder="1" applyAlignment="1">
      <alignment horizontal="center" vertical="top"/>
    </xf>
    <xf numFmtId="0" fontId="20" fillId="0" borderId="0" xfId="2212" applyNumberFormat="1" applyFont="1" applyFill="1" applyBorder="1" applyAlignment="1">
      <alignment horizontal="center"/>
    </xf>
    <xf numFmtId="0" fontId="20" fillId="0" borderId="12" xfId="755" applyFont="1" applyBorder="1" applyAlignment="1">
      <alignment horizontal="center"/>
    </xf>
    <xf numFmtId="0" fontId="20" fillId="0" borderId="50" xfId="755" applyFont="1" applyBorder="1" applyAlignment="1">
      <alignment horizontal="left" vertical="top"/>
    </xf>
    <xf numFmtId="0" fontId="20" fillId="0" borderId="32" xfId="755" applyNumberFormat="1" applyFont="1" applyBorder="1" applyAlignment="1">
      <alignment horizontal="center"/>
    </xf>
    <xf numFmtId="0" fontId="20" fillId="0" borderId="49" xfId="755" applyFont="1" applyBorder="1" applyAlignment="1">
      <alignment horizontal="center"/>
    </xf>
    <xf numFmtId="0" fontId="20" fillId="0" borderId="32" xfId="755" applyFont="1" applyBorder="1" applyAlignment="1">
      <alignment horizontal="center"/>
    </xf>
    <xf numFmtId="178" fontId="15" fillId="0" borderId="10" xfId="755" applyNumberFormat="1" applyFont="1" applyBorder="1"/>
    <xf numFmtId="178" fontId="209" fillId="0" borderId="0" xfId="755" applyNumberFormat="1" applyFont="1"/>
    <xf numFmtId="178" fontId="15" fillId="0" borderId="0" xfId="755" applyNumberFormat="1" applyFont="1" applyBorder="1"/>
    <xf numFmtId="0" fontId="201" fillId="0" borderId="10" xfId="755" applyFont="1" applyBorder="1"/>
    <xf numFmtId="0" fontId="15" fillId="0" borderId="45" xfId="755" applyFont="1" applyBorder="1" applyAlignment="1"/>
    <xf numFmtId="0" fontId="14" fillId="0" borderId="10" xfId="755" applyFont="1" applyFill="1" applyBorder="1" applyAlignment="1"/>
    <xf numFmtId="14" fontId="14" fillId="0" borderId="10" xfId="755" applyNumberFormat="1" applyFont="1" applyBorder="1" applyAlignment="1">
      <alignment horizontal="center" vertical="top"/>
    </xf>
    <xf numFmtId="0" fontId="15" fillId="0" borderId="10" xfId="755" applyFont="1" applyFill="1" applyBorder="1" applyAlignment="1">
      <alignment horizontal="left"/>
    </xf>
    <xf numFmtId="0" fontId="21" fillId="0" borderId="10" xfId="755" applyFont="1" applyFill="1" applyBorder="1" applyAlignment="1">
      <alignment vertical="top"/>
    </xf>
    <xf numFmtId="164" fontId="21" fillId="0" borderId="10" xfId="755" applyNumberFormat="1" applyFont="1" applyFill="1" applyBorder="1" applyAlignment="1">
      <alignment horizontal="right" vertical="top"/>
    </xf>
    <xf numFmtId="164" fontId="15" fillId="0" borderId="10" xfId="755" applyNumberFormat="1" applyFont="1" applyFill="1" applyBorder="1" applyAlignment="1">
      <alignment horizontal="left"/>
    </xf>
    <xf numFmtId="164" fontId="14" fillId="0" borderId="10" xfId="755" applyNumberFormat="1" applyFont="1" applyFill="1" applyBorder="1" applyAlignment="1">
      <alignment horizontal="right" vertical="top"/>
    </xf>
    <xf numFmtId="179" fontId="15" fillId="0" borderId="22" xfId="755" applyNumberFormat="1" applyFont="1" applyBorder="1" applyAlignment="1">
      <alignment horizontal="right" vertical="top"/>
    </xf>
    <xf numFmtId="166" fontId="15" fillId="0" borderId="22" xfId="755" applyNumberFormat="1" applyFont="1" applyBorder="1" applyAlignment="1">
      <alignment horizontal="center"/>
    </xf>
    <xf numFmtId="4" fontId="15" fillId="0" borderId="0" xfId="751" applyNumberFormat="1" applyFont="1" applyFill="1" applyBorder="1" applyAlignment="1">
      <alignment horizontal="left"/>
    </xf>
    <xf numFmtId="166" fontId="14" fillId="20" borderId="0" xfId="2212" quotePrefix="1" applyNumberFormat="1" applyFont="1" applyFill="1" applyBorder="1" applyAlignment="1">
      <alignment horizontal="right" wrapText="1"/>
    </xf>
    <xf numFmtId="166" fontId="15" fillId="0" borderId="0" xfId="751" applyNumberFormat="1" applyFont="1" applyBorder="1" applyAlignment="1">
      <alignment horizontal="right"/>
    </xf>
    <xf numFmtId="0" fontId="5" fillId="0" borderId="46" xfId="755" applyFont="1" applyFill="1" applyBorder="1" applyAlignment="1">
      <alignment horizontal="right"/>
    </xf>
    <xf numFmtId="165" fontId="15" fillId="0" borderId="0" xfId="755" applyNumberFormat="1" applyFont="1" applyAlignment="1">
      <alignment vertical="center"/>
    </xf>
    <xf numFmtId="0" fontId="14" fillId="0" borderId="51" xfId="755" applyFont="1" applyBorder="1" applyAlignment="1">
      <alignment horizontal="center"/>
    </xf>
    <xf numFmtId="0" fontId="14" fillId="4" borderId="45" xfId="755" applyFont="1" applyFill="1" applyBorder="1" applyAlignment="1"/>
    <xf numFmtId="178" fontId="212" fillId="0" borderId="0" xfId="755" applyNumberFormat="1" applyFont="1"/>
    <xf numFmtId="0" fontId="14" fillId="0" borderId="45" xfId="755" applyFont="1" applyBorder="1" applyAlignment="1">
      <alignment vertical="center"/>
    </xf>
    <xf numFmtId="0" fontId="15" fillId="0" borderId="19" xfId="755" applyFont="1" applyBorder="1" applyAlignment="1">
      <alignment vertical="center"/>
    </xf>
    <xf numFmtId="0" fontId="14" fillId="0" borderId="19" xfId="755" applyFont="1" applyBorder="1" applyAlignment="1">
      <alignment vertical="center"/>
    </xf>
    <xf numFmtId="0" fontId="15" fillId="0" borderId="46" xfId="755" applyFont="1" applyBorder="1" applyAlignment="1">
      <alignment vertical="center"/>
    </xf>
    <xf numFmtId="0" fontId="9" fillId="0" borderId="12" xfId="755" applyFont="1" applyBorder="1" applyAlignment="1"/>
    <xf numFmtId="0" fontId="9" fillId="0" borderId="12" xfId="755" applyFont="1" applyBorder="1"/>
    <xf numFmtId="0" fontId="5" fillId="0" borderId="13" xfId="755" applyFont="1" applyBorder="1" applyAlignment="1">
      <alignment vertical="top"/>
    </xf>
    <xf numFmtId="179" fontId="5" fillId="0" borderId="21" xfId="751" applyNumberFormat="1" applyFont="1" applyBorder="1" applyAlignment="1">
      <alignment vertical="center"/>
    </xf>
    <xf numFmtId="0" fontId="61" fillId="0" borderId="0" xfId="755" applyFont="1" applyBorder="1"/>
    <xf numFmtId="179" fontId="5" fillId="0" borderId="0" xfId="751" applyNumberFormat="1" applyFont="1" applyBorder="1" applyAlignment="1">
      <alignment horizontal="right" vertical="center"/>
    </xf>
    <xf numFmtId="179" fontId="15" fillId="0" borderId="0" xfId="755" applyNumberFormat="1" applyFont="1" applyAlignment="1"/>
    <xf numFmtId="0" fontId="61" fillId="0" borderId="10" xfId="755" applyFont="1" applyBorder="1" applyAlignment="1">
      <alignment vertical="center"/>
    </xf>
    <xf numFmtId="179" fontId="21" fillId="0" borderId="10" xfId="751" applyNumberFormat="1" applyFont="1" applyBorder="1" applyAlignment="1">
      <alignment horizontal="right" vertical="center"/>
    </xf>
    <xf numFmtId="167" fontId="20" fillId="0" borderId="10" xfId="2212" applyNumberFormat="1" applyFont="1" applyBorder="1" applyAlignment="1">
      <alignment horizontal="center" vertical="center"/>
    </xf>
    <xf numFmtId="0" fontId="61" fillId="0" borderId="10" xfId="755" applyFont="1" applyBorder="1"/>
    <xf numFmtId="0" fontId="61" fillId="0" borderId="47" xfId="755" applyFont="1" applyBorder="1"/>
    <xf numFmtId="179" fontId="14" fillId="0" borderId="10" xfId="751" applyNumberFormat="1" applyFont="1" applyBorder="1" applyAlignment="1">
      <alignment horizontal="right" vertical="center"/>
    </xf>
    <xf numFmtId="306" fontId="15" fillId="0" borderId="0" xfId="755" applyNumberFormat="1" applyFont="1" applyAlignment="1"/>
    <xf numFmtId="0" fontId="5" fillId="0" borderId="0" xfId="751" applyFont="1" applyBorder="1"/>
    <xf numFmtId="0" fontId="5" fillId="0" borderId="21" xfId="751" applyFont="1" applyBorder="1"/>
    <xf numFmtId="179" fontId="5" fillId="0" borderId="0" xfId="409" quotePrefix="1" applyNumberFormat="1" applyFont="1" applyBorder="1" applyAlignment="1">
      <alignment horizontal="right" wrapText="1"/>
    </xf>
    <xf numFmtId="178" fontId="5" fillId="0" borderId="0" xfId="409" quotePrefix="1" applyNumberFormat="1" applyFont="1" applyBorder="1" applyAlignment="1">
      <alignment horizontal="right" wrapText="1"/>
    </xf>
    <xf numFmtId="178" fontId="5" fillId="0" borderId="0" xfId="751" applyNumberFormat="1" applyFont="1" applyBorder="1" applyAlignment="1">
      <alignment horizontal="right" vertical="top"/>
    </xf>
    <xf numFmtId="0" fontId="5" fillId="0" borderId="13" xfId="751" applyFont="1" applyBorder="1"/>
    <xf numFmtId="179" fontId="15" fillId="0" borderId="37" xfId="751" applyNumberFormat="1" applyFont="1" applyBorder="1" applyAlignment="1">
      <alignment horizontal="right" vertical="center"/>
    </xf>
    <xf numFmtId="167" fontId="17" fillId="0" borderId="21" xfId="2212" applyNumberFormat="1" applyFont="1" applyBorder="1" applyAlignment="1">
      <alignment horizontal="right" vertical="center"/>
    </xf>
    <xf numFmtId="167" fontId="17" fillId="0" borderId="12" xfId="2212" applyNumberFormat="1" applyFont="1" applyBorder="1" applyAlignment="1">
      <alignment horizontal="right" vertical="center"/>
    </xf>
    <xf numFmtId="0" fontId="15" fillId="0" borderId="37" xfId="751" applyFont="1" applyBorder="1" applyAlignment="1">
      <alignment horizontal="center" vertical="center"/>
    </xf>
    <xf numFmtId="167" fontId="17" fillId="0" borderId="37" xfId="751" applyNumberFormat="1" applyFont="1" applyBorder="1" applyAlignment="1">
      <alignment horizontal="right" vertical="center"/>
    </xf>
    <xf numFmtId="167" fontId="17" fillId="0" borderId="37" xfId="2212" applyNumberFormat="1" applyFont="1" applyBorder="1" applyAlignment="1">
      <alignment horizontal="right" vertical="center"/>
    </xf>
    <xf numFmtId="0" fontId="17" fillId="0" borderId="37" xfId="751" applyFont="1" applyBorder="1" applyAlignment="1">
      <alignment vertical="center"/>
    </xf>
    <xf numFmtId="0" fontId="17" fillId="0" borderId="0" xfId="751" applyFont="1" applyBorder="1" applyAlignment="1">
      <alignment horizontal="left" vertical="center"/>
    </xf>
    <xf numFmtId="0" fontId="17" fillId="0" borderId="12" xfId="751" applyFont="1" applyBorder="1" applyAlignment="1">
      <alignment horizontal="left" vertical="center"/>
    </xf>
    <xf numFmtId="166" fontId="5" fillId="0" borderId="37" xfId="751" applyNumberFormat="1" applyFont="1" applyBorder="1" applyAlignment="1">
      <alignment horizontal="right" vertical="center"/>
    </xf>
    <xf numFmtId="166" fontId="5" fillId="0" borderId="0" xfId="751" quotePrefix="1" applyNumberFormat="1" applyFont="1" applyBorder="1" applyAlignment="1">
      <alignment horizontal="right" vertical="center"/>
    </xf>
    <xf numFmtId="166" fontId="5" fillId="0" borderId="12" xfId="751" quotePrefix="1" applyNumberFormat="1" applyFont="1" applyBorder="1" applyAlignment="1">
      <alignment horizontal="right" vertical="center"/>
    </xf>
    <xf numFmtId="164" fontId="5" fillId="0" borderId="21" xfId="751" quotePrefix="1" applyNumberFormat="1" applyFont="1" applyBorder="1" applyAlignment="1">
      <alignment horizontal="right" vertical="center"/>
    </xf>
    <xf numFmtId="166" fontId="19" fillId="0" borderId="21" xfId="751" applyNumberFormat="1" applyFont="1" applyBorder="1" applyAlignment="1">
      <alignment horizontal="right" vertical="center"/>
    </xf>
    <xf numFmtId="166" fontId="19" fillId="0" borderId="0" xfId="751" applyNumberFormat="1" applyFont="1" applyBorder="1" applyAlignment="1">
      <alignment horizontal="right" vertical="center"/>
    </xf>
    <xf numFmtId="166" fontId="19" fillId="0" borderId="12" xfId="751" applyNumberFormat="1" applyFont="1" applyBorder="1" applyAlignment="1">
      <alignment horizontal="right" vertical="center"/>
    </xf>
    <xf numFmtId="171" fontId="5" fillId="0" borderId="37" xfId="751" applyNumberFormat="1" applyFont="1" applyBorder="1" applyAlignment="1">
      <alignment horizontal="right" vertical="center"/>
    </xf>
    <xf numFmtId="166" fontId="5" fillId="0" borderId="21" xfId="751" applyNumberFormat="1" applyFont="1" applyBorder="1" applyAlignment="1">
      <alignment horizontal="right" vertical="center"/>
    </xf>
    <xf numFmtId="166" fontId="5" fillId="0" borderId="0" xfId="751" applyNumberFormat="1" applyFont="1" applyBorder="1" applyAlignment="1">
      <alignment horizontal="right" vertical="center"/>
    </xf>
    <xf numFmtId="166" fontId="5" fillId="0" borderId="12" xfId="751" applyNumberFormat="1" applyFont="1" applyBorder="1" applyAlignment="1">
      <alignment horizontal="right" vertical="center"/>
    </xf>
    <xf numFmtId="166" fontId="5" fillId="0" borderId="21" xfId="751" quotePrefix="1" applyNumberFormat="1" applyFont="1" applyBorder="1" applyAlignment="1">
      <alignment horizontal="right" vertical="center"/>
    </xf>
    <xf numFmtId="171" fontId="19" fillId="0" borderId="0" xfId="751" applyNumberFormat="1" applyFont="1" applyBorder="1" applyAlignment="1">
      <alignment horizontal="right" vertical="center"/>
    </xf>
    <xf numFmtId="173" fontId="213" fillId="0" borderId="32" xfId="751" applyNumberFormat="1" applyFont="1" applyBorder="1" applyAlignment="1">
      <alignment horizontal="center"/>
    </xf>
    <xf numFmtId="14" fontId="14" fillId="0" borderId="19" xfId="0" applyNumberFormat="1" applyFont="1" applyBorder="1" applyAlignment="1">
      <alignment horizontal="center"/>
    </xf>
    <xf numFmtId="0" fontId="5" fillId="0" borderId="21" xfId="751" applyFont="1" applyBorder="1" applyAlignment="1">
      <alignment vertical="center"/>
    </xf>
    <xf numFmtId="0" fontId="5" fillId="0" borderId="0" xfId="751" applyFont="1" applyBorder="1" applyAlignment="1">
      <alignment vertical="center"/>
    </xf>
    <xf numFmtId="179" fontId="15" fillId="0" borderId="10" xfId="755" applyNumberFormat="1" applyFont="1" applyBorder="1" applyAlignment="1">
      <alignment horizontal="right" vertical="top"/>
    </xf>
    <xf numFmtId="2" fontId="15" fillId="0" borderId="0" xfId="755" applyNumberFormat="1" applyFont="1" applyAlignment="1">
      <alignment horizontal="center"/>
    </xf>
    <xf numFmtId="167" fontId="15" fillId="0" borderId="0" xfId="2212" applyNumberFormat="1" applyFont="1" applyAlignment="1">
      <alignment horizontal="center"/>
    </xf>
    <xf numFmtId="14" fontId="15" fillId="0" borderId="0" xfId="755" applyNumberFormat="1" applyFont="1"/>
    <xf numFmtId="14" fontId="15" fillId="0" borderId="0" xfId="755" applyNumberFormat="1" applyFont="1" applyAlignment="1"/>
    <xf numFmtId="180" fontId="15" fillId="0" borderId="0" xfId="755" applyNumberFormat="1" applyFont="1" applyAlignment="1"/>
    <xf numFmtId="167" fontId="15" fillId="0" borderId="0" xfId="755" applyNumberFormat="1" applyFont="1" applyAlignment="1"/>
    <xf numFmtId="10" fontId="15" fillId="0" borderId="0" xfId="755" applyNumberFormat="1" applyFont="1" applyAlignment="1"/>
    <xf numFmtId="0" fontId="15" fillId="0" borderId="19" xfId="755" applyFont="1" applyBorder="1" applyAlignment="1">
      <alignment vertical="top"/>
    </xf>
    <xf numFmtId="317" fontId="15" fillId="0" borderId="19" xfId="2212" applyNumberFormat="1" applyFont="1" applyBorder="1" applyAlignment="1">
      <alignment horizontal="center"/>
    </xf>
    <xf numFmtId="219" fontId="203" fillId="0" borderId="19" xfId="755" applyNumberFormat="1" applyFont="1" applyBorder="1" applyAlignment="1">
      <alignment horizontal="center"/>
    </xf>
    <xf numFmtId="0" fontId="20" fillId="0" borderId="0" xfId="755" applyFont="1" applyBorder="1" applyAlignment="1">
      <alignment horizontal="center"/>
    </xf>
    <xf numFmtId="179" fontId="15" fillId="0" borderId="0" xfId="755" applyNumberFormat="1" applyFont="1" applyBorder="1"/>
    <xf numFmtId="7" fontId="14" fillId="0" borderId="0" xfId="755" applyNumberFormat="1" applyFont="1"/>
    <xf numFmtId="0" fontId="14" fillId="0" borderId="0" xfId="2304" applyFont="1" applyFill="1" applyBorder="1">
      <alignment horizontal="center" wrapText="1"/>
    </xf>
    <xf numFmtId="0" fontId="5" fillId="0" borderId="0" xfId="751" applyFont="1" applyBorder="1" applyAlignment="1">
      <alignment horizontal="left" vertical="center"/>
    </xf>
    <xf numFmtId="0" fontId="14" fillId="0" borderId="0" xfId="751" applyFont="1" applyBorder="1" applyAlignment="1">
      <alignment horizontal="center" vertical="center"/>
    </xf>
    <xf numFmtId="168" fontId="5" fillId="0" borderId="0" xfId="751" applyNumberFormat="1" applyFont="1" applyBorder="1" applyAlignment="1">
      <alignment vertical="center"/>
    </xf>
    <xf numFmtId="7" fontId="15" fillId="0" borderId="0" xfId="751" applyNumberFormat="1" applyFont="1" applyBorder="1" applyAlignment="1">
      <alignment horizontal="left"/>
    </xf>
    <xf numFmtId="167" fontId="5" fillId="0" borderId="0" xfId="2212" quotePrefix="1" applyNumberFormat="1" applyFont="1" applyBorder="1" applyAlignment="1">
      <alignment horizontal="right" wrapText="1"/>
    </xf>
    <xf numFmtId="175" fontId="5" fillId="0" borderId="0" xfId="2212" quotePrefix="1" applyNumberFormat="1" applyFont="1" applyBorder="1" applyAlignment="1">
      <alignment horizontal="right" wrapText="1"/>
    </xf>
    <xf numFmtId="0" fontId="5" fillId="0" borderId="10" xfId="751" applyFont="1" applyBorder="1"/>
    <xf numFmtId="0" fontId="5" fillId="0" borderId="0" xfId="751" applyFont="1" applyBorder="1" applyAlignment="1">
      <alignment horizontal="center"/>
    </xf>
    <xf numFmtId="14" fontId="5" fillId="0" borderId="0" xfId="751" applyNumberFormat="1" applyFont="1" applyBorder="1"/>
    <xf numFmtId="320" fontId="5" fillId="0" borderId="0" xfId="751" applyNumberFormat="1" applyFont="1" applyBorder="1"/>
    <xf numFmtId="0" fontId="14" fillId="0" borderId="19" xfId="751" applyFont="1" applyBorder="1" applyAlignment="1"/>
    <xf numFmtId="9" fontId="15" fillId="0" borderId="0" xfId="2212" applyFont="1" applyAlignment="1">
      <alignment horizontal="center"/>
    </xf>
    <xf numFmtId="0" fontId="9" fillId="0" borderId="22" xfId="755" applyFont="1" applyBorder="1" applyAlignment="1">
      <alignment vertical="center"/>
    </xf>
    <xf numFmtId="0" fontId="15" fillId="0" borderId="13" xfId="0" applyFont="1" applyBorder="1"/>
    <xf numFmtId="0" fontId="15" fillId="0" borderId="47" xfId="0" applyFont="1" applyBorder="1"/>
    <xf numFmtId="179" fontId="14" fillId="0" borderId="0" xfId="751" applyNumberFormat="1" applyFont="1" applyBorder="1" applyAlignment="1">
      <alignment vertical="center"/>
    </xf>
    <xf numFmtId="0" fontId="9" fillId="0" borderId="10" xfId="755" applyFont="1" applyBorder="1"/>
    <xf numFmtId="179" fontId="5" fillId="0" borderId="13" xfId="751" applyNumberFormat="1" applyFont="1" applyBorder="1" applyAlignment="1">
      <alignment vertical="center"/>
    </xf>
    <xf numFmtId="2" fontId="2" fillId="0" borderId="0" xfId="755" applyNumberFormat="1" applyBorder="1"/>
    <xf numFmtId="0" fontId="6" fillId="0" borderId="0" xfId="755" applyFont="1"/>
    <xf numFmtId="0" fontId="14" fillId="0" borderId="0" xfId="0" applyFont="1" applyBorder="1" applyAlignment="1">
      <alignment horizontal="center"/>
    </xf>
    <xf numFmtId="166" fontId="15" fillId="0" borderId="59" xfId="755" applyNumberFormat="1" applyFont="1" applyBorder="1" applyAlignment="1">
      <alignment horizontal="center"/>
    </xf>
    <xf numFmtId="0" fontId="17" fillId="0" borderId="0" xfId="755" applyNumberFormat="1" applyFont="1" applyBorder="1" applyAlignment="1">
      <alignment horizontal="center"/>
    </xf>
    <xf numFmtId="179" fontId="15" fillId="0" borderId="59" xfId="755" applyNumberFormat="1" applyFont="1" applyBorder="1" applyAlignment="1">
      <alignment horizontal="right" vertical="top"/>
    </xf>
    <xf numFmtId="0" fontId="6" fillId="0" borderId="0" xfId="755" applyFont="1" applyBorder="1"/>
    <xf numFmtId="166" fontId="82" fillId="0" borderId="12" xfId="755" applyNumberFormat="1" applyFont="1" applyBorder="1" applyAlignment="1">
      <alignment horizontal="center"/>
    </xf>
    <xf numFmtId="165" fontId="82" fillId="0" borderId="0" xfId="755" applyNumberFormat="1" applyFont="1" applyBorder="1" applyAlignment="1">
      <alignment horizontal="centerContinuous"/>
    </xf>
    <xf numFmtId="179" fontId="5" fillId="0" borderId="0" xfId="755" applyNumberFormat="1" applyFont="1" applyBorder="1"/>
    <xf numFmtId="14" fontId="201" fillId="0" borderId="0" xfId="755" applyNumberFormat="1" applyFont="1" applyBorder="1"/>
    <xf numFmtId="0" fontId="95" fillId="0" borderId="10" xfId="755" applyFont="1" applyFill="1" applyBorder="1" applyAlignment="1">
      <alignment horizontal="left" vertical="top"/>
    </xf>
    <xf numFmtId="0" fontId="14" fillId="0" borderId="21" xfId="751" applyFont="1" applyBorder="1" applyAlignment="1">
      <alignment vertical="center"/>
    </xf>
    <xf numFmtId="0" fontId="15" fillId="0" borderId="0" xfId="751" applyFont="1" applyBorder="1" applyAlignment="1">
      <alignment horizontal="left" vertical="center"/>
    </xf>
    <xf numFmtId="0" fontId="14" fillId="0" borderId="21" xfId="751" applyFont="1" applyBorder="1" applyAlignment="1">
      <alignment horizontal="center" vertical="center"/>
    </xf>
    <xf numFmtId="0" fontId="15" fillId="0" borderId="12" xfId="751" applyFont="1" applyBorder="1" applyAlignment="1">
      <alignment horizontal="left" vertical="center"/>
    </xf>
    <xf numFmtId="179" fontId="15" fillId="0" borderId="21" xfId="751" applyNumberFormat="1" applyFont="1" applyBorder="1" applyAlignment="1">
      <alignment horizontal="left" vertical="center"/>
    </xf>
    <xf numFmtId="0" fontId="15" fillId="0" borderId="0" xfId="751" applyNumberFormat="1" applyFont="1" applyBorder="1" applyAlignment="1">
      <alignment horizontal="right" vertical="center"/>
    </xf>
    <xf numFmtId="0" fontId="15" fillId="0" borderId="12" xfId="751" applyNumberFormat="1" applyFont="1" applyBorder="1" applyAlignment="1">
      <alignment horizontal="right" vertical="center"/>
    </xf>
    <xf numFmtId="0" fontId="17" fillId="0" borderId="0" xfId="751" applyFont="1" applyBorder="1" applyAlignment="1">
      <alignment vertical="center"/>
    </xf>
    <xf numFmtId="0" fontId="17" fillId="0" borderId="0" xfId="751" quotePrefix="1" applyNumberFormat="1" applyFont="1" applyBorder="1" applyAlignment="1">
      <alignment horizontal="right" vertical="center"/>
    </xf>
    <xf numFmtId="0" fontId="17" fillId="0" borderId="12" xfId="751" quotePrefix="1" applyNumberFormat="1" applyFont="1" applyBorder="1" applyAlignment="1">
      <alignment horizontal="right" vertical="center"/>
    </xf>
    <xf numFmtId="0" fontId="15" fillId="0" borderId="0" xfId="751" quotePrefix="1" applyNumberFormat="1" applyFont="1" applyBorder="1" applyAlignment="1">
      <alignment horizontal="right" vertical="center"/>
    </xf>
    <xf numFmtId="0" fontId="15" fillId="0" borderId="12" xfId="751" quotePrefix="1" applyNumberFormat="1" applyFont="1" applyBorder="1" applyAlignment="1">
      <alignment horizontal="right" vertical="center"/>
    </xf>
    <xf numFmtId="164" fontId="15" fillId="0" borderId="0" xfId="751" applyNumberFormat="1" applyFont="1" applyBorder="1" applyAlignment="1">
      <alignment horizontal="right" vertical="center"/>
    </xf>
    <xf numFmtId="179" fontId="17" fillId="0" borderId="0" xfId="751" applyNumberFormat="1" applyFont="1" applyBorder="1" applyAlignment="1">
      <alignment vertical="center"/>
    </xf>
    <xf numFmtId="179" fontId="15" fillId="0" borderId="0" xfId="751" quotePrefix="1" applyNumberFormat="1" applyFont="1" applyBorder="1" applyAlignment="1">
      <alignment horizontal="right" vertical="center"/>
    </xf>
    <xf numFmtId="0" fontId="15" fillId="0" borderId="10" xfId="751" applyFont="1" applyBorder="1" applyAlignment="1">
      <alignment horizontal="left" vertical="center"/>
    </xf>
    <xf numFmtId="170" fontId="14" fillId="0" borderId="0" xfId="751" applyNumberFormat="1" applyFont="1" applyBorder="1" applyAlignment="1">
      <alignment horizontal="center" vertical="center"/>
    </xf>
    <xf numFmtId="14" fontId="14" fillId="0" borderId="27" xfId="751" applyNumberFormat="1" applyFont="1" applyBorder="1" applyAlignment="1">
      <alignment horizontal="center" vertical="center"/>
    </xf>
    <xf numFmtId="0" fontId="0" fillId="0" borderId="0" xfId="751" applyFont="1" applyBorder="1" applyAlignment="1">
      <alignment vertical="center"/>
    </xf>
    <xf numFmtId="14" fontId="14" fillId="0" borderId="60" xfId="751" applyNumberFormat="1" applyFont="1" applyBorder="1" applyAlignment="1">
      <alignment horizontal="center" vertical="center"/>
    </xf>
    <xf numFmtId="14" fontId="14" fillId="0" borderId="14" xfId="751" applyNumberFormat="1" applyFont="1" applyBorder="1" applyAlignment="1">
      <alignment horizontal="center" vertical="center"/>
    </xf>
    <xf numFmtId="14" fontId="14" fillId="0" borderId="22" xfId="751" applyNumberFormat="1" applyFont="1" applyBorder="1" applyAlignment="1">
      <alignment horizontal="center" vertical="center"/>
    </xf>
    <xf numFmtId="14" fontId="14" fillId="0" borderId="37" xfId="751" applyNumberFormat="1" applyFont="1" applyBorder="1" applyAlignment="1">
      <alignment horizontal="center" vertical="center"/>
    </xf>
    <xf numFmtId="14" fontId="14" fillId="0" borderId="21" xfId="751" applyNumberFormat="1" applyFont="1" applyBorder="1" applyAlignment="1">
      <alignment horizontal="center" vertical="center"/>
    </xf>
    <xf numFmtId="14" fontId="14" fillId="0" borderId="12" xfId="751" applyNumberFormat="1" applyFont="1" applyBorder="1" applyAlignment="1">
      <alignment horizontal="center" vertical="center"/>
    </xf>
    <xf numFmtId="179" fontId="16" fillId="0" borderId="0" xfId="751" quotePrefix="1" applyNumberFormat="1" applyFont="1" applyBorder="1" applyAlignment="1">
      <alignment horizontal="right" vertical="center"/>
    </xf>
    <xf numFmtId="179" fontId="17" fillId="0" borderId="0" xfId="751" applyNumberFormat="1" applyFont="1" applyBorder="1" applyAlignment="1">
      <alignment horizontal="left" vertical="center"/>
    </xf>
    <xf numFmtId="166" fontId="5" fillId="0" borderId="21" xfId="751" applyNumberFormat="1" applyFont="1" applyBorder="1" applyAlignment="1">
      <alignment vertical="center"/>
    </xf>
    <xf numFmtId="166" fontId="5" fillId="0" borderId="0" xfId="751" applyNumberFormat="1" applyFont="1" applyBorder="1" applyAlignment="1">
      <alignment vertical="center"/>
    </xf>
    <xf numFmtId="166" fontId="5" fillId="0" borderId="0" xfId="751" applyNumberFormat="1" applyFont="1" applyBorder="1" applyAlignment="1">
      <alignment horizontal="left" vertical="center"/>
    </xf>
    <xf numFmtId="168" fontId="5" fillId="0" borderId="0" xfId="751" applyNumberFormat="1" applyFont="1" applyBorder="1" applyAlignment="1">
      <alignment horizontal="left" vertical="center"/>
    </xf>
    <xf numFmtId="0" fontId="17" fillId="0" borderId="13" xfId="751" applyFont="1" applyBorder="1" applyAlignment="1">
      <alignment vertical="center"/>
    </xf>
    <xf numFmtId="0" fontId="15" fillId="0" borderId="10" xfId="751" applyFont="1" applyBorder="1" applyAlignment="1">
      <alignment vertical="center"/>
    </xf>
    <xf numFmtId="164" fontId="15" fillId="0" borderId="60" xfId="751" quotePrefix="1" applyNumberFormat="1" applyFont="1" applyBorder="1" applyAlignment="1">
      <alignment horizontal="right" vertical="center"/>
    </xf>
    <xf numFmtId="164" fontId="15" fillId="0" borderId="13" xfId="751" quotePrefix="1" applyNumberFormat="1" applyFont="1" applyBorder="1" applyAlignment="1">
      <alignment horizontal="right" vertical="center"/>
    </xf>
    <xf numFmtId="164" fontId="15" fillId="0" borderId="10" xfId="751" quotePrefix="1" applyNumberFormat="1" applyFont="1" applyBorder="1" applyAlignment="1">
      <alignment horizontal="right" vertical="center"/>
    </xf>
    <xf numFmtId="170" fontId="14" fillId="0" borderId="14" xfId="751" applyNumberFormat="1" applyFont="1" applyBorder="1" applyAlignment="1">
      <alignment horizontal="centerContinuous" vertical="center"/>
    </xf>
    <xf numFmtId="0" fontId="0" fillId="0" borderId="22" xfId="751" applyFont="1" applyBorder="1" applyAlignment="1">
      <alignment horizontal="centerContinuous" vertical="center"/>
    </xf>
    <xf numFmtId="0" fontId="5" fillId="0" borderId="19" xfId="755" applyFont="1" applyFill="1" applyBorder="1"/>
    <xf numFmtId="14" fontId="14" fillId="0" borderId="46" xfId="0" applyNumberFormat="1" applyFont="1" applyBorder="1" applyAlignment="1">
      <alignment horizontal="center"/>
    </xf>
    <xf numFmtId="191" fontId="5" fillId="0" borderId="12" xfId="2212" quotePrefix="1" applyNumberFormat="1" applyFont="1" applyBorder="1" applyAlignment="1">
      <alignment horizontal="right" wrapText="1"/>
    </xf>
    <xf numFmtId="168" fontId="15" fillId="0" borderId="0" xfId="409" quotePrefix="1" applyNumberFormat="1" applyFont="1" applyBorder="1" applyAlignment="1">
      <alignment horizontal="right" wrapText="1"/>
    </xf>
    <xf numFmtId="0" fontId="14" fillId="0" borderId="0" xfId="751" applyFont="1" applyBorder="1" applyAlignment="1">
      <alignment horizontal="left" vertical="center"/>
    </xf>
    <xf numFmtId="10" fontId="15" fillId="0" borderId="0" xfId="2212" applyNumberFormat="1" applyFont="1" applyBorder="1" applyAlignment="1">
      <alignment horizontal="left" vertical="top"/>
    </xf>
    <xf numFmtId="0" fontId="15" fillId="0" borderId="12" xfId="755" applyFont="1" applyBorder="1" applyAlignment="1">
      <alignment horizontal="left"/>
    </xf>
    <xf numFmtId="0" fontId="14" fillId="0" borderId="19" xfId="0" applyFont="1" applyBorder="1" applyAlignment="1">
      <alignment vertical="top"/>
    </xf>
    <xf numFmtId="10" fontId="5" fillId="0" borderId="0" xfId="755" quotePrefix="1" applyNumberFormat="1" applyFont="1" applyFill="1" applyBorder="1" applyAlignment="1">
      <alignment horizontal="left"/>
    </xf>
    <xf numFmtId="10" fontId="5" fillId="0" borderId="0" xfId="755" quotePrefix="1" applyNumberFormat="1" applyFont="1" applyBorder="1" applyAlignment="1">
      <alignment horizontal="left"/>
    </xf>
    <xf numFmtId="170" fontId="5" fillId="0" borderId="21" xfId="755" applyNumberFormat="1" applyFont="1" applyBorder="1" applyAlignment="1">
      <alignment horizontal="left"/>
    </xf>
    <xf numFmtId="0" fontId="15" fillId="0" borderId="60" xfId="751" applyFont="1" applyBorder="1" applyAlignment="1">
      <alignment horizontal="left" vertical="center"/>
    </xf>
    <xf numFmtId="179" fontId="16" fillId="0" borderId="37" xfId="751" applyNumberFormat="1" applyFont="1" applyBorder="1" applyAlignment="1">
      <alignment vertical="center"/>
    </xf>
    <xf numFmtId="167" fontId="17" fillId="0" borderId="21" xfId="2212" quotePrefix="1" applyNumberFormat="1" applyFont="1" applyBorder="1" applyAlignment="1">
      <alignment horizontal="right" vertical="center"/>
    </xf>
    <xf numFmtId="0" fontId="15" fillId="0" borderId="47" xfId="751" applyFont="1" applyBorder="1" applyAlignment="1">
      <alignment horizontal="left" vertical="center"/>
    </xf>
    <xf numFmtId="0" fontId="0" fillId="0" borderId="48" xfId="751" applyFont="1" applyBorder="1" applyAlignment="1">
      <alignment horizontal="centerContinuous" vertical="center"/>
    </xf>
    <xf numFmtId="166" fontId="2" fillId="0" borderId="0" xfId="755" applyNumberFormat="1" applyBorder="1" applyAlignment="1">
      <alignment vertical="center"/>
    </xf>
    <xf numFmtId="10" fontId="15" fillId="0" borderId="0" xfId="755" applyNumberFormat="1" applyFont="1" applyBorder="1" applyAlignment="1">
      <alignment horizontal="left" vertical="top"/>
    </xf>
    <xf numFmtId="0" fontId="5" fillId="0" borderId="0" xfId="755" applyFont="1" applyFill="1" applyBorder="1" applyAlignment="1">
      <alignment horizontal="left" vertical="top"/>
    </xf>
    <xf numFmtId="14" fontId="5" fillId="0" borderId="0" xfId="755" applyNumberFormat="1" applyFont="1" applyFill="1" applyBorder="1" applyAlignment="1">
      <alignment horizontal="left" vertical="top"/>
    </xf>
    <xf numFmtId="168" fontId="5" fillId="0" borderId="21" xfId="755" applyNumberFormat="1" applyFont="1" applyBorder="1" applyAlignment="1">
      <alignment vertical="top"/>
    </xf>
    <xf numFmtId="168" fontId="5" fillId="0" borderId="0" xfId="755" applyNumberFormat="1" applyFont="1" applyBorder="1" applyAlignment="1">
      <alignment horizontal="left" vertical="top"/>
    </xf>
    <xf numFmtId="0" fontId="95" fillId="0" borderId="21" xfId="755" applyFont="1" applyBorder="1" applyAlignment="1">
      <alignment vertical="top"/>
    </xf>
    <xf numFmtId="0" fontId="95" fillId="0" borderId="13" xfId="755" quotePrefix="1" applyFont="1" applyBorder="1" applyAlignment="1">
      <alignment vertical="top"/>
    </xf>
    <xf numFmtId="177" fontId="15" fillId="0" borderId="0" xfId="755" applyNumberFormat="1" applyFont="1" applyFill="1" applyBorder="1" applyAlignment="1">
      <alignment horizontal="left" vertical="top"/>
    </xf>
    <xf numFmtId="178" fontId="15" fillId="0" borderId="0" xfId="755" applyNumberFormat="1" applyFont="1" applyFill="1" applyBorder="1" applyAlignment="1">
      <alignment horizontal="right" vertical="top"/>
    </xf>
    <xf numFmtId="165" fontId="5" fillId="0" borderId="21" xfId="755" applyNumberFormat="1" applyFont="1" applyBorder="1" applyAlignment="1">
      <alignment horizontal="left" vertical="center"/>
    </xf>
    <xf numFmtId="10" fontId="19" fillId="0" borderId="19" xfId="755" applyNumberFormat="1" applyFont="1" applyFill="1" applyBorder="1" applyAlignment="1">
      <alignment horizontal="center"/>
    </xf>
    <xf numFmtId="14" fontId="16" fillId="0" borderId="0" xfId="755" applyNumberFormat="1" applyFont="1" applyFill="1" applyBorder="1"/>
    <xf numFmtId="0" fontId="5" fillId="0" borderId="0" xfId="755" quotePrefix="1" applyFont="1" applyFill="1" applyBorder="1"/>
    <xf numFmtId="173" fontId="214" fillId="0" borderId="0" xfId="0" applyNumberFormat="1" applyFont="1" applyAlignment="1">
      <alignment horizontal="center" vertical="center" wrapText="1"/>
    </xf>
    <xf numFmtId="0" fontId="14" fillId="0" borderId="0" xfId="755" applyFont="1" applyBorder="1" applyAlignment="1">
      <alignment horizontal="left" vertical="top"/>
    </xf>
    <xf numFmtId="0" fontId="14" fillId="0" borderId="0" xfId="755" applyFont="1" applyBorder="1" applyAlignment="1">
      <alignment horizontal="left"/>
    </xf>
    <xf numFmtId="0" fontId="22" fillId="0" borderId="21" xfId="755" applyFont="1" applyBorder="1" applyAlignment="1">
      <alignment horizontal="left" vertical="top"/>
    </xf>
    <xf numFmtId="0" fontId="211" fillId="0" borderId="0" xfId="2407" applyFont="1" applyAlignment="1">
      <alignment horizontal="center" vertical="top" wrapText="1"/>
    </xf>
    <xf numFmtId="0" fontId="14" fillId="4" borderId="14" xfId="755" applyFont="1" applyFill="1" applyBorder="1"/>
    <xf numFmtId="0" fontId="14" fillId="4" borderId="22" xfId="755" applyFont="1" applyFill="1" applyBorder="1"/>
    <xf numFmtId="167" fontId="14" fillId="4" borderId="22" xfId="755" applyNumberFormat="1" applyFont="1" applyFill="1" applyBorder="1"/>
    <xf numFmtId="166" fontId="14" fillId="4" borderId="22" xfId="2212" quotePrefix="1" applyNumberFormat="1" applyFont="1" applyFill="1" applyBorder="1" applyAlignment="1">
      <alignment horizontal="right" wrapText="1"/>
    </xf>
    <xf numFmtId="166" fontId="14" fillId="4" borderId="48" xfId="2212" quotePrefix="1" applyNumberFormat="1" applyFont="1" applyFill="1" applyBorder="1" applyAlignment="1">
      <alignment horizontal="right" wrapText="1"/>
    </xf>
    <xf numFmtId="1" fontId="57" fillId="2" borderId="14" xfId="2408" applyNumberFormat="1" applyFont="1" applyFill="1" applyBorder="1" applyAlignment="1">
      <alignment horizontal="left" vertical="top"/>
    </xf>
    <xf numFmtId="0" fontId="14" fillId="2" borderId="22" xfId="755" applyFont="1" applyFill="1" applyBorder="1"/>
    <xf numFmtId="179" fontId="14" fillId="2" borderId="22" xfId="473" quotePrefix="1" applyNumberFormat="1" applyFont="1" applyFill="1" applyBorder="1" applyAlignment="1">
      <alignment horizontal="right" wrapText="1"/>
    </xf>
    <xf numFmtId="167" fontId="14" fillId="2" borderId="22" xfId="2212" quotePrefix="1" applyNumberFormat="1" applyFont="1" applyFill="1" applyBorder="1" applyAlignment="1">
      <alignment horizontal="right" wrapText="1"/>
    </xf>
    <xf numFmtId="166" fontId="14" fillId="2" borderId="22" xfId="2212" quotePrefix="1" applyNumberFormat="1" applyFont="1" applyFill="1" applyBorder="1" applyAlignment="1">
      <alignment horizontal="right" wrapText="1"/>
    </xf>
    <xf numFmtId="166" fontId="14" fillId="2" borderId="48" xfId="2212" quotePrefix="1" applyNumberFormat="1" applyFont="1" applyFill="1" applyBorder="1" applyAlignment="1">
      <alignment horizontal="right" wrapText="1"/>
    </xf>
    <xf numFmtId="0" fontId="14" fillId="4" borderId="14" xfId="755" applyFont="1" applyFill="1" applyBorder="1" applyAlignment="1">
      <alignment horizontal="left" vertical="top"/>
    </xf>
    <xf numFmtId="0" fontId="15" fillId="4" borderId="22" xfId="755" applyFont="1" applyFill="1" applyBorder="1"/>
    <xf numFmtId="166" fontId="14" fillId="4" borderId="22" xfId="755" applyNumberFormat="1" applyFont="1" applyFill="1" applyBorder="1" applyAlignment="1">
      <alignment horizontal="right" vertical="top"/>
    </xf>
    <xf numFmtId="0" fontId="15" fillId="4" borderId="22" xfId="755" applyFont="1" applyFill="1" applyBorder="1" applyAlignment="1">
      <alignment horizontal="left"/>
    </xf>
    <xf numFmtId="166" fontId="14" fillId="4" borderId="22" xfId="755" applyNumberFormat="1" applyFont="1" applyFill="1" applyBorder="1"/>
    <xf numFmtId="166" fontId="17" fillId="0" borderId="10" xfId="751" applyNumberFormat="1" applyFont="1" applyBorder="1" applyAlignment="1">
      <alignment horizontal="left" vertical="center"/>
    </xf>
    <xf numFmtId="170" fontId="14" fillId="0" borderId="22" xfId="751" applyNumberFormat="1" applyFont="1" applyBorder="1" applyAlignment="1">
      <alignment horizontal="centerContinuous" vertical="top"/>
    </xf>
    <xf numFmtId="0" fontId="15" fillId="0" borderId="48" xfId="755" applyFont="1" applyBorder="1" applyAlignment="1">
      <alignment horizontal="centerContinuous"/>
    </xf>
    <xf numFmtId="179" fontId="5" fillId="0" borderId="21" xfId="751" applyNumberFormat="1" applyFont="1" applyBorder="1" applyAlignment="1">
      <alignment horizontal="left" vertical="center"/>
    </xf>
    <xf numFmtId="178" fontId="2" fillId="0" borderId="45" xfId="755" applyNumberFormat="1" applyBorder="1"/>
    <xf numFmtId="178" fontId="2" fillId="0" borderId="19" xfId="755" applyNumberFormat="1" applyBorder="1"/>
    <xf numFmtId="178" fontId="2" fillId="0" borderId="46" xfId="755" applyNumberFormat="1" applyBorder="1"/>
    <xf numFmtId="7" fontId="15" fillId="0" borderId="0" xfId="755" applyNumberFormat="1" applyFont="1" applyBorder="1"/>
    <xf numFmtId="0" fontId="5" fillId="0" borderId="0" xfId="0" applyFont="1"/>
    <xf numFmtId="37" fontId="5" fillId="0" borderId="0" xfId="0" applyNumberFormat="1" applyFont="1"/>
    <xf numFmtId="179" fontId="215" fillId="0" borderId="0" xfId="751" applyNumberFormat="1" applyFont="1" applyBorder="1" applyAlignment="1">
      <alignment horizontal="right" vertical="center"/>
    </xf>
    <xf numFmtId="179" fontId="210" fillId="0" borderId="21" xfId="751" applyNumberFormat="1" applyFont="1" applyBorder="1" applyAlignment="1">
      <alignment vertical="center"/>
    </xf>
    <xf numFmtId="322" fontId="5" fillId="0" borderId="0" xfId="751" applyNumberFormat="1" applyFont="1" applyBorder="1" applyAlignment="1">
      <alignment horizontal="right" vertical="center"/>
    </xf>
    <xf numFmtId="322" fontId="215" fillId="0" borderId="0" xfId="751" applyNumberFormat="1" applyFont="1" applyBorder="1" applyAlignment="1">
      <alignment horizontal="right" vertical="center"/>
    </xf>
    <xf numFmtId="179" fontId="215" fillId="0" borderId="0" xfId="751" applyNumberFormat="1" applyFont="1" applyBorder="1" applyAlignment="1">
      <alignment vertical="center"/>
    </xf>
    <xf numFmtId="164" fontId="5" fillId="0" borderId="21" xfId="751" applyNumberFormat="1" applyFont="1" applyBorder="1" applyAlignment="1">
      <alignment vertical="center"/>
    </xf>
    <xf numFmtId="0" fontId="6" fillId="0" borderId="0" xfId="755" applyFont="1" applyBorder="1" applyAlignment="1">
      <alignment vertical="center"/>
    </xf>
    <xf numFmtId="179" fontId="5" fillId="0" borderId="37" xfId="751" applyNumberFormat="1" applyFont="1" applyBorder="1" applyAlignment="1">
      <alignment horizontal="right" vertical="center"/>
    </xf>
    <xf numFmtId="179" fontId="215" fillId="0" borderId="21" xfId="751" applyNumberFormat="1" applyFont="1" applyBorder="1" applyAlignment="1">
      <alignment horizontal="right" vertical="center"/>
    </xf>
    <xf numFmtId="179" fontId="215" fillId="0" borderId="37" xfId="751" applyNumberFormat="1" applyFont="1" applyBorder="1" applyAlignment="1">
      <alignment horizontal="right" vertical="center"/>
    </xf>
    <xf numFmtId="167" fontId="215" fillId="0" borderId="0" xfId="2212" applyNumberFormat="1" applyFont="1" applyBorder="1" applyAlignment="1">
      <alignment horizontal="left" vertical="top"/>
    </xf>
    <xf numFmtId="323" fontId="215" fillId="0" borderId="0" xfId="751" applyNumberFormat="1" applyFont="1" applyBorder="1" applyAlignment="1">
      <alignment horizontal="right" vertical="center"/>
    </xf>
    <xf numFmtId="0" fontId="22" fillId="0" borderId="0" xfId="755" applyFont="1"/>
    <xf numFmtId="0" fontId="5" fillId="0" borderId="21" xfId="755" applyFont="1" applyBorder="1" applyAlignment="1">
      <alignment vertical="top"/>
    </xf>
    <xf numFmtId="179" fontId="211" fillId="0" borderId="37" xfId="751" applyNumberFormat="1" applyFont="1" applyBorder="1" applyAlignment="1">
      <alignment horizontal="right" vertical="center"/>
    </xf>
    <xf numFmtId="179" fontId="211" fillId="0" borderId="21" xfId="751" applyNumberFormat="1" applyFont="1" applyBorder="1" applyAlignment="1">
      <alignment horizontal="right" vertical="center"/>
    </xf>
    <xf numFmtId="179" fontId="16" fillId="0" borderId="10" xfId="751" applyNumberFormat="1" applyFont="1" applyBorder="1" applyAlignment="1">
      <alignment horizontal="centerContinuous" vertical="center"/>
    </xf>
    <xf numFmtId="179" fontId="14" fillId="0" borderId="13" xfId="751" applyNumberFormat="1" applyFont="1" applyBorder="1" applyAlignment="1">
      <alignment horizontal="centerContinuous" vertical="center"/>
    </xf>
    <xf numFmtId="0" fontId="6" fillId="0" borderId="10" xfId="755" applyFont="1" applyBorder="1" applyAlignment="1">
      <alignment horizontal="centerContinuous" vertical="center"/>
    </xf>
    <xf numFmtId="168" fontId="208" fillId="4" borderId="47" xfId="755" applyNumberFormat="1" applyFont="1" applyFill="1" applyBorder="1" applyAlignment="1">
      <alignment horizontal="center"/>
    </xf>
    <xf numFmtId="179" fontId="15" fillId="0" borderId="62" xfId="751" applyNumberFormat="1" applyFont="1" applyBorder="1" applyAlignment="1">
      <alignment horizontal="right"/>
    </xf>
    <xf numFmtId="178" fontId="15" fillId="0" borderId="61" xfId="751" applyNumberFormat="1" applyFont="1" applyBorder="1" applyAlignment="1">
      <alignment horizontal="right"/>
    </xf>
    <xf numFmtId="166" fontId="15" fillId="0" borderId="61" xfId="751" applyNumberFormat="1" applyFont="1" applyBorder="1" applyAlignment="1">
      <alignment horizontal="right"/>
    </xf>
    <xf numFmtId="10" fontId="15" fillId="0" borderId="0" xfId="755" applyNumberFormat="1" applyFont="1"/>
    <xf numFmtId="0" fontId="14" fillId="0" borderId="21" xfId="0" applyFont="1" applyBorder="1" applyAlignment="1">
      <alignment horizontal="left" vertical="top"/>
    </xf>
    <xf numFmtId="0" fontId="15" fillId="0" borderId="0" xfId="0" applyFont="1" applyBorder="1"/>
    <xf numFmtId="0" fontId="14" fillId="0" borderId="0" xfId="0" applyFont="1" applyBorder="1" applyAlignment="1">
      <alignment horizontal="center" vertical="top"/>
    </xf>
    <xf numFmtId="0" fontId="14" fillId="0" borderId="12" xfId="0" applyFont="1" applyBorder="1" applyAlignment="1">
      <alignment horizontal="center"/>
    </xf>
    <xf numFmtId="0" fontId="2" fillId="0" borderId="62" xfId="755" applyBorder="1" applyAlignment="1">
      <alignment vertical="center"/>
    </xf>
    <xf numFmtId="0" fontId="15" fillId="0" borderId="61" xfId="0" applyFont="1" applyBorder="1" applyAlignment="1">
      <alignment vertical="center"/>
    </xf>
    <xf numFmtId="10" fontId="16" fillId="0" borderId="61" xfId="0" applyNumberFormat="1" applyFont="1" applyBorder="1" applyAlignment="1">
      <alignment horizontal="center" vertical="center"/>
    </xf>
    <xf numFmtId="10" fontId="16" fillId="0" borderId="62" xfId="0" applyNumberFormat="1" applyFont="1" applyBorder="1" applyAlignment="1">
      <alignment horizontal="center" vertical="center"/>
    </xf>
    <xf numFmtId="0" fontId="5" fillId="0" borderId="64" xfId="755" applyFont="1" applyBorder="1" applyAlignment="1">
      <alignment vertical="center"/>
    </xf>
    <xf numFmtId="0" fontId="17" fillId="0" borderId="13" xfId="755" applyFont="1" applyFill="1" applyBorder="1" applyAlignment="1">
      <alignment vertical="top"/>
    </xf>
    <xf numFmtId="0" fontId="237" fillId="0" borderId="51" xfId="755" applyFont="1" applyBorder="1" applyAlignment="1">
      <alignment horizontal="center"/>
    </xf>
    <xf numFmtId="0" fontId="14" fillId="0" borderId="61" xfId="755" applyFont="1" applyBorder="1" applyAlignment="1">
      <alignment horizontal="right"/>
    </xf>
    <xf numFmtId="0" fontId="15" fillId="0" borderId="64" xfId="755" applyFont="1" applyBorder="1"/>
    <xf numFmtId="0" fontId="15" fillId="0" borderId="62" xfId="755" applyFont="1" applyBorder="1"/>
    <xf numFmtId="0" fontId="15" fillId="0" borderId="63" xfId="755" applyFont="1" applyBorder="1"/>
    <xf numFmtId="0" fontId="14" fillId="0" borderId="65" xfId="755" applyFont="1" applyBorder="1" applyAlignment="1">
      <alignment vertical="top"/>
    </xf>
    <xf numFmtId="0" fontId="15" fillId="0" borderId="66" xfId="755" applyFont="1" applyBorder="1" applyAlignment="1"/>
    <xf numFmtId="0" fontId="14" fillId="0" borderId="66" xfId="755" applyFont="1" applyBorder="1" applyAlignment="1">
      <alignment vertical="top"/>
    </xf>
    <xf numFmtId="0" fontId="15" fillId="0" borderId="66" xfId="755" applyFont="1" applyBorder="1"/>
    <xf numFmtId="0" fontId="15" fillId="0" borderId="67" xfId="755" applyFont="1" applyBorder="1"/>
    <xf numFmtId="0" fontId="14" fillId="0" borderId="13" xfId="755" applyFont="1" applyBorder="1"/>
    <xf numFmtId="0" fontId="238" fillId="0" borderId="21" xfId="755" applyFont="1" applyBorder="1"/>
    <xf numFmtId="0" fontId="238" fillId="0" borderId="0" xfId="755" applyFont="1" applyBorder="1"/>
    <xf numFmtId="169" fontId="239" fillId="0" borderId="0" xfId="0" applyNumberFormat="1" applyFont="1" applyBorder="1"/>
    <xf numFmtId="175" fontId="239" fillId="0" borderId="0" xfId="0" applyNumberFormat="1" applyFont="1" applyBorder="1"/>
    <xf numFmtId="173" fontId="239" fillId="0" borderId="0" xfId="0" applyNumberFormat="1" applyFont="1" applyBorder="1"/>
    <xf numFmtId="0" fontId="239" fillId="0" borderId="0" xfId="0" applyFont="1" applyBorder="1" applyAlignment="1">
      <alignment horizontal="right"/>
    </xf>
    <xf numFmtId="2" fontId="15" fillId="0" borderId="0" xfId="755" applyNumberFormat="1" applyFont="1" applyBorder="1"/>
    <xf numFmtId="0" fontId="17" fillId="0" borderId="64" xfId="755" applyFont="1" applyBorder="1"/>
    <xf numFmtId="0" fontId="17" fillId="0" borderId="62" xfId="755" applyFont="1" applyBorder="1"/>
    <xf numFmtId="169" fontId="17" fillId="0" borderId="62" xfId="755" applyNumberFormat="1" applyFont="1" applyBorder="1"/>
    <xf numFmtId="175" fontId="216" fillId="0" borderId="62" xfId="0" applyNumberFormat="1" applyFont="1" applyBorder="1"/>
    <xf numFmtId="14" fontId="5" fillId="0" borderId="0" xfId="755" applyNumberFormat="1" applyFont="1"/>
    <xf numFmtId="0" fontId="14" fillId="0" borderId="65" xfId="755" applyFont="1" applyBorder="1"/>
    <xf numFmtId="10" fontId="240" fillId="0" borderId="10" xfId="755" applyNumberFormat="1" applyFont="1" applyBorder="1" applyAlignment="1">
      <alignment horizontal="center"/>
    </xf>
    <xf numFmtId="0" fontId="241" fillId="28" borderId="0" xfId="0" applyFont="1" applyFill="1"/>
    <xf numFmtId="0" fontId="241" fillId="28" borderId="0" xfId="0" applyFont="1" applyFill="1" applyAlignment="1">
      <alignment horizontal="right"/>
    </xf>
    <xf numFmtId="0" fontId="14" fillId="29" borderId="66" xfId="0" applyFont="1" applyFill="1" applyBorder="1"/>
    <xf numFmtId="37" fontId="14" fillId="29" borderId="66" xfId="0" applyNumberFormat="1" applyFont="1" applyFill="1" applyBorder="1"/>
    <xf numFmtId="37" fontId="240" fillId="0" borderId="0" xfId="0" applyNumberFormat="1" applyFont="1"/>
    <xf numFmtId="10" fontId="240" fillId="0" borderId="0" xfId="0" applyNumberFormat="1" applyFont="1"/>
    <xf numFmtId="0" fontId="0" fillId="0" borderId="0" xfId="0" applyBorder="1"/>
    <xf numFmtId="0" fontId="5" fillId="0" borderId="62" xfId="0" applyFont="1" applyBorder="1" applyAlignment="1">
      <alignment vertical="top" wrapText="1"/>
    </xf>
    <xf numFmtId="0" fontId="5" fillId="0" borderId="21" xfId="0" applyFont="1" applyBorder="1" applyAlignment="1">
      <alignment vertical="top" wrapText="1"/>
    </xf>
    <xf numFmtId="0" fontId="5" fillId="0" borderId="0" xfId="0" applyFont="1" applyBorder="1" applyAlignment="1">
      <alignment vertical="top" wrapText="1"/>
    </xf>
    <xf numFmtId="0" fontId="5" fillId="0" borderId="63" xfId="0" applyFont="1" applyBorder="1" applyAlignment="1">
      <alignment vertical="top" wrapText="1"/>
    </xf>
    <xf numFmtId="0" fontId="5" fillId="0" borderId="12" xfId="0" applyFont="1" applyBorder="1" applyAlignment="1">
      <alignment vertical="top" wrapText="1"/>
    </xf>
    <xf numFmtId="0" fontId="5" fillId="0" borderId="61" xfId="0" applyFont="1" applyBorder="1" applyAlignment="1">
      <alignment vertical="top" wrapText="1"/>
    </xf>
    <xf numFmtId="0" fontId="5" fillId="0" borderId="47" xfId="0" applyFont="1" applyBorder="1" applyAlignment="1">
      <alignment vertical="top" wrapText="1"/>
    </xf>
    <xf numFmtId="0" fontId="242" fillId="0" borderId="0" xfId="755" applyFont="1" applyAlignment="1">
      <alignment horizontal="center"/>
    </xf>
    <xf numFmtId="0" fontId="5" fillId="0" borderId="64" xfId="0" applyFont="1" applyBorder="1" applyAlignment="1">
      <alignment vertical="top"/>
    </xf>
    <xf numFmtId="0" fontId="14" fillId="4" borderId="61" xfId="751" applyFont="1" applyFill="1" applyBorder="1"/>
    <xf numFmtId="179" fontId="14" fillId="29" borderId="14" xfId="751" applyNumberFormat="1" applyFont="1" applyFill="1" applyBorder="1" applyAlignment="1">
      <alignment vertical="center"/>
    </xf>
    <xf numFmtId="0" fontId="6" fillId="29" borderId="22" xfId="755" applyFont="1" applyFill="1" applyBorder="1" applyAlignment="1">
      <alignment vertical="center"/>
    </xf>
    <xf numFmtId="179" fontId="14" fillId="29" borderId="22" xfId="751" applyNumberFormat="1" applyFont="1" applyFill="1" applyBorder="1" applyAlignment="1">
      <alignment horizontal="right" vertical="center"/>
    </xf>
    <xf numFmtId="0" fontId="6" fillId="29" borderId="66" xfId="755" applyFont="1" applyFill="1" applyBorder="1" applyAlignment="1">
      <alignment vertical="center"/>
    </xf>
    <xf numFmtId="179" fontId="14" fillId="29" borderId="66" xfId="751" applyNumberFormat="1" applyFont="1" applyFill="1" applyBorder="1" applyAlignment="1">
      <alignment horizontal="right" vertical="center"/>
    </xf>
    <xf numFmtId="179" fontId="238" fillId="0" borderId="0" xfId="751" applyNumberFormat="1" applyFont="1" applyBorder="1" applyAlignment="1">
      <alignment horizontal="right" vertical="center"/>
    </xf>
    <xf numFmtId="37" fontId="238" fillId="0" borderId="0" xfId="0" applyNumberFormat="1" applyFont="1"/>
    <xf numFmtId="5" fontId="17" fillId="0" borderId="62" xfId="0" applyNumberFormat="1" applyFont="1" applyBorder="1"/>
    <xf numFmtId="9" fontId="240" fillId="0" borderId="12" xfId="2212" applyFont="1" applyBorder="1" applyAlignment="1">
      <alignment horizontal="center"/>
    </xf>
    <xf numFmtId="9" fontId="240" fillId="0" borderId="47" xfId="2212" applyFont="1" applyBorder="1" applyAlignment="1">
      <alignment horizontal="center"/>
    </xf>
    <xf numFmtId="179" fontId="238" fillId="0" borderId="12" xfId="751" applyNumberFormat="1" applyFont="1" applyBorder="1" applyAlignment="1">
      <alignment horizontal="right" vertical="center"/>
    </xf>
    <xf numFmtId="0" fontId="14" fillId="0" borderId="61" xfId="751" applyFont="1" applyBorder="1" applyAlignment="1">
      <alignment horizontal="centerContinuous" vertical="center"/>
    </xf>
    <xf numFmtId="178" fontId="244" fillId="0" borderId="0" xfId="755" applyNumberFormat="1" applyFont="1"/>
    <xf numFmtId="178" fontId="244" fillId="0" borderId="59" xfId="755" applyNumberFormat="1" applyFont="1" applyBorder="1"/>
    <xf numFmtId="0" fontId="22" fillId="0" borderId="0" xfId="0" applyFont="1"/>
    <xf numFmtId="0" fontId="5" fillId="0" borderId="68" xfId="755" applyFont="1" applyBorder="1"/>
    <xf numFmtId="0" fontId="15" fillId="0" borderId="69" xfId="755" applyFont="1" applyBorder="1"/>
    <xf numFmtId="0" fontId="5" fillId="0" borderId="69" xfId="755" applyFont="1" applyBorder="1"/>
    <xf numFmtId="0" fontId="15" fillId="0" borderId="70" xfId="755" applyFont="1" applyBorder="1"/>
    <xf numFmtId="173" fontId="16" fillId="0" borderId="62" xfId="757" applyNumberFormat="1" applyFont="1" applyFill="1" applyBorder="1" applyAlignment="1">
      <alignment horizontal="center" vertical="center"/>
    </xf>
    <xf numFmtId="173" fontId="16" fillId="0" borderId="61" xfId="757" applyNumberFormat="1" applyFont="1" applyFill="1" applyBorder="1" applyAlignment="1">
      <alignment horizontal="center" vertical="center"/>
    </xf>
    <xf numFmtId="0" fontId="0" fillId="0" borderId="67" xfId="751" applyFont="1" applyBorder="1" applyAlignment="1">
      <alignment horizontal="centerContinuous" vertical="center"/>
    </xf>
    <xf numFmtId="14" fontId="14" fillId="0" borderId="67" xfId="751" applyNumberFormat="1" applyFont="1" applyBorder="1" applyAlignment="1">
      <alignment horizontal="center" vertical="center"/>
    </xf>
    <xf numFmtId="178" fontId="244" fillId="0" borderId="10" xfId="755" applyNumberFormat="1" applyFont="1" applyBorder="1"/>
    <xf numFmtId="175" fontId="240" fillId="0" borderId="0" xfId="0" applyNumberFormat="1" applyFont="1"/>
    <xf numFmtId="37" fontId="2" fillId="0" borderId="0" xfId="755" applyNumberFormat="1"/>
    <xf numFmtId="14" fontId="61" fillId="0" borderId="32" xfId="755" applyNumberFormat="1" applyFont="1" applyBorder="1"/>
    <xf numFmtId="178" fontId="15" fillId="0" borderId="0" xfId="755" applyNumberFormat="1" applyFont="1" applyAlignment="1">
      <alignment horizontal="right"/>
    </xf>
    <xf numFmtId="168" fontId="14" fillId="0" borderId="21" xfId="751" applyNumberFormat="1" applyFont="1" applyBorder="1" applyAlignment="1">
      <alignment vertical="top"/>
    </xf>
    <xf numFmtId="168" fontId="14" fillId="0" borderId="0" xfId="751" applyNumberFormat="1" applyFont="1" applyBorder="1" applyAlignment="1">
      <alignment vertical="top"/>
    </xf>
    <xf numFmtId="0" fontId="5" fillId="0" borderId="21" xfId="0" applyFont="1" applyBorder="1" applyAlignment="1">
      <alignment vertical="top"/>
    </xf>
    <xf numFmtId="0" fontId="15" fillId="0" borderId="63" xfId="755" applyFont="1" applyBorder="1" applyAlignment="1"/>
    <xf numFmtId="0" fontId="5" fillId="0" borderId="13" xfId="0" applyFont="1" applyBorder="1" applyAlignment="1">
      <alignment vertical="top"/>
    </xf>
    <xf numFmtId="0" fontId="22" fillId="0" borderId="0" xfId="755" applyFont="1" applyBorder="1" applyAlignment="1">
      <alignment horizontal="left" vertical="top"/>
    </xf>
    <xf numFmtId="0" fontId="5" fillId="0" borderId="21" xfId="0" applyFont="1" applyBorder="1" applyAlignment="1">
      <alignment vertical="top" wrapText="1"/>
    </xf>
    <xf numFmtId="0" fontId="5" fillId="0" borderId="0" xfId="0" applyFont="1" applyBorder="1" applyAlignment="1">
      <alignment vertical="top" wrapText="1"/>
    </xf>
    <xf numFmtId="178" fontId="15" fillId="0" borderId="0" xfId="755" applyNumberFormat="1" applyFont="1"/>
    <xf numFmtId="354" fontId="14" fillId="4" borderId="61" xfId="2212" applyNumberFormat="1" applyFont="1" applyFill="1" applyBorder="1" applyAlignment="1">
      <alignment horizontal="right"/>
    </xf>
    <xf numFmtId="0" fontId="14" fillId="4" borderId="13" xfId="755" applyFont="1" applyFill="1" applyBorder="1" applyAlignment="1"/>
    <xf numFmtId="178" fontId="15" fillId="0" borderId="47" xfId="751" applyNumberFormat="1" applyFont="1" applyBorder="1" applyAlignment="1">
      <alignment horizontal="right"/>
    </xf>
    <xf numFmtId="179" fontId="15" fillId="0" borderId="0" xfId="755" applyNumberFormat="1" applyFont="1" applyBorder="1" applyAlignment="1"/>
    <xf numFmtId="0" fontId="17" fillId="0" borderId="0" xfId="755" applyFont="1" applyBorder="1" applyAlignment="1">
      <alignment horizontal="left"/>
    </xf>
    <xf numFmtId="178" fontId="16" fillId="0" borderId="61" xfId="751" applyNumberFormat="1" applyFont="1" applyBorder="1" applyAlignment="1">
      <alignment horizontal="right" vertical="top"/>
    </xf>
    <xf numFmtId="166" fontId="15" fillId="0" borderId="61" xfId="751" applyNumberFormat="1" applyFont="1" applyBorder="1" applyAlignment="1">
      <alignment horizontal="center"/>
    </xf>
    <xf numFmtId="178" fontId="15" fillId="0" borderId="61" xfId="751" applyNumberFormat="1" applyFont="1" applyBorder="1" applyAlignment="1">
      <alignment horizontal="right" vertical="top"/>
    </xf>
    <xf numFmtId="182" fontId="15" fillId="0" borderId="61" xfId="751" applyNumberFormat="1" applyFont="1" applyBorder="1" applyAlignment="1">
      <alignment horizontal="right" vertical="top"/>
    </xf>
    <xf numFmtId="0" fontId="2" fillId="0" borderId="12" xfId="755" applyBorder="1"/>
    <xf numFmtId="0" fontId="15" fillId="0" borderId="67" xfId="755" applyFont="1" applyBorder="1" applyAlignment="1"/>
    <xf numFmtId="182" fontId="15" fillId="0" borderId="0" xfId="751" applyNumberFormat="1" applyFont="1" applyBorder="1" applyAlignment="1">
      <alignment horizontal="right" vertical="top"/>
    </xf>
    <xf numFmtId="182" fontId="14" fillId="0" borderId="0" xfId="751" applyNumberFormat="1" applyFont="1" applyBorder="1" applyAlignment="1">
      <alignment horizontal="right" vertical="top"/>
    </xf>
    <xf numFmtId="182" fontId="15" fillId="0" borderId="61" xfId="751" applyNumberFormat="1" applyFont="1" applyFill="1" applyBorder="1" applyAlignment="1">
      <alignment horizontal="right" vertical="top"/>
    </xf>
    <xf numFmtId="182" fontId="14" fillId="0" borderId="0" xfId="751" applyNumberFormat="1" applyFont="1" applyFill="1" applyBorder="1" applyAlignment="1">
      <alignment horizontal="right" vertical="top"/>
    </xf>
    <xf numFmtId="182" fontId="14" fillId="0" borderId="28" xfId="751" applyNumberFormat="1" applyFont="1" applyFill="1" applyBorder="1" applyAlignment="1">
      <alignment horizontal="right" vertical="top"/>
    </xf>
    <xf numFmtId="179" fontId="237" fillId="29" borderId="66" xfId="751" applyNumberFormat="1" applyFont="1" applyFill="1" applyBorder="1" applyAlignment="1">
      <alignment horizontal="right" vertical="center"/>
    </xf>
    <xf numFmtId="323" fontId="5" fillId="0" borderId="0" xfId="751" applyNumberFormat="1" applyFont="1" applyBorder="1" applyAlignment="1">
      <alignment horizontal="right" vertical="center"/>
    </xf>
    <xf numFmtId="0" fontId="14" fillId="4" borderId="64" xfId="751" applyFont="1" applyFill="1" applyBorder="1"/>
    <xf numFmtId="0" fontId="14" fillId="4" borderId="62" xfId="751" applyFont="1" applyFill="1" applyBorder="1"/>
    <xf numFmtId="179" fontId="14" fillId="4" borderId="62" xfId="751" applyNumberFormat="1" applyFont="1" applyFill="1" applyBorder="1" applyAlignment="1">
      <alignment horizontal="right"/>
    </xf>
    <xf numFmtId="175" fontId="5" fillId="0" borderId="12" xfId="2212" quotePrefix="1" applyNumberFormat="1" applyFont="1" applyBorder="1" applyAlignment="1">
      <alignment horizontal="right" wrapText="1"/>
    </xf>
    <xf numFmtId="166" fontId="17" fillId="0" borderId="63" xfId="755" applyNumberFormat="1" applyFont="1" applyBorder="1" applyAlignment="1"/>
    <xf numFmtId="0" fontId="2" fillId="0" borderId="12" xfId="755" applyBorder="1" applyAlignment="1">
      <alignment vertical="center"/>
    </xf>
    <xf numFmtId="167" fontId="18" fillId="0" borderId="63" xfId="2212" applyNumberFormat="1" applyFont="1" applyBorder="1" applyAlignment="1">
      <alignment horizontal="centerContinuous"/>
    </xf>
    <xf numFmtId="175" fontId="5" fillId="0" borderId="62" xfId="2212" quotePrefix="1" applyNumberFormat="1" applyFont="1" applyBorder="1" applyAlignment="1">
      <alignment horizontal="right" wrapText="1"/>
    </xf>
    <xf numFmtId="179" fontId="5" fillId="0" borderId="62" xfId="409" quotePrefix="1" applyNumberFormat="1" applyFont="1" applyBorder="1" applyAlignment="1">
      <alignment horizontal="right" wrapText="1"/>
    </xf>
    <xf numFmtId="173" fontId="21" fillId="0" borderId="32" xfId="751" applyNumberFormat="1" applyFont="1" applyBorder="1" applyAlignment="1">
      <alignment horizontal="center"/>
    </xf>
    <xf numFmtId="0" fontId="16" fillId="0" borderId="0" xfId="2407" applyFont="1" applyAlignment="1">
      <alignment horizontal="center" vertical="top" wrapText="1"/>
    </xf>
    <xf numFmtId="14" fontId="14" fillId="0" borderId="0" xfId="755" applyNumberFormat="1" applyFont="1" applyBorder="1" applyAlignment="1">
      <alignment horizontal="center"/>
    </xf>
    <xf numFmtId="169" fontId="15" fillId="0" borderId="0" xfId="755" applyNumberFormat="1" applyFont="1"/>
    <xf numFmtId="7" fontId="15" fillId="0" borderId="0" xfId="755" applyNumberFormat="1" applyFont="1"/>
    <xf numFmtId="7" fontId="15" fillId="0" borderId="0" xfId="755" applyNumberFormat="1" applyFont="1" applyFill="1" applyBorder="1"/>
    <xf numFmtId="167" fontId="246" fillId="0" borderId="0" xfId="2212" applyNumberFormat="1" applyFont="1" applyBorder="1"/>
    <xf numFmtId="0" fontId="20" fillId="0" borderId="62" xfId="0" applyFont="1" applyBorder="1"/>
    <xf numFmtId="37" fontId="20" fillId="0" borderId="62" xfId="0" applyNumberFormat="1" applyFont="1" applyBorder="1"/>
    <xf numFmtId="14" fontId="5" fillId="0" borderId="0" xfId="755" quotePrefix="1" applyNumberFormat="1" applyFont="1" applyBorder="1" applyAlignment="1">
      <alignment horizontal="left"/>
    </xf>
    <xf numFmtId="0" fontId="14" fillId="0" borderId="61" xfId="755" applyFont="1" applyFill="1" applyBorder="1"/>
    <xf numFmtId="0" fontId="14" fillId="0" borderId="61" xfId="2304" applyFont="1" applyFill="1" applyBorder="1">
      <alignment horizontal="center" wrapText="1"/>
    </xf>
    <xf numFmtId="165" fontId="14" fillId="0" borderId="61" xfId="2304" applyNumberFormat="1" applyFont="1" applyFill="1" applyBorder="1">
      <alignment horizontal="center" wrapText="1"/>
    </xf>
    <xf numFmtId="0" fontId="0" fillId="0" borderId="0" xfId="0"/>
    <xf numFmtId="0" fontId="5" fillId="0" borderId="0" xfId="0" applyFont="1" applyBorder="1" applyAlignment="1">
      <alignment vertical="top" wrapText="1"/>
    </xf>
    <xf numFmtId="164" fontId="16" fillId="0" borderId="0" xfId="755" applyNumberFormat="1" applyFont="1" applyBorder="1" applyAlignment="1">
      <alignment horizontal="left" vertical="top"/>
    </xf>
    <xf numFmtId="10" fontId="5" fillId="0" borderId="0" xfId="755" applyNumberFormat="1" applyFont="1" applyBorder="1" applyAlignment="1">
      <alignment horizontal="left" vertical="top"/>
    </xf>
    <xf numFmtId="164" fontId="16" fillId="0" borderId="0" xfId="755" quotePrefix="1" applyNumberFormat="1" applyFont="1" applyBorder="1" applyAlignment="1">
      <alignment horizontal="left" vertical="top"/>
    </xf>
    <xf numFmtId="10" fontId="0" fillId="0" borderId="0" xfId="2472" applyNumberFormat="1" applyFont="1" applyBorder="1" applyAlignment="1">
      <alignment horizontal="right"/>
    </xf>
    <xf numFmtId="10" fontId="0" fillId="0" borderId="58" xfId="2472" applyNumberFormat="1" applyFont="1" applyBorder="1" applyAlignment="1">
      <alignment horizontal="right"/>
    </xf>
    <xf numFmtId="0" fontId="0" fillId="0" borderId="52" xfId="0" applyBorder="1"/>
    <xf numFmtId="0" fontId="0" fillId="0" borderId="53" xfId="0" applyBorder="1"/>
    <xf numFmtId="0" fontId="0" fillId="0" borderId="54" xfId="0" applyBorder="1"/>
    <xf numFmtId="0" fontId="0" fillId="0" borderId="57" xfId="0" applyBorder="1"/>
    <xf numFmtId="0" fontId="0" fillId="0" borderId="58" xfId="0" applyBorder="1"/>
    <xf numFmtId="0" fontId="0" fillId="0" borderId="0" xfId="0" applyBorder="1" applyAlignment="1">
      <alignment horizontal="center" wrapText="1"/>
    </xf>
    <xf numFmtId="0" fontId="0" fillId="0" borderId="58" xfId="0" applyBorder="1" applyAlignment="1">
      <alignment horizontal="center" wrapText="1"/>
    </xf>
    <xf numFmtId="194" fontId="0" fillId="0" borderId="0" xfId="0" applyNumberFormat="1" applyBorder="1"/>
    <xf numFmtId="44" fontId="0" fillId="0" borderId="0" xfId="0" applyNumberFormat="1" applyBorder="1"/>
    <xf numFmtId="44" fontId="0" fillId="0" borderId="0" xfId="0" applyNumberFormat="1" applyBorder="1" applyAlignment="1">
      <alignment horizontal="right" vertical="center"/>
    </xf>
    <xf numFmtId="0" fontId="0" fillId="0" borderId="55" xfId="0" applyBorder="1"/>
    <xf numFmtId="0" fontId="0" fillId="0" borderId="1" xfId="0" applyBorder="1"/>
    <xf numFmtId="0" fontId="0" fillId="0" borderId="56" xfId="0" applyBorder="1"/>
    <xf numFmtId="37" fontId="16" fillId="0" borderId="0" xfId="0" applyNumberFormat="1" applyFont="1"/>
    <xf numFmtId="164" fontId="16" fillId="0" borderId="0" xfId="751" applyNumberFormat="1" applyFont="1" applyBorder="1" applyAlignment="1">
      <alignment vertical="center"/>
    </xf>
    <xf numFmtId="14" fontId="14" fillId="0" borderId="66" xfId="751" applyNumberFormat="1" applyFont="1" applyBorder="1" applyAlignment="1">
      <alignment horizontal="center" vertical="center"/>
    </xf>
    <xf numFmtId="179" fontId="200" fillId="0" borderId="21" xfId="751" applyNumberFormat="1" applyFont="1" applyBorder="1" applyAlignment="1">
      <alignment vertical="center"/>
    </xf>
    <xf numFmtId="179" fontId="200" fillId="0" borderId="0" xfId="751" applyNumberFormat="1" applyFont="1" applyBorder="1" applyAlignment="1">
      <alignment horizontal="right" vertical="center"/>
    </xf>
    <xf numFmtId="318" fontId="16" fillId="0" borderId="62" xfId="0" applyNumberFormat="1" applyFont="1" applyFill="1" applyBorder="1" applyAlignment="1">
      <alignment vertical="center"/>
    </xf>
    <xf numFmtId="321" fontId="16" fillId="0" borderId="62" xfId="2212" applyNumberFormat="1" applyFont="1" applyFill="1" applyBorder="1" applyAlignment="1">
      <alignment horizontal="center" vertical="center"/>
    </xf>
    <xf numFmtId="318" fontId="16" fillId="0" borderId="61" xfId="0" applyNumberFormat="1" applyFont="1" applyFill="1" applyBorder="1" applyAlignment="1">
      <alignment horizontal="right" vertical="center"/>
    </xf>
    <xf numFmtId="321" fontId="16" fillId="0" borderId="61" xfId="2212" applyNumberFormat="1" applyFont="1" applyFill="1" applyBorder="1" applyAlignment="1">
      <alignment horizontal="center" vertical="center"/>
    </xf>
    <xf numFmtId="318" fontId="16" fillId="0" borderId="61" xfId="0" applyNumberFormat="1" applyFont="1" applyFill="1" applyBorder="1" applyAlignment="1">
      <alignment vertical="center"/>
    </xf>
    <xf numFmtId="10" fontId="15" fillId="0" borderId="63" xfId="2212" applyNumberFormat="1" applyFont="1" applyFill="1" applyBorder="1" applyAlignment="1">
      <alignment horizontal="center" vertical="center"/>
    </xf>
    <xf numFmtId="10" fontId="15" fillId="0" borderId="47" xfId="2212" applyNumberFormat="1" applyFont="1" applyFill="1" applyBorder="1" applyAlignment="1">
      <alignment horizontal="center" vertical="center"/>
    </xf>
    <xf numFmtId="164" fontId="17" fillId="0" borderId="21" xfId="751" applyNumberFormat="1" applyFont="1" applyBorder="1" applyAlignment="1">
      <alignment vertical="center"/>
    </xf>
    <xf numFmtId="0" fontId="5" fillId="0" borderId="21" xfId="751" applyFont="1" applyBorder="1" applyAlignment="1">
      <alignment horizontal="left" vertical="center" indent="1"/>
    </xf>
    <xf numFmtId="167" fontId="17" fillId="0" borderId="61" xfId="2212" applyNumberFormat="1" applyFont="1" applyBorder="1" applyAlignment="1">
      <alignment horizontal="center" vertical="center"/>
    </xf>
    <xf numFmtId="164" fontId="16" fillId="0" borderId="0" xfId="751" applyNumberFormat="1" applyFont="1" applyBorder="1" applyAlignment="1">
      <alignment horizontal="right" vertical="center"/>
    </xf>
    <xf numFmtId="167" fontId="188" fillId="0" borderId="0" xfId="2212" applyNumberFormat="1" applyFont="1" applyBorder="1" applyAlignment="1">
      <alignment horizontal="center" vertical="center"/>
    </xf>
    <xf numFmtId="357" fontId="16" fillId="0" borderId="0" xfId="751" applyNumberFormat="1" applyFont="1" applyBorder="1" applyAlignment="1">
      <alignment horizontal="center" vertical="center"/>
    </xf>
    <xf numFmtId="193" fontId="16" fillId="0" borderId="0" xfId="751" applyNumberFormat="1" applyFont="1" applyBorder="1" applyAlignment="1">
      <alignment horizontal="center" vertical="center"/>
    </xf>
    <xf numFmtId="193" fontId="16" fillId="0" borderId="61" xfId="751" applyNumberFormat="1" applyFont="1" applyBorder="1" applyAlignment="1">
      <alignment horizontal="center" vertical="center"/>
    </xf>
    <xf numFmtId="357" fontId="54" fillId="0" borderId="0" xfId="751" applyNumberFormat="1" applyFont="1" applyBorder="1" applyAlignment="1">
      <alignment horizontal="center" vertical="center"/>
    </xf>
    <xf numFmtId="164" fontId="16" fillId="0" borderId="0" xfId="751" applyNumberFormat="1" applyFont="1" applyBorder="1" applyAlignment="1">
      <alignment horizontal="center" vertical="center"/>
    </xf>
    <xf numFmtId="164" fontId="5" fillId="0" borderId="37" xfId="751" applyNumberFormat="1" applyFont="1" applyBorder="1" applyAlignment="1">
      <alignment vertical="center"/>
    </xf>
    <xf numFmtId="164" fontId="54" fillId="0" borderId="37" xfId="751" applyNumberFormat="1" applyFont="1" applyBorder="1" applyAlignment="1">
      <alignment vertical="center"/>
    </xf>
    <xf numFmtId="0" fontId="5" fillId="0" borderId="0" xfId="755" applyFont="1" applyFill="1"/>
    <xf numFmtId="170" fontId="5" fillId="0" borderId="0" xfId="755" applyNumberFormat="1" applyFont="1" applyBorder="1" applyAlignment="1">
      <alignment horizontal="left"/>
    </xf>
    <xf numFmtId="170" fontId="5" fillId="0" borderId="21" xfId="755" applyNumberFormat="1" applyFont="1" applyFill="1" applyBorder="1" applyAlignment="1">
      <alignment horizontal="left"/>
    </xf>
    <xf numFmtId="164" fontId="14" fillId="4" borderId="63" xfId="751" applyNumberFormat="1" applyFont="1" applyFill="1" applyBorder="1" applyAlignment="1">
      <alignment horizontal="right"/>
    </xf>
    <xf numFmtId="354" fontId="21" fillId="4" borderId="47" xfId="2212" applyNumberFormat="1" applyFont="1" applyFill="1" applyBorder="1" applyAlignment="1">
      <alignment horizontal="right"/>
    </xf>
    <xf numFmtId="167" fontId="18" fillId="0" borderId="0" xfId="2212" applyNumberFormat="1" applyFont="1" applyBorder="1" applyAlignment="1">
      <alignment horizontal="center" vertical="center"/>
    </xf>
    <xf numFmtId="165" fontId="5" fillId="0" borderId="0" xfId="755" applyNumberFormat="1" applyFont="1" applyBorder="1" applyAlignment="1"/>
    <xf numFmtId="218" fontId="14" fillId="0" borderId="0" xfId="751" applyNumberFormat="1" applyFont="1" applyBorder="1" applyAlignment="1">
      <alignment horizontal="center"/>
    </xf>
    <xf numFmtId="7" fontId="14" fillId="0" borderId="0" xfId="751" applyNumberFormat="1" applyFont="1" applyBorder="1" applyAlignment="1">
      <alignment horizontal="center"/>
    </xf>
    <xf numFmtId="168" fontId="15" fillId="0" borderId="0" xfId="755" applyNumberFormat="1" applyFont="1" applyBorder="1" applyAlignment="1">
      <alignment horizontal="right" vertical="top"/>
    </xf>
    <xf numFmtId="168" fontId="15" fillId="0" borderId="10" xfId="755" applyNumberFormat="1" applyFont="1" applyBorder="1" applyAlignment="1">
      <alignment horizontal="right" vertical="top"/>
    </xf>
    <xf numFmtId="168" fontId="14" fillId="0" borderId="22" xfId="755" applyNumberFormat="1" applyFont="1" applyBorder="1" applyAlignment="1">
      <alignment horizontal="right" vertical="top"/>
    </xf>
    <xf numFmtId="0" fontId="22" fillId="0" borderId="61" xfId="755" applyFont="1" applyBorder="1"/>
    <xf numFmtId="0" fontId="5" fillId="0" borderId="0" xfId="755" applyFont="1" applyAlignment="1"/>
    <xf numFmtId="168" fontId="5" fillId="0" borderId="0" xfId="755" applyNumberFormat="1" applyFont="1" applyAlignment="1"/>
    <xf numFmtId="0" fontId="15" fillId="30" borderId="21" xfId="755" applyFont="1" applyFill="1" applyBorder="1" applyAlignment="1">
      <alignment vertical="top"/>
    </xf>
    <xf numFmtId="0" fontId="5" fillId="30" borderId="21" xfId="755" applyFont="1" applyFill="1" applyBorder="1" applyAlignment="1">
      <alignment vertical="top"/>
    </xf>
    <xf numFmtId="0" fontId="15" fillId="30" borderId="13" xfId="755" applyFont="1" applyFill="1" applyBorder="1" applyAlignment="1">
      <alignment vertical="top"/>
    </xf>
    <xf numFmtId="168" fontId="5" fillId="31" borderId="21" xfId="755" applyNumberFormat="1" applyFont="1" applyFill="1" applyBorder="1" applyAlignment="1">
      <alignment vertical="top"/>
    </xf>
    <xf numFmtId="168" fontId="15" fillId="31" borderId="0" xfId="755" applyNumberFormat="1" applyFont="1" applyFill="1" applyBorder="1" applyAlignment="1"/>
    <xf numFmtId="167" fontId="15" fillId="31" borderId="0" xfId="2212" applyNumberFormat="1" applyFont="1" applyFill="1" applyBorder="1" applyAlignment="1">
      <alignment horizontal="left" vertical="top"/>
    </xf>
    <xf numFmtId="0" fontId="15" fillId="30" borderId="21" xfId="751" applyFont="1" applyFill="1" applyBorder="1" applyAlignment="1">
      <alignment vertical="top"/>
    </xf>
    <xf numFmtId="0" fontId="5" fillId="30" borderId="21" xfId="751" applyFont="1" applyFill="1" applyBorder="1" applyAlignment="1">
      <alignment vertical="top"/>
    </xf>
    <xf numFmtId="168" fontId="5" fillId="30" borderId="21" xfId="751" applyNumberFormat="1" applyFont="1" applyFill="1" applyBorder="1" applyAlignment="1">
      <alignment vertical="top"/>
    </xf>
    <xf numFmtId="168" fontId="15" fillId="30" borderId="21" xfId="751" applyNumberFormat="1" applyFont="1" applyFill="1" applyBorder="1" applyAlignment="1">
      <alignment vertical="top"/>
    </xf>
    <xf numFmtId="168" fontId="15" fillId="30" borderId="0" xfId="751" applyNumberFormat="1" applyFont="1" applyFill="1" applyBorder="1" applyAlignment="1">
      <alignment vertical="top"/>
    </xf>
    <xf numFmtId="168" fontId="5" fillId="30" borderId="0" xfId="751" applyNumberFormat="1" applyFont="1" applyFill="1" applyBorder="1" applyAlignment="1">
      <alignment vertical="top"/>
    </xf>
    <xf numFmtId="0" fontId="5" fillId="30" borderId="0" xfId="751" applyFont="1" applyFill="1" applyBorder="1" applyAlignment="1">
      <alignment vertical="top"/>
    </xf>
    <xf numFmtId="0" fontId="15" fillId="30" borderId="0" xfId="751" applyFont="1" applyFill="1" applyBorder="1" applyAlignment="1">
      <alignment vertical="top"/>
    </xf>
    <xf numFmtId="14" fontId="14" fillId="30" borderId="48" xfId="751" applyNumberFormat="1" applyFont="1" applyFill="1" applyBorder="1" applyAlignment="1">
      <alignment horizontal="center"/>
    </xf>
    <xf numFmtId="14" fontId="213" fillId="30" borderId="48" xfId="751" applyNumberFormat="1" applyFont="1" applyFill="1" applyBorder="1" applyAlignment="1">
      <alignment horizontal="center"/>
    </xf>
    <xf numFmtId="14" fontId="14" fillId="30" borderId="22" xfId="751" applyNumberFormat="1" applyFont="1" applyFill="1" applyBorder="1" applyAlignment="1">
      <alignment horizontal="center"/>
    </xf>
    <xf numFmtId="0" fontId="14" fillId="30" borderId="13" xfId="755" applyFont="1" applyFill="1" applyBorder="1" applyAlignment="1">
      <alignment horizontal="center" vertical="top"/>
    </xf>
    <xf numFmtId="0" fontId="14" fillId="30" borderId="14" xfId="755" applyFont="1" applyFill="1" applyBorder="1" applyAlignment="1">
      <alignment vertical="top"/>
    </xf>
    <xf numFmtId="0" fontId="21" fillId="30" borderId="13" xfId="756" applyFont="1" applyFill="1" applyBorder="1"/>
    <xf numFmtId="4" fontId="14" fillId="0" borderId="21" xfId="2289" applyNumberFormat="1" applyFont="1" applyBorder="1" applyAlignment="1"/>
    <xf numFmtId="166" fontId="14" fillId="30" borderId="22" xfId="2212" quotePrefix="1" applyNumberFormat="1" applyFont="1" applyFill="1" applyBorder="1" applyAlignment="1">
      <alignment horizontal="right" wrapText="1"/>
    </xf>
    <xf numFmtId="0" fontId="25" fillId="30" borderId="21" xfId="755" applyFont="1" applyFill="1" applyBorder="1"/>
    <xf numFmtId="14" fontId="5" fillId="30" borderId="19" xfId="751" applyNumberFormat="1" applyFont="1" applyFill="1" applyBorder="1"/>
    <xf numFmtId="319" fontId="5" fillId="30" borderId="0" xfId="751" applyNumberFormat="1" applyFont="1" applyFill="1" applyBorder="1"/>
    <xf numFmtId="0" fontId="5" fillId="30" borderId="0" xfId="751" applyFont="1" applyFill="1"/>
    <xf numFmtId="0" fontId="5" fillId="30" borderId="0" xfId="751" applyFont="1" applyFill="1" applyBorder="1"/>
    <xf numFmtId="0" fontId="17" fillId="30" borderId="0" xfId="751" applyFont="1" applyFill="1" applyBorder="1"/>
    <xf numFmtId="14" fontId="5" fillId="30" borderId="0" xfId="751" applyNumberFormat="1" applyFont="1" applyFill="1" applyBorder="1"/>
    <xf numFmtId="358" fontId="5" fillId="0" borderId="0" xfId="751" applyNumberFormat="1" applyFont="1" applyFill="1" applyBorder="1"/>
    <xf numFmtId="0" fontId="5" fillId="0" borderId="0" xfId="751" applyFont="1" applyFill="1" applyBorder="1"/>
    <xf numFmtId="0" fontId="5" fillId="32" borderId="0" xfId="751" applyFont="1" applyFill="1" applyBorder="1"/>
    <xf numFmtId="0" fontId="249" fillId="0" borderId="0" xfId="755" applyFont="1" applyBorder="1"/>
    <xf numFmtId="172" fontId="249" fillId="32" borderId="0" xfId="755" applyNumberFormat="1" applyFont="1" applyFill="1" applyBorder="1"/>
    <xf numFmtId="10" fontId="249" fillId="30" borderId="0" xfId="751" applyNumberFormat="1" applyFont="1" applyFill="1" applyBorder="1"/>
    <xf numFmtId="14" fontId="249" fillId="30" borderId="19" xfId="751" applyNumberFormat="1" applyFont="1" applyFill="1" applyBorder="1"/>
    <xf numFmtId="10" fontId="249" fillId="0" borderId="0" xfId="755" applyNumberFormat="1" applyFont="1" applyBorder="1" applyAlignment="1">
      <alignment horizontal="center"/>
    </xf>
    <xf numFmtId="168" fontId="250" fillId="4" borderId="47" xfId="755" applyNumberFormat="1" applyFont="1" applyFill="1" applyBorder="1" applyAlignment="1">
      <alignment horizontal="center"/>
    </xf>
    <xf numFmtId="10" fontId="249" fillId="0" borderId="46" xfId="755" applyNumberFormat="1" applyFont="1" applyBorder="1" applyAlignment="1">
      <alignment horizontal="center"/>
    </xf>
    <xf numFmtId="359" fontId="249" fillId="32" borderId="0" xfId="751" applyNumberFormat="1" applyFont="1" applyFill="1" applyBorder="1"/>
    <xf numFmtId="10" fontId="20" fillId="4" borderId="46" xfId="755" applyNumberFormat="1" applyFont="1" applyFill="1" applyBorder="1" applyAlignment="1">
      <alignment horizontal="center" vertical="top"/>
    </xf>
    <xf numFmtId="10" fontId="251" fillId="0" borderId="0" xfId="755" applyNumberFormat="1" applyFont="1" applyBorder="1" applyAlignment="1">
      <alignment horizontal="center"/>
    </xf>
    <xf numFmtId="10" fontId="16" fillId="0" borderId="0" xfId="755" applyNumberFormat="1" applyFont="1" applyBorder="1" applyAlignment="1">
      <alignment horizontal="center"/>
    </xf>
    <xf numFmtId="0" fontId="14" fillId="0" borderId="10" xfId="755" applyFont="1" applyBorder="1" applyAlignment="1"/>
    <xf numFmtId="167" fontId="21" fillId="0" borderId="12" xfId="755" applyNumberFormat="1" applyFont="1" applyFill="1" applyBorder="1"/>
    <xf numFmtId="10" fontId="21" fillId="0" borderId="12" xfId="755" applyNumberFormat="1" applyFont="1" applyFill="1" applyBorder="1"/>
    <xf numFmtId="10" fontId="21" fillId="0" borderId="12" xfId="2212" applyNumberFormat="1" applyFont="1" applyFill="1" applyBorder="1" applyAlignment="1">
      <alignment horizontal="right"/>
    </xf>
    <xf numFmtId="167" fontId="21" fillId="0" borderId="47" xfId="2212" applyNumberFormat="1" applyFont="1" applyFill="1" applyBorder="1" applyAlignment="1">
      <alignment horizontal="right"/>
    </xf>
    <xf numFmtId="14" fontId="250" fillId="0" borderId="46" xfId="755" applyNumberFormat="1" applyFont="1" applyFill="1" applyBorder="1"/>
    <xf numFmtId="167" fontId="250" fillId="0" borderId="12" xfId="755" applyNumberFormat="1" applyFont="1" applyFill="1" applyBorder="1"/>
    <xf numFmtId="167" fontId="250" fillId="0" borderId="12" xfId="2212" applyNumberFormat="1" applyFont="1" applyFill="1" applyBorder="1" applyAlignment="1">
      <alignment horizontal="right"/>
    </xf>
    <xf numFmtId="10" fontId="250" fillId="0" borderId="28" xfId="2212" applyNumberFormat="1" applyFont="1" applyBorder="1" applyAlignment="1">
      <alignment horizontal="right"/>
    </xf>
    <xf numFmtId="0" fontId="5" fillId="0" borderId="64" xfId="0" applyFont="1" applyBorder="1" applyAlignment="1">
      <alignment wrapText="1"/>
    </xf>
    <xf numFmtId="0" fontId="5" fillId="0" borderId="62" xfId="0" applyFont="1" applyBorder="1" applyAlignment="1">
      <alignment wrapText="1"/>
    </xf>
    <xf numFmtId="0" fontId="5" fillId="0" borderId="63" xfId="0" applyFont="1" applyBorder="1" applyAlignment="1">
      <alignment wrapText="1"/>
    </xf>
    <xf numFmtId="0" fontId="5" fillId="0" borderId="13" xfId="0" applyFont="1" applyBorder="1" applyAlignment="1">
      <alignment wrapText="1"/>
    </xf>
    <xf numFmtId="0" fontId="5" fillId="0" borderId="61" xfId="0" applyFont="1" applyBorder="1" applyAlignment="1">
      <alignment wrapText="1"/>
    </xf>
    <xf numFmtId="0" fontId="5" fillId="0" borderId="47" xfId="0" applyFont="1" applyBorder="1" applyAlignment="1">
      <alignment wrapText="1"/>
    </xf>
    <xf numFmtId="0" fontId="5" fillId="0" borderId="64" xfId="0" applyFont="1" applyBorder="1" applyAlignment="1">
      <alignment vertical="top" wrapText="1"/>
    </xf>
    <xf numFmtId="0" fontId="5" fillId="0" borderId="62" xfId="0" applyFont="1" applyBorder="1" applyAlignment="1">
      <alignment vertical="top" wrapText="1"/>
    </xf>
    <xf numFmtId="0" fontId="5" fillId="0" borderId="21" xfId="0" applyFont="1" applyBorder="1" applyAlignment="1">
      <alignment vertical="top" wrapText="1"/>
    </xf>
    <xf numFmtId="0" fontId="5" fillId="0" borderId="0" xfId="0" applyFont="1" applyBorder="1" applyAlignment="1">
      <alignment vertical="top" wrapText="1"/>
    </xf>
    <xf numFmtId="165" fontId="14" fillId="0" borderId="21" xfId="755" applyNumberFormat="1" applyFont="1" applyBorder="1" applyAlignment="1">
      <alignment horizontal="right" vertical="center" textRotation="90" wrapText="1"/>
    </xf>
    <xf numFmtId="0" fontId="243" fillId="0" borderId="0" xfId="0" applyFont="1"/>
    <xf numFmtId="0" fontId="0" fillId="0" borderId="0" xfId="0"/>
    <xf numFmtId="0" fontId="0" fillId="0" borderId="57" xfId="0" applyBorder="1" applyAlignment="1">
      <alignment horizontal="left" wrapText="1"/>
    </xf>
    <xf numFmtId="0" fontId="0" fillId="0" borderId="0" xfId="0" applyBorder="1" applyAlignment="1">
      <alignment horizontal="left" wrapText="1"/>
    </xf>
    <xf numFmtId="0" fontId="0" fillId="0" borderId="58" xfId="0" applyBorder="1" applyAlignment="1">
      <alignment horizontal="left" wrapText="1"/>
    </xf>
  </cellXfs>
  <cellStyles count="2520">
    <cellStyle name=" " xfId="2473" xr:uid="{00000000-0005-0000-0000-000000000000}"/>
    <cellStyle name=" 1" xfId="2474" xr:uid="{00000000-0005-0000-0000-000001000000}"/>
    <cellStyle name=" 1 2" xfId="2475" xr:uid="{00000000-0005-0000-0000-000002000000}"/>
    <cellStyle name=" 10" xfId="2476" xr:uid="{00000000-0005-0000-0000-000003000000}"/>
    <cellStyle name=" 10 2" xfId="2477" xr:uid="{00000000-0005-0000-0000-000004000000}"/>
    <cellStyle name=" 11" xfId="2478" xr:uid="{00000000-0005-0000-0000-000005000000}"/>
    <cellStyle name=" 11 2" xfId="2479" xr:uid="{00000000-0005-0000-0000-000006000000}"/>
    <cellStyle name=" 2" xfId="2480" xr:uid="{00000000-0005-0000-0000-000007000000}"/>
    <cellStyle name=" 2 2" xfId="2481" xr:uid="{00000000-0005-0000-0000-000008000000}"/>
    <cellStyle name=" 3" xfId="2482" xr:uid="{00000000-0005-0000-0000-000009000000}"/>
    <cellStyle name=" 3 2" xfId="2483" xr:uid="{00000000-0005-0000-0000-00000A000000}"/>
    <cellStyle name=" 4" xfId="2484" xr:uid="{00000000-0005-0000-0000-00000B000000}"/>
    <cellStyle name=" 4 2" xfId="2485" xr:uid="{00000000-0005-0000-0000-00000C000000}"/>
    <cellStyle name=" 5" xfId="2486" xr:uid="{00000000-0005-0000-0000-00000D000000}"/>
    <cellStyle name=" 5 2" xfId="2487" xr:uid="{00000000-0005-0000-0000-00000E000000}"/>
    <cellStyle name=" 6" xfId="2488" xr:uid="{00000000-0005-0000-0000-00000F000000}"/>
    <cellStyle name=" 6 2" xfId="2489" xr:uid="{00000000-0005-0000-0000-000010000000}"/>
    <cellStyle name=" 7" xfId="2490" xr:uid="{00000000-0005-0000-0000-000011000000}"/>
    <cellStyle name=" 7 2" xfId="2491" xr:uid="{00000000-0005-0000-0000-000012000000}"/>
    <cellStyle name=" 8" xfId="2492" xr:uid="{00000000-0005-0000-0000-000013000000}"/>
    <cellStyle name=" 8 2" xfId="2493" xr:uid="{00000000-0005-0000-0000-000014000000}"/>
    <cellStyle name=" 9" xfId="2494" xr:uid="{00000000-0005-0000-0000-000015000000}"/>
    <cellStyle name=" 9 2" xfId="2495" xr:uid="{00000000-0005-0000-0000-000016000000}"/>
    <cellStyle name="_%(SignOnly)" xfId="45" xr:uid="{00000000-0005-0000-0000-000017000000}"/>
    <cellStyle name="_%(SignSpaceOnly)" xfId="46" xr:uid="{00000000-0005-0000-0000-000018000000}"/>
    <cellStyle name="_050630 NAWSNY Income Statement - 2004" xfId="47" xr:uid="{00000000-0005-0000-0000-000019000000}"/>
    <cellStyle name="_2005-2007 Premier Comm Projections - 5 05" xfId="48" xr:uid="{00000000-0005-0000-0000-00001A000000}"/>
    <cellStyle name="_2008 04 10 Revised Bank Case-covenants (as sent) v2" xfId="49" xr:uid="{00000000-0005-0000-0000-00001B000000}"/>
    <cellStyle name="_2008 04 10 Revised Bank Case-covenants (as sent) v4" xfId="50" xr:uid="{00000000-0005-0000-0000-00001C000000}"/>
    <cellStyle name="_Analysis" xfId="51" xr:uid="{00000000-0005-0000-0000-00001D000000}"/>
    <cellStyle name="_Booz Financial Model (Highbridge)" xfId="52" xr:uid="{00000000-0005-0000-0000-00001E000000}"/>
    <cellStyle name="_Charts 04-04-08" xfId="53" xr:uid="{00000000-0005-0000-0000-00001F000000}"/>
    <cellStyle name="_Column1" xfId="54" xr:uid="{00000000-0005-0000-0000-000020000000}"/>
    <cellStyle name="_Comma" xfId="55" xr:uid="{00000000-0005-0000-0000-000021000000}"/>
    <cellStyle name="_Comma_2008 04 10 Revised Bank Case-covenants (as sent) v2" xfId="56" xr:uid="{00000000-0005-0000-0000-000022000000}"/>
    <cellStyle name="_Comma_2008 04 10 Revised Bank Case-covenants (as sent) v4" xfId="57" xr:uid="{00000000-0005-0000-0000-000023000000}"/>
    <cellStyle name="_Comma_Booz Financial Model (Highbridge)" xfId="58" xr:uid="{00000000-0005-0000-0000-000024000000}"/>
    <cellStyle name="_Comma_Core WACC" xfId="59" xr:uid="{00000000-0005-0000-0000-000025000000}"/>
    <cellStyle name="_Comma_First Data LBO Model v7" xfId="60" xr:uid="{00000000-0005-0000-0000-000026000000}"/>
    <cellStyle name="_Comma_Hist_Rev1" xfId="61" xr:uid="{00000000-0005-0000-0000-000027000000}"/>
    <cellStyle name="_Comma_Hudson Model from Riverstone v2" xfId="62" xr:uid="{00000000-0005-0000-0000-000028000000}"/>
    <cellStyle name="_Comma_RJB Long LBO LTM" xfId="63" xr:uid="{00000000-0005-0000-0000-000029000000}"/>
    <cellStyle name="_Comps Historical Trading Data" xfId="64" xr:uid="{00000000-0005-0000-0000-00002A000000}"/>
    <cellStyle name="_Consolidated Seat Capacity 08-31-07" xfId="65" xr:uid="{00000000-0005-0000-0000-00002B000000}"/>
    <cellStyle name="_Consolidated Seat Capacity 08-31-07_Cons Balance Sheet" xfId="66" xr:uid="{00000000-0005-0000-0000-00002C000000}"/>
    <cellStyle name="_Core WACC" xfId="67" xr:uid="{00000000-0005-0000-0000-00002D000000}"/>
    <cellStyle name="_Currency" xfId="68" xr:uid="{00000000-0005-0000-0000-00002E000000}"/>
    <cellStyle name="_Currency_~0061532" xfId="69" xr:uid="{00000000-0005-0000-0000-00002F000000}"/>
    <cellStyle name="_Currency_~0061532_Nickel" xfId="70" xr:uid="{00000000-0005-0000-0000-000030000000}"/>
    <cellStyle name="_Currency_~0061532_Nickel_1" xfId="71" xr:uid="{00000000-0005-0000-0000-000031000000}"/>
    <cellStyle name="_Currency_~0061532_PL4 uk" xfId="72" xr:uid="{00000000-0005-0000-0000-000032000000}"/>
    <cellStyle name="_Currency_~0061532_PL4 uk_1" xfId="73" xr:uid="{00000000-0005-0000-0000-000033000000}"/>
    <cellStyle name="_Currency_2008 04 10 Revised Bank Case-covenants (as sent) v2" xfId="74" xr:uid="{00000000-0005-0000-0000-000034000000}"/>
    <cellStyle name="_Currency_2008 04 10 Revised Bank Case-covenants (as sent) v4" xfId="75" xr:uid="{00000000-0005-0000-0000-000035000000}"/>
    <cellStyle name="_Currency_Booz Financial Model (Highbridge)" xfId="76" xr:uid="{00000000-0005-0000-0000-000036000000}"/>
    <cellStyle name="_Currency_Core WACC" xfId="77" xr:uid="{00000000-0005-0000-0000-000037000000}"/>
    <cellStyle name="_Currency_First Data LBO Model v7" xfId="78" xr:uid="{00000000-0005-0000-0000-000038000000}"/>
    <cellStyle name="_Currency_Hist_Rev1" xfId="79" xr:uid="{00000000-0005-0000-0000-000039000000}"/>
    <cellStyle name="_Currency_Hudson Model from Riverstone v2" xfId="80" xr:uid="{00000000-0005-0000-0000-00003A000000}"/>
    <cellStyle name="_Currency_PL4 uk" xfId="81" xr:uid="{00000000-0005-0000-0000-00003B000000}"/>
    <cellStyle name="_Currency_PL4 uk_1" xfId="82" xr:uid="{00000000-0005-0000-0000-00003C000000}"/>
    <cellStyle name="_Currency_RJB Long LBO LTM" xfId="83" xr:uid="{00000000-0005-0000-0000-00003D000000}"/>
    <cellStyle name="_Currency_Updated 5 Year Services Model" xfId="84" xr:uid="{00000000-0005-0000-0000-00003E000000}"/>
    <cellStyle name="_CurrencySpace" xfId="85" xr:uid="{00000000-0005-0000-0000-00003F000000}"/>
    <cellStyle name="_CurrencySpace_2008 04 10 Revised Bank Case-covenants (as sent) v2" xfId="86" xr:uid="{00000000-0005-0000-0000-000040000000}"/>
    <cellStyle name="_CurrencySpace_2008 04 10 Revised Bank Case-covenants (as sent) v4" xfId="87" xr:uid="{00000000-0005-0000-0000-000041000000}"/>
    <cellStyle name="_CurrencySpace_Booz Financial Model (Highbridge)" xfId="88" xr:uid="{00000000-0005-0000-0000-000042000000}"/>
    <cellStyle name="_CurrencySpace_Core WACC" xfId="89" xr:uid="{00000000-0005-0000-0000-000043000000}"/>
    <cellStyle name="_CurrencySpace_First Data LBO Model v7" xfId="90" xr:uid="{00000000-0005-0000-0000-000044000000}"/>
    <cellStyle name="_CurrencySpace_Hist_Rev1" xfId="91" xr:uid="{00000000-0005-0000-0000-000045000000}"/>
    <cellStyle name="_CurrencySpace_Hudson Model from Riverstone v2" xfId="92" xr:uid="{00000000-0005-0000-0000-000046000000}"/>
    <cellStyle name="_CurrencySpace_RJB Long LBO LTM" xfId="93" xr:uid="{00000000-0005-0000-0000-000047000000}"/>
    <cellStyle name="_EBITDA Minimum" xfId="94" xr:uid="{00000000-0005-0000-0000-000048000000}"/>
    <cellStyle name="_EMEA Consolidated Seat Capacity 22 Aug 07" xfId="95" xr:uid="{00000000-0005-0000-0000-000049000000}"/>
    <cellStyle name="_EMEA Consolidated Seat Capacity 22 Aug 07_Cons Balance Sheet" xfId="96" xr:uid="{00000000-0005-0000-0000-00004A000000}"/>
    <cellStyle name="_Euro" xfId="97" xr:uid="{00000000-0005-0000-0000-00004B000000}"/>
    <cellStyle name="_First Data LBO Model v4" xfId="98" xr:uid="{00000000-0005-0000-0000-00004C000000}"/>
    <cellStyle name="_Heading" xfId="99" xr:uid="{00000000-0005-0000-0000-00004D000000}"/>
    <cellStyle name="_Heading_03 Edit of 08.02.19_BANKS" xfId="100" xr:uid="{00000000-0005-0000-0000-00004E000000}"/>
    <cellStyle name="_Heading_05 Agrokor LBO 12-Nov-2007" xfId="101" xr:uid="{00000000-0005-0000-0000-00004F000000}"/>
    <cellStyle name="_Heading_11 Edit of 08.02.19_BANKS_update" xfId="102" xr:uid="{00000000-0005-0000-0000-000050000000}"/>
    <cellStyle name="_Heading_lbo_long_model" xfId="103" xr:uid="{00000000-0005-0000-0000-000051000000}"/>
    <cellStyle name="_Heading_lbo_long_model_Cons Balance Sheet" xfId="104" xr:uid="{00000000-0005-0000-0000-000052000000}"/>
    <cellStyle name="_Heading_prestemp" xfId="105" xr:uid="{00000000-0005-0000-0000-000053000000}"/>
    <cellStyle name="_Heading_prestemp_Cons Balance Sheet" xfId="106" xr:uid="{00000000-0005-0000-0000-000054000000}"/>
    <cellStyle name="_Highlight" xfId="107" xr:uid="{00000000-0005-0000-0000-000055000000}"/>
    <cellStyle name="_Middle LBO Model" xfId="108" xr:uid="{00000000-0005-0000-0000-000056000000}"/>
    <cellStyle name="_Multiple" xfId="109" xr:uid="{00000000-0005-0000-0000-000057000000}"/>
    <cellStyle name="_Multiple_~0061532" xfId="110" xr:uid="{00000000-0005-0000-0000-000058000000}"/>
    <cellStyle name="_Multiple_~0061532_PL4 uk" xfId="111" xr:uid="{00000000-0005-0000-0000-000059000000}"/>
    <cellStyle name="_Multiple_~0061532_PL4 uk_1" xfId="112" xr:uid="{00000000-0005-0000-0000-00005A000000}"/>
    <cellStyle name="_Multiple_02 Div Overview" xfId="113" xr:uid="{00000000-0005-0000-0000-00005B000000}"/>
    <cellStyle name="_Multiple_03 Edit of 08.02.19_BANKS" xfId="114" xr:uid="{00000000-0005-0000-0000-00005C000000}"/>
    <cellStyle name="_Multiple_11 Edit of 08.02.19_BANKS_update" xfId="115" xr:uid="{00000000-0005-0000-0000-00005D000000}"/>
    <cellStyle name="_Multiple_148 SensorsPIA Model 25 Feb 08" xfId="116" xr:uid="{00000000-0005-0000-0000-00005E000000}"/>
    <cellStyle name="_Multiple_2008 04 10 Revised Bank Case-covenants (as sent) v2" xfId="117" xr:uid="{00000000-0005-0000-0000-00005F000000}"/>
    <cellStyle name="_Multiple_2008 04 10 Revised Bank Case-covenants (as sent) v4" xfId="118" xr:uid="{00000000-0005-0000-0000-000060000000}"/>
    <cellStyle name="_Multiple_Booz Financial Model (Highbridge)" xfId="119" xr:uid="{00000000-0005-0000-0000-000061000000}"/>
    <cellStyle name="_Multiple_Core WACC" xfId="120" xr:uid="{00000000-0005-0000-0000-000062000000}"/>
    <cellStyle name="_Multiple_Exhibt" xfId="121" xr:uid="{00000000-0005-0000-0000-000063000000}"/>
    <cellStyle name="_Multiple_First Data LBO Model v7" xfId="122" xr:uid="{00000000-0005-0000-0000-000064000000}"/>
    <cellStyle name="_Multiple_Hist_Rev1" xfId="123" xr:uid="{00000000-0005-0000-0000-000065000000}"/>
    <cellStyle name="_Multiple_Hudson Model from Riverstone v2" xfId="124" xr:uid="{00000000-0005-0000-0000-000066000000}"/>
    <cellStyle name="_Multiple_Nickel" xfId="125" xr:uid="{00000000-0005-0000-0000-000067000000}"/>
    <cellStyle name="_Multiple_Nickel_1" xfId="126" xr:uid="{00000000-0005-0000-0000-000068000000}"/>
    <cellStyle name="_Multiple_PL4 uk" xfId="127" xr:uid="{00000000-0005-0000-0000-000069000000}"/>
    <cellStyle name="_Multiple_PL4 uk_1" xfId="128" xr:uid="{00000000-0005-0000-0000-00006A000000}"/>
    <cellStyle name="_Multiple_RJB Long LBO LTM" xfId="129" xr:uid="{00000000-0005-0000-0000-00006B000000}"/>
    <cellStyle name="_Multiple_Updated 5 Year Services Model" xfId="130" xr:uid="{00000000-0005-0000-0000-00006C000000}"/>
    <cellStyle name="_MultipleSpace" xfId="131" xr:uid="{00000000-0005-0000-0000-00006D000000}"/>
    <cellStyle name="_MultipleSpace_~0061532" xfId="132" xr:uid="{00000000-0005-0000-0000-00006E000000}"/>
    <cellStyle name="_MultipleSpace_~0061532_PL4 uk" xfId="133" xr:uid="{00000000-0005-0000-0000-00006F000000}"/>
    <cellStyle name="_MultipleSpace_~0061532_PL4 uk_1" xfId="134" xr:uid="{00000000-0005-0000-0000-000070000000}"/>
    <cellStyle name="_MultipleSpace_2008 04 10 Revised Bank Case-covenants (as sent) v2" xfId="135" xr:uid="{00000000-0005-0000-0000-000071000000}"/>
    <cellStyle name="_MultipleSpace_2008 04 10 Revised Bank Case-covenants (as sent) v4" xfId="136" xr:uid="{00000000-0005-0000-0000-000072000000}"/>
    <cellStyle name="_MultipleSpace_Booz Financial Model (Highbridge)" xfId="137" xr:uid="{00000000-0005-0000-0000-000073000000}"/>
    <cellStyle name="_MultipleSpace_Core WACC" xfId="138" xr:uid="{00000000-0005-0000-0000-000074000000}"/>
    <cellStyle name="_MultipleSpace_Exhibt" xfId="139" xr:uid="{00000000-0005-0000-0000-000075000000}"/>
    <cellStyle name="_MultipleSpace_First Data LBO Model v7" xfId="140" xr:uid="{00000000-0005-0000-0000-000076000000}"/>
    <cellStyle name="_MultipleSpace_Hist_Rev1" xfId="141" xr:uid="{00000000-0005-0000-0000-000077000000}"/>
    <cellStyle name="_MultipleSpace_Hudson Model from Riverstone v2" xfId="142" xr:uid="{00000000-0005-0000-0000-000078000000}"/>
    <cellStyle name="_MultipleSpace_PL4 uk" xfId="143" xr:uid="{00000000-0005-0000-0000-000079000000}"/>
    <cellStyle name="_MultipleSpace_PL4 uk_1" xfId="144" xr:uid="{00000000-0005-0000-0000-00007A000000}"/>
    <cellStyle name="_MultipleSpace_RJB Long LBO LTM" xfId="145" xr:uid="{00000000-0005-0000-0000-00007B000000}"/>
    <cellStyle name="_MultipleSpace_Updated 5 Year Services Model" xfId="146" xr:uid="{00000000-0005-0000-0000-00007C000000}"/>
    <cellStyle name="_Percent" xfId="147" xr:uid="{00000000-0005-0000-0000-00007D000000}"/>
    <cellStyle name="_Percent_~0061532" xfId="148" xr:uid="{00000000-0005-0000-0000-00007E000000}"/>
    <cellStyle name="_Percent_~0061532_PL4 uk" xfId="149" xr:uid="{00000000-0005-0000-0000-00007F000000}"/>
    <cellStyle name="_Percent_~0061532_PL4 uk_1" xfId="150" xr:uid="{00000000-0005-0000-0000-000080000000}"/>
    <cellStyle name="_Percent_Nickel" xfId="151" xr:uid="{00000000-0005-0000-0000-000081000000}"/>
    <cellStyle name="_Percent_Nickel_1" xfId="152" xr:uid="{00000000-0005-0000-0000-000082000000}"/>
    <cellStyle name="_Percent_PL4 uk" xfId="153" xr:uid="{00000000-0005-0000-0000-000083000000}"/>
    <cellStyle name="_Percent_PL4 uk_1" xfId="154" xr:uid="{00000000-0005-0000-0000-000084000000}"/>
    <cellStyle name="_Percent_Updated 5 Year Services Model" xfId="155" xr:uid="{00000000-0005-0000-0000-000085000000}"/>
    <cellStyle name="_PercentSpace" xfId="156" xr:uid="{00000000-0005-0000-0000-000086000000}"/>
    <cellStyle name="_PercentSpace_~0061532" xfId="157" xr:uid="{00000000-0005-0000-0000-000087000000}"/>
    <cellStyle name="_PercentSpace_~0061532_PL4 uk" xfId="158" xr:uid="{00000000-0005-0000-0000-000088000000}"/>
    <cellStyle name="_PercentSpace_~0061532_PL4 uk_1" xfId="159" xr:uid="{00000000-0005-0000-0000-000089000000}"/>
    <cellStyle name="_PercentSpace_PL4 uk" xfId="160" xr:uid="{00000000-0005-0000-0000-00008A000000}"/>
    <cellStyle name="_PercentSpace_PL4 uk_1" xfId="161" xr:uid="{00000000-0005-0000-0000-00008B000000}"/>
    <cellStyle name="_PercentSpace_RJB Long LBO LTM" xfId="162" xr:uid="{00000000-0005-0000-0000-00008C000000}"/>
    <cellStyle name="_PercentSpace_Updated 5 Year Services Model" xfId="163" xr:uid="{00000000-0005-0000-0000-00008D000000}"/>
    <cellStyle name="_Project_Suds_Model_v3" xfId="164" xr:uid="{00000000-0005-0000-0000-00008E000000}"/>
    <cellStyle name="_Projections_Confirmation_4-08-08" xfId="165" xr:uid="{00000000-0005-0000-0000-00008F000000}"/>
    <cellStyle name="_Signature model - Project MaplevWachovia" xfId="166" xr:uid="{00000000-0005-0000-0000-000090000000}"/>
    <cellStyle name="_Stream Projection Model" xfId="167" xr:uid="{00000000-0005-0000-0000-000091000000}"/>
    <cellStyle name="_SubHeading" xfId="168" xr:uid="{00000000-0005-0000-0000-000092000000}"/>
    <cellStyle name="_SubHeading_03 Edit of 08.02.19_BANKS" xfId="169" xr:uid="{00000000-0005-0000-0000-000093000000}"/>
    <cellStyle name="_SubHeading_11 Edit of 08.02.19_BANKS_update" xfId="170" xr:uid="{00000000-0005-0000-0000-000094000000}"/>
    <cellStyle name="_SubHeading_148 SensorsPIA Model 25 Feb 08" xfId="171" xr:uid="{00000000-0005-0000-0000-000095000000}"/>
    <cellStyle name="_SubHeading_Book2" xfId="172" xr:uid="{00000000-0005-0000-0000-000096000000}"/>
    <cellStyle name="_SubHeading_lbo_long_model" xfId="173" xr:uid="{00000000-0005-0000-0000-000097000000}"/>
    <cellStyle name="_SubHeading_lbo_long_model_Cons Balance Sheet" xfId="174" xr:uid="{00000000-0005-0000-0000-000098000000}"/>
    <cellStyle name="_SubHeading_prestemp" xfId="175" xr:uid="{00000000-0005-0000-0000-000099000000}"/>
    <cellStyle name="_SubHeading_prestemp_Cons Balance Sheet" xfId="176" xr:uid="{00000000-0005-0000-0000-00009A000000}"/>
    <cellStyle name="_Table" xfId="177" xr:uid="{00000000-0005-0000-0000-00009B000000}"/>
    <cellStyle name="_Table_Exhibt" xfId="178" xr:uid="{00000000-0005-0000-0000-00009C000000}"/>
    <cellStyle name="_Table_Simplified Cash Flow Template - 2" xfId="179" xr:uid="{00000000-0005-0000-0000-00009D000000}"/>
    <cellStyle name="_TableHead" xfId="180" xr:uid="{00000000-0005-0000-0000-00009E000000}"/>
    <cellStyle name="_TableHead_02 Agrokor Benchmarking &amp; DCF" xfId="181" xr:uid="{00000000-0005-0000-0000-00009F000000}"/>
    <cellStyle name="_TableHead_02 Div Overview" xfId="182" xr:uid="{00000000-0005-0000-0000-0000A0000000}"/>
    <cellStyle name="_TableHead_03 Edit of 08.02.19_BANKS" xfId="183" xr:uid="{00000000-0005-0000-0000-0000A1000000}"/>
    <cellStyle name="_TableHead_11 Edit of 08.02.19_BANKS_update" xfId="184" xr:uid="{00000000-0005-0000-0000-0000A2000000}"/>
    <cellStyle name="_TableHead_Book2" xfId="185" xr:uid="{00000000-0005-0000-0000-0000A3000000}"/>
    <cellStyle name="_TableHead_Exhibt" xfId="186" xr:uid="{00000000-0005-0000-0000-0000A4000000}"/>
    <cellStyle name="_TableHead_Simplified Cash Flow Template - 2" xfId="187" xr:uid="{00000000-0005-0000-0000-0000A5000000}"/>
    <cellStyle name="_TableRowHead" xfId="188" xr:uid="{00000000-0005-0000-0000-0000A6000000}"/>
    <cellStyle name="_TableRowHead_02 Agrokor Benchmarking &amp; DCF" xfId="189" xr:uid="{00000000-0005-0000-0000-0000A7000000}"/>
    <cellStyle name="_TableRowHead_03 Edit of 08.02.19_BANKS" xfId="190" xr:uid="{00000000-0005-0000-0000-0000A8000000}"/>
    <cellStyle name="_TableRowHead_05 Agrokor LBO 12-Nov-2007" xfId="191" xr:uid="{00000000-0005-0000-0000-0000A9000000}"/>
    <cellStyle name="_TableSuperHead" xfId="192" xr:uid="{00000000-0005-0000-0000-0000AA000000}"/>
    <cellStyle name="_TableSuperHead_02 Agrokor Benchmarking &amp; DCF" xfId="193" xr:uid="{00000000-0005-0000-0000-0000AB000000}"/>
    <cellStyle name="_TableSuperHead_03 Benchmarking" xfId="194" xr:uid="{00000000-0005-0000-0000-0000AC000000}"/>
    <cellStyle name="_TableSuperHead_03 Edit of 08.02.19_BANKS" xfId="195" xr:uid="{00000000-0005-0000-0000-0000AD000000}"/>
    <cellStyle name="_TableSuperHead_05 Agrokor LBO 12-Nov-2007" xfId="196" xr:uid="{00000000-0005-0000-0000-0000AE000000}"/>
    <cellStyle name="_TableSuperHead_Book2" xfId="197" xr:uid="{00000000-0005-0000-0000-0000AF000000}"/>
    <cellStyle name="_TableSuperHead_Exhibt" xfId="198" xr:uid="{00000000-0005-0000-0000-0000B0000000}"/>
    <cellStyle name="_template (2)" xfId="199" xr:uid="{00000000-0005-0000-0000-0000B1000000}"/>
    <cellStyle name="-" xfId="1" xr:uid="{00000000-0005-0000-0000-0000B2000000}"/>
    <cellStyle name="-1" xfId="224" xr:uid="{00000000-0005-0000-0000-0000B3000000}"/>
    <cellStyle name=";;;" xfId="36" xr:uid="{00000000-0005-0000-0000-0000B4000000}"/>
    <cellStyle name="!N%" xfId="2" xr:uid="{00000000-0005-0000-0000-0000B5000000}"/>
    <cellStyle name="!NTHOU" xfId="3" xr:uid="{00000000-0005-0000-0000-0000B6000000}"/>
    <cellStyle name="??" xfId="37" xr:uid="{00000000-0005-0000-0000-0000B7000000}"/>
    <cellStyle name="?? [0.00]_PERSONAL" xfId="38" xr:uid="{00000000-0005-0000-0000-0000B8000000}"/>
    <cellStyle name="?? [0]_??" xfId="39" xr:uid="{00000000-0005-0000-0000-0000B9000000}"/>
    <cellStyle name="??_?.????" xfId="42" xr:uid="{00000000-0005-0000-0000-0000BA000000}"/>
    <cellStyle name="???? [0.00]_PERSONAL" xfId="40" xr:uid="{00000000-0005-0000-0000-0000BB000000}"/>
    <cellStyle name="????_PERSONAL" xfId="41" xr:uid="{00000000-0005-0000-0000-0000BC000000}"/>
    <cellStyle name="?Q\?1@" xfId="43" xr:uid="{00000000-0005-0000-0000-0000BD000000}"/>
    <cellStyle name="&quot;X&quot; MEN" xfId="4" xr:uid="{00000000-0005-0000-0000-0000BE000000}"/>
    <cellStyle name="]_x000d__x000a_Zoomed=1_x000d__x000a_Row=0_x000d__x000a_Column=0_x000d__x000a_Height=0_x000d__x000a_Width=0_x000d__x000a_FontName=FoxFont_x000d__x000a_FontStyle=0_x000d__x000a_FontSize=9_x000d__x000a_PrtFontName=FoxPrin" xfId="44" xr:uid="{00000000-0005-0000-0000-0000BF000000}"/>
    <cellStyle name="******************************************" xfId="35" xr:uid="{00000000-0005-0000-0000-0000C0000000}"/>
    <cellStyle name="%" xfId="32" xr:uid="{00000000-0005-0000-0000-0000C1000000}"/>
    <cellStyle name="% Input" xfId="33" xr:uid="{00000000-0005-0000-0000-0000C2000000}"/>
    <cellStyle name="%.00" xfId="34" xr:uid="{00000000-0005-0000-0000-0000C3000000}"/>
    <cellStyle name="=C:\WINNT\SYSTEM32\COMMAND.COM" xfId="214" xr:uid="{00000000-0005-0000-0000-0000C4000000}"/>
    <cellStyle name="=C:\WINNT35\SYSTEM32\COMMAND.COM" xfId="215" xr:uid="{00000000-0005-0000-0000-0000C5000000}"/>
    <cellStyle name="¢ Currency [1]" xfId="200" xr:uid="{00000000-0005-0000-0000-0000C6000000}"/>
    <cellStyle name="¢ Currency [2]" xfId="201" xr:uid="{00000000-0005-0000-0000-0000C7000000}"/>
    <cellStyle name="¢ Currency [3]" xfId="202" xr:uid="{00000000-0005-0000-0000-0000C8000000}"/>
    <cellStyle name="$" xfId="5" xr:uid="{00000000-0005-0000-0000-0000C9000000}"/>
    <cellStyle name="$ &amp; ¢" xfId="6" xr:uid="{00000000-0005-0000-0000-0000CA000000}"/>
    <cellStyle name="$ 2" xfId="2496" xr:uid="{00000000-0005-0000-0000-0000CB000000}"/>
    <cellStyle name="$ in millions" xfId="7" xr:uid="{00000000-0005-0000-0000-0000CC000000}"/>
    <cellStyle name="$_360networks CapTable v05" xfId="8" xr:uid="{00000000-0005-0000-0000-0000CD000000}"/>
    <cellStyle name="$_AVP - Pitch Book" xfId="2500" xr:uid="{00000000-0005-0000-0000-0000CE000000}"/>
    <cellStyle name="$_AVP - Pitch Book_acqs" xfId="2501" xr:uid="{00000000-0005-0000-0000-0000CF000000}"/>
    <cellStyle name="$_AVP - Pitch Book_Processed.DISCLAIMER" xfId="2502" xr:uid="{00000000-0005-0000-0000-0000D0000000}"/>
    <cellStyle name="$_AVP - Pitch Book_Processed.DISCLAIMER_RM_Consolidated_20080715 1051" xfId="2503" xr:uid="{00000000-0005-0000-0000-0000D1000000}"/>
    <cellStyle name="$_AVP - Pitch Book_Processed.DISCLAIMER_RM_July 2008 Bank &amp; Equity Case_to Kroll_20081119" xfId="2504" xr:uid="{00000000-0005-0000-0000-0000D2000000}"/>
    <cellStyle name="$_AVP - Pitch Book_Processed.Processed.Debt Pushdown -27 07 07-DRAFT SPLIT INPUTS_DH-RM and MP split" xfId="2505" xr:uid="{00000000-0005-0000-0000-0000D3000000}"/>
    <cellStyle name="$_AVP - Pitch Book_Processed.Processed.Debt Pushdown -27 07 07-DRAFT SPLIT INPUTS_DH-RM and MP split_acqs" xfId="2506" xr:uid="{00000000-0005-0000-0000-0000D4000000}"/>
    <cellStyle name="$_AVP - Pitch Book_Processed.Processed.Debt Pushdown -29 08 07-DRAFT-RM and MP REVISED_DH_v3_equity" xfId="2507" xr:uid="{00000000-0005-0000-0000-0000D5000000}"/>
    <cellStyle name="$_Bridge Analysis v3" xfId="9" xr:uid="{00000000-0005-0000-0000-0000D6000000}"/>
    <cellStyle name="$_Capitalizations Tables of Distressed Telecom Companies.v1.3" xfId="10" xr:uid="{00000000-0005-0000-0000-0000D7000000}"/>
    <cellStyle name="$_Capitalizations Tables of Distressed Telecom Companies.v1.7" xfId="11" xr:uid="{00000000-0005-0000-0000-0000D8000000}"/>
    <cellStyle name="$_Capitalizations Tables of Distressed Telecom Companies.v1.8" xfId="12" xr:uid="{00000000-0005-0000-0000-0000D9000000}"/>
    <cellStyle name="$_Capitalizations Tables of Distressed Telecom Companies.v1.9" xfId="13" xr:uid="{00000000-0005-0000-0000-0000DA000000}"/>
    <cellStyle name="$_Capitalizations Tables of Distressed Telecom Companies.v2.0" xfId="14" xr:uid="{00000000-0005-0000-0000-0000DB000000}"/>
    <cellStyle name="$_Dex Rollup LBO Model v27" xfId="15" xr:uid="{00000000-0005-0000-0000-0000DC000000}"/>
    <cellStyle name="$_Formatted Tables - Wireline (CLEC) Recs  PricesJuly15v4" xfId="16" xr:uid="{00000000-0005-0000-0000-0000DD000000}"/>
    <cellStyle name="$_Gaming Companies Profiles v10" xfId="17" xr:uid="{00000000-0005-0000-0000-0000DE000000}"/>
    <cellStyle name="$_Internet Comps 4Q04 v2" xfId="18" xr:uid="{00000000-0005-0000-0000-0000DF000000}"/>
    <cellStyle name="$_Merger Model v4" xfId="19" xr:uid="{00000000-0005-0000-0000-0000E0000000}"/>
    <cellStyle name="$_New Merger Model v01" xfId="20" xr:uid="{00000000-0005-0000-0000-0000E1000000}"/>
    <cellStyle name="$_Nintendo and Disney v22" xfId="21" xr:uid="{00000000-0005-0000-0000-0000E2000000}"/>
    <cellStyle name="$_Nintendo and Disney v22 for MWY" xfId="22" xr:uid="{00000000-0005-0000-0000-0000E3000000}"/>
    <cellStyle name="$_Project Diamond Valuation model 17 June 04 v51" xfId="2508" xr:uid="{00000000-0005-0000-0000-0000E4000000}"/>
    <cellStyle name="$_Project Diamond Valuation model 17 June 04 v51_Dice_model_190207_v80" xfId="2509" xr:uid="{00000000-0005-0000-0000-0000E5000000}"/>
    <cellStyle name="$_Project Diamond Valuation model 17 June 04 v51_Dice_model_190207_v80_Processed.Processed.Debt Pushdown -29 08 07-DRAFT-RM and MP REVISED_DH_v3_equity" xfId="2510" xr:uid="{00000000-0005-0000-0000-0000E6000000}"/>
    <cellStyle name="$_Project Diamond Valuation model 17 June 04 v51_front page and structure 17 May 2007" xfId="2511" xr:uid="{00000000-0005-0000-0000-0000E7000000}"/>
    <cellStyle name="$_Project Diamond Valuation model 17 June 04 v51_front page and structure 17 May 2007_RM_Consolidated_20080715 1051" xfId="2512" xr:uid="{00000000-0005-0000-0000-0000E8000000}"/>
    <cellStyle name="$_Project Diamond Valuation model 17 June 04 v51_front page and structure 17 May 2007_RM_July 2008 Bank &amp; Equity Case_to Kroll_20081119" xfId="2513" xr:uid="{00000000-0005-0000-0000-0000E9000000}"/>
    <cellStyle name="$_Project Diamond Valuation model 17 June 04 v51_RM_Consolidated_20080715 1051" xfId="2514" xr:uid="{00000000-0005-0000-0000-0000EA000000}"/>
    <cellStyle name="$_Project Diamond Valuation model 17 June 04 v51_RM_July 2008 Bank &amp; Equity Case_to Kroll_20081119" xfId="2515" xr:uid="{00000000-0005-0000-0000-0000EB000000}"/>
    <cellStyle name="$_Securus Model 4-5-10 (Build-up Attempt) v3" xfId="23" xr:uid="{00000000-0005-0000-0000-0000EC000000}"/>
    <cellStyle name="$_Shakespeare_v6 Rider JK" xfId="24" xr:uid="{00000000-0005-0000-0000-0000ED000000}"/>
    <cellStyle name="$_WACC" xfId="25" xr:uid="{00000000-0005-0000-0000-0000EE000000}"/>
    <cellStyle name="$_Worksheet in Overview of MFN v1.4" xfId="26" xr:uid="{00000000-0005-0000-0000-0000EF000000}"/>
    <cellStyle name="$.0" xfId="2497" xr:uid="{00000000-0005-0000-0000-0000F0000000}"/>
    <cellStyle name="$.00" xfId="2498" xr:uid="{00000000-0005-0000-0000-0000F1000000}"/>
    <cellStyle name="$.000" xfId="2499" xr:uid="{00000000-0005-0000-0000-0000F2000000}"/>
    <cellStyle name="$0" xfId="2516" xr:uid="{00000000-0005-0000-0000-0000F3000000}"/>
    <cellStyle name="$1" xfId="2517" xr:uid="{00000000-0005-0000-0000-0000F4000000}"/>
    <cellStyle name="$2" xfId="2518" xr:uid="{00000000-0005-0000-0000-0000F5000000}"/>
    <cellStyle name="$2]" xfId="2519" xr:uid="{00000000-0005-0000-0000-0000F6000000}"/>
    <cellStyle name="$m" xfId="27" xr:uid="{00000000-0005-0000-0000-0000F7000000}"/>
    <cellStyle name="$q" xfId="28" xr:uid="{00000000-0005-0000-0000-0000F8000000}"/>
    <cellStyle name="$q*" xfId="29" xr:uid="{00000000-0005-0000-0000-0000F9000000}"/>
    <cellStyle name="$qA" xfId="30" xr:uid="{00000000-0005-0000-0000-0000FA000000}"/>
    <cellStyle name="$qRange" xfId="31" xr:uid="{00000000-0005-0000-0000-0000FB000000}"/>
    <cellStyle name="£ BP" xfId="203" xr:uid="{00000000-0005-0000-0000-0000FC000000}"/>
    <cellStyle name="£ Currency [0]" xfId="204" xr:uid="{00000000-0005-0000-0000-0000FD000000}"/>
    <cellStyle name="£ Currency [1]" xfId="205" xr:uid="{00000000-0005-0000-0000-0000FE000000}"/>
    <cellStyle name="£ Currency [2]" xfId="206" xr:uid="{00000000-0005-0000-0000-0000FF000000}"/>
    <cellStyle name="£Currency [0]" xfId="207" xr:uid="{00000000-0005-0000-0000-000000010000}"/>
    <cellStyle name="£Currency [1]" xfId="208" xr:uid="{00000000-0005-0000-0000-000001010000}"/>
    <cellStyle name="£Currency [2]" xfId="209" xr:uid="{00000000-0005-0000-0000-000002010000}"/>
    <cellStyle name="£Currency [p]" xfId="210" xr:uid="{00000000-0005-0000-0000-000003010000}"/>
    <cellStyle name="£Currency [p2]" xfId="211" xr:uid="{00000000-0005-0000-0000-000004010000}"/>
    <cellStyle name="£Pounds" xfId="212" xr:uid="{00000000-0005-0000-0000-000005010000}"/>
    <cellStyle name="¥ JY" xfId="213" xr:uid="{00000000-0005-0000-0000-000006010000}"/>
    <cellStyle name="0" xfId="216" xr:uid="{00000000-0005-0000-0000-000007010000}"/>
    <cellStyle name="0.0" xfId="217" xr:uid="{00000000-0005-0000-0000-000008010000}"/>
    <cellStyle name="0.0%" xfId="218" xr:uid="{00000000-0005-0000-0000-000009010000}"/>
    <cellStyle name="0.00" xfId="219" xr:uid="{00000000-0005-0000-0000-00000A010000}"/>
    <cellStyle name="0.00%" xfId="220" xr:uid="{00000000-0005-0000-0000-00000B010000}"/>
    <cellStyle name="000" xfId="221" xr:uid="{00000000-0005-0000-0000-00000C010000}"/>
    <cellStyle name="01" xfId="222" xr:uid="{00000000-0005-0000-0000-00000D010000}"/>
    <cellStyle name="1" xfId="223" xr:uid="{00000000-0005-0000-0000-00000E010000}"/>
    <cellStyle name="1_Model" xfId="226" xr:uid="{00000000-0005-0000-0000-00000F010000}"/>
    <cellStyle name="1_Model v26" xfId="227" xr:uid="{00000000-0005-0000-0000-000010010000}"/>
    <cellStyle name="1_Model_Model v26" xfId="228" xr:uid="{00000000-0005-0000-0000-000011010000}"/>
    <cellStyle name="1,comma" xfId="225" xr:uid="{00000000-0005-0000-0000-000012010000}"/>
    <cellStyle name="12" xfId="229" xr:uid="{00000000-0005-0000-0000-000013010000}"/>
    <cellStyle name="1parte" xfId="230" xr:uid="{00000000-0005-0000-0000-000014010000}"/>
    <cellStyle name="2" xfId="231" xr:uid="{00000000-0005-0000-0000-000015010000}"/>
    <cellStyle name="2_Cons Balance Sheet" xfId="232" xr:uid="{00000000-0005-0000-0000-000016010000}"/>
    <cellStyle name="2parte" xfId="233" xr:uid="{00000000-0005-0000-0000-000017010000}"/>
    <cellStyle name="2underline" xfId="234" xr:uid="{00000000-0005-0000-0000-000018010000}"/>
    <cellStyle name="2wide" xfId="235" xr:uid="{00000000-0005-0000-0000-000019010000}"/>
    <cellStyle name="2x" xfId="236" xr:uid="{00000000-0005-0000-0000-00001A010000}"/>
    <cellStyle name="3" xfId="237" xr:uid="{00000000-0005-0000-0000-00001B010000}"/>
    <cellStyle name="3_Model" xfId="238" xr:uid="{00000000-0005-0000-0000-00001C010000}"/>
    <cellStyle name="5 spaces" xfId="239" xr:uid="{00000000-0005-0000-0000-00001D010000}"/>
    <cellStyle name="9" xfId="240" xr:uid="{00000000-0005-0000-0000-00001E010000}"/>
    <cellStyle name="9_Amortization" xfId="241" xr:uid="{00000000-0005-0000-0000-00001F010000}"/>
    <cellStyle name="9_Amortization_ATT LBO Model 0058" xfId="242" xr:uid="{00000000-0005-0000-0000-000020010000}"/>
    <cellStyle name="9_Amortization_b_mod_6" xfId="243" xr:uid="{00000000-0005-0000-0000-000021010000}"/>
    <cellStyle name="9_Amortization_BankBookModel72 - DK" xfId="244" xr:uid="{00000000-0005-0000-0000-000022010000}"/>
    <cellStyle name="9_Amortization_Dollarama_Model_31" xfId="245" xr:uid="{00000000-0005-0000-0000-000023010000}"/>
    <cellStyle name="9_Amortization_GPJ full model5.xls Chart 1" xfId="246" xr:uid="{00000000-0005-0000-0000-000024010000}"/>
    <cellStyle name="9_Amortization_GPJ full model5.xls Chart 2" xfId="247" xr:uid="{00000000-0005-0000-0000-000025010000}"/>
    <cellStyle name="9_Amortization_Levlad Short Form LBO Model 0003" xfId="248" xr:uid="{00000000-0005-0000-0000-000026010000}"/>
    <cellStyle name="9_Amortization_Model_1" xfId="249" xr:uid="{00000000-0005-0000-0000-000027010000}"/>
    <cellStyle name="9_Amortization_stupid_2" xfId="250" xr:uid="{00000000-0005-0000-0000-000028010000}"/>
    <cellStyle name="9_Amortization_Xerium Model (Dynamic)" xfId="251" xr:uid="{00000000-0005-0000-0000-000029010000}"/>
    <cellStyle name="9_Amortization_Xerium Model (Dynamic)_Gassman Mods26" xfId="252" xr:uid="{00000000-0005-0000-0000-00002A010000}"/>
    <cellStyle name="9_ATT LBO Model 0058" xfId="253" xr:uid="{00000000-0005-0000-0000-00002B010000}"/>
    <cellStyle name="9_b_mod_6" xfId="254" xr:uid="{00000000-0005-0000-0000-00002C010000}"/>
    <cellStyle name="9_BankBookModel72 - DK" xfId="255" xr:uid="{00000000-0005-0000-0000-00002D010000}"/>
    <cellStyle name="9_Dollarama_Model_31" xfId="256" xr:uid="{00000000-0005-0000-0000-00002E010000}"/>
    <cellStyle name="9_GPJ full model5.xls Chart 1" xfId="257" xr:uid="{00000000-0005-0000-0000-00002F010000}"/>
    <cellStyle name="9_GPJ full model5.xls Chart 2" xfId="258" xr:uid="{00000000-0005-0000-0000-000030010000}"/>
    <cellStyle name="9_Levlad Short Form LBO Model 0003" xfId="259" xr:uid="{00000000-0005-0000-0000-000031010000}"/>
    <cellStyle name="9_Model_1" xfId="260" xr:uid="{00000000-0005-0000-0000-000032010000}"/>
    <cellStyle name="9_stupid_2" xfId="261" xr:uid="{00000000-0005-0000-0000-000033010000}"/>
    <cellStyle name="9_Xerium Model (Dynamic)" xfId="262" xr:uid="{00000000-0005-0000-0000-000034010000}"/>
    <cellStyle name="9_Xerium Model (Dynamic)_Gassman Mods26" xfId="263" xr:uid="{00000000-0005-0000-0000-000035010000}"/>
    <cellStyle name="ac" xfId="264" xr:uid="{00000000-0005-0000-0000-000036010000}"/>
    <cellStyle name="Accounting - $" xfId="265" xr:uid="{00000000-0005-0000-0000-000037010000}"/>
    <cellStyle name="Accounting - no $" xfId="266" xr:uid="{00000000-0005-0000-0000-000038010000}"/>
    <cellStyle name="Accounting - Underline" xfId="267" xr:uid="{00000000-0005-0000-0000-000039010000}"/>
    <cellStyle name="Acct [underline]" xfId="268" xr:uid="{00000000-0005-0000-0000-00003A010000}"/>
    <cellStyle name="active" xfId="269" xr:uid="{00000000-0005-0000-0000-00003B010000}"/>
    <cellStyle name="Actual Date" xfId="270" xr:uid="{00000000-0005-0000-0000-00003C010000}"/>
    <cellStyle name="adj_share" xfId="271" xr:uid="{00000000-0005-0000-0000-00003D010000}"/>
    <cellStyle name="Adjustable" xfId="272" xr:uid="{00000000-0005-0000-0000-00003E010000}"/>
    <cellStyle name="Adjusted" xfId="273" xr:uid="{00000000-0005-0000-0000-00003F010000}"/>
    <cellStyle name="AFE" xfId="274" xr:uid="{00000000-0005-0000-0000-000040010000}"/>
    <cellStyle name="Afjusted" xfId="275" xr:uid="{00000000-0005-0000-0000-000041010000}"/>
    <cellStyle name="amount" xfId="276" xr:uid="{00000000-0005-0000-0000-000042010000}"/>
    <cellStyle name="answerbox" xfId="277" xr:uid="{00000000-0005-0000-0000-000043010000}"/>
    <cellStyle name="args.style" xfId="278" xr:uid="{00000000-0005-0000-0000-000044010000}"/>
    <cellStyle name="Arial 10" xfId="279" xr:uid="{00000000-0005-0000-0000-000045010000}"/>
    <cellStyle name="Arial 11" xfId="280" xr:uid="{00000000-0005-0000-0000-000046010000}"/>
    <cellStyle name="Arial 12" xfId="281" xr:uid="{00000000-0005-0000-0000-000047010000}"/>
    <cellStyle name="Arial 14" xfId="282" xr:uid="{00000000-0005-0000-0000-000048010000}"/>
    <cellStyle name="Arial 18" xfId="283" xr:uid="{00000000-0005-0000-0000-000049010000}"/>
    <cellStyle name="Availability" xfId="284" xr:uid="{00000000-0005-0000-0000-00004A010000}"/>
    <cellStyle name="b0" xfId="285" xr:uid="{00000000-0005-0000-0000-00004B010000}"/>
    <cellStyle name="b1" xfId="286" xr:uid="{00000000-0005-0000-0000-00004C010000}"/>
    <cellStyle name="b2" xfId="287" xr:uid="{00000000-0005-0000-0000-00004D010000}"/>
    <cellStyle name="b3" xfId="288" xr:uid="{00000000-0005-0000-0000-00004E010000}"/>
    <cellStyle name="b4" xfId="289" xr:uid="{00000000-0005-0000-0000-00004F010000}"/>
    <cellStyle name="BAS Comma [0]" xfId="290" xr:uid="{00000000-0005-0000-0000-000050010000}"/>
    <cellStyle name="BAS Comma [1]" xfId="291" xr:uid="{00000000-0005-0000-0000-000051010000}"/>
    <cellStyle name="BAS Comma [2]" xfId="292" xr:uid="{00000000-0005-0000-0000-000052010000}"/>
    <cellStyle name="BAS Comma [3]" xfId="293" xr:uid="{00000000-0005-0000-0000-000053010000}"/>
    <cellStyle name="BAS Currency [0]" xfId="294" xr:uid="{00000000-0005-0000-0000-000054010000}"/>
    <cellStyle name="BAS Currency [1]" xfId="295" xr:uid="{00000000-0005-0000-0000-000055010000}"/>
    <cellStyle name="BAS Currency [2]" xfId="296" xr:uid="{00000000-0005-0000-0000-000056010000}"/>
    <cellStyle name="BAS Date dd-mmmm-yy" xfId="297" xr:uid="{00000000-0005-0000-0000-000057010000}"/>
    <cellStyle name="BAS Date mm/dd/yy" xfId="298" xr:uid="{00000000-0005-0000-0000-000058010000}"/>
    <cellStyle name="BAS Date, Time" xfId="299" xr:uid="{00000000-0005-0000-0000-000059010000}"/>
    <cellStyle name="BAS Fraction [1]" xfId="300" xr:uid="{00000000-0005-0000-0000-00005A010000}"/>
    <cellStyle name="BAS Fraction [2]" xfId="301" xr:uid="{00000000-0005-0000-0000-00005B010000}"/>
    <cellStyle name="BAS Fraction [3]" xfId="302" xr:uid="{00000000-0005-0000-0000-00005C010000}"/>
    <cellStyle name="BAS Multiple [0]" xfId="303" xr:uid="{00000000-0005-0000-0000-00005D010000}"/>
    <cellStyle name="BAS Multiple [1]" xfId="304" xr:uid="{00000000-0005-0000-0000-00005E010000}"/>
    <cellStyle name="BAS Multiple [2]" xfId="305" xr:uid="{00000000-0005-0000-0000-00005F010000}"/>
    <cellStyle name="BAS Multiple [3]" xfId="306" xr:uid="{00000000-0005-0000-0000-000060010000}"/>
    <cellStyle name="BAS No Comma [0]" xfId="307" xr:uid="{00000000-0005-0000-0000-000061010000}"/>
    <cellStyle name="BAS No Comma [1]" xfId="308" xr:uid="{00000000-0005-0000-0000-000062010000}"/>
    <cellStyle name="BAS No Comma [2]" xfId="309" xr:uid="{00000000-0005-0000-0000-000063010000}"/>
    <cellStyle name="BAS No Comma [3]" xfId="310" xr:uid="{00000000-0005-0000-0000-000064010000}"/>
    <cellStyle name="BAS Percent Actual [0]" xfId="311" xr:uid="{00000000-0005-0000-0000-000065010000}"/>
    <cellStyle name="BAS Percent Actual [1]" xfId="312" xr:uid="{00000000-0005-0000-0000-000066010000}"/>
    <cellStyle name="BAS Percent Actual [2]" xfId="313" xr:uid="{00000000-0005-0000-0000-000067010000}"/>
    <cellStyle name="BAS Percentage [0]" xfId="314" xr:uid="{00000000-0005-0000-0000-000068010000}"/>
    <cellStyle name="BAS Percentage [1]" xfId="315" xr:uid="{00000000-0005-0000-0000-000069010000}"/>
    <cellStyle name="BAS Percentage [2]" xfId="316" xr:uid="{00000000-0005-0000-0000-00006A010000}"/>
    <cellStyle name="BAS Text" xfId="317" xr:uid="{00000000-0005-0000-0000-00006B010000}"/>
    <cellStyle name="Base" xfId="318" xr:uid="{00000000-0005-0000-0000-00006C010000}"/>
    <cellStyle name="Basic" xfId="319" xr:uid="{00000000-0005-0000-0000-00006D010000}"/>
    <cellStyle name="Besuchter Hyperlink" xfId="320" xr:uid="{00000000-0005-0000-0000-00006E010000}"/>
    <cellStyle name="BLACK" xfId="321" xr:uid="{00000000-0005-0000-0000-00006F010000}"/>
    <cellStyle name="BlackStrike" xfId="322" xr:uid="{00000000-0005-0000-0000-000070010000}"/>
    <cellStyle name="BlackText" xfId="323" xr:uid="{00000000-0005-0000-0000-000071010000}"/>
    <cellStyle name="blank" xfId="324" xr:uid="{00000000-0005-0000-0000-000072010000}"/>
    <cellStyle name="Blank [,]" xfId="327" xr:uid="{00000000-0005-0000-0000-000073010000}"/>
    <cellStyle name="Blank [%]" xfId="326" xr:uid="{00000000-0005-0000-0000-000074010000}"/>
    <cellStyle name="Blank [$]" xfId="325" xr:uid="{00000000-0005-0000-0000-000075010000}"/>
    <cellStyle name="Blank [1,]" xfId="330" xr:uid="{00000000-0005-0000-0000-000076010000}"/>
    <cellStyle name="Blank [1%]" xfId="329" xr:uid="{00000000-0005-0000-0000-000077010000}"/>
    <cellStyle name="Blank [1$]" xfId="328" xr:uid="{00000000-0005-0000-0000-000078010000}"/>
    <cellStyle name="Blank [2,]" xfId="333" xr:uid="{00000000-0005-0000-0000-000079010000}"/>
    <cellStyle name="Blank [2%]" xfId="332" xr:uid="{00000000-0005-0000-0000-00007A010000}"/>
    <cellStyle name="Blank [2$]" xfId="331" xr:uid="{00000000-0005-0000-0000-00007B010000}"/>
    <cellStyle name="Blue" xfId="334" xr:uid="{00000000-0005-0000-0000-00007C010000}"/>
    <cellStyle name="blue$00" xfId="335" xr:uid="{00000000-0005-0000-0000-00007D010000}"/>
    <cellStyle name="bluenodec" xfId="336" xr:uid="{00000000-0005-0000-0000-00007E010000}"/>
    <cellStyle name="bluepercent" xfId="337" xr:uid="{00000000-0005-0000-0000-00007F010000}"/>
    <cellStyle name="Body text" xfId="338" xr:uid="{00000000-0005-0000-0000-000080010000}"/>
    <cellStyle name="Body_$Dollars" xfId="339" xr:uid="{00000000-0005-0000-0000-000081010000}"/>
    <cellStyle name="Bold" xfId="340" xr:uid="{00000000-0005-0000-0000-000082010000}"/>
    <cellStyle name="Bold/Border" xfId="341" xr:uid="{00000000-0005-0000-0000-000083010000}"/>
    <cellStyle name="BoldText" xfId="342" xr:uid="{00000000-0005-0000-0000-000084010000}"/>
    <cellStyle name="Border" xfId="343" xr:uid="{00000000-0005-0000-0000-000085010000}"/>
    <cellStyle name="Border Heavy" xfId="344" xr:uid="{00000000-0005-0000-0000-000086010000}"/>
    <cellStyle name="Border Thin" xfId="345" xr:uid="{00000000-0005-0000-0000-000087010000}"/>
    <cellStyle name="Border_EBITDA Minimum" xfId="350" xr:uid="{00000000-0005-0000-0000-000088010000}"/>
    <cellStyle name="Border, Bottom" xfId="346" xr:uid="{00000000-0005-0000-0000-000089010000}"/>
    <cellStyle name="Border, Left" xfId="347" xr:uid="{00000000-0005-0000-0000-00008A010000}"/>
    <cellStyle name="Border, Right" xfId="348" xr:uid="{00000000-0005-0000-0000-00008B010000}"/>
    <cellStyle name="Border, Top" xfId="349" xr:uid="{00000000-0005-0000-0000-00008C010000}"/>
    <cellStyle name="BorderBold" xfId="351" xr:uid="{00000000-0005-0000-0000-00008D010000}"/>
    <cellStyle name="Bottom Edge" xfId="352" xr:uid="{00000000-0005-0000-0000-00008E010000}"/>
    <cellStyle name="BottomBorder" xfId="353" xr:uid="{00000000-0005-0000-0000-00008F010000}"/>
    <cellStyle name="British Pound" xfId="354" xr:uid="{00000000-0005-0000-0000-000090010000}"/>
    <cellStyle name="Bullet" xfId="355" xr:uid="{00000000-0005-0000-0000-000091010000}"/>
    <cellStyle name="Bullet [0]" xfId="356" xr:uid="{00000000-0005-0000-0000-000092010000}"/>
    <cellStyle name="Bullet [2]" xfId="357" xr:uid="{00000000-0005-0000-0000-000093010000}"/>
    <cellStyle name="Bullet [4]" xfId="358" xr:uid="{00000000-0005-0000-0000-000094010000}"/>
    <cellStyle name="c" xfId="359" xr:uid="{00000000-0005-0000-0000-000095010000}"/>
    <cellStyle name="c_American Axle 2005 03 303" xfId="360" xr:uid="{00000000-0005-0000-0000-000096010000}"/>
    <cellStyle name="c_Araraquara 2b" xfId="361" xr:uid="{00000000-0005-0000-0000-000097010000}"/>
    <cellStyle name="c_Cons Balance Sheet" xfId="362" xr:uid="{00000000-0005-0000-0000-000098010000}"/>
    <cellStyle name="c_Model v26" xfId="363" xr:uid="{00000000-0005-0000-0000-000099010000}"/>
    <cellStyle name="c_Model v26_Cons Balance Sheet" xfId="364" xr:uid="{00000000-0005-0000-0000-00009A010000}"/>
    <cellStyle name="c_Securus Model 4-5-10 (Build-up Attempt) v3" xfId="365" xr:uid="{00000000-0005-0000-0000-00009B010000}"/>
    <cellStyle name="c0" xfId="366" xr:uid="{00000000-0005-0000-0000-00009C010000}"/>
    <cellStyle name="c0-" xfId="368" xr:uid="{00000000-0005-0000-0000-00009D010000}"/>
    <cellStyle name="c0'" xfId="367" xr:uid="{00000000-0005-0000-0000-00009E010000}"/>
    <cellStyle name="c0]" xfId="369" xr:uid="{00000000-0005-0000-0000-00009F010000}"/>
    <cellStyle name="c09" xfId="370" xr:uid="{00000000-0005-0000-0000-0000A0010000}"/>
    <cellStyle name="c1" xfId="371" xr:uid="{00000000-0005-0000-0000-0000A1010000}"/>
    <cellStyle name="c2" xfId="372" xr:uid="{00000000-0005-0000-0000-0000A2010000}"/>
    <cellStyle name="c22" xfId="373" xr:uid="{00000000-0005-0000-0000-0000A3010000}"/>
    <cellStyle name="c2x" xfId="374" xr:uid="{00000000-0005-0000-0000-0000A4010000}"/>
    <cellStyle name="c3" xfId="375" xr:uid="{00000000-0005-0000-0000-0000A5010000}"/>
    <cellStyle name="c9" xfId="376" xr:uid="{00000000-0005-0000-0000-0000A6010000}"/>
    <cellStyle name="Calc Currency (0)" xfId="377" xr:uid="{00000000-0005-0000-0000-0000A7010000}"/>
    <cellStyle name="Calc Currency (2)" xfId="378" xr:uid="{00000000-0005-0000-0000-0000A8010000}"/>
    <cellStyle name="Calc Percent (0)" xfId="379" xr:uid="{00000000-0005-0000-0000-0000A9010000}"/>
    <cellStyle name="Calc Percent (1)" xfId="380" xr:uid="{00000000-0005-0000-0000-0000AA010000}"/>
    <cellStyle name="Calc Percent (2)" xfId="381" xr:uid="{00000000-0005-0000-0000-0000AB010000}"/>
    <cellStyle name="Calc Units (0)" xfId="382" xr:uid="{00000000-0005-0000-0000-0000AC010000}"/>
    <cellStyle name="Calc Units (1)" xfId="383" xr:uid="{00000000-0005-0000-0000-0000AD010000}"/>
    <cellStyle name="Calc Units (2)" xfId="384" xr:uid="{00000000-0005-0000-0000-0000AE010000}"/>
    <cellStyle name="Caleb header" xfId="385" xr:uid="{00000000-0005-0000-0000-0000AF010000}"/>
    <cellStyle name="Case" xfId="386" xr:uid="{00000000-0005-0000-0000-0000B0010000}"/>
    <cellStyle name="Center_currency_1decimal" xfId="387" xr:uid="{00000000-0005-0000-0000-0000B1010000}"/>
    <cellStyle name="Centered Heading" xfId="388" xr:uid="{00000000-0005-0000-0000-0000B2010000}"/>
    <cellStyle name="Cents" xfId="389" xr:uid="{00000000-0005-0000-0000-0000B3010000}"/>
    <cellStyle name="Ch, Column Header" xfId="390" xr:uid="{00000000-0005-0000-0000-0000B4010000}"/>
    <cellStyle name="ChartingText" xfId="391" xr:uid="{00000000-0005-0000-0000-0000B5010000}"/>
    <cellStyle name="Check" xfId="392" xr:uid="{00000000-0005-0000-0000-0000B6010000}"/>
    <cellStyle name="CHF" xfId="393" xr:uid="{00000000-0005-0000-0000-0000B7010000}"/>
    <cellStyle name="ClearBorders" xfId="394" xr:uid="{00000000-0005-0000-0000-0000B8010000}"/>
    <cellStyle name="co" xfId="395" xr:uid="{00000000-0005-0000-0000-0000B9010000}"/>
    <cellStyle name="Co. Names" xfId="396" xr:uid="{00000000-0005-0000-0000-0000BA010000}"/>
    <cellStyle name="Co. Names - Bold" xfId="397" xr:uid="{00000000-0005-0000-0000-0000BB010000}"/>
    <cellStyle name="Co. Names_Tax Rates" xfId="398" xr:uid="{00000000-0005-0000-0000-0000BC010000}"/>
    <cellStyle name="COL HEADINGS" xfId="399" xr:uid="{00000000-0005-0000-0000-0000BD010000}"/>
    <cellStyle name="Colhead_left" xfId="400" xr:uid="{00000000-0005-0000-0000-0000BE010000}"/>
    <cellStyle name="ColHeading" xfId="401" xr:uid="{00000000-0005-0000-0000-0000BF010000}"/>
    <cellStyle name="colheadleft" xfId="402" xr:uid="{00000000-0005-0000-0000-0000C0010000}"/>
    <cellStyle name="colheadright" xfId="403" xr:uid="{00000000-0005-0000-0000-0000C1010000}"/>
    <cellStyle name="Column Header" xfId="404" xr:uid="{00000000-0005-0000-0000-0000C2010000}"/>
    <cellStyle name="Column Header (Center)" xfId="405" xr:uid="{00000000-0005-0000-0000-0000C3010000}"/>
    <cellStyle name="Column Headings" xfId="406" xr:uid="{00000000-0005-0000-0000-0000C4010000}"/>
    <cellStyle name="Column_Title" xfId="407" xr:uid="{00000000-0005-0000-0000-0000C5010000}"/>
    <cellStyle name="ColumnHeaderNormal" xfId="408" xr:uid="{00000000-0005-0000-0000-0000C6010000}"/>
    <cellStyle name="Comma" xfId="409" builtinId="3"/>
    <cellStyle name="Comma  - Style1" xfId="410" xr:uid="{00000000-0005-0000-0000-0000C8010000}"/>
    <cellStyle name="Comma  - Style2" xfId="411" xr:uid="{00000000-0005-0000-0000-0000C9010000}"/>
    <cellStyle name="Comma  - Style3" xfId="412" xr:uid="{00000000-0005-0000-0000-0000CA010000}"/>
    <cellStyle name="Comma  - Style4" xfId="413" xr:uid="{00000000-0005-0000-0000-0000CB010000}"/>
    <cellStyle name="Comma  - Style5" xfId="414" xr:uid="{00000000-0005-0000-0000-0000CC010000}"/>
    <cellStyle name="Comma  - Style6" xfId="415" xr:uid="{00000000-0005-0000-0000-0000CD010000}"/>
    <cellStyle name="Comma  - Style7" xfId="416" xr:uid="{00000000-0005-0000-0000-0000CE010000}"/>
    <cellStyle name="Comma  - Style8" xfId="417" xr:uid="{00000000-0005-0000-0000-0000CF010000}"/>
    <cellStyle name="Comma (#,00.00)" xfId="419" xr:uid="{00000000-0005-0000-0000-0000D0010000}"/>
    <cellStyle name="Comma (1)" xfId="420" xr:uid="{00000000-0005-0000-0000-0000D1010000}"/>
    <cellStyle name="Comma [0.0]" xfId="421" xr:uid="{00000000-0005-0000-0000-0000D2010000}"/>
    <cellStyle name="Comma [0] Blue" xfId="422" xr:uid="{00000000-0005-0000-0000-0000D3010000}"/>
    <cellStyle name="Comma [0] Total" xfId="423" xr:uid="{00000000-0005-0000-0000-0000D4010000}"/>
    <cellStyle name="Comma [00]" xfId="424" xr:uid="{00000000-0005-0000-0000-0000D5010000}"/>
    <cellStyle name="Comma [1]" xfId="425" xr:uid="{00000000-0005-0000-0000-0000D6010000}"/>
    <cellStyle name="Comma [2]" xfId="426" xr:uid="{00000000-0005-0000-0000-0000D7010000}"/>
    <cellStyle name="Comma [2] Total" xfId="427" xr:uid="{00000000-0005-0000-0000-0000D8010000}"/>
    <cellStyle name="Comma [2]_ATT LBO Model 0058" xfId="428" xr:uid="{00000000-0005-0000-0000-0000D9010000}"/>
    <cellStyle name="Comma [3]" xfId="429" xr:uid="{00000000-0005-0000-0000-0000DA010000}"/>
    <cellStyle name="Comma %" xfId="418" xr:uid="{00000000-0005-0000-0000-0000DB010000}"/>
    <cellStyle name="Comma 0" xfId="430" xr:uid="{00000000-0005-0000-0000-0000DC010000}"/>
    <cellStyle name="Comma 0.0" xfId="432" xr:uid="{00000000-0005-0000-0000-0000DD010000}"/>
    <cellStyle name="Comma 0.0%" xfId="433" xr:uid="{00000000-0005-0000-0000-0000DE010000}"/>
    <cellStyle name="Comma 0.00" xfId="434" xr:uid="{00000000-0005-0000-0000-0000DF010000}"/>
    <cellStyle name="Comma 0.00%" xfId="435" xr:uid="{00000000-0005-0000-0000-0000E0010000}"/>
    <cellStyle name="Comma 0.000" xfId="436" xr:uid="{00000000-0005-0000-0000-0000E1010000}"/>
    <cellStyle name="Comma 0.000%" xfId="437" xr:uid="{00000000-0005-0000-0000-0000E2010000}"/>
    <cellStyle name="Comma 0*" xfId="431" xr:uid="{00000000-0005-0000-0000-0000E3010000}"/>
    <cellStyle name="Comma 2" xfId="438" xr:uid="{00000000-0005-0000-0000-0000E4010000}"/>
    <cellStyle name="Comma 2*" xfId="439" xr:uid="{00000000-0005-0000-0000-0000E5010000}"/>
    <cellStyle name="Comma 3" xfId="440" xr:uid="{00000000-0005-0000-0000-0000E6010000}"/>
    <cellStyle name="Comma 3 3" xfId="441" xr:uid="{00000000-0005-0000-0000-0000E7010000}"/>
    <cellStyle name="Comma 3*" xfId="442" xr:uid="{00000000-0005-0000-0000-0000E8010000}"/>
    <cellStyle name="Comma 4" xfId="443" xr:uid="{00000000-0005-0000-0000-0000E9010000}"/>
    <cellStyle name="Comma 5" xfId="444" xr:uid="{00000000-0005-0000-0000-0000EA010000}"/>
    <cellStyle name="Comma 6" xfId="2469" xr:uid="{00000000-0005-0000-0000-0000EB010000}"/>
    <cellStyle name="Comma Cents" xfId="445" xr:uid="{00000000-0005-0000-0000-0000EC010000}"/>
    <cellStyle name="Comma Input" xfId="446" xr:uid="{00000000-0005-0000-0000-0000ED010000}"/>
    <cellStyle name="comma zerodec" xfId="447" xr:uid="{00000000-0005-0000-0000-0000EE010000}"/>
    <cellStyle name="Comma-Rounded" xfId="454" xr:uid="{00000000-0005-0000-0000-0000EF010000}"/>
    <cellStyle name="Comma*" xfId="448" xr:uid="{00000000-0005-0000-0000-0000F0010000}"/>
    <cellStyle name="Comma0" xfId="449" xr:uid="{00000000-0005-0000-0000-0000F1010000}"/>
    <cellStyle name="Comma0 - Modelo1" xfId="450" xr:uid="{00000000-0005-0000-0000-0000F2010000}"/>
    <cellStyle name="Comma0 - Style1" xfId="451" xr:uid="{00000000-0005-0000-0000-0000F3010000}"/>
    <cellStyle name="Comma1 - Modelo2" xfId="452" xr:uid="{00000000-0005-0000-0000-0000F4010000}"/>
    <cellStyle name="Comma1 - Style2" xfId="453" xr:uid="{00000000-0005-0000-0000-0000F5010000}"/>
    <cellStyle name="Company" xfId="455" xr:uid="{00000000-0005-0000-0000-0000F6010000}"/>
    <cellStyle name="Company Name" xfId="456" xr:uid="{00000000-0005-0000-0000-0000F7010000}"/>
    <cellStyle name="CompanyName" xfId="457" xr:uid="{00000000-0005-0000-0000-0000F8010000}"/>
    <cellStyle name="Copied" xfId="458" xr:uid="{00000000-0005-0000-0000-0000F9010000}"/>
    <cellStyle name="COST1" xfId="459" xr:uid="{00000000-0005-0000-0000-0000FA010000}"/>
    <cellStyle name="Cover Date" xfId="460" xr:uid="{00000000-0005-0000-0000-0000FB010000}"/>
    <cellStyle name="Cover Subtitle" xfId="461" xr:uid="{00000000-0005-0000-0000-0000FC010000}"/>
    <cellStyle name="Cover Title" xfId="462" xr:uid="{00000000-0005-0000-0000-0000FD010000}"/>
    <cellStyle name="Coverage" xfId="463" xr:uid="{00000000-0005-0000-0000-0000FE010000}"/>
    <cellStyle name="Coverage [0.00]" xfId="464" xr:uid="{00000000-0005-0000-0000-0000FF010000}"/>
    <cellStyle name="COVERAGE_Securus Model 4-5-10 (Build-up Attempt) v3" xfId="465" xr:uid="{00000000-0005-0000-0000-000000020000}"/>
    <cellStyle name="CR Comma" xfId="466" xr:uid="{00000000-0005-0000-0000-000001020000}"/>
    <cellStyle name="CR Currency" xfId="467" xr:uid="{00000000-0005-0000-0000-000002020000}"/>
    <cellStyle name="Credit" xfId="468" xr:uid="{00000000-0005-0000-0000-000003020000}"/>
    <cellStyle name="Credit subtotal" xfId="469" xr:uid="{00000000-0005-0000-0000-000004020000}"/>
    <cellStyle name="Credit Total" xfId="470" xr:uid="{00000000-0005-0000-0000-000005020000}"/>
    <cellStyle name="Cur" xfId="471" xr:uid="{00000000-0005-0000-0000-000006020000}"/>
    <cellStyle name="Curren - Style2" xfId="472" xr:uid="{00000000-0005-0000-0000-000007020000}"/>
    <cellStyle name="Currency" xfId="473" builtinId="4"/>
    <cellStyle name="Currency [ ]" xfId="476" xr:uid="{00000000-0005-0000-0000-000009020000}"/>
    <cellStyle name="Currency [$]" xfId="477" xr:uid="{00000000-0005-0000-0000-00000A020000}"/>
    <cellStyle name="Currency [0.0]" xfId="478" xr:uid="{00000000-0005-0000-0000-00000B020000}"/>
    <cellStyle name="Currency [0] Total" xfId="479" xr:uid="{00000000-0005-0000-0000-00000C020000}"/>
    <cellStyle name="Currency [00]" xfId="480" xr:uid="{00000000-0005-0000-0000-00000D020000}"/>
    <cellStyle name="Currency [1]" xfId="481" xr:uid="{00000000-0005-0000-0000-00000E020000}"/>
    <cellStyle name="Currency [2]" xfId="482" xr:uid="{00000000-0005-0000-0000-00000F020000}"/>
    <cellStyle name="Currency [2] Total" xfId="483" xr:uid="{00000000-0005-0000-0000-000010020000}"/>
    <cellStyle name="Currency [2]_Harvest SAFE CASE $425 2-21-02" xfId="484" xr:uid="{00000000-0005-0000-0000-000011020000}"/>
    <cellStyle name="Currency [3]" xfId="485" xr:uid="{00000000-0005-0000-0000-000012020000}"/>
    <cellStyle name="Currency [per_share]" xfId="486" xr:uid="{00000000-0005-0000-0000-000013020000}"/>
    <cellStyle name="Currency %" xfId="475" xr:uid="{00000000-0005-0000-0000-000014020000}"/>
    <cellStyle name="Currency $" xfId="474" xr:uid="{00000000-0005-0000-0000-000015020000}"/>
    <cellStyle name="Currency 0" xfId="487" xr:uid="{00000000-0005-0000-0000-000016020000}"/>
    <cellStyle name="Currency 0.0" xfId="488" xr:uid="{00000000-0005-0000-0000-000017020000}"/>
    <cellStyle name="Currency 0.0%" xfId="489" xr:uid="{00000000-0005-0000-0000-000018020000}"/>
    <cellStyle name="Currency 0.00" xfId="490" xr:uid="{00000000-0005-0000-0000-000019020000}"/>
    <cellStyle name="Currency 0.00%" xfId="491" xr:uid="{00000000-0005-0000-0000-00001A020000}"/>
    <cellStyle name="Currency 0.000" xfId="492" xr:uid="{00000000-0005-0000-0000-00001B020000}"/>
    <cellStyle name="Currency 0.000%" xfId="493" xr:uid="{00000000-0005-0000-0000-00001C020000}"/>
    <cellStyle name="Currency 2" xfId="494" xr:uid="{00000000-0005-0000-0000-00001D020000}"/>
    <cellStyle name="Currency 2*" xfId="495" xr:uid="{00000000-0005-0000-0000-00001E020000}"/>
    <cellStyle name="Currency 3" xfId="496" xr:uid="{00000000-0005-0000-0000-00001F020000}"/>
    <cellStyle name="Currency 3*" xfId="497" xr:uid="{00000000-0005-0000-0000-000020020000}"/>
    <cellStyle name="Currency 4" xfId="498" xr:uid="{00000000-0005-0000-0000-000021020000}"/>
    <cellStyle name="Currency GB no Symbol [1]" xfId="499" xr:uid="{00000000-0005-0000-0000-000022020000}"/>
    <cellStyle name="Currency Input" xfId="500" xr:uid="{00000000-0005-0000-0000-000023020000}"/>
    <cellStyle name="Currency Left" xfId="501" xr:uid="{00000000-0005-0000-0000-000024020000}"/>
    <cellStyle name="Currency Left [0.0]" xfId="502" xr:uid="{00000000-0005-0000-0000-000025020000}"/>
    <cellStyle name="Currency Left [0]" xfId="503" xr:uid="{00000000-0005-0000-0000-000026020000}"/>
    <cellStyle name="Currency no $" xfId="504" xr:uid="{00000000-0005-0000-0000-000027020000}"/>
    <cellStyle name="Currency-Rounded" xfId="515" xr:uid="{00000000-0005-0000-0000-000028020000}"/>
    <cellStyle name="Currency[$]" xfId="506" xr:uid="{00000000-0005-0000-0000-000029020000}"/>
    <cellStyle name="Currency*" xfId="505" xr:uid="{00000000-0005-0000-0000-00002A020000}"/>
    <cellStyle name="Currency0" xfId="507" xr:uid="{00000000-0005-0000-0000-00002B020000}"/>
    <cellStyle name="Currency1" xfId="508" xr:uid="{00000000-0005-0000-0000-00002C020000}"/>
    <cellStyle name="Currency2" xfId="509" xr:uid="{00000000-0005-0000-0000-00002D020000}"/>
    <cellStyle name="Currency2 [0]" xfId="510" xr:uid="{00000000-0005-0000-0000-00002E020000}"/>
    <cellStyle name="Currency2 [1]" xfId="511" xr:uid="{00000000-0005-0000-0000-00002F020000}"/>
    <cellStyle name="Currency2 [2]" xfId="512" xr:uid="{00000000-0005-0000-0000-000030020000}"/>
    <cellStyle name="Currency2 [3]" xfId="513" xr:uid="{00000000-0005-0000-0000-000031020000}"/>
    <cellStyle name="Currency2_Securus Model 4-5-10 (Build-up Attempt) v3" xfId="514" xr:uid="{00000000-0005-0000-0000-000032020000}"/>
    <cellStyle name="CustomStyle1" xfId="516" xr:uid="{00000000-0005-0000-0000-000033020000}"/>
    <cellStyle name="CustomStyle10" xfId="517" xr:uid="{00000000-0005-0000-0000-000034020000}"/>
    <cellStyle name="CustomStyle11" xfId="518" xr:uid="{00000000-0005-0000-0000-000035020000}"/>
    <cellStyle name="CustomStyle12" xfId="519" xr:uid="{00000000-0005-0000-0000-000036020000}"/>
    <cellStyle name="CustomStyle13" xfId="520" xr:uid="{00000000-0005-0000-0000-000037020000}"/>
    <cellStyle name="CustomStyle14" xfId="521" xr:uid="{00000000-0005-0000-0000-000038020000}"/>
    <cellStyle name="CustomStyle15" xfId="522" xr:uid="{00000000-0005-0000-0000-000039020000}"/>
    <cellStyle name="CustomStyle16" xfId="523" xr:uid="{00000000-0005-0000-0000-00003A020000}"/>
    <cellStyle name="CustomStyle17" xfId="524" xr:uid="{00000000-0005-0000-0000-00003B020000}"/>
    <cellStyle name="CustomStyle18" xfId="525" xr:uid="{00000000-0005-0000-0000-00003C020000}"/>
    <cellStyle name="CustomStyle19" xfId="526" xr:uid="{00000000-0005-0000-0000-00003D020000}"/>
    <cellStyle name="CustomStyle2" xfId="527" xr:uid="{00000000-0005-0000-0000-00003E020000}"/>
    <cellStyle name="CustomStyle20" xfId="528" xr:uid="{00000000-0005-0000-0000-00003F020000}"/>
    <cellStyle name="CustomStyle21" xfId="529" xr:uid="{00000000-0005-0000-0000-000040020000}"/>
    <cellStyle name="CustomStyle22" xfId="530" xr:uid="{00000000-0005-0000-0000-000041020000}"/>
    <cellStyle name="CustomStyle23" xfId="531" xr:uid="{00000000-0005-0000-0000-000042020000}"/>
    <cellStyle name="CustomStyle24" xfId="532" xr:uid="{00000000-0005-0000-0000-000043020000}"/>
    <cellStyle name="CustomStyle25" xfId="533" xr:uid="{00000000-0005-0000-0000-000044020000}"/>
    <cellStyle name="CustomStyle26" xfId="534" xr:uid="{00000000-0005-0000-0000-000045020000}"/>
    <cellStyle name="CustomStyle27" xfId="535" xr:uid="{00000000-0005-0000-0000-000046020000}"/>
    <cellStyle name="CustomStyle28" xfId="536" xr:uid="{00000000-0005-0000-0000-000047020000}"/>
    <cellStyle name="CustomStyle29" xfId="537" xr:uid="{00000000-0005-0000-0000-000048020000}"/>
    <cellStyle name="CustomStyle3" xfId="538" xr:uid="{00000000-0005-0000-0000-000049020000}"/>
    <cellStyle name="CustomStyle30" xfId="539" xr:uid="{00000000-0005-0000-0000-00004A020000}"/>
    <cellStyle name="CustomStyle31" xfId="540" xr:uid="{00000000-0005-0000-0000-00004B020000}"/>
    <cellStyle name="CustomStyle32" xfId="541" xr:uid="{00000000-0005-0000-0000-00004C020000}"/>
    <cellStyle name="CustomStyle33" xfId="542" xr:uid="{00000000-0005-0000-0000-00004D020000}"/>
    <cellStyle name="CustomStyle34" xfId="543" xr:uid="{00000000-0005-0000-0000-00004E020000}"/>
    <cellStyle name="CustomStyle35" xfId="544" xr:uid="{00000000-0005-0000-0000-00004F020000}"/>
    <cellStyle name="CustomStyle36" xfId="545" xr:uid="{00000000-0005-0000-0000-000050020000}"/>
    <cellStyle name="CustomStyle37" xfId="546" xr:uid="{00000000-0005-0000-0000-000051020000}"/>
    <cellStyle name="CustomStyle38" xfId="547" xr:uid="{00000000-0005-0000-0000-000052020000}"/>
    <cellStyle name="CustomStyle39" xfId="548" xr:uid="{00000000-0005-0000-0000-000053020000}"/>
    <cellStyle name="CustomStyle4" xfId="549" xr:uid="{00000000-0005-0000-0000-000054020000}"/>
    <cellStyle name="CustomStyle40" xfId="550" xr:uid="{00000000-0005-0000-0000-000055020000}"/>
    <cellStyle name="CustomStyle41" xfId="551" xr:uid="{00000000-0005-0000-0000-000056020000}"/>
    <cellStyle name="CustomStyle42" xfId="552" xr:uid="{00000000-0005-0000-0000-000057020000}"/>
    <cellStyle name="CustomStyle43" xfId="553" xr:uid="{00000000-0005-0000-0000-000058020000}"/>
    <cellStyle name="CustomStyle44" xfId="554" xr:uid="{00000000-0005-0000-0000-000059020000}"/>
    <cellStyle name="CustomStyle45" xfId="555" xr:uid="{00000000-0005-0000-0000-00005A020000}"/>
    <cellStyle name="CustomStyle46" xfId="556" xr:uid="{00000000-0005-0000-0000-00005B020000}"/>
    <cellStyle name="CustomStyle47" xfId="557" xr:uid="{00000000-0005-0000-0000-00005C020000}"/>
    <cellStyle name="CustomStyle48" xfId="558" xr:uid="{00000000-0005-0000-0000-00005D020000}"/>
    <cellStyle name="CustomStyle49" xfId="559" xr:uid="{00000000-0005-0000-0000-00005E020000}"/>
    <cellStyle name="CustomStyle5" xfId="560" xr:uid="{00000000-0005-0000-0000-00005F020000}"/>
    <cellStyle name="CustomStyle6" xfId="561" xr:uid="{00000000-0005-0000-0000-000060020000}"/>
    <cellStyle name="CustomStyle7" xfId="562" xr:uid="{00000000-0005-0000-0000-000061020000}"/>
    <cellStyle name="CustomStyle8" xfId="563" xr:uid="{00000000-0005-0000-0000-000062020000}"/>
    <cellStyle name="CustomStyle9" xfId="564" xr:uid="{00000000-0005-0000-0000-000063020000}"/>
    <cellStyle name="d" xfId="565" xr:uid="{00000000-0005-0000-0000-000064020000}"/>
    <cellStyle name="d_yield" xfId="566" xr:uid="{00000000-0005-0000-0000-000065020000}"/>
    <cellStyle name="d_yield_2nd Follow Up Model v.81" xfId="567" xr:uid="{00000000-0005-0000-0000-000066020000}"/>
    <cellStyle name="d_yield_360networks CapTable v05" xfId="568" xr:uid="{00000000-0005-0000-0000-000067020000}"/>
    <cellStyle name="d_yield_360networks CapTable v05_2nd Follow Up Model v.81" xfId="569" xr:uid="{00000000-0005-0000-0000-000068020000}"/>
    <cellStyle name="d_yield_360networks CapTable v05_Modelv134 - AZ" xfId="570" xr:uid="{00000000-0005-0000-0000-000069020000}"/>
    <cellStyle name="d_yield_360networks CapTable v05_Modelv135 - AZ" xfId="571" xr:uid="{00000000-0005-0000-0000-00006A020000}"/>
    <cellStyle name="d_yield_360networks CapTable v05_Modelv135 - AZ_1" xfId="572" xr:uid="{00000000-0005-0000-0000-00006B020000}"/>
    <cellStyle name="d_yield_360networks CapTable v05_Share Price Analysis v1.3" xfId="573" xr:uid="{00000000-0005-0000-0000-00006C020000}"/>
    <cellStyle name="d_yield_Dex Rollup LBO Model v27" xfId="574" xr:uid="{00000000-0005-0000-0000-00006D020000}"/>
    <cellStyle name="d_yield_Dex Rollup LBO Model v27_Model v26" xfId="575" xr:uid="{00000000-0005-0000-0000-00006E020000}"/>
    <cellStyle name="d_yield_Gaming Companies Profiles v10" xfId="576" xr:uid="{00000000-0005-0000-0000-00006F020000}"/>
    <cellStyle name="d_yield_Gaming Companies Profiles v10_2nd Follow Up Model v.81" xfId="577" xr:uid="{00000000-0005-0000-0000-000070020000}"/>
    <cellStyle name="d_yield_Gaming Companies Profiles v10_Modelv134 - AZ" xfId="578" xr:uid="{00000000-0005-0000-0000-000071020000}"/>
    <cellStyle name="d_yield_Gaming Companies Profiles v10_Modelv135 - AZ" xfId="579" xr:uid="{00000000-0005-0000-0000-000072020000}"/>
    <cellStyle name="d_yield_Gaming Companies Profiles v10_Modelv135 - AZ_1" xfId="580" xr:uid="{00000000-0005-0000-0000-000073020000}"/>
    <cellStyle name="d_yield_Gaming Companies Profiles v10_Share Price Analysis v1.3" xfId="581" xr:uid="{00000000-0005-0000-0000-000074020000}"/>
    <cellStyle name="d_yield_Internet Comps 4Q04 v2" xfId="582" xr:uid="{00000000-0005-0000-0000-000075020000}"/>
    <cellStyle name="d_yield_Internet Comps 4Q04 v2_Model v26" xfId="583" xr:uid="{00000000-0005-0000-0000-000076020000}"/>
    <cellStyle name="d_yield_Merger Model v4" xfId="584" xr:uid="{00000000-0005-0000-0000-000077020000}"/>
    <cellStyle name="d_yield_Merger Model v4_Model v26" xfId="585" xr:uid="{00000000-0005-0000-0000-000078020000}"/>
    <cellStyle name="d_yield_Modelv134 - AZ" xfId="586" xr:uid="{00000000-0005-0000-0000-000079020000}"/>
    <cellStyle name="d_yield_Modelv135 - AZ" xfId="587" xr:uid="{00000000-0005-0000-0000-00007A020000}"/>
    <cellStyle name="d_yield_Modelv135 - AZ_1" xfId="588" xr:uid="{00000000-0005-0000-0000-00007B020000}"/>
    <cellStyle name="d_yield_New Merger Model v01" xfId="589" xr:uid="{00000000-0005-0000-0000-00007C020000}"/>
    <cellStyle name="d_yield_New Merger Model v01_2nd Follow Up Model v.81" xfId="590" xr:uid="{00000000-0005-0000-0000-00007D020000}"/>
    <cellStyle name="d_yield_New Merger Model v01_Modelv134 - AZ" xfId="591" xr:uid="{00000000-0005-0000-0000-00007E020000}"/>
    <cellStyle name="d_yield_New Merger Model v01_Modelv135 - AZ" xfId="592" xr:uid="{00000000-0005-0000-0000-00007F020000}"/>
    <cellStyle name="d_yield_New Merger Model v01_Modelv135 - AZ_1" xfId="593" xr:uid="{00000000-0005-0000-0000-000080020000}"/>
    <cellStyle name="d_yield_New Merger Model v01_Share Price Analysis v1.3" xfId="594" xr:uid="{00000000-0005-0000-0000-000081020000}"/>
    <cellStyle name="d_yield_Nintendo and Disney v22" xfId="595" xr:uid="{00000000-0005-0000-0000-000082020000}"/>
    <cellStyle name="d_yield_Nintendo and Disney v22 for MWY" xfId="596" xr:uid="{00000000-0005-0000-0000-000083020000}"/>
    <cellStyle name="d_yield_Nintendo and Disney v22 for MWY_Model v26" xfId="597" xr:uid="{00000000-0005-0000-0000-000084020000}"/>
    <cellStyle name="d_yield_Nintendo and Disney v22_Model v26" xfId="598" xr:uid="{00000000-0005-0000-0000-000085020000}"/>
    <cellStyle name="d_yield_Securus Model 4-5-10 (Build-up Attempt) v3" xfId="599" xr:uid="{00000000-0005-0000-0000-000086020000}"/>
    <cellStyle name="d_yield_Shakespeare_v6 Rider JK" xfId="600" xr:uid="{00000000-0005-0000-0000-000087020000}"/>
    <cellStyle name="d_yield_Share Price Analysis v1.3" xfId="601" xr:uid="{00000000-0005-0000-0000-000088020000}"/>
    <cellStyle name="d_yield_Worksheet in Overview of MFN v1.4" xfId="602" xr:uid="{00000000-0005-0000-0000-000089020000}"/>
    <cellStyle name="d_yield_Worksheet in Overview of MFN v1.4_2nd Follow Up Model v.81" xfId="603" xr:uid="{00000000-0005-0000-0000-00008A020000}"/>
    <cellStyle name="d_yield_Worksheet in Overview of MFN v1.4_Modelv134 - AZ" xfId="604" xr:uid="{00000000-0005-0000-0000-00008B020000}"/>
    <cellStyle name="d_yield_Worksheet in Overview of MFN v1.4_Modelv135 - AZ" xfId="605" xr:uid="{00000000-0005-0000-0000-00008C020000}"/>
    <cellStyle name="d_yield_Worksheet in Overview of MFN v1.4_Modelv135 - AZ_1" xfId="606" xr:uid="{00000000-0005-0000-0000-00008D020000}"/>
    <cellStyle name="d_yield_Worksheet in Overview of MFN v1.4_Share Price Analysis v1.3" xfId="607" xr:uid="{00000000-0005-0000-0000-00008E020000}"/>
    <cellStyle name="darren" xfId="608" xr:uid="{00000000-0005-0000-0000-00008F020000}"/>
    <cellStyle name="Dash" xfId="609" xr:uid="{00000000-0005-0000-0000-000090020000}"/>
    <cellStyle name="DATA" xfId="610" xr:uid="{00000000-0005-0000-0000-000091020000}"/>
    <cellStyle name="Data Superscript" xfId="611" xr:uid="{00000000-0005-0000-0000-000092020000}"/>
    <cellStyle name="Data_1-43A" xfId="612" xr:uid="{00000000-0005-0000-0000-000093020000}"/>
    <cellStyle name="Data-one deci" xfId="613" xr:uid="{00000000-0005-0000-0000-000094020000}"/>
    <cellStyle name="Date" xfId="614" xr:uid="{00000000-0005-0000-0000-000095020000}"/>
    <cellStyle name="Date - Month" xfId="615" xr:uid="{00000000-0005-0000-0000-000096020000}"/>
    <cellStyle name="Date - Year" xfId="616" xr:uid="{00000000-0005-0000-0000-000097020000}"/>
    <cellStyle name="Date (m/d/y)" xfId="617" xr:uid="{00000000-0005-0000-0000-000098020000}"/>
    <cellStyle name="Date (mmm-yy)" xfId="618" xr:uid="{00000000-0005-0000-0000-000099020000}"/>
    <cellStyle name="Date [Abbreviated]" xfId="619" xr:uid="{00000000-0005-0000-0000-00009A020000}"/>
    <cellStyle name="Date [D-M-Y]" xfId="620" xr:uid="{00000000-0005-0000-0000-00009B020000}"/>
    <cellStyle name="Date [Long Europe]" xfId="621" xr:uid="{00000000-0005-0000-0000-00009C020000}"/>
    <cellStyle name="Date [Long U.S.]" xfId="622" xr:uid="{00000000-0005-0000-0000-00009D020000}"/>
    <cellStyle name="Date [M/D/Y]" xfId="623" xr:uid="{00000000-0005-0000-0000-00009E020000}"/>
    <cellStyle name="Date [M/Y]" xfId="624" xr:uid="{00000000-0005-0000-0000-00009F020000}"/>
    <cellStyle name="Date [mmm-yy]" xfId="625" xr:uid="{00000000-0005-0000-0000-0000A0020000}"/>
    <cellStyle name="Date [Short Europe]" xfId="626" xr:uid="{00000000-0005-0000-0000-0000A1020000}"/>
    <cellStyle name="Date [Short U.S.]" xfId="627" xr:uid="{00000000-0005-0000-0000-0000A2020000}"/>
    <cellStyle name="Date [Y]" xfId="628" xr:uid="{00000000-0005-0000-0000-0000A3020000}"/>
    <cellStyle name="Date Aligned" xfId="629" xr:uid="{00000000-0005-0000-0000-0000A4020000}"/>
    <cellStyle name="Date Blue" xfId="630" xr:uid="{00000000-0005-0000-0000-0000A5020000}"/>
    <cellStyle name="Date Blue Bold" xfId="631" xr:uid="{00000000-0005-0000-0000-0000A6020000}"/>
    <cellStyle name="Date Green" xfId="632" xr:uid="{00000000-0005-0000-0000-0000A7020000}"/>
    <cellStyle name="Date_06.06.08_OWC_Historical Multiple Analysis - email1" xfId="633" xr:uid="{00000000-0005-0000-0000-0000A8020000}"/>
    <cellStyle name="Date1" xfId="634" xr:uid="{00000000-0005-0000-0000-0000A9020000}"/>
    <cellStyle name="Dates" xfId="635" xr:uid="{00000000-0005-0000-0000-0000AA020000}"/>
    <cellStyle name="Dia" xfId="636" xr:uid="{00000000-0005-0000-0000-0000AB020000}"/>
    <cellStyle name="Dollar" xfId="637" xr:uid="{00000000-0005-0000-0000-0000AC020000}"/>
    <cellStyle name="Dollar1" xfId="638" xr:uid="{00000000-0005-0000-0000-0000AD020000}"/>
    <cellStyle name="Dollar1Blue" xfId="639" xr:uid="{00000000-0005-0000-0000-0000AE020000}"/>
    <cellStyle name="Dollar2" xfId="640" xr:uid="{00000000-0005-0000-0000-0000AF020000}"/>
    <cellStyle name="Dotted Line" xfId="641" xr:uid="{00000000-0005-0000-0000-0000B0020000}"/>
    <cellStyle name="Double Accounting" xfId="642" xr:uid="{00000000-0005-0000-0000-0000B1020000}"/>
    <cellStyle name="Encabez1" xfId="643" xr:uid="{00000000-0005-0000-0000-0000B2020000}"/>
    <cellStyle name="Encabez2" xfId="644" xr:uid="{00000000-0005-0000-0000-0000B3020000}"/>
    <cellStyle name="EPS" xfId="645" xr:uid="{00000000-0005-0000-0000-0000B4020000}"/>
    <cellStyle name="Euro" xfId="646" xr:uid="{00000000-0005-0000-0000-0000B5020000}"/>
    <cellStyle name="F2" xfId="647" xr:uid="{00000000-0005-0000-0000-0000B6020000}"/>
    <cellStyle name="F3" xfId="648" xr:uid="{00000000-0005-0000-0000-0000B7020000}"/>
    <cellStyle name="F4" xfId="649" xr:uid="{00000000-0005-0000-0000-0000B8020000}"/>
    <cellStyle name="F5" xfId="650" xr:uid="{00000000-0005-0000-0000-0000B9020000}"/>
    <cellStyle name="F6" xfId="651" xr:uid="{00000000-0005-0000-0000-0000BA020000}"/>
    <cellStyle name="F7" xfId="652" xr:uid="{00000000-0005-0000-0000-0000BB020000}"/>
    <cellStyle name="F8" xfId="653" xr:uid="{00000000-0005-0000-0000-0000BC020000}"/>
    <cellStyle name="Fijo" xfId="654" xr:uid="{00000000-0005-0000-0000-0000BD020000}"/>
    <cellStyle name="Financiero" xfId="655" xr:uid="{00000000-0005-0000-0000-0000BE020000}"/>
    <cellStyle name="Fixed" xfId="656" xr:uid="{00000000-0005-0000-0000-0000BF020000}"/>
    <cellStyle name="FOOTER - Style1" xfId="657" xr:uid="{00000000-0005-0000-0000-0000C0020000}"/>
    <cellStyle name="Footer SBILogo1" xfId="658" xr:uid="{00000000-0005-0000-0000-0000C1020000}"/>
    <cellStyle name="Footer SBILogo2" xfId="659" xr:uid="{00000000-0005-0000-0000-0000C2020000}"/>
    <cellStyle name="Footnote" xfId="660" xr:uid="{00000000-0005-0000-0000-0000C3020000}"/>
    <cellStyle name="Footnote Reference" xfId="661" xr:uid="{00000000-0005-0000-0000-0000C4020000}"/>
    <cellStyle name="Footnote_06.06.08_OWC_Historical Multiple Analysis - email1" xfId="662" xr:uid="{00000000-0005-0000-0000-0000C5020000}"/>
    <cellStyle name="Footnotes" xfId="663" xr:uid="{00000000-0005-0000-0000-0000C6020000}"/>
    <cellStyle name="Formula" xfId="664" xr:uid="{00000000-0005-0000-0000-0000C7020000}"/>
    <cellStyle name="Fraction 2D Blue" xfId="665" xr:uid="{00000000-0005-0000-0000-0000C8020000}"/>
    <cellStyle name="General [C]" xfId="666" xr:uid="{00000000-0005-0000-0000-0000C9020000}"/>
    <cellStyle name="General [R]" xfId="667" xr:uid="{00000000-0005-0000-0000-0000CA020000}"/>
    <cellStyle name="Global" xfId="668" xr:uid="{00000000-0005-0000-0000-0000CB020000}"/>
    <cellStyle name="Grey" xfId="669" xr:uid="{00000000-0005-0000-0000-0000CC020000}"/>
    <cellStyle name="Growth" xfId="670" xr:uid="{00000000-0005-0000-0000-0000CD020000}"/>
    <cellStyle name="hard no." xfId="671" xr:uid="{00000000-0005-0000-0000-0000CE020000}"/>
    <cellStyle name="Hard Percent" xfId="672" xr:uid="{00000000-0005-0000-0000-0000CF020000}"/>
    <cellStyle name="Header" xfId="673" xr:uid="{00000000-0005-0000-0000-0000D0020000}"/>
    <cellStyle name="Header Draft Stamp" xfId="674" xr:uid="{00000000-0005-0000-0000-0000D1020000}"/>
    <cellStyle name="Header Total" xfId="675" xr:uid="{00000000-0005-0000-0000-0000D2020000}"/>
    <cellStyle name="Header_2008 04 10 Revised Bank Case-covenants (as sent) v2" xfId="676" xr:uid="{00000000-0005-0000-0000-0000D3020000}"/>
    <cellStyle name="Header1" xfId="677" xr:uid="{00000000-0005-0000-0000-0000D4020000}"/>
    <cellStyle name="Header2" xfId="678" xr:uid="{00000000-0005-0000-0000-0000D5020000}"/>
    <cellStyle name="Header3" xfId="679" xr:uid="{00000000-0005-0000-0000-0000D6020000}"/>
    <cellStyle name="Header4" xfId="680" xr:uid="{00000000-0005-0000-0000-0000D7020000}"/>
    <cellStyle name="heading" xfId="681" xr:uid="{00000000-0005-0000-0000-0000D8020000}"/>
    <cellStyle name="Heading 1 Above" xfId="682" xr:uid="{00000000-0005-0000-0000-0000D9020000}"/>
    <cellStyle name="Heading 1+" xfId="683" xr:uid="{00000000-0005-0000-0000-0000DA020000}"/>
    <cellStyle name="Heading 2 Below" xfId="684" xr:uid="{00000000-0005-0000-0000-0000DB020000}"/>
    <cellStyle name="Heading 2+" xfId="685" xr:uid="{00000000-0005-0000-0000-0000DC020000}"/>
    <cellStyle name="Heading 3+" xfId="686" xr:uid="{00000000-0005-0000-0000-0000DD020000}"/>
    <cellStyle name="Heading Left" xfId="687" xr:uid="{00000000-0005-0000-0000-0000DE020000}"/>
    <cellStyle name="Heading Right" xfId="688" xr:uid="{00000000-0005-0000-0000-0000DF020000}"/>
    <cellStyle name="HeadingS" xfId="689" xr:uid="{00000000-0005-0000-0000-0000E0020000}"/>
    <cellStyle name="IncomeStatement" xfId="690" xr:uid="{00000000-0005-0000-0000-0000E1020000}"/>
    <cellStyle name="Indented [0]" xfId="691" xr:uid="{00000000-0005-0000-0000-0000E2020000}"/>
    <cellStyle name="Indented [2]" xfId="692" xr:uid="{00000000-0005-0000-0000-0000E3020000}"/>
    <cellStyle name="Indented [4]" xfId="693" xr:uid="{00000000-0005-0000-0000-0000E4020000}"/>
    <cellStyle name="Indented [6]" xfId="694" xr:uid="{00000000-0005-0000-0000-0000E5020000}"/>
    <cellStyle name="Input [yellow]" xfId="695" xr:uid="{00000000-0005-0000-0000-0000E6020000}"/>
    <cellStyle name="Input Currency" xfId="696" xr:uid="{00000000-0005-0000-0000-0000E7020000}"/>
    <cellStyle name="Input Currency 2" xfId="697" xr:uid="{00000000-0005-0000-0000-0000E8020000}"/>
    <cellStyle name="Input Currency_AMERICAN TOWER" xfId="698" xr:uid="{00000000-0005-0000-0000-0000E9020000}"/>
    <cellStyle name="Input Multiple" xfId="699" xr:uid="{00000000-0005-0000-0000-0000EA020000}"/>
    <cellStyle name="Input Percent" xfId="700" xr:uid="{00000000-0005-0000-0000-0000EB020000}"/>
    <cellStyle name="Input1" xfId="701" xr:uid="{00000000-0005-0000-0000-0000EC020000}"/>
    <cellStyle name="Input2" xfId="702" xr:uid="{00000000-0005-0000-0000-0000ED020000}"/>
    <cellStyle name="InputCurrency" xfId="703" xr:uid="{00000000-0005-0000-0000-0000EE020000}"/>
    <cellStyle name="InputCurrency2" xfId="704" xr:uid="{00000000-0005-0000-0000-0000EF020000}"/>
    <cellStyle name="InputDateDMth" xfId="705" xr:uid="{00000000-0005-0000-0000-0000F0020000}"/>
    <cellStyle name="InputDateNorm" xfId="706" xr:uid="{00000000-0005-0000-0000-0000F1020000}"/>
    <cellStyle name="InputMultiple1" xfId="707" xr:uid="{00000000-0005-0000-0000-0000F2020000}"/>
    <cellStyle name="InputPercent1" xfId="708" xr:uid="{00000000-0005-0000-0000-0000F3020000}"/>
    <cellStyle name="InputUlineNumeric" xfId="709" xr:uid="{00000000-0005-0000-0000-0000F4020000}"/>
    <cellStyle name="Invisible" xfId="710" xr:uid="{00000000-0005-0000-0000-0000F5020000}"/>
    <cellStyle name="Italics" xfId="711" xr:uid="{00000000-0005-0000-0000-0000F6020000}"/>
    <cellStyle name="KP_Normal" xfId="712" xr:uid="{00000000-0005-0000-0000-0000F7020000}"/>
    <cellStyle name="KPMG Heading 1" xfId="713" xr:uid="{00000000-0005-0000-0000-0000F8020000}"/>
    <cellStyle name="KPMG Heading 2" xfId="714" xr:uid="{00000000-0005-0000-0000-0000F9020000}"/>
    <cellStyle name="KPMG Heading 3" xfId="715" xr:uid="{00000000-0005-0000-0000-0000FA020000}"/>
    <cellStyle name="KPMG Heading 4" xfId="716" xr:uid="{00000000-0005-0000-0000-0000FB020000}"/>
    <cellStyle name="KPMG Normal" xfId="717" xr:uid="{00000000-0005-0000-0000-0000FC020000}"/>
    <cellStyle name="KPMG Normal Text" xfId="718" xr:uid="{00000000-0005-0000-0000-0000FD020000}"/>
    <cellStyle name="Lable8Left" xfId="719" xr:uid="{00000000-0005-0000-0000-0000FE020000}"/>
    <cellStyle name="LeftSubtitle" xfId="720" xr:uid="{00000000-0005-0000-0000-0000FF020000}"/>
    <cellStyle name="Line" xfId="721" xr:uid="{00000000-0005-0000-0000-000000030000}"/>
    <cellStyle name="LineItem" xfId="722" xr:uid="{00000000-0005-0000-0000-000001030000}"/>
    <cellStyle name="Margins" xfId="723" xr:uid="{00000000-0005-0000-0000-000002030000}"/>
    <cellStyle name="mil" xfId="724" xr:uid="{00000000-0005-0000-0000-000003030000}"/>
    <cellStyle name="Millares [0]_10 AVERIAS MASIVAS + ANT" xfId="725" xr:uid="{00000000-0005-0000-0000-000004030000}"/>
    <cellStyle name="Millares_10 AVERIAS MASIVAS + ANT" xfId="726" xr:uid="{00000000-0005-0000-0000-000005030000}"/>
    <cellStyle name="Milliers [0]_!!!GO" xfId="727" xr:uid="{00000000-0005-0000-0000-000006030000}"/>
    <cellStyle name="Milliers_!!!GO" xfId="728" xr:uid="{00000000-0005-0000-0000-000007030000}"/>
    <cellStyle name="Moneda [0]_10 AVERIAS MASIVAS + ANT" xfId="729" xr:uid="{00000000-0005-0000-0000-000008030000}"/>
    <cellStyle name="Moneda_10 AVERIAS MASIVAS + ANT" xfId="730" xr:uid="{00000000-0005-0000-0000-000009030000}"/>
    <cellStyle name="Monétaire [0]_!!!GO" xfId="731" xr:uid="{00000000-0005-0000-0000-00000A030000}"/>
    <cellStyle name="Monétaire_!!!GO" xfId="732" xr:uid="{00000000-0005-0000-0000-00000B030000}"/>
    <cellStyle name="Monetario" xfId="733" xr:uid="{00000000-0005-0000-0000-00000C030000}"/>
    <cellStyle name="Monitor" xfId="734" xr:uid="{00000000-0005-0000-0000-00000D030000}"/>
    <cellStyle name="Multiple" xfId="735" xr:uid="{00000000-0005-0000-0000-00000E030000}"/>
    <cellStyle name="Multiple 1D Black" xfId="736" xr:uid="{00000000-0005-0000-0000-00000F030000}"/>
    <cellStyle name="Multiple 1D Blue" xfId="737" xr:uid="{00000000-0005-0000-0000-000010030000}"/>
    <cellStyle name="Multiple 1D Green" xfId="738" xr:uid="{00000000-0005-0000-0000-000011030000}"/>
    <cellStyle name="Multiple 2D" xfId="739" xr:uid="{00000000-0005-0000-0000-000012030000}"/>
    <cellStyle name="Multiple 2D Black" xfId="740" xr:uid="{00000000-0005-0000-0000-000013030000}"/>
    <cellStyle name="Multiple 2D Black Bold" xfId="741" xr:uid="{00000000-0005-0000-0000-000014030000}"/>
    <cellStyle name="Multiple_06.06.08_OWC_Historical Multiple Analysis - email1" xfId="742" xr:uid="{00000000-0005-0000-0000-000015030000}"/>
    <cellStyle name="Multiple1" xfId="743" xr:uid="{00000000-0005-0000-0000-000016030000}"/>
    <cellStyle name="MultipleBelow" xfId="744" xr:uid="{00000000-0005-0000-0000-000017030000}"/>
    <cellStyle name="NewColumnHeaderNormal" xfId="745" xr:uid="{00000000-0005-0000-0000-000018030000}"/>
    <cellStyle name="NewPeso" xfId="746" xr:uid="{00000000-0005-0000-0000-000019030000}"/>
    <cellStyle name="NewSectionHeaderNormal" xfId="747" xr:uid="{00000000-0005-0000-0000-00001A030000}"/>
    <cellStyle name="NewTitleNormal" xfId="748" xr:uid="{00000000-0005-0000-0000-00001B030000}"/>
    <cellStyle name="no dec" xfId="749" xr:uid="{00000000-0005-0000-0000-00001C030000}"/>
    <cellStyle name="NonPrint_Heading" xfId="750" xr:uid="{00000000-0005-0000-0000-00001D030000}"/>
    <cellStyle name="Normal" xfId="0" builtinId="0"/>
    <cellStyle name="Normal - Style1" xfId="752" xr:uid="{00000000-0005-0000-0000-00001F030000}"/>
    <cellStyle name="Normal 2" xfId="753" xr:uid="{00000000-0005-0000-0000-000020030000}"/>
    <cellStyle name="Normal 2 2" xfId="2467" xr:uid="{00000000-0005-0000-0000-000021030000}"/>
    <cellStyle name="Normal 3" xfId="754" xr:uid="{00000000-0005-0000-0000-000022030000}"/>
    <cellStyle name="Normal 4" xfId="2468" xr:uid="{00000000-0005-0000-0000-000023030000}"/>
    <cellStyle name="Normal 5" xfId="2471" xr:uid="{00000000-0005-0000-0000-000024030000}"/>
    <cellStyle name="Normal_EVERTEC - Q4 Reporting Template v1" xfId="755" xr:uid="{00000000-0005-0000-0000-000025030000}"/>
    <cellStyle name="Normal_Hanes Comps v3 (CapIQ Linked)" xfId="756" xr:uid="{00000000-0005-0000-0000-000026030000}"/>
    <cellStyle name="Normal_Willis - Summary Model &amp; Cap Table v5" xfId="757" xr:uid="{00000000-0005-0000-0000-000027030000}"/>
    <cellStyle name="Normal2" xfId="758" xr:uid="{00000000-0005-0000-0000-000028030000}"/>
    <cellStyle name="NormalGB" xfId="759" xr:uid="{00000000-0005-0000-0000-000029030000}"/>
    <cellStyle name="NormalHelv" xfId="760" xr:uid="{00000000-0005-0000-0000-00002A030000}"/>
    <cellStyle name="Norm੎੎" xfId="751" xr:uid="{00000000-0005-0000-0000-00002B030000}"/>
    <cellStyle name="Num 0D Black" xfId="761" xr:uid="{00000000-0005-0000-0000-00002C030000}"/>
    <cellStyle name="Num 0D Black Bold" xfId="762" xr:uid="{00000000-0005-0000-0000-00002D030000}"/>
    <cellStyle name="Num 0D Blue" xfId="763" xr:uid="{00000000-0005-0000-0000-00002E030000}"/>
    <cellStyle name="Num 0D Green" xfId="764" xr:uid="{00000000-0005-0000-0000-00002F030000}"/>
    <cellStyle name="Num 0D Green Bold" xfId="765" xr:uid="{00000000-0005-0000-0000-000030030000}"/>
    <cellStyle name="Num 1D Black" xfId="766" xr:uid="{00000000-0005-0000-0000-000031030000}"/>
    <cellStyle name="Num 1D Black 1B" xfId="767" xr:uid="{00000000-0005-0000-0000-000032030000}"/>
    <cellStyle name="Num 1D Black 1T" xfId="768" xr:uid="{00000000-0005-0000-0000-000033030000}"/>
    <cellStyle name="Num 1D Black Bold" xfId="769" xr:uid="{00000000-0005-0000-0000-000034030000}"/>
    <cellStyle name="Num 1D Blue" xfId="770" xr:uid="{00000000-0005-0000-0000-000035030000}"/>
    <cellStyle name="Num 1D Blue 1B" xfId="771" xr:uid="{00000000-0005-0000-0000-000036030000}"/>
    <cellStyle name="Num 1D Blue Bold" xfId="772" xr:uid="{00000000-0005-0000-0000-000037030000}"/>
    <cellStyle name="Num 1D Greem" xfId="773" xr:uid="{00000000-0005-0000-0000-000038030000}"/>
    <cellStyle name="Num 1D Green 1B" xfId="774" xr:uid="{00000000-0005-0000-0000-000039030000}"/>
    <cellStyle name="Num 1D Red" xfId="775" xr:uid="{00000000-0005-0000-0000-00003A030000}"/>
    <cellStyle name="Num 2D Black" xfId="776" xr:uid="{00000000-0005-0000-0000-00003B030000}"/>
    <cellStyle name="Num 2D Blue" xfId="777" xr:uid="{00000000-0005-0000-0000-00003C030000}"/>
    <cellStyle name="Num 3D Black" xfId="778" xr:uid="{00000000-0005-0000-0000-00003D030000}"/>
    <cellStyle name="Num 3D Black 1B" xfId="779" xr:uid="{00000000-0005-0000-0000-00003E030000}"/>
    <cellStyle name="Num 3D Blue" xfId="780" xr:uid="{00000000-0005-0000-0000-00003F030000}"/>
    <cellStyle name="Num 4D Black" xfId="781" xr:uid="{00000000-0005-0000-0000-000040030000}"/>
    <cellStyle name="Num 6D Black" xfId="782" xr:uid="{00000000-0005-0000-0000-000041030000}"/>
    <cellStyle name="Num0Un" xfId="783" xr:uid="{00000000-0005-0000-0000-000042030000}"/>
    <cellStyle name="Num1" xfId="784" xr:uid="{00000000-0005-0000-0000-000043030000}"/>
    <cellStyle name="Num1Blue" xfId="785" xr:uid="{00000000-0005-0000-0000-000044030000}"/>
    <cellStyle name="Num2" xfId="786" xr:uid="{00000000-0005-0000-0000-000045030000}"/>
    <cellStyle name="Num2Un" xfId="787" xr:uid="{00000000-0005-0000-0000-000046030000}"/>
    <cellStyle name="Number" xfId="788" xr:uid="{00000000-0005-0000-0000-000047030000}"/>
    <cellStyle name="Numbers" xfId="789" xr:uid="{00000000-0005-0000-0000-000048030000}"/>
    <cellStyle name="Numbers - Bold" xfId="790" xr:uid="{00000000-0005-0000-0000-000049030000}"/>
    <cellStyle name="Numbers - Bold - Italic" xfId="791" xr:uid="{00000000-0005-0000-0000-00004A030000}"/>
    <cellStyle name="Numbers - Large" xfId="792" xr:uid="{00000000-0005-0000-0000-00004B030000}"/>
    <cellStyle name="Numbers_Comps" xfId="793" xr:uid="{00000000-0005-0000-0000-00004C030000}"/>
    <cellStyle name="Numbers0" xfId="794" xr:uid="{00000000-0005-0000-0000-00004D030000}"/>
    <cellStyle name="Œ…‹æØ‚è [0.00]_!!!GO" xfId="795" xr:uid="{00000000-0005-0000-0000-00004E030000}"/>
    <cellStyle name="Œ…‹æØ‚è_!!!GO" xfId="796" xr:uid="{00000000-0005-0000-0000-00004F030000}"/>
    <cellStyle name="Output1_Back" xfId="797" xr:uid="{00000000-0005-0000-0000-000050030000}"/>
    <cellStyle name="p" xfId="798" xr:uid="{00000000-0005-0000-0000-000051030000}"/>
    <cellStyle name="p_04.02.26_CPN" xfId="799" xr:uid="{00000000-0005-0000-0000-000052030000}"/>
    <cellStyle name="p_04.12.27_ADELQ" xfId="800" xr:uid="{00000000-0005-0000-0000-000053030000}"/>
    <cellStyle name="p_05.09.23_MIR_To Send" xfId="801" xr:uid="{00000000-0005-0000-0000-000054030000}"/>
    <cellStyle name="p_06.06.08_OWC_Historical Multiple Analysis - email1" xfId="802" xr:uid="{00000000-0005-0000-0000-000055030000}"/>
    <cellStyle name="p_1mod_5" xfId="803" xr:uid="{00000000-0005-0000-0000-000056030000}"/>
    <cellStyle name="p_2008 04 10 Revised Bank Case-covenants (as sent) v2" xfId="804" xr:uid="{00000000-0005-0000-0000-000057030000}"/>
    <cellStyle name="p_2008 04 10 Revised Bank Case-covenants (as sent) v4" xfId="805" xr:uid="{00000000-0005-0000-0000-000058030000}"/>
    <cellStyle name="p_2Mod11" xfId="806" xr:uid="{00000000-0005-0000-0000-000059030000}"/>
    <cellStyle name="p_2Mod11_ATT LBO Model 0058" xfId="807" xr:uid="{00000000-0005-0000-0000-00005A030000}"/>
    <cellStyle name="p_2Mod11_Copy of Model17" xfId="808" xr:uid="{00000000-0005-0000-0000-00005B030000}"/>
    <cellStyle name="p_2Mod11_Dollarama_Model_31" xfId="809" xr:uid="{00000000-0005-0000-0000-00005C030000}"/>
    <cellStyle name="p_2Mod11_Gassman Mods26" xfId="810" xr:uid="{00000000-0005-0000-0000-00005D030000}"/>
    <cellStyle name="p_2Mod11_Gassman Mods26_ATT LBO Model 0058" xfId="811" xr:uid="{00000000-0005-0000-0000-00005E030000}"/>
    <cellStyle name="p_2Mod11_Gassman Mods26_Rosen Mod_47 no acq NEW NUMBERS1" xfId="812" xr:uid="{00000000-0005-0000-0000-00005F030000}"/>
    <cellStyle name="p_2Mod11_Gassman Mods26_Waterfall Template" xfId="813" xr:uid="{00000000-0005-0000-0000-000060030000}"/>
    <cellStyle name="p_2Mod11_Levlad Short Form LBO Model 0003" xfId="814" xr:uid="{00000000-0005-0000-0000-000061030000}"/>
    <cellStyle name="p_2Mod11_Model_1" xfId="815" xr:uid="{00000000-0005-0000-0000-000062030000}"/>
    <cellStyle name="p_2Mod11_New Store Waterfall2" xfId="816" xr:uid="{00000000-0005-0000-0000-000063030000}"/>
    <cellStyle name="p_2Mod11_stupid_2" xfId="817" xr:uid="{00000000-0005-0000-0000-000064030000}"/>
    <cellStyle name="p_aavidmod11.xls Chart 1" xfId="818" xr:uid="{00000000-0005-0000-0000-000065030000}"/>
    <cellStyle name="p_aavidmod11.xls Chart 1_ATT LBO Model 0058" xfId="819" xr:uid="{00000000-0005-0000-0000-000066030000}"/>
    <cellStyle name="p_aavidmod11.xls Chart 1_BankBookModel72 - DK" xfId="820" xr:uid="{00000000-0005-0000-0000-000067030000}"/>
    <cellStyle name="p_aavidmod11.xls Chart 1_Dollarama_Model_31" xfId="821" xr:uid="{00000000-0005-0000-0000-000068030000}"/>
    <cellStyle name="p_aavidmod11.xls Chart 1_Gassman Mods26" xfId="822" xr:uid="{00000000-0005-0000-0000-000069030000}"/>
    <cellStyle name="p_aavidmod11.xls Chart 1_Gassman Mods26_ATT LBO Model 0058" xfId="823" xr:uid="{00000000-0005-0000-0000-00006A030000}"/>
    <cellStyle name="p_aavidmod11.xls Chart 1_Gassman Mods26_Rosen Mod_47 no acq NEW NUMBERS1" xfId="824" xr:uid="{00000000-0005-0000-0000-00006B030000}"/>
    <cellStyle name="p_aavidmod11.xls Chart 1_Gassman Mods26_Waterfall Template" xfId="825" xr:uid="{00000000-0005-0000-0000-00006C030000}"/>
    <cellStyle name="p_aavidmod11.xls Chart 1_Levlad Short Form LBO Model 0003" xfId="826" xr:uid="{00000000-0005-0000-0000-00006D030000}"/>
    <cellStyle name="p_aavidmod11.xls Chart 1_Model_1" xfId="827" xr:uid="{00000000-0005-0000-0000-00006E030000}"/>
    <cellStyle name="p_aavidmod11.xls Chart 1_stupid_2" xfId="828" xr:uid="{00000000-0005-0000-0000-00006F030000}"/>
    <cellStyle name="p_aavidmod11.xls Chart 2" xfId="829" xr:uid="{00000000-0005-0000-0000-000070030000}"/>
    <cellStyle name="p_aavidmod11.xls Chart 2_ATT LBO Model 0058" xfId="830" xr:uid="{00000000-0005-0000-0000-000071030000}"/>
    <cellStyle name="p_aavidmod11.xls Chart 2_BankBookModel72 - DK" xfId="831" xr:uid="{00000000-0005-0000-0000-000072030000}"/>
    <cellStyle name="p_aavidmod11.xls Chart 2_Dollarama_Model_31" xfId="832" xr:uid="{00000000-0005-0000-0000-000073030000}"/>
    <cellStyle name="p_aavidmod11.xls Chart 2_Gassman Mods26" xfId="833" xr:uid="{00000000-0005-0000-0000-000074030000}"/>
    <cellStyle name="p_aavidmod11.xls Chart 2_Gassman Mods26_ATT LBO Model 0058" xfId="834" xr:uid="{00000000-0005-0000-0000-000075030000}"/>
    <cellStyle name="p_aavidmod11.xls Chart 2_Gassman Mods26_Rosen Mod_47 no acq NEW NUMBERS1" xfId="835" xr:uid="{00000000-0005-0000-0000-000076030000}"/>
    <cellStyle name="p_aavidmod11.xls Chart 2_Gassman Mods26_Waterfall Template" xfId="836" xr:uid="{00000000-0005-0000-0000-000077030000}"/>
    <cellStyle name="p_aavidmod11.xls Chart 2_Levlad Short Form LBO Model 0003" xfId="837" xr:uid="{00000000-0005-0000-0000-000078030000}"/>
    <cellStyle name="p_aavidmod11.xls Chart 2_Model_1" xfId="838" xr:uid="{00000000-0005-0000-0000-000079030000}"/>
    <cellStyle name="p_aavidmod11.xls Chart 2_stupid_2" xfId="839" xr:uid="{00000000-0005-0000-0000-00007A030000}"/>
    <cellStyle name="p_ADLAC_Quick Recovery_07-25-03" xfId="840" xr:uid="{00000000-0005-0000-0000-00007B030000}"/>
    <cellStyle name="p_AMR Recovery 4.21.03" xfId="841" xr:uid="{00000000-0005-0000-0000-00007C030000}"/>
    <cellStyle name="p_Armstrong v3" xfId="842" xr:uid="{00000000-0005-0000-0000-00007D030000}"/>
    <cellStyle name="p_ATT LBO Model 0058" xfId="843" xr:uid="{00000000-0005-0000-0000-00007E030000}"/>
    <cellStyle name="p_BankBookModel72 - DK" xfId="844" xr:uid="{00000000-0005-0000-0000-00007F030000}"/>
    <cellStyle name="p_Book4" xfId="845" xr:uid="{00000000-0005-0000-0000-000080030000}"/>
    <cellStyle name="p_Booz Financial Model (Highbridge)" xfId="846" xr:uid="{00000000-0005-0000-0000-000081030000}"/>
    <cellStyle name="p_Charter Recovery 04.15.03" xfId="847" xr:uid="{00000000-0005-0000-0000-000082030000}"/>
    <cellStyle name="p_Charts 04-04-08" xfId="848" xr:uid="{00000000-0005-0000-0000-000083030000}"/>
    <cellStyle name="p_charts for capm" xfId="849" xr:uid="{00000000-0005-0000-0000-000084030000}"/>
    <cellStyle name="p_charts for capm_Jefferies" xfId="850" xr:uid="{00000000-0005-0000-0000-000085030000}"/>
    <cellStyle name="p_charts for capm_Model02a" xfId="851" xr:uid="{00000000-0005-0000-0000-000086030000}"/>
    <cellStyle name="p_CHTR_Model_07-08-02" xfId="852" xr:uid="{00000000-0005-0000-0000-000087030000}"/>
    <cellStyle name="p_CIBC_Product_build_14" xfId="853" xr:uid="{00000000-0005-0000-0000-000088030000}"/>
    <cellStyle name="p_CIBC_Product_build_14_stupid_2" xfId="854" xr:uid="{00000000-0005-0000-0000-000089030000}"/>
    <cellStyle name="p_COMPS" xfId="855" xr:uid="{00000000-0005-0000-0000-00008A030000}"/>
    <cellStyle name="p_COMPS_2008 04 10 Revised Bank Case-covenants (as sent) v2" xfId="856" xr:uid="{00000000-0005-0000-0000-00008B030000}"/>
    <cellStyle name="p_COMPS_2008 04 10 Revised Bank Case-covenants (as sent) v4" xfId="857" xr:uid="{00000000-0005-0000-0000-00008C030000}"/>
    <cellStyle name="p_COMPS_Apax Banks Model2" xfId="858" xr:uid="{00000000-0005-0000-0000-00008D030000}"/>
    <cellStyle name="p_COMPS_Booz Financial Model (Highbridge)" xfId="859" xr:uid="{00000000-0005-0000-0000-00008E030000}"/>
    <cellStyle name="p_COMPS_Charts 04-04-08" xfId="860" xr:uid="{00000000-0005-0000-0000-00008F030000}"/>
    <cellStyle name="p_COMPS_Core WACC" xfId="861" xr:uid="{00000000-0005-0000-0000-000090030000}"/>
    <cellStyle name="p_COMPS_ESCOperatingModel Revised Base Case Banks 260101" xfId="862" xr:uid="{00000000-0005-0000-0000-000091030000}"/>
    <cellStyle name="p_COMPS_FINALGRA" xfId="863" xr:uid="{00000000-0005-0000-0000-000092030000}"/>
    <cellStyle name="p_COMPS_FINALGRA_Apax Banks Model2" xfId="864" xr:uid="{00000000-0005-0000-0000-000093030000}"/>
    <cellStyle name="p_COMPS_FINALGRA_ESCOperatingModel Revised Base Case Banks 260101" xfId="865" xr:uid="{00000000-0005-0000-0000-000094030000}"/>
    <cellStyle name="p_COMPS_FINALGRA_finalised and conformed model2" xfId="866" xr:uid="{00000000-0005-0000-0000-000095030000}"/>
    <cellStyle name="p_COMPS_FINALGRA_finalised and conformed model2_1" xfId="867" xr:uid="{00000000-0005-0000-0000-000096030000}"/>
    <cellStyle name="p_COMPS_FINALGRA_Gassman Mods26" xfId="868" xr:uid="{00000000-0005-0000-0000-000097030000}"/>
    <cellStyle name="p_COMPS_FINALGRA_Italian model9" xfId="869" xr:uid="{00000000-0005-0000-0000-000098030000}"/>
    <cellStyle name="p_COMPS_FINALGRA_LTM Analysis" xfId="870" xr:uid="{00000000-0005-0000-0000-000099030000}"/>
    <cellStyle name="p_COMPS_FINALGRA_Model_1" xfId="871" xr:uid="{00000000-0005-0000-0000-00009A030000}"/>
    <cellStyle name="p_COMPS_FINALGRA_model11.xls Chart 1" xfId="872" xr:uid="{00000000-0005-0000-0000-00009B030000}"/>
    <cellStyle name="p_COMPS_FINALGRA_model28" xfId="873" xr:uid="{00000000-0005-0000-0000-00009C030000}"/>
    <cellStyle name="p_COMPS_FINALGRA_model5.xls Chart 1" xfId="874" xr:uid="{00000000-0005-0000-0000-00009D030000}"/>
    <cellStyle name="p_COMPS_FINALGRA_model6.xls Chart 1" xfId="875" xr:uid="{00000000-0005-0000-0000-00009E030000}"/>
    <cellStyle name="p_COMPS_FINALGRA_PwC (Version 10) Revised- CP site by site1" xfId="876" xr:uid="{00000000-0005-0000-0000-00009F030000}"/>
    <cellStyle name="p_COMPS_FINALGRA_PwC (Version 10) Revised- CP site by site1_finalised and conformed model2" xfId="877" xr:uid="{00000000-0005-0000-0000-0000A0030000}"/>
    <cellStyle name="p_COMPS_FINALGRA_PwC (Version 10) Revised- CP site by site1_Gassman Mods26" xfId="878" xr:uid="{00000000-0005-0000-0000-0000A1030000}"/>
    <cellStyle name="p_COMPS_FINALGRA_PwC (Version 10) Revised- CP site by site1_Gassman Mods26_ATT LBO Model 0058" xfId="879" xr:uid="{00000000-0005-0000-0000-0000A2030000}"/>
    <cellStyle name="p_COMPS_FINALGRA_PwC (Version 10) Revised- CP site by site1_Gassman Mods26_Rosen Mod_47 no acq NEW NUMBERS1" xfId="880" xr:uid="{00000000-0005-0000-0000-0000A3030000}"/>
    <cellStyle name="p_COMPS_FINALGRA_PwC (Version 10) Revised- CP site by site1_Gassman Mods26_Waterfall Template" xfId="881" xr:uid="{00000000-0005-0000-0000-0000A4030000}"/>
    <cellStyle name="p_COMPS_FINALGRA_PwC (Version 10) Revised- CP site by site1_Italian model9" xfId="882" xr:uid="{00000000-0005-0000-0000-0000A5030000}"/>
    <cellStyle name="p_COMPS_FINALGRA_PwC (Version 10) Revised- CP site by site1_LTM Analysis" xfId="883" xr:uid="{00000000-0005-0000-0000-0000A6030000}"/>
    <cellStyle name="p_COMPS_FINALGRA_PwC (Version 10) Revised- CP site by site1_Modefuckup" xfId="884" xr:uid="{00000000-0005-0000-0000-0000A7030000}"/>
    <cellStyle name="p_COMPS_FINALGRA_PwC (Version 10) Revised- CP site by site1_Model_1" xfId="885" xr:uid="{00000000-0005-0000-0000-0000A8030000}"/>
    <cellStyle name="p_COMPS_FINALGRA_PwC (Version 10) Revised- CP site by site1_model28" xfId="886" xr:uid="{00000000-0005-0000-0000-0000A9030000}"/>
    <cellStyle name="p_COMPS_FINALGRA_PwC (Version 10) Revised- CP site by site1_stupid_2" xfId="887" xr:uid="{00000000-0005-0000-0000-0000AA030000}"/>
    <cellStyle name="p_COMPS_FINALGRA_splash mod 050700" xfId="888" xr:uid="{00000000-0005-0000-0000-0000AB030000}"/>
    <cellStyle name="p_COMPS_FINALGRA_stupid_2" xfId="889" xr:uid="{00000000-0005-0000-0000-0000AC030000}"/>
    <cellStyle name="p_COMPS_First Data LBO Model v4" xfId="890" xr:uid="{00000000-0005-0000-0000-0000AD030000}"/>
    <cellStyle name="p_COMPS_Gassman Mods26" xfId="891" xr:uid="{00000000-0005-0000-0000-0000AE030000}"/>
    <cellStyle name="p_COMPS_Gassman Mods26_ATT LBO Model 0058" xfId="892" xr:uid="{00000000-0005-0000-0000-0000AF030000}"/>
    <cellStyle name="p_COMPS_Gassman Mods26_Rosen Mod_47 no acq NEW NUMBERS1" xfId="893" xr:uid="{00000000-0005-0000-0000-0000B0030000}"/>
    <cellStyle name="p_COMPS_Gassman Mods26_Waterfall Template" xfId="894" xr:uid="{00000000-0005-0000-0000-0000B1030000}"/>
    <cellStyle name="p_COMPS_Middle LBO Model" xfId="895" xr:uid="{00000000-0005-0000-0000-0000B2030000}"/>
    <cellStyle name="p_COMPS_Model_1" xfId="896" xr:uid="{00000000-0005-0000-0000-0000B3030000}"/>
    <cellStyle name="p_COMPS_model11.xls Chart 1" xfId="897" xr:uid="{00000000-0005-0000-0000-0000B4030000}"/>
    <cellStyle name="p_COMPS_Model3" xfId="898" xr:uid="{00000000-0005-0000-0000-0000B5030000}"/>
    <cellStyle name="p_COMPS_Model3_Gassman Mods26" xfId="899" xr:uid="{00000000-0005-0000-0000-0000B6030000}"/>
    <cellStyle name="p_COMPS_Model3_Gassman Mods26_ATT LBO Model 0058" xfId="900" xr:uid="{00000000-0005-0000-0000-0000B7030000}"/>
    <cellStyle name="p_COMPS_Model3_Gassman Mods26_Rosen Mod_47 no acq NEW NUMBERS1" xfId="901" xr:uid="{00000000-0005-0000-0000-0000B8030000}"/>
    <cellStyle name="p_COMPS_Model3_Gassman Mods26_Waterfall Template" xfId="902" xr:uid="{00000000-0005-0000-0000-0000B9030000}"/>
    <cellStyle name="p_COMPS_Model3_Model_1" xfId="903" xr:uid="{00000000-0005-0000-0000-0000BA030000}"/>
    <cellStyle name="p_COMPS_Model3_stupid_2" xfId="904" xr:uid="{00000000-0005-0000-0000-0000BB030000}"/>
    <cellStyle name="p_COMPS_model5.xls Chart 1" xfId="905" xr:uid="{00000000-0005-0000-0000-0000BC030000}"/>
    <cellStyle name="p_COMPS_model6.xls Chart 1" xfId="906" xr:uid="{00000000-0005-0000-0000-0000BD030000}"/>
    <cellStyle name="p_COMPS_MODEL8" xfId="907" xr:uid="{00000000-0005-0000-0000-0000BE030000}"/>
    <cellStyle name="p_COMPS_MODEL8_Apax Banks Model2" xfId="908" xr:uid="{00000000-0005-0000-0000-0000BF030000}"/>
    <cellStyle name="p_COMPS_MODEL8_ESCOperatingModel Revised Base Case Banks 260101" xfId="909" xr:uid="{00000000-0005-0000-0000-0000C0030000}"/>
    <cellStyle name="p_COMPS_MODEL8_finalised and conformed model2" xfId="910" xr:uid="{00000000-0005-0000-0000-0000C1030000}"/>
    <cellStyle name="p_COMPS_MODEL8_Gassman Mods26" xfId="911" xr:uid="{00000000-0005-0000-0000-0000C2030000}"/>
    <cellStyle name="p_COMPS_MODEL8_Gassman Mods26_ATT LBO Model 0058" xfId="912" xr:uid="{00000000-0005-0000-0000-0000C3030000}"/>
    <cellStyle name="p_COMPS_MODEL8_Gassman Mods26_Rosen Mod_47 no acq NEW NUMBERS1" xfId="913" xr:uid="{00000000-0005-0000-0000-0000C4030000}"/>
    <cellStyle name="p_COMPS_MODEL8_Gassman Mods26_Waterfall Template" xfId="914" xr:uid="{00000000-0005-0000-0000-0000C5030000}"/>
    <cellStyle name="p_COMPS_MODEL8_Italian model9" xfId="915" xr:uid="{00000000-0005-0000-0000-0000C6030000}"/>
    <cellStyle name="p_COMPS_MODEL8_LTM Analysis" xfId="916" xr:uid="{00000000-0005-0000-0000-0000C7030000}"/>
    <cellStyle name="p_COMPS_MODEL8_Model_1" xfId="917" xr:uid="{00000000-0005-0000-0000-0000C8030000}"/>
    <cellStyle name="p_COMPS_MODEL8_Model_9" xfId="918" xr:uid="{00000000-0005-0000-0000-0000C9030000}"/>
    <cellStyle name="p_COMPS_MODEL8_model11.xls Chart 1" xfId="919" xr:uid="{00000000-0005-0000-0000-0000CA030000}"/>
    <cellStyle name="p_COMPS_MODEL8_model28" xfId="920" xr:uid="{00000000-0005-0000-0000-0000CB030000}"/>
    <cellStyle name="p_COMPS_MODEL8_model5.xls Chart 1" xfId="921" xr:uid="{00000000-0005-0000-0000-0000CC030000}"/>
    <cellStyle name="p_COMPS_MODEL8_model6.xls Chart 1" xfId="922" xr:uid="{00000000-0005-0000-0000-0000CD030000}"/>
    <cellStyle name="p_COMPS_MODEL8_Newmodel12" xfId="923" xr:uid="{00000000-0005-0000-0000-0000CE030000}"/>
    <cellStyle name="p_COMPS_MODEL8_PwC (Version 10) Revised- CP site by site1" xfId="924" xr:uid="{00000000-0005-0000-0000-0000CF030000}"/>
    <cellStyle name="p_COMPS_MODEL8_PwC (Version 10) Revised- CP site by site1_finalised and conformed model2" xfId="925" xr:uid="{00000000-0005-0000-0000-0000D0030000}"/>
    <cellStyle name="p_COMPS_MODEL8_PwC (Version 10) Revised- CP site by site1_Gassman Mods26" xfId="926" xr:uid="{00000000-0005-0000-0000-0000D1030000}"/>
    <cellStyle name="p_COMPS_MODEL8_PwC (Version 10) Revised- CP site by site1_Gassman Mods26_ATT LBO Model 0058" xfId="927" xr:uid="{00000000-0005-0000-0000-0000D2030000}"/>
    <cellStyle name="p_COMPS_MODEL8_PwC (Version 10) Revised- CP site by site1_Gassman Mods26_Rosen Mod_47 no acq NEW NUMBERS1" xfId="928" xr:uid="{00000000-0005-0000-0000-0000D3030000}"/>
    <cellStyle name="p_COMPS_MODEL8_PwC (Version 10) Revised- CP site by site1_Gassman Mods26_Waterfall Template" xfId="929" xr:uid="{00000000-0005-0000-0000-0000D4030000}"/>
    <cellStyle name="p_COMPS_MODEL8_PwC (Version 10) Revised- CP site by site1_Italian model9" xfId="930" xr:uid="{00000000-0005-0000-0000-0000D5030000}"/>
    <cellStyle name="p_COMPS_MODEL8_PwC (Version 10) Revised- CP site by site1_LTM Analysis" xfId="931" xr:uid="{00000000-0005-0000-0000-0000D6030000}"/>
    <cellStyle name="p_COMPS_MODEL8_PwC (Version 10) Revised- CP site by site1_Model_1" xfId="932" xr:uid="{00000000-0005-0000-0000-0000D7030000}"/>
    <cellStyle name="p_COMPS_MODEL8_PwC (Version 10) Revised- CP site by site1_model28" xfId="933" xr:uid="{00000000-0005-0000-0000-0000D8030000}"/>
    <cellStyle name="p_COMPS_MODEL8_PwC (Version 10) Revised- CP site by site1_stupid_2" xfId="934" xr:uid="{00000000-0005-0000-0000-0000D9030000}"/>
    <cellStyle name="p_COMPS_MODEL8_splash mod 050700" xfId="935" xr:uid="{00000000-0005-0000-0000-0000DA030000}"/>
    <cellStyle name="p_COMPS_MODEL8_stupid_2" xfId="936" xr:uid="{00000000-0005-0000-0000-0000DB030000}"/>
    <cellStyle name="p_COMPS_PwC (Version 10) Revised- CP site by site1" xfId="937" xr:uid="{00000000-0005-0000-0000-0000DC030000}"/>
    <cellStyle name="p_COMPS_PwC (Version 10) Revised- CP site by site1_finalised and conformed model2" xfId="938" xr:uid="{00000000-0005-0000-0000-0000DD030000}"/>
    <cellStyle name="p_COMPS_PwC (Version 10) Revised- CP site by site1_finalised and conformed model2_1" xfId="939" xr:uid="{00000000-0005-0000-0000-0000DE030000}"/>
    <cellStyle name="p_COMPS_PwC (Version 10) Revised- CP site by site1_Gassman Mods26" xfId="940" xr:uid="{00000000-0005-0000-0000-0000DF030000}"/>
    <cellStyle name="p_COMPS_PwC (Version 10) Revised- CP site by site1_Gassman Mods26_ATT LBO Model 0058" xfId="941" xr:uid="{00000000-0005-0000-0000-0000E0030000}"/>
    <cellStyle name="p_COMPS_PwC (Version 10) Revised- CP site by site1_Gassman Mods26_Rosen Mod_47 no acq NEW NUMBERS1" xfId="942" xr:uid="{00000000-0005-0000-0000-0000E1030000}"/>
    <cellStyle name="p_COMPS_PwC (Version 10) Revised- CP site by site1_Gassman Mods26_Waterfall Template" xfId="943" xr:uid="{00000000-0005-0000-0000-0000E2030000}"/>
    <cellStyle name="p_COMPS_PwC (Version 10) Revised- CP site by site1_Italian model9" xfId="944" xr:uid="{00000000-0005-0000-0000-0000E3030000}"/>
    <cellStyle name="p_COMPS_PwC (Version 10) Revised- CP site by site1_LTM Analysis" xfId="945" xr:uid="{00000000-0005-0000-0000-0000E4030000}"/>
    <cellStyle name="p_COMPS_PwC (Version 10) Revised- CP site by site1_Model_1" xfId="946" xr:uid="{00000000-0005-0000-0000-0000E5030000}"/>
    <cellStyle name="p_COMPS_PwC (Version 10) Revised- CP site by site1_model28" xfId="947" xr:uid="{00000000-0005-0000-0000-0000E6030000}"/>
    <cellStyle name="p_COMPS_PwC (Version 10) Revised- CP site by site1_stupid_2" xfId="948" xr:uid="{00000000-0005-0000-0000-0000E7030000}"/>
    <cellStyle name="p_COMPS_PwC (Version 7) Revised- CP site by site" xfId="949" xr:uid="{00000000-0005-0000-0000-0000E8030000}"/>
    <cellStyle name="p_COMPS_splash mod 050700" xfId="950" xr:uid="{00000000-0005-0000-0000-0000E9030000}"/>
    <cellStyle name="p_COMPS_stupid_2" xfId="951" xr:uid="{00000000-0005-0000-0000-0000EA030000}"/>
    <cellStyle name="p_COMPS_tables2" xfId="952" xr:uid="{00000000-0005-0000-0000-0000EB030000}"/>
    <cellStyle name="p_COMPS_tables2_Apax Banks Model2" xfId="953" xr:uid="{00000000-0005-0000-0000-0000EC030000}"/>
    <cellStyle name="p_COMPS_tables2_ESCOperatingModel Revised Base Case Banks 260101" xfId="954" xr:uid="{00000000-0005-0000-0000-0000ED030000}"/>
    <cellStyle name="p_COMPS_tables2_finalised and conformed model2" xfId="955" xr:uid="{00000000-0005-0000-0000-0000EE030000}"/>
    <cellStyle name="p_COMPS_tables2_finalised and conformed model2_1" xfId="956" xr:uid="{00000000-0005-0000-0000-0000EF030000}"/>
    <cellStyle name="p_COMPS_tables2_Gassman Mods26" xfId="957" xr:uid="{00000000-0005-0000-0000-0000F0030000}"/>
    <cellStyle name="p_COMPS_tables2_Italian model9" xfId="958" xr:uid="{00000000-0005-0000-0000-0000F1030000}"/>
    <cellStyle name="p_COMPS_tables2_LTM Analysis" xfId="959" xr:uid="{00000000-0005-0000-0000-0000F2030000}"/>
    <cellStyle name="p_COMPS_tables2_Model_1" xfId="960" xr:uid="{00000000-0005-0000-0000-0000F3030000}"/>
    <cellStyle name="p_COMPS_tables2_model11.xls Chart 1" xfId="961" xr:uid="{00000000-0005-0000-0000-0000F4030000}"/>
    <cellStyle name="p_COMPS_tables2_model28" xfId="962" xr:uid="{00000000-0005-0000-0000-0000F5030000}"/>
    <cellStyle name="p_COMPS_tables2_model5.xls Chart 1" xfId="963" xr:uid="{00000000-0005-0000-0000-0000F6030000}"/>
    <cellStyle name="p_COMPS_tables2_model6.xls Chart 1" xfId="964" xr:uid="{00000000-0005-0000-0000-0000F7030000}"/>
    <cellStyle name="p_COMPS_tables2_PwC (Version 10) Revised- CP site by site1" xfId="965" xr:uid="{00000000-0005-0000-0000-0000F8030000}"/>
    <cellStyle name="p_COMPS_tables2_PwC (Version 10) Revised- CP site by site1_finalised and conformed model2" xfId="966" xr:uid="{00000000-0005-0000-0000-0000F9030000}"/>
    <cellStyle name="p_COMPS_tables2_PwC (Version 10) Revised- CP site by site1_Gassman Mods26" xfId="967" xr:uid="{00000000-0005-0000-0000-0000FA030000}"/>
    <cellStyle name="p_COMPS_tables2_PwC (Version 10) Revised- CP site by site1_Gassman Mods26_ATT LBO Model 0058" xfId="968" xr:uid="{00000000-0005-0000-0000-0000FB030000}"/>
    <cellStyle name="p_COMPS_tables2_PwC (Version 10) Revised- CP site by site1_Gassman Mods26_Rosen Mod_47 no acq NEW NUMBERS1" xfId="969" xr:uid="{00000000-0005-0000-0000-0000FC030000}"/>
    <cellStyle name="p_COMPS_tables2_PwC (Version 10) Revised- CP site by site1_Gassman Mods26_Waterfall Template" xfId="970" xr:uid="{00000000-0005-0000-0000-0000FD030000}"/>
    <cellStyle name="p_COMPS_tables2_PwC (Version 10) Revised- CP site by site1_Italian model9" xfId="971" xr:uid="{00000000-0005-0000-0000-0000FE030000}"/>
    <cellStyle name="p_COMPS_tables2_PwC (Version 10) Revised- CP site by site1_LTM Analysis" xfId="972" xr:uid="{00000000-0005-0000-0000-0000FF030000}"/>
    <cellStyle name="p_COMPS_tables2_PwC (Version 10) Revised- CP site by site1_Modefuckup" xfId="973" xr:uid="{00000000-0005-0000-0000-000000040000}"/>
    <cellStyle name="p_COMPS_tables2_PwC (Version 10) Revised- CP site by site1_Model_1" xfId="974" xr:uid="{00000000-0005-0000-0000-000001040000}"/>
    <cellStyle name="p_COMPS_tables2_PwC (Version 10) Revised- CP site by site1_model28" xfId="975" xr:uid="{00000000-0005-0000-0000-000002040000}"/>
    <cellStyle name="p_COMPS_tables2_PwC (Version 10) Revised- CP site by site1_stupid_2" xfId="976" xr:uid="{00000000-0005-0000-0000-000003040000}"/>
    <cellStyle name="p_COMPS_tables2_splash mod 050700" xfId="977" xr:uid="{00000000-0005-0000-0000-000004040000}"/>
    <cellStyle name="p_COMPS_tables2_stupid_2" xfId="978" xr:uid="{00000000-0005-0000-0000-000005040000}"/>
    <cellStyle name="p_COMPS_template (2)" xfId="979" xr:uid="{00000000-0005-0000-0000-000006040000}"/>
    <cellStyle name="p_comps11" xfId="980" xr:uid="{00000000-0005-0000-0000-000007040000}"/>
    <cellStyle name="p_compsupdate11" xfId="981" xr:uid="{00000000-0005-0000-0000-000008040000}"/>
    <cellStyle name="p_Core WACC" xfId="982" xr:uid="{00000000-0005-0000-0000-000009040000}"/>
    <cellStyle name="p_CPN Px" xfId="983" xr:uid="{00000000-0005-0000-0000-00000A040000}"/>
    <cellStyle name="p_CPN-Model_05" xfId="984" xr:uid="{00000000-0005-0000-0000-00000B040000}"/>
    <cellStyle name="p_DCF" xfId="985" xr:uid="{00000000-0005-0000-0000-00000C040000}"/>
    <cellStyle name="p_DCF_04.02.26_CPN" xfId="986" xr:uid="{00000000-0005-0000-0000-00000D040000}"/>
    <cellStyle name="p_DCF_04.12.27_ADELQ" xfId="987" xr:uid="{00000000-0005-0000-0000-00000E040000}"/>
    <cellStyle name="p_DCF_05.09.23_MIR_To Send" xfId="988" xr:uid="{00000000-0005-0000-0000-00000F040000}"/>
    <cellStyle name="p_DCF_06.06.08_OWC_Historical Multiple Analysis - email1" xfId="989" xr:uid="{00000000-0005-0000-0000-000010040000}"/>
    <cellStyle name="p_DCF_1mod_5" xfId="990" xr:uid="{00000000-0005-0000-0000-000011040000}"/>
    <cellStyle name="p_DCF_2008 04 10 Revised Bank Case-covenants (as sent) v2" xfId="991" xr:uid="{00000000-0005-0000-0000-000012040000}"/>
    <cellStyle name="p_DCF_2008 04 10 Revised Bank Case-covenants (as sent) v4" xfId="992" xr:uid="{00000000-0005-0000-0000-000013040000}"/>
    <cellStyle name="p_DCF_2Mod11" xfId="993" xr:uid="{00000000-0005-0000-0000-000014040000}"/>
    <cellStyle name="p_DCF_2Mod11_ATT LBO Model 0058" xfId="994" xr:uid="{00000000-0005-0000-0000-000015040000}"/>
    <cellStyle name="p_DCF_2Mod11_Copy of Model17" xfId="995" xr:uid="{00000000-0005-0000-0000-000016040000}"/>
    <cellStyle name="p_DCF_2Mod11_Dollarama_Model_31" xfId="996" xr:uid="{00000000-0005-0000-0000-000017040000}"/>
    <cellStyle name="p_DCF_2Mod11_Gassman Mods26" xfId="997" xr:uid="{00000000-0005-0000-0000-000018040000}"/>
    <cellStyle name="p_DCF_2Mod11_Gassman Mods26_ATT LBO Model 0058" xfId="998" xr:uid="{00000000-0005-0000-0000-000019040000}"/>
    <cellStyle name="p_DCF_2Mod11_Gassman Mods26_Rosen Mod_47 no acq NEW NUMBERS1" xfId="999" xr:uid="{00000000-0005-0000-0000-00001A040000}"/>
    <cellStyle name="p_DCF_2Mod11_Gassman Mods26_Waterfall Template" xfId="1000" xr:uid="{00000000-0005-0000-0000-00001B040000}"/>
    <cellStyle name="p_DCF_2Mod11_Levlad Short Form LBO Model 0003" xfId="1001" xr:uid="{00000000-0005-0000-0000-00001C040000}"/>
    <cellStyle name="p_DCF_2Mod11_Model_1" xfId="1002" xr:uid="{00000000-0005-0000-0000-00001D040000}"/>
    <cellStyle name="p_DCF_2Mod11_New Store Waterfall2" xfId="1003" xr:uid="{00000000-0005-0000-0000-00001E040000}"/>
    <cellStyle name="p_DCF_2Mod11_stupid_2" xfId="1004" xr:uid="{00000000-0005-0000-0000-00001F040000}"/>
    <cellStyle name="p_DCF_aavidmod11.xls Chart 1" xfId="1005" xr:uid="{00000000-0005-0000-0000-000020040000}"/>
    <cellStyle name="p_DCF_aavidmod11.xls Chart 1_ATT LBO Model 0058" xfId="1006" xr:uid="{00000000-0005-0000-0000-000021040000}"/>
    <cellStyle name="p_DCF_aavidmod11.xls Chart 1_BankBookModel72 - DK" xfId="1007" xr:uid="{00000000-0005-0000-0000-000022040000}"/>
    <cellStyle name="p_DCF_aavidmod11.xls Chart 1_Dollarama_Model_31" xfId="1008" xr:uid="{00000000-0005-0000-0000-000023040000}"/>
    <cellStyle name="p_DCF_aavidmod11.xls Chart 1_Gassman Mods26" xfId="1009" xr:uid="{00000000-0005-0000-0000-000024040000}"/>
    <cellStyle name="p_DCF_aavidmod11.xls Chart 1_Gassman Mods26_ATT LBO Model 0058" xfId="1010" xr:uid="{00000000-0005-0000-0000-000025040000}"/>
    <cellStyle name="p_DCF_aavidmod11.xls Chart 1_Gassman Mods26_Rosen Mod_47 no acq NEW NUMBERS1" xfId="1011" xr:uid="{00000000-0005-0000-0000-000026040000}"/>
    <cellStyle name="p_DCF_aavidmod11.xls Chart 1_Gassman Mods26_Waterfall Template" xfId="1012" xr:uid="{00000000-0005-0000-0000-000027040000}"/>
    <cellStyle name="p_DCF_aavidmod11.xls Chart 1_Levlad Short Form LBO Model 0003" xfId="1013" xr:uid="{00000000-0005-0000-0000-000028040000}"/>
    <cellStyle name="p_DCF_aavidmod11.xls Chart 1_Model_1" xfId="1014" xr:uid="{00000000-0005-0000-0000-000029040000}"/>
    <cellStyle name="p_DCF_aavidmod11.xls Chart 1_stupid_2" xfId="1015" xr:uid="{00000000-0005-0000-0000-00002A040000}"/>
    <cellStyle name="p_DCF_aavidmod11.xls Chart 2" xfId="1016" xr:uid="{00000000-0005-0000-0000-00002B040000}"/>
    <cellStyle name="p_DCF_aavidmod11.xls Chart 2_ATT LBO Model 0058" xfId="1017" xr:uid="{00000000-0005-0000-0000-00002C040000}"/>
    <cellStyle name="p_DCF_aavidmod11.xls Chart 2_BankBookModel72 - DK" xfId="1018" xr:uid="{00000000-0005-0000-0000-00002D040000}"/>
    <cellStyle name="p_DCF_aavidmod11.xls Chart 2_Dollarama_Model_31" xfId="1019" xr:uid="{00000000-0005-0000-0000-00002E040000}"/>
    <cellStyle name="p_DCF_aavidmod11.xls Chart 2_Gassman Mods26" xfId="1020" xr:uid="{00000000-0005-0000-0000-00002F040000}"/>
    <cellStyle name="p_DCF_aavidmod11.xls Chart 2_Gassman Mods26_ATT LBO Model 0058" xfId="1021" xr:uid="{00000000-0005-0000-0000-000030040000}"/>
    <cellStyle name="p_DCF_aavidmod11.xls Chart 2_Gassman Mods26_Rosen Mod_47 no acq NEW NUMBERS1" xfId="1022" xr:uid="{00000000-0005-0000-0000-000031040000}"/>
    <cellStyle name="p_DCF_aavidmod11.xls Chart 2_Gassman Mods26_Waterfall Template" xfId="1023" xr:uid="{00000000-0005-0000-0000-000032040000}"/>
    <cellStyle name="p_DCF_aavidmod11.xls Chart 2_Levlad Short Form LBO Model 0003" xfId="1024" xr:uid="{00000000-0005-0000-0000-000033040000}"/>
    <cellStyle name="p_DCF_aavidmod11.xls Chart 2_Model_1" xfId="1025" xr:uid="{00000000-0005-0000-0000-000034040000}"/>
    <cellStyle name="p_DCF_aavidmod11.xls Chart 2_stupid_2" xfId="1026" xr:uid="{00000000-0005-0000-0000-000035040000}"/>
    <cellStyle name="p_DCF_ADLAC_Quick Recovery_07-25-03" xfId="1027" xr:uid="{00000000-0005-0000-0000-000036040000}"/>
    <cellStyle name="p_DCF_AMR Recovery 4.21.03" xfId="1028" xr:uid="{00000000-0005-0000-0000-000037040000}"/>
    <cellStyle name="p_DCF_Armstrong v3" xfId="1029" xr:uid="{00000000-0005-0000-0000-000038040000}"/>
    <cellStyle name="p_DCF_ATT LBO Model 0058" xfId="1030" xr:uid="{00000000-0005-0000-0000-000039040000}"/>
    <cellStyle name="p_DCF_BankBookModel72 - DK" xfId="1031" xr:uid="{00000000-0005-0000-0000-00003A040000}"/>
    <cellStyle name="p_DCF_Book4" xfId="1032" xr:uid="{00000000-0005-0000-0000-00003B040000}"/>
    <cellStyle name="p_DCF_Booz Financial Model (Highbridge)" xfId="1033" xr:uid="{00000000-0005-0000-0000-00003C040000}"/>
    <cellStyle name="p_DCF_Charter Recovery 04.15.03" xfId="1034" xr:uid="{00000000-0005-0000-0000-00003D040000}"/>
    <cellStyle name="p_DCF_Charts 04-04-08" xfId="1035" xr:uid="{00000000-0005-0000-0000-00003E040000}"/>
    <cellStyle name="p_DCF_charts for capm" xfId="1036" xr:uid="{00000000-0005-0000-0000-00003F040000}"/>
    <cellStyle name="p_DCF_charts for capm_Jefferies" xfId="1037" xr:uid="{00000000-0005-0000-0000-000040040000}"/>
    <cellStyle name="p_DCF_charts for capm_Model02a" xfId="1038" xr:uid="{00000000-0005-0000-0000-000041040000}"/>
    <cellStyle name="p_DCF_CHTR_Model_07-08-02" xfId="1039" xr:uid="{00000000-0005-0000-0000-000042040000}"/>
    <cellStyle name="p_DCF_CIBC_Product_build_14" xfId="1040" xr:uid="{00000000-0005-0000-0000-000043040000}"/>
    <cellStyle name="p_DCF_CIBC_Product_build_14_stupid_2" xfId="1041" xr:uid="{00000000-0005-0000-0000-000044040000}"/>
    <cellStyle name="p_DCF_COMPS" xfId="1042" xr:uid="{00000000-0005-0000-0000-000045040000}"/>
    <cellStyle name="p_DCF_COMPS_2008 04 10 Revised Bank Case-covenants (as sent) v2" xfId="1043" xr:uid="{00000000-0005-0000-0000-000046040000}"/>
    <cellStyle name="p_DCF_COMPS_2008 04 10 Revised Bank Case-covenants (as sent) v4" xfId="1044" xr:uid="{00000000-0005-0000-0000-000047040000}"/>
    <cellStyle name="p_DCF_COMPS_Apax Banks Model2" xfId="1045" xr:uid="{00000000-0005-0000-0000-000048040000}"/>
    <cellStyle name="p_DCF_COMPS_Booz Financial Model (Highbridge)" xfId="1046" xr:uid="{00000000-0005-0000-0000-000049040000}"/>
    <cellStyle name="p_DCF_COMPS_Charts 04-04-08" xfId="1047" xr:uid="{00000000-0005-0000-0000-00004A040000}"/>
    <cellStyle name="p_DCF_COMPS_Core WACC" xfId="1048" xr:uid="{00000000-0005-0000-0000-00004B040000}"/>
    <cellStyle name="p_DCF_COMPS_ESCOperatingModel Revised Base Case Banks 260101" xfId="1049" xr:uid="{00000000-0005-0000-0000-00004C040000}"/>
    <cellStyle name="p_DCF_COMPS_FINALGRA" xfId="1050" xr:uid="{00000000-0005-0000-0000-00004D040000}"/>
    <cellStyle name="p_DCF_COMPS_FINALGRA_Apax Banks Model2" xfId="1051" xr:uid="{00000000-0005-0000-0000-00004E040000}"/>
    <cellStyle name="p_DCF_COMPS_FINALGRA_ESCOperatingModel Revised Base Case Banks 260101" xfId="1052" xr:uid="{00000000-0005-0000-0000-00004F040000}"/>
    <cellStyle name="p_DCF_COMPS_FINALGRA_finalised and conformed model2" xfId="1053" xr:uid="{00000000-0005-0000-0000-000050040000}"/>
    <cellStyle name="p_DCF_COMPS_FINALGRA_finalised and conformed model2_1" xfId="1054" xr:uid="{00000000-0005-0000-0000-000051040000}"/>
    <cellStyle name="p_DCF_COMPS_FINALGRA_Gassman Mods26" xfId="1055" xr:uid="{00000000-0005-0000-0000-000052040000}"/>
    <cellStyle name="p_DCF_COMPS_FINALGRA_Italian model9" xfId="1056" xr:uid="{00000000-0005-0000-0000-000053040000}"/>
    <cellStyle name="p_DCF_COMPS_FINALGRA_LTM Analysis" xfId="1057" xr:uid="{00000000-0005-0000-0000-000054040000}"/>
    <cellStyle name="p_DCF_COMPS_FINALGRA_Model_1" xfId="1058" xr:uid="{00000000-0005-0000-0000-000055040000}"/>
    <cellStyle name="p_DCF_COMPS_FINALGRA_model11.xls Chart 1" xfId="1059" xr:uid="{00000000-0005-0000-0000-000056040000}"/>
    <cellStyle name="p_DCF_COMPS_FINALGRA_model28" xfId="1060" xr:uid="{00000000-0005-0000-0000-000057040000}"/>
    <cellStyle name="p_DCF_COMPS_FINALGRA_model5.xls Chart 1" xfId="1061" xr:uid="{00000000-0005-0000-0000-000058040000}"/>
    <cellStyle name="p_DCF_COMPS_FINALGRA_model6.xls Chart 1" xfId="1062" xr:uid="{00000000-0005-0000-0000-000059040000}"/>
    <cellStyle name="p_DCF_COMPS_FINALGRA_PwC (Version 10) Revised- CP site by site1" xfId="1063" xr:uid="{00000000-0005-0000-0000-00005A040000}"/>
    <cellStyle name="p_DCF_COMPS_FINALGRA_PwC (Version 10) Revised- CP site by site1_finalised and conformed model2" xfId="1064" xr:uid="{00000000-0005-0000-0000-00005B040000}"/>
    <cellStyle name="p_DCF_COMPS_FINALGRA_PwC (Version 10) Revised- CP site by site1_Gassman Mods26" xfId="1065" xr:uid="{00000000-0005-0000-0000-00005C040000}"/>
    <cellStyle name="p_DCF_COMPS_FINALGRA_PwC (Version 10) Revised- CP site by site1_Gassman Mods26_ATT LBO Model 0058" xfId="1066" xr:uid="{00000000-0005-0000-0000-00005D040000}"/>
    <cellStyle name="p_DCF_COMPS_FINALGRA_PwC (Version 10) Revised- CP site by site1_Gassman Mods26_Rosen Mod_47 no acq NEW NUMBERS1" xfId="1067" xr:uid="{00000000-0005-0000-0000-00005E040000}"/>
    <cellStyle name="p_DCF_COMPS_FINALGRA_PwC (Version 10) Revised- CP site by site1_Gassman Mods26_Waterfall Template" xfId="1068" xr:uid="{00000000-0005-0000-0000-00005F040000}"/>
    <cellStyle name="p_DCF_COMPS_FINALGRA_PwC (Version 10) Revised- CP site by site1_Italian model9" xfId="1069" xr:uid="{00000000-0005-0000-0000-000060040000}"/>
    <cellStyle name="p_DCF_COMPS_FINALGRA_PwC (Version 10) Revised- CP site by site1_LTM Analysis" xfId="1070" xr:uid="{00000000-0005-0000-0000-000061040000}"/>
    <cellStyle name="p_DCF_COMPS_FINALGRA_PwC (Version 10) Revised- CP site by site1_Modefuckup" xfId="1071" xr:uid="{00000000-0005-0000-0000-000062040000}"/>
    <cellStyle name="p_DCF_COMPS_FINALGRA_PwC (Version 10) Revised- CP site by site1_Model_1" xfId="1072" xr:uid="{00000000-0005-0000-0000-000063040000}"/>
    <cellStyle name="p_DCF_COMPS_FINALGRA_PwC (Version 10) Revised- CP site by site1_model28" xfId="1073" xr:uid="{00000000-0005-0000-0000-000064040000}"/>
    <cellStyle name="p_DCF_COMPS_FINALGRA_PwC (Version 10) Revised- CP site by site1_stupid_2" xfId="1074" xr:uid="{00000000-0005-0000-0000-000065040000}"/>
    <cellStyle name="p_DCF_COMPS_FINALGRA_splash mod 050700" xfId="1075" xr:uid="{00000000-0005-0000-0000-000066040000}"/>
    <cellStyle name="p_DCF_COMPS_FINALGRA_stupid_2" xfId="1076" xr:uid="{00000000-0005-0000-0000-000067040000}"/>
    <cellStyle name="p_DCF_COMPS_First Data LBO Model v4" xfId="1077" xr:uid="{00000000-0005-0000-0000-000068040000}"/>
    <cellStyle name="p_DCF_COMPS_Gassman Mods26" xfId="1078" xr:uid="{00000000-0005-0000-0000-000069040000}"/>
    <cellStyle name="p_DCF_COMPS_Gassman Mods26_ATT LBO Model 0058" xfId="1079" xr:uid="{00000000-0005-0000-0000-00006A040000}"/>
    <cellStyle name="p_DCF_COMPS_Gassman Mods26_Rosen Mod_47 no acq NEW NUMBERS1" xfId="1080" xr:uid="{00000000-0005-0000-0000-00006B040000}"/>
    <cellStyle name="p_DCF_COMPS_Gassman Mods26_Waterfall Template" xfId="1081" xr:uid="{00000000-0005-0000-0000-00006C040000}"/>
    <cellStyle name="p_DCF_COMPS_Middle LBO Model" xfId="1082" xr:uid="{00000000-0005-0000-0000-00006D040000}"/>
    <cellStyle name="p_DCF_COMPS_Model_1" xfId="1083" xr:uid="{00000000-0005-0000-0000-00006E040000}"/>
    <cellStyle name="p_DCF_COMPS_model11.xls Chart 1" xfId="1084" xr:uid="{00000000-0005-0000-0000-00006F040000}"/>
    <cellStyle name="p_DCF_COMPS_Model3" xfId="1085" xr:uid="{00000000-0005-0000-0000-000070040000}"/>
    <cellStyle name="p_DCF_COMPS_Model3_Gassman Mods26" xfId="1086" xr:uid="{00000000-0005-0000-0000-000071040000}"/>
    <cellStyle name="p_DCF_COMPS_Model3_Gassman Mods26_ATT LBO Model 0058" xfId="1087" xr:uid="{00000000-0005-0000-0000-000072040000}"/>
    <cellStyle name="p_DCF_COMPS_Model3_Gassman Mods26_Rosen Mod_47 no acq NEW NUMBERS1" xfId="1088" xr:uid="{00000000-0005-0000-0000-000073040000}"/>
    <cellStyle name="p_DCF_COMPS_Model3_Gassman Mods26_Waterfall Template" xfId="1089" xr:uid="{00000000-0005-0000-0000-000074040000}"/>
    <cellStyle name="p_DCF_COMPS_Model3_Model_1" xfId="1090" xr:uid="{00000000-0005-0000-0000-000075040000}"/>
    <cellStyle name="p_DCF_COMPS_Model3_stupid_2" xfId="1091" xr:uid="{00000000-0005-0000-0000-000076040000}"/>
    <cellStyle name="p_DCF_COMPS_model5.xls Chart 1" xfId="1092" xr:uid="{00000000-0005-0000-0000-000077040000}"/>
    <cellStyle name="p_DCF_COMPS_model6.xls Chart 1" xfId="1093" xr:uid="{00000000-0005-0000-0000-000078040000}"/>
    <cellStyle name="p_DCF_COMPS_MODEL8" xfId="1094" xr:uid="{00000000-0005-0000-0000-000079040000}"/>
    <cellStyle name="p_DCF_COMPS_MODEL8_Apax Banks Model2" xfId="1095" xr:uid="{00000000-0005-0000-0000-00007A040000}"/>
    <cellStyle name="p_DCF_COMPS_MODEL8_ESCOperatingModel Revised Base Case Banks 260101" xfId="1096" xr:uid="{00000000-0005-0000-0000-00007B040000}"/>
    <cellStyle name="p_DCF_COMPS_MODEL8_finalised and conformed model2" xfId="1097" xr:uid="{00000000-0005-0000-0000-00007C040000}"/>
    <cellStyle name="p_DCF_COMPS_MODEL8_Gassman Mods26" xfId="1098" xr:uid="{00000000-0005-0000-0000-00007D040000}"/>
    <cellStyle name="p_DCF_COMPS_MODEL8_Gassman Mods26_ATT LBO Model 0058" xfId="1099" xr:uid="{00000000-0005-0000-0000-00007E040000}"/>
    <cellStyle name="p_DCF_COMPS_MODEL8_Gassman Mods26_Rosen Mod_47 no acq NEW NUMBERS1" xfId="1100" xr:uid="{00000000-0005-0000-0000-00007F040000}"/>
    <cellStyle name="p_DCF_COMPS_MODEL8_Gassman Mods26_Waterfall Template" xfId="1101" xr:uid="{00000000-0005-0000-0000-000080040000}"/>
    <cellStyle name="p_DCF_COMPS_MODEL8_Italian model9" xfId="1102" xr:uid="{00000000-0005-0000-0000-000081040000}"/>
    <cellStyle name="p_DCF_COMPS_MODEL8_LTM Analysis" xfId="1103" xr:uid="{00000000-0005-0000-0000-000082040000}"/>
    <cellStyle name="p_DCF_COMPS_MODEL8_Model_1" xfId="1104" xr:uid="{00000000-0005-0000-0000-000083040000}"/>
    <cellStyle name="p_DCF_COMPS_MODEL8_Model_9" xfId="1105" xr:uid="{00000000-0005-0000-0000-000084040000}"/>
    <cellStyle name="p_DCF_COMPS_MODEL8_model11.xls Chart 1" xfId="1106" xr:uid="{00000000-0005-0000-0000-000085040000}"/>
    <cellStyle name="p_DCF_COMPS_MODEL8_model28" xfId="1107" xr:uid="{00000000-0005-0000-0000-000086040000}"/>
    <cellStyle name="p_DCF_COMPS_MODEL8_model5.xls Chart 1" xfId="1108" xr:uid="{00000000-0005-0000-0000-000087040000}"/>
    <cellStyle name="p_DCF_COMPS_MODEL8_model6.xls Chart 1" xfId="1109" xr:uid="{00000000-0005-0000-0000-000088040000}"/>
    <cellStyle name="p_DCF_COMPS_MODEL8_Newmodel12" xfId="1110" xr:uid="{00000000-0005-0000-0000-000089040000}"/>
    <cellStyle name="p_DCF_COMPS_MODEL8_PwC (Version 10) Revised- CP site by site1" xfId="1111" xr:uid="{00000000-0005-0000-0000-00008A040000}"/>
    <cellStyle name="p_DCF_COMPS_MODEL8_PwC (Version 10) Revised- CP site by site1_finalised and conformed model2" xfId="1112" xr:uid="{00000000-0005-0000-0000-00008B040000}"/>
    <cellStyle name="p_DCF_COMPS_MODEL8_PwC (Version 10) Revised- CP site by site1_Gassman Mods26" xfId="1113" xr:uid="{00000000-0005-0000-0000-00008C040000}"/>
    <cellStyle name="p_DCF_COMPS_MODEL8_PwC (Version 10) Revised- CP site by site1_Gassman Mods26_ATT LBO Model 0058" xfId="1114" xr:uid="{00000000-0005-0000-0000-00008D040000}"/>
    <cellStyle name="p_DCF_COMPS_MODEL8_PwC (Version 10) Revised- CP site by site1_Gassman Mods26_Rosen Mod_47 no acq NEW NUMBERS1" xfId="1115" xr:uid="{00000000-0005-0000-0000-00008E040000}"/>
    <cellStyle name="p_DCF_COMPS_MODEL8_PwC (Version 10) Revised- CP site by site1_Gassman Mods26_Waterfall Template" xfId="1116" xr:uid="{00000000-0005-0000-0000-00008F040000}"/>
    <cellStyle name="p_DCF_COMPS_MODEL8_PwC (Version 10) Revised- CP site by site1_Italian model9" xfId="1117" xr:uid="{00000000-0005-0000-0000-000090040000}"/>
    <cellStyle name="p_DCF_COMPS_MODEL8_PwC (Version 10) Revised- CP site by site1_LTM Analysis" xfId="1118" xr:uid="{00000000-0005-0000-0000-000091040000}"/>
    <cellStyle name="p_DCF_COMPS_MODEL8_PwC (Version 10) Revised- CP site by site1_Model_1" xfId="1119" xr:uid="{00000000-0005-0000-0000-000092040000}"/>
    <cellStyle name="p_DCF_COMPS_MODEL8_PwC (Version 10) Revised- CP site by site1_model28" xfId="1120" xr:uid="{00000000-0005-0000-0000-000093040000}"/>
    <cellStyle name="p_DCF_COMPS_MODEL8_PwC (Version 10) Revised- CP site by site1_stupid_2" xfId="1121" xr:uid="{00000000-0005-0000-0000-000094040000}"/>
    <cellStyle name="p_DCF_COMPS_MODEL8_splash mod 050700" xfId="1122" xr:uid="{00000000-0005-0000-0000-000095040000}"/>
    <cellStyle name="p_DCF_COMPS_MODEL8_stupid_2" xfId="1123" xr:uid="{00000000-0005-0000-0000-000096040000}"/>
    <cellStyle name="p_DCF_COMPS_PwC (Version 10) Revised- CP site by site1" xfId="1124" xr:uid="{00000000-0005-0000-0000-000097040000}"/>
    <cellStyle name="p_DCF_COMPS_PwC (Version 10) Revised- CP site by site1_finalised and conformed model2" xfId="1125" xr:uid="{00000000-0005-0000-0000-000098040000}"/>
    <cellStyle name="p_DCF_COMPS_PwC (Version 10) Revised- CP site by site1_finalised and conformed model2_1" xfId="1126" xr:uid="{00000000-0005-0000-0000-000099040000}"/>
    <cellStyle name="p_DCF_COMPS_PwC (Version 10) Revised- CP site by site1_Gassman Mods26" xfId="1127" xr:uid="{00000000-0005-0000-0000-00009A040000}"/>
    <cellStyle name="p_DCF_COMPS_PwC (Version 10) Revised- CP site by site1_Gassman Mods26_ATT LBO Model 0058" xfId="1128" xr:uid="{00000000-0005-0000-0000-00009B040000}"/>
    <cellStyle name="p_DCF_COMPS_PwC (Version 10) Revised- CP site by site1_Gassman Mods26_Rosen Mod_47 no acq NEW NUMBERS1" xfId="1129" xr:uid="{00000000-0005-0000-0000-00009C040000}"/>
    <cellStyle name="p_DCF_COMPS_PwC (Version 10) Revised- CP site by site1_Gassman Mods26_Waterfall Template" xfId="1130" xr:uid="{00000000-0005-0000-0000-00009D040000}"/>
    <cellStyle name="p_DCF_COMPS_PwC (Version 10) Revised- CP site by site1_Italian model9" xfId="1131" xr:uid="{00000000-0005-0000-0000-00009E040000}"/>
    <cellStyle name="p_DCF_COMPS_PwC (Version 10) Revised- CP site by site1_LTM Analysis" xfId="1132" xr:uid="{00000000-0005-0000-0000-00009F040000}"/>
    <cellStyle name="p_DCF_COMPS_PwC (Version 10) Revised- CP site by site1_Model_1" xfId="1133" xr:uid="{00000000-0005-0000-0000-0000A0040000}"/>
    <cellStyle name="p_DCF_COMPS_PwC (Version 10) Revised- CP site by site1_model28" xfId="1134" xr:uid="{00000000-0005-0000-0000-0000A1040000}"/>
    <cellStyle name="p_DCF_COMPS_PwC (Version 10) Revised- CP site by site1_stupid_2" xfId="1135" xr:uid="{00000000-0005-0000-0000-0000A2040000}"/>
    <cellStyle name="p_DCF_COMPS_PwC (Version 7) Revised- CP site by site" xfId="1136" xr:uid="{00000000-0005-0000-0000-0000A3040000}"/>
    <cellStyle name="p_DCF_COMPS_splash mod 050700" xfId="1137" xr:uid="{00000000-0005-0000-0000-0000A4040000}"/>
    <cellStyle name="p_DCF_COMPS_stupid_2" xfId="1138" xr:uid="{00000000-0005-0000-0000-0000A5040000}"/>
    <cellStyle name="p_DCF_COMPS_tables2" xfId="1139" xr:uid="{00000000-0005-0000-0000-0000A6040000}"/>
    <cellStyle name="p_DCF_COMPS_tables2_Apax Banks Model2" xfId="1140" xr:uid="{00000000-0005-0000-0000-0000A7040000}"/>
    <cellStyle name="p_DCF_COMPS_tables2_ESCOperatingModel Revised Base Case Banks 260101" xfId="1141" xr:uid="{00000000-0005-0000-0000-0000A8040000}"/>
    <cellStyle name="p_DCF_COMPS_tables2_finalised and conformed model2" xfId="1142" xr:uid="{00000000-0005-0000-0000-0000A9040000}"/>
    <cellStyle name="p_DCF_COMPS_tables2_finalised and conformed model2_1" xfId="1143" xr:uid="{00000000-0005-0000-0000-0000AA040000}"/>
    <cellStyle name="p_DCF_COMPS_tables2_Gassman Mods26" xfId="1144" xr:uid="{00000000-0005-0000-0000-0000AB040000}"/>
    <cellStyle name="p_DCF_COMPS_tables2_Italian model9" xfId="1145" xr:uid="{00000000-0005-0000-0000-0000AC040000}"/>
    <cellStyle name="p_DCF_COMPS_tables2_LTM Analysis" xfId="1146" xr:uid="{00000000-0005-0000-0000-0000AD040000}"/>
    <cellStyle name="p_DCF_COMPS_tables2_Model_1" xfId="1147" xr:uid="{00000000-0005-0000-0000-0000AE040000}"/>
    <cellStyle name="p_DCF_COMPS_tables2_model11.xls Chart 1" xfId="1148" xr:uid="{00000000-0005-0000-0000-0000AF040000}"/>
    <cellStyle name="p_DCF_COMPS_tables2_model28" xfId="1149" xr:uid="{00000000-0005-0000-0000-0000B0040000}"/>
    <cellStyle name="p_DCF_COMPS_tables2_model5.xls Chart 1" xfId="1150" xr:uid="{00000000-0005-0000-0000-0000B1040000}"/>
    <cellStyle name="p_DCF_COMPS_tables2_model6.xls Chart 1" xfId="1151" xr:uid="{00000000-0005-0000-0000-0000B2040000}"/>
    <cellStyle name="p_DCF_COMPS_tables2_PwC (Version 10) Revised- CP site by site1" xfId="1152" xr:uid="{00000000-0005-0000-0000-0000B3040000}"/>
    <cellStyle name="p_DCF_COMPS_tables2_PwC (Version 10) Revised- CP site by site1_finalised and conformed model2" xfId="1153" xr:uid="{00000000-0005-0000-0000-0000B4040000}"/>
    <cellStyle name="p_DCF_COMPS_tables2_PwC (Version 10) Revised- CP site by site1_Gassman Mods26" xfId="1154" xr:uid="{00000000-0005-0000-0000-0000B5040000}"/>
    <cellStyle name="p_DCF_COMPS_tables2_PwC (Version 10) Revised- CP site by site1_Gassman Mods26_ATT LBO Model 0058" xfId="1155" xr:uid="{00000000-0005-0000-0000-0000B6040000}"/>
    <cellStyle name="p_DCF_COMPS_tables2_PwC (Version 10) Revised- CP site by site1_Gassman Mods26_Rosen Mod_47 no acq NEW NUMBERS1" xfId="1156" xr:uid="{00000000-0005-0000-0000-0000B7040000}"/>
    <cellStyle name="p_DCF_COMPS_tables2_PwC (Version 10) Revised- CP site by site1_Gassman Mods26_Waterfall Template" xfId="1157" xr:uid="{00000000-0005-0000-0000-0000B8040000}"/>
    <cellStyle name="p_DCF_COMPS_tables2_PwC (Version 10) Revised- CP site by site1_Italian model9" xfId="1158" xr:uid="{00000000-0005-0000-0000-0000B9040000}"/>
    <cellStyle name="p_DCF_COMPS_tables2_PwC (Version 10) Revised- CP site by site1_LTM Analysis" xfId="1159" xr:uid="{00000000-0005-0000-0000-0000BA040000}"/>
    <cellStyle name="p_DCF_COMPS_tables2_PwC (Version 10) Revised- CP site by site1_Modefuckup" xfId="1160" xr:uid="{00000000-0005-0000-0000-0000BB040000}"/>
    <cellStyle name="p_DCF_COMPS_tables2_PwC (Version 10) Revised- CP site by site1_Model_1" xfId="1161" xr:uid="{00000000-0005-0000-0000-0000BC040000}"/>
    <cellStyle name="p_DCF_COMPS_tables2_PwC (Version 10) Revised- CP site by site1_model28" xfId="1162" xr:uid="{00000000-0005-0000-0000-0000BD040000}"/>
    <cellStyle name="p_DCF_COMPS_tables2_PwC (Version 10) Revised- CP site by site1_stupid_2" xfId="1163" xr:uid="{00000000-0005-0000-0000-0000BE040000}"/>
    <cellStyle name="p_DCF_COMPS_tables2_splash mod 050700" xfId="1164" xr:uid="{00000000-0005-0000-0000-0000BF040000}"/>
    <cellStyle name="p_DCF_COMPS_tables2_stupid_2" xfId="1165" xr:uid="{00000000-0005-0000-0000-0000C0040000}"/>
    <cellStyle name="p_DCF_COMPS_template (2)" xfId="1166" xr:uid="{00000000-0005-0000-0000-0000C1040000}"/>
    <cellStyle name="p_DCF_comps11" xfId="1167" xr:uid="{00000000-0005-0000-0000-0000C2040000}"/>
    <cellStyle name="p_DCF_compsupdate11" xfId="1168" xr:uid="{00000000-0005-0000-0000-0000C3040000}"/>
    <cellStyle name="p_DCF_Core WACC" xfId="1169" xr:uid="{00000000-0005-0000-0000-0000C4040000}"/>
    <cellStyle name="p_DCF_CPN Px" xfId="1170" xr:uid="{00000000-0005-0000-0000-0000C5040000}"/>
    <cellStyle name="p_DCF_CPN-Model_05" xfId="1171" xr:uid="{00000000-0005-0000-0000-0000C6040000}"/>
    <cellStyle name="p_DCF_DCF5" xfId="1172" xr:uid="{00000000-0005-0000-0000-0000C7040000}"/>
    <cellStyle name="p_DCF_DCF5_Model02a" xfId="1173" xr:uid="{00000000-0005-0000-0000-0000C8040000}"/>
    <cellStyle name="p_DCF_Debt_comps" xfId="1174" xr:uid="{00000000-0005-0000-0000-0000C9040000}"/>
    <cellStyle name="p_DCF_Debt_comps_comps9" xfId="1175" xr:uid="{00000000-0005-0000-0000-0000CA040000}"/>
    <cellStyle name="p_DCF_DYN Segment Valuation_7-29-02" xfId="1176" xr:uid="{00000000-0005-0000-0000-0000CB040000}"/>
    <cellStyle name="p_DCF_EPIQ Model_42" xfId="1177" xr:uid="{00000000-0005-0000-0000-0000CC040000}"/>
    <cellStyle name="p_DCF_EPIQ Model_43" xfId="1178" xr:uid="{00000000-0005-0000-0000-0000CD040000}"/>
    <cellStyle name="p_DCF_EQCOMP5" xfId="1179" xr:uid="{00000000-0005-0000-0000-0000CE040000}"/>
    <cellStyle name="p_DCF_EQCOMP5_Apax Banks Model2" xfId="1180" xr:uid="{00000000-0005-0000-0000-0000CF040000}"/>
    <cellStyle name="p_DCF_EQCOMP5_ESCOperatingModel Revised Base Case Banks 260101" xfId="1181" xr:uid="{00000000-0005-0000-0000-0000D0040000}"/>
    <cellStyle name="p_DCF_EQCOMP5_FINALGRA" xfId="1182" xr:uid="{00000000-0005-0000-0000-0000D1040000}"/>
    <cellStyle name="p_DCF_EQCOMP5_FINALGRA_Apax Banks Model2" xfId="1183" xr:uid="{00000000-0005-0000-0000-0000D2040000}"/>
    <cellStyle name="p_DCF_EQCOMP5_FINALGRA_ESCOperatingModel Revised Base Case Banks 260101" xfId="1184" xr:uid="{00000000-0005-0000-0000-0000D3040000}"/>
    <cellStyle name="p_DCF_EQCOMP5_FINALGRA_finalised and conformed model2" xfId="1185" xr:uid="{00000000-0005-0000-0000-0000D4040000}"/>
    <cellStyle name="p_DCF_EQCOMP5_FINALGRA_finalised and conformed model2_1" xfId="1186" xr:uid="{00000000-0005-0000-0000-0000D5040000}"/>
    <cellStyle name="p_DCF_EQCOMP5_FINALGRA_Gassman Mods26" xfId="1187" xr:uid="{00000000-0005-0000-0000-0000D6040000}"/>
    <cellStyle name="p_DCF_EQCOMP5_FINALGRA_Italian model9" xfId="1188" xr:uid="{00000000-0005-0000-0000-0000D7040000}"/>
    <cellStyle name="p_DCF_EQCOMP5_FINALGRA_LTM Analysis" xfId="1189" xr:uid="{00000000-0005-0000-0000-0000D8040000}"/>
    <cellStyle name="p_DCF_EQCOMP5_FINALGRA_Model_1" xfId="1190" xr:uid="{00000000-0005-0000-0000-0000D9040000}"/>
    <cellStyle name="p_DCF_EQCOMP5_FINALGRA_model11.xls Chart 1" xfId="1191" xr:uid="{00000000-0005-0000-0000-0000DA040000}"/>
    <cellStyle name="p_DCF_EQCOMP5_FINALGRA_model28" xfId="1192" xr:uid="{00000000-0005-0000-0000-0000DB040000}"/>
    <cellStyle name="p_DCF_EQCOMP5_FINALGRA_model5.xls Chart 1" xfId="1193" xr:uid="{00000000-0005-0000-0000-0000DC040000}"/>
    <cellStyle name="p_DCF_EQCOMP5_FINALGRA_model6.xls Chart 1" xfId="1194" xr:uid="{00000000-0005-0000-0000-0000DD040000}"/>
    <cellStyle name="p_DCF_EQCOMP5_FINALGRA_PwC (Version 10) Revised- CP site by site1" xfId="1195" xr:uid="{00000000-0005-0000-0000-0000DE040000}"/>
    <cellStyle name="p_DCF_EQCOMP5_FINALGRA_PwC (Version 10) Revised- CP site by site1_finalised and conformed model2" xfId="1196" xr:uid="{00000000-0005-0000-0000-0000DF040000}"/>
    <cellStyle name="p_DCF_EQCOMP5_FINALGRA_PwC (Version 10) Revised- CP site by site1_Gassman Mods26" xfId="1197" xr:uid="{00000000-0005-0000-0000-0000E0040000}"/>
    <cellStyle name="p_DCF_EQCOMP5_FINALGRA_PwC (Version 10) Revised- CP site by site1_Gassman Mods26_ATT LBO Model 0058" xfId="1198" xr:uid="{00000000-0005-0000-0000-0000E1040000}"/>
    <cellStyle name="p_DCF_EQCOMP5_FINALGRA_PwC (Version 10) Revised- CP site by site1_Gassman Mods26_Rosen Mod_47 no acq NEW NUMBERS1" xfId="1199" xr:uid="{00000000-0005-0000-0000-0000E2040000}"/>
    <cellStyle name="p_DCF_EQCOMP5_FINALGRA_PwC (Version 10) Revised- CP site by site1_Gassman Mods26_Waterfall Template" xfId="1200" xr:uid="{00000000-0005-0000-0000-0000E3040000}"/>
    <cellStyle name="p_DCF_EQCOMP5_FINALGRA_PwC (Version 10) Revised- CP site by site1_Italian model9" xfId="1201" xr:uid="{00000000-0005-0000-0000-0000E4040000}"/>
    <cellStyle name="p_DCF_EQCOMP5_FINALGRA_PwC (Version 10) Revised- CP site by site1_LTM Analysis" xfId="1202" xr:uid="{00000000-0005-0000-0000-0000E5040000}"/>
    <cellStyle name="p_DCF_EQCOMP5_FINALGRA_PwC (Version 10) Revised- CP site by site1_Modefuckup" xfId="1203" xr:uid="{00000000-0005-0000-0000-0000E6040000}"/>
    <cellStyle name="p_DCF_EQCOMP5_FINALGRA_PwC (Version 10) Revised- CP site by site1_Model_1" xfId="1204" xr:uid="{00000000-0005-0000-0000-0000E7040000}"/>
    <cellStyle name="p_DCF_EQCOMP5_FINALGRA_PwC (Version 10) Revised- CP site by site1_model28" xfId="1205" xr:uid="{00000000-0005-0000-0000-0000E8040000}"/>
    <cellStyle name="p_DCF_EQCOMP5_FINALGRA_PwC (Version 10) Revised- CP site by site1_stupid_2" xfId="1206" xr:uid="{00000000-0005-0000-0000-0000E9040000}"/>
    <cellStyle name="p_DCF_EQCOMP5_FINALGRA_splash mod 050700" xfId="1207" xr:uid="{00000000-0005-0000-0000-0000EA040000}"/>
    <cellStyle name="p_DCF_EQCOMP5_FINALGRA_stupid_2" xfId="1208" xr:uid="{00000000-0005-0000-0000-0000EB040000}"/>
    <cellStyle name="p_DCF_EQCOMP5_Gassman Mods26" xfId="1209" xr:uid="{00000000-0005-0000-0000-0000EC040000}"/>
    <cellStyle name="p_DCF_EQCOMP5_Gassman Mods26_ATT LBO Model 0058" xfId="1210" xr:uid="{00000000-0005-0000-0000-0000ED040000}"/>
    <cellStyle name="p_DCF_EQCOMP5_Gassman Mods26_Rosen Mod_47 no acq NEW NUMBERS1" xfId="1211" xr:uid="{00000000-0005-0000-0000-0000EE040000}"/>
    <cellStyle name="p_DCF_EQCOMP5_Gassman Mods26_Waterfall Template" xfId="1212" xr:uid="{00000000-0005-0000-0000-0000EF040000}"/>
    <cellStyle name="p_DCF_EQCOMP5_Model_1" xfId="1213" xr:uid="{00000000-0005-0000-0000-0000F0040000}"/>
    <cellStyle name="p_DCF_EQCOMP5_model11.xls Chart 1" xfId="1214" xr:uid="{00000000-0005-0000-0000-0000F1040000}"/>
    <cellStyle name="p_DCF_EQCOMP5_Model3" xfId="1215" xr:uid="{00000000-0005-0000-0000-0000F2040000}"/>
    <cellStyle name="p_DCF_EQCOMP5_Model3_Gassman Mods26" xfId="1216" xr:uid="{00000000-0005-0000-0000-0000F3040000}"/>
    <cellStyle name="p_DCF_EQCOMP5_Model3_Gassman Mods26_ATT LBO Model 0058" xfId="1217" xr:uid="{00000000-0005-0000-0000-0000F4040000}"/>
    <cellStyle name="p_DCF_EQCOMP5_Model3_Gassman Mods26_Rosen Mod_47 no acq NEW NUMBERS1" xfId="1218" xr:uid="{00000000-0005-0000-0000-0000F5040000}"/>
    <cellStyle name="p_DCF_EQCOMP5_Model3_Gassman Mods26_Waterfall Template" xfId="1219" xr:uid="{00000000-0005-0000-0000-0000F6040000}"/>
    <cellStyle name="p_DCF_EQCOMP5_Model3_Model_1" xfId="1220" xr:uid="{00000000-0005-0000-0000-0000F7040000}"/>
    <cellStyle name="p_DCF_EQCOMP5_Model3_stupid_2" xfId="1221" xr:uid="{00000000-0005-0000-0000-0000F8040000}"/>
    <cellStyle name="p_DCF_EQCOMP5_model5.xls Chart 1" xfId="1222" xr:uid="{00000000-0005-0000-0000-0000F9040000}"/>
    <cellStyle name="p_DCF_EQCOMP5_model6.xls Chart 1" xfId="1223" xr:uid="{00000000-0005-0000-0000-0000FA040000}"/>
    <cellStyle name="p_DCF_EQCOMP5_MODEL8" xfId="1224" xr:uid="{00000000-0005-0000-0000-0000FB040000}"/>
    <cellStyle name="p_DCF_EQCOMP5_MODEL8_Apax Banks Model2" xfId="1225" xr:uid="{00000000-0005-0000-0000-0000FC040000}"/>
    <cellStyle name="p_DCF_EQCOMP5_MODEL8_ESCOperatingModel Revised Base Case Banks 260101" xfId="1226" xr:uid="{00000000-0005-0000-0000-0000FD040000}"/>
    <cellStyle name="p_DCF_EQCOMP5_MODEL8_finalised and conformed model2" xfId="1227" xr:uid="{00000000-0005-0000-0000-0000FE040000}"/>
    <cellStyle name="p_DCF_EQCOMP5_MODEL8_Gassman Mods26" xfId="1228" xr:uid="{00000000-0005-0000-0000-0000FF040000}"/>
    <cellStyle name="p_DCF_EQCOMP5_MODEL8_Gassman Mods26_ATT LBO Model 0058" xfId="1229" xr:uid="{00000000-0005-0000-0000-000000050000}"/>
    <cellStyle name="p_DCF_EQCOMP5_MODEL8_Gassman Mods26_Rosen Mod_47 no acq NEW NUMBERS1" xfId="1230" xr:uid="{00000000-0005-0000-0000-000001050000}"/>
    <cellStyle name="p_DCF_EQCOMP5_MODEL8_Gassman Mods26_Waterfall Template" xfId="1231" xr:uid="{00000000-0005-0000-0000-000002050000}"/>
    <cellStyle name="p_DCF_EQCOMP5_MODEL8_Italian model9" xfId="1232" xr:uid="{00000000-0005-0000-0000-000003050000}"/>
    <cellStyle name="p_DCF_EQCOMP5_MODEL8_LTM Analysis" xfId="1233" xr:uid="{00000000-0005-0000-0000-000004050000}"/>
    <cellStyle name="p_DCF_EQCOMP5_MODEL8_Model_1" xfId="1234" xr:uid="{00000000-0005-0000-0000-000005050000}"/>
    <cellStyle name="p_DCF_EQCOMP5_MODEL8_Model_9" xfId="1235" xr:uid="{00000000-0005-0000-0000-000006050000}"/>
    <cellStyle name="p_DCF_EQCOMP5_MODEL8_model11.xls Chart 1" xfId="1236" xr:uid="{00000000-0005-0000-0000-000007050000}"/>
    <cellStyle name="p_DCF_EQCOMP5_MODEL8_model28" xfId="1237" xr:uid="{00000000-0005-0000-0000-000008050000}"/>
    <cellStyle name="p_DCF_EQCOMP5_MODEL8_model5.xls Chart 1" xfId="1238" xr:uid="{00000000-0005-0000-0000-000009050000}"/>
    <cellStyle name="p_DCF_EQCOMP5_MODEL8_model6.xls Chart 1" xfId="1239" xr:uid="{00000000-0005-0000-0000-00000A050000}"/>
    <cellStyle name="p_DCF_EQCOMP5_MODEL8_Newmodel12" xfId="1240" xr:uid="{00000000-0005-0000-0000-00000B050000}"/>
    <cellStyle name="p_DCF_EQCOMP5_MODEL8_PwC (Version 10) Revised- CP site by site1" xfId="1241" xr:uid="{00000000-0005-0000-0000-00000C050000}"/>
    <cellStyle name="p_DCF_EQCOMP5_MODEL8_PwC (Version 10) Revised- CP site by site1_finalised and conformed model2" xfId="1242" xr:uid="{00000000-0005-0000-0000-00000D050000}"/>
    <cellStyle name="p_DCF_EQCOMP5_MODEL8_PwC (Version 10) Revised- CP site by site1_Gassman Mods26" xfId="1243" xr:uid="{00000000-0005-0000-0000-00000E050000}"/>
    <cellStyle name="p_DCF_EQCOMP5_MODEL8_PwC (Version 10) Revised- CP site by site1_Gassman Mods26_ATT LBO Model 0058" xfId="1244" xr:uid="{00000000-0005-0000-0000-00000F050000}"/>
    <cellStyle name="p_DCF_EQCOMP5_MODEL8_PwC (Version 10) Revised- CP site by site1_Gassman Mods26_Rosen Mod_47 no acq NEW NUMBERS1" xfId="1245" xr:uid="{00000000-0005-0000-0000-000010050000}"/>
    <cellStyle name="p_DCF_EQCOMP5_MODEL8_PwC (Version 10) Revised- CP site by site1_Gassman Mods26_Waterfall Template" xfId="1246" xr:uid="{00000000-0005-0000-0000-000011050000}"/>
    <cellStyle name="p_DCF_EQCOMP5_MODEL8_PwC (Version 10) Revised- CP site by site1_Italian model9" xfId="1247" xr:uid="{00000000-0005-0000-0000-000012050000}"/>
    <cellStyle name="p_DCF_EQCOMP5_MODEL8_PwC (Version 10) Revised- CP site by site1_LTM Analysis" xfId="1248" xr:uid="{00000000-0005-0000-0000-000013050000}"/>
    <cellStyle name="p_DCF_EQCOMP5_MODEL8_PwC (Version 10) Revised- CP site by site1_Model_1" xfId="1249" xr:uid="{00000000-0005-0000-0000-000014050000}"/>
    <cellStyle name="p_DCF_EQCOMP5_MODEL8_PwC (Version 10) Revised- CP site by site1_model28" xfId="1250" xr:uid="{00000000-0005-0000-0000-000015050000}"/>
    <cellStyle name="p_DCF_EQCOMP5_MODEL8_PwC (Version 10) Revised- CP site by site1_stupid_2" xfId="1251" xr:uid="{00000000-0005-0000-0000-000016050000}"/>
    <cellStyle name="p_DCF_EQCOMP5_MODEL8_splash mod 050700" xfId="1252" xr:uid="{00000000-0005-0000-0000-000017050000}"/>
    <cellStyle name="p_DCF_EQCOMP5_MODEL8_stupid_2" xfId="1253" xr:uid="{00000000-0005-0000-0000-000018050000}"/>
    <cellStyle name="p_DCF_EQCOMP5_PwC (Version 10) Revised- CP site by site1" xfId="1254" xr:uid="{00000000-0005-0000-0000-000019050000}"/>
    <cellStyle name="p_DCF_EQCOMP5_PwC (Version 10) Revised- CP site by site1_finalised and conformed model2" xfId="1255" xr:uid="{00000000-0005-0000-0000-00001A050000}"/>
    <cellStyle name="p_DCF_EQCOMP5_PwC (Version 10) Revised- CP site by site1_finalised and conformed model2_1" xfId="1256" xr:uid="{00000000-0005-0000-0000-00001B050000}"/>
    <cellStyle name="p_DCF_EQCOMP5_PwC (Version 10) Revised- CP site by site1_Gassman Mods26" xfId="1257" xr:uid="{00000000-0005-0000-0000-00001C050000}"/>
    <cellStyle name="p_DCF_EQCOMP5_PwC (Version 10) Revised- CP site by site1_Gassman Mods26_ATT LBO Model 0058" xfId="1258" xr:uid="{00000000-0005-0000-0000-00001D050000}"/>
    <cellStyle name="p_DCF_EQCOMP5_PwC (Version 10) Revised- CP site by site1_Gassman Mods26_Rosen Mod_47 no acq NEW NUMBERS1" xfId="1259" xr:uid="{00000000-0005-0000-0000-00001E050000}"/>
    <cellStyle name="p_DCF_EQCOMP5_PwC (Version 10) Revised- CP site by site1_Gassman Mods26_Waterfall Template" xfId="1260" xr:uid="{00000000-0005-0000-0000-00001F050000}"/>
    <cellStyle name="p_DCF_EQCOMP5_PwC (Version 10) Revised- CP site by site1_Italian model9" xfId="1261" xr:uid="{00000000-0005-0000-0000-000020050000}"/>
    <cellStyle name="p_DCF_EQCOMP5_PwC (Version 10) Revised- CP site by site1_LTM Analysis" xfId="1262" xr:uid="{00000000-0005-0000-0000-000021050000}"/>
    <cellStyle name="p_DCF_EQCOMP5_PwC (Version 10) Revised- CP site by site1_Model_1" xfId="1263" xr:uid="{00000000-0005-0000-0000-000022050000}"/>
    <cellStyle name="p_DCF_EQCOMP5_PwC (Version 10) Revised- CP site by site1_model28" xfId="1264" xr:uid="{00000000-0005-0000-0000-000023050000}"/>
    <cellStyle name="p_DCF_EQCOMP5_PwC (Version 10) Revised- CP site by site1_stupid_2" xfId="1265" xr:uid="{00000000-0005-0000-0000-000024050000}"/>
    <cellStyle name="p_DCF_EQCOMP5_PwC (Version 7) Revised- CP site by site" xfId="1266" xr:uid="{00000000-0005-0000-0000-000025050000}"/>
    <cellStyle name="p_DCF_EQCOMP5_splash mod 050700" xfId="1267" xr:uid="{00000000-0005-0000-0000-000026050000}"/>
    <cellStyle name="p_DCF_EQCOMP5_stupid_2" xfId="1268" xr:uid="{00000000-0005-0000-0000-000027050000}"/>
    <cellStyle name="p_DCF_EQCOMP5_tables2" xfId="1269" xr:uid="{00000000-0005-0000-0000-000028050000}"/>
    <cellStyle name="p_DCF_EQCOMP5_tables2_Apax Banks Model2" xfId="1270" xr:uid="{00000000-0005-0000-0000-000029050000}"/>
    <cellStyle name="p_DCF_EQCOMP5_tables2_ESCOperatingModel Revised Base Case Banks 260101" xfId="1271" xr:uid="{00000000-0005-0000-0000-00002A050000}"/>
    <cellStyle name="p_DCF_EQCOMP5_tables2_finalised and conformed model2" xfId="1272" xr:uid="{00000000-0005-0000-0000-00002B050000}"/>
    <cellStyle name="p_DCF_EQCOMP5_tables2_finalised and conformed model2_1" xfId="1273" xr:uid="{00000000-0005-0000-0000-00002C050000}"/>
    <cellStyle name="p_DCF_EQCOMP5_tables2_Gassman Mods26" xfId="1274" xr:uid="{00000000-0005-0000-0000-00002D050000}"/>
    <cellStyle name="p_DCF_EQCOMP5_tables2_Italian model9" xfId="1275" xr:uid="{00000000-0005-0000-0000-00002E050000}"/>
    <cellStyle name="p_DCF_EQCOMP5_tables2_LTM Analysis" xfId="1276" xr:uid="{00000000-0005-0000-0000-00002F050000}"/>
    <cellStyle name="p_DCF_EQCOMP5_tables2_Model_1" xfId="1277" xr:uid="{00000000-0005-0000-0000-000030050000}"/>
    <cellStyle name="p_DCF_EQCOMP5_tables2_model11.xls Chart 1" xfId="1278" xr:uid="{00000000-0005-0000-0000-000031050000}"/>
    <cellStyle name="p_DCF_EQCOMP5_tables2_model28" xfId="1279" xr:uid="{00000000-0005-0000-0000-000032050000}"/>
    <cellStyle name="p_DCF_EQCOMP5_tables2_model5.xls Chart 1" xfId="1280" xr:uid="{00000000-0005-0000-0000-000033050000}"/>
    <cellStyle name="p_DCF_EQCOMP5_tables2_model6.xls Chart 1" xfId="1281" xr:uid="{00000000-0005-0000-0000-000034050000}"/>
    <cellStyle name="p_DCF_EQCOMP5_tables2_PwC (Version 10) Revised- CP site by site1" xfId="1282" xr:uid="{00000000-0005-0000-0000-000035050000}"/>
    <cellStyle name="p_DCF_EQCOMP5_tables2_PwC (Version 10) Revised- CP site by site1_finalised and conformed model2" xfId="1283" xr:uid="{00000000-0005-0000-0000-000036050000}"/>
    <cellStyle name="p_DCF_EQCOMP5_tables2_PwC (Version 10) Revised- CP site by site1_Gassman Mods26" xfId="1284" xr:uid="{00000000-0005-0000-0000-000037050000}"/>
    <cellStyle name="p_DCF_EQCOMP5_tables2_PwC (Version 10) Revised- CP site by site1_Gassman Mods26_ATT LBO Model 0058" xfId="1285" xr:uid="{00000000-0005-0000-0000-000038050000}"/>
    <cellStyle name="p_DCF_EQCOMP5_tables2_PwC (Version 10) Revised- CP site by site1_Gassman Mods26_Rosen Mod_47 no acq NEW NUMBERS1" xfId="1286" xr:uid="{00000000-0005-0000-0000-000039050000}"/>
    <cellStyle name="p_DCF_EQCOMP5_tables2_PwC (Version 10) Revised- CP site by site1_Gassman Mods26_Waterfall Template" xfId="1287" xr:uid="{00000000-0005-0000-0000-00003A050000}"/>
    <cellStyle name="p_DCF_EQCOMP5_tables2_PwC (Version 10) Revised- CP site by site1_Italian model9" xfId="1288" xr:uid="{00000000-0005-0000-0000-00003B050000}"/>
    <cellStyle name="p_DCF_EQCOMP5_tables2_PwC (Version 10) Revised- CP site by site1_LTM Analysis" xfId="1289" xr:uid="{00000000-0005-0000-0000-00003C050000}"/>
    <cellStyle name="p_DCF_EQCOMP5_tables2_PwC (Version 10) Revised- CP site by site1_Modefuckup" xfId="1290" xr:uid="{00000000-0005-0000-0000-00003D050000}"/>
    <cellStyle name="p_DCF_EQCOMP5_tables2_PwC (Version 10) Revised- CP site by site1_Model_1" xfId="1291" xr:uid="{00000000-0005-0000-0000-00003E050000}"/>
    <cellStyle name="p_DCF_EQCOMP5_tables2_PwC (Version 10) Revised- CP site by site1_model28" xfId="1292" xr:uid="{00000000-0005-0000-0000-00003F050000}"/>
    <cellStyle name="p_DCF_EQCOMP5_tables2_PwC (Version 10) Revised- CP site by site1_stupid_2" xfId="1293" xr:uid="{00000000-0005-0000-0000-000040050000}"/>
    <cellStyle name="p_DCF_EQCOMP5_tables2_splash mod 050700" xfId="1294" xr:uid="{00000000-0005-0000-0000-000041050000}"/>
    <cellStyle name="p_DCF_EQCOMP5_tables2_stupid_2" xfId="1295" xr:uid="{00000000-0005-0000-0000-000042050000}"/>
    <cellStyle name="p_DCF_Equity Comps" xfId="1296" xr:uid="{00000000-0005-0000-0000-000043050000}"/>
    <cellStyle name="p_DCF_Equity Comps_comps9" xfId="1297" xr:uid="{00000000-0005-0000-0000-000044050000}"/>
    <cellStyle name="p_DCF_ES061199" xfId="1298" xr:uid="{00000000-0005-0000-0000-000045050000}"/>
    <cellStyle name="p_DCF_ExideModel1" xfId="1299" xr:uid="{00000000-0005-0000-0000-000046050000}"/>
    <cellStyle name="p_DCF_Fed Mogul 7.5.05" xfId="1300" xr:uid="{00000000-0005-0000-0000-000047050000}"/>
    <cellStyle name="p_DCF_FinalStructure_9 (New Numbers)" xfId="1301" xr:uid="{00000000-0005-0000-0000-000048050000}"/>
    <cellStyle name="p_DCF_First Data LBO Model v4" xfId="1302" xr:uid="{00000000-0005-0000-0000-000049050000}"/>
    <cellStyle name="p_DCF_FLM Model 6" xfId="1303" xr:uid="{00000000-0005-0000-0000-00004A050000}"/>
    <cellStyle name="p_DCF_FNVComps1" xfId="1304" xr:uid="{00000000-0005-0000-0000-00004B050000}"/>
    <cellStyle name="p_DCF_FNVComps1_Book4" xfId="1305" xr:uid="{00000000-0005-0000-0000-00004C050000}"/>
    <cellStyle name="p_DCF_FNVComps1_CPN-Model_05" xfId="1306" xr:uid="{00000000-0005-0000-0000-00004D050000}"/>
    <cellStyle name="p_DCF_FNVComps1_FLM Model 6" xfId="1307" xr:uid="{00000000-0005-0000-0000-00004E050000}"/>
    <cellStyle name="p_DCF_FNVComps1_HWD Model 2" xfId="1308" xr:uid="{00000000-0005-0000-0000-00004F050000}"/>
    <cellStyle name="p_DCF_FNVComps1_MIR-Model_01" xfId="1309" xr:uid="{00000000-0005-0000-0000-000050050000}"/>
    <cellStyle name="p_DCF_g_mod11" xfId="1310" xr:uid="{00000000-0005-0000-0000-000051050000}"/>
    <cellStyle name="p_DCF_hazmodel14" xfId="1311" xr:uid="{00000000-0005-0000-0000-000052050000}"/>
    <cellStyle name="p_DCF_HISTFIN" xfId="1312" xr:uid="{00000000-0005-0000-0000-000053050000}"/>
    <cellStyle name="p_DCF_HWD Model 2" xfId="1313" xr:uid="{00000000-0005-0000-0000-000054050000}"/>
    <cellStyle name="p_DCF_HYCOMPS5" xfId="1314" xr:uid="{00000000-0005-0000-0000-000055050000}"/>
    <cellStyle name="p_DCF_HYCOMPS5_Apax Banks Model2" xfId="1315" xr:uid="{00000000-0005-0000-0000-000056050000}"/>
    <cellStyle name="p_DCF_HYCOMPS5_ESCOperatingModel Revised Base Case Banks 260101" xfId="1316" xr:uid="{00000000-0005-0000-0000-000057050000}"/>
    <cellStyle name="p_DCF_HYCOMPS5_FINALGRA" xfId="1317" xr:uid="{00000000-0005-0000-0000-000058050000}"/>
    <cellStyle name="p_DCF_HYCOMPS5_FINALGRA_Apax Banks Model2" xfId="1318" xr:uid="{00000000-0005-0000-0000-000059050000}"/>
    <cellStyle name="p_DCF_HYCOMPS5_FINALGRA_ESCOperatingModel Revised Base Case Banks 260101" xfId="1319" xr:uid="{00000000-0005-0000-0000-00005A050000}"/>
    <cellStyle name="p_DCF_HYCOMPS5_FINALGRA_finalised and conformed model2" xfId="1320" xr:uid="{00000000-0005-0000-0000-00005B050000}"/>
    <cellStyle name="p_DCF_HYCOMPS5_FINALGRA_finalised and conformed model2_1" xfId="1321" xr:uid="{00000000-0005-0000-0000-00005C050000}"/>
    <cellStyle name="p_DCF_HYCOMPS5_FINALGRA_Gassman Mods26" xfId="1322" xr:uid="{00000000-0005-0000-0000-00005D050000}"/>
    <cellStyle name="p_DCF_HYCOMPS5_FINALGRA_Italian model9" xfId="1323" xr:uid="{00000000-0005-0000-0000-00005E050000}"/>
    <cellStyle name="p_DCF_HYCOMPS5_FINALGRA_LTM Analysis" xfId="1324" xr:uid="{00000000-0005-0000-0000-00005F050000}"/>
    <cellStyle name="p_DCF_HYCOMPS5_FINALGRA_Model_1" xfId="1325" xr:uid="{00000000-0005-0000-0000-000060050000}"/>
    <cellStyle name="p_DCF_HYCOMPS5_FINALGRA_model11.xls Chart 1" xfId="1326" xr:uid="{00000000-0005-0000-0000-000061050000}"/>
    <cellStyle name="p_DCF_HYCOMPS5_FINALGRA_model28" xfId="1327" xr:uid="{00000000-0005-0000-0000-000062050000}"/>
    <cellStyle name="p_DCF_HYCOMPS5_FINALGRA_model5.xls Chart 1" xfId="1328" xr:uid="{00000000-0005-0000-0000-000063050000}"/>
    <cellStyle name="p_DCF_HYCOMPS5_FINALGRA_model6.xls Chart 1" xfId="1329" xr:uid="{00000000-0005-0000-0000-000064050000}"/>
    <cellStyle name="p_DCF_HYCOMPS5_FINALGRA_PwC (Version 10) Revised- CP site by site1" xfId="1330" xr:uid="{00000000-0005-0000-0000-000065050000}"/>
    <cellStyle name="p_DCF_HYCOMPS5_FINALGRA_PwC (Version 10) Revised- CP site by site1_finalised and conformed model2" xfId="1331" xr:uid="{00000000-0005-0000-0000-000066050000}"/>
    <cellStyle name="p_DCF_HYCOMPS5_FINALGRA_PwC (Version 10) Revised- CP site by site1_Gassman Mods26" xfId="1332" xr:uid="{00000000-0005-0000-0000-000067050000}"/>
    <cellStyle name="p_DCF_HYCOMPS5_FINALGRA_PwC (Version 10) Revised- CP site by site1_Gassman Mods26_ATT LBO Model 0058" xfId="1333" xr:uid="{00000000-0005-0000-0000-000068050000}"/>
    <cellStyle name="p_DCF_HYCOMPS5_FINALGRA_PwC (Version 10) Revised- CP site by site1_Gassman Mods26_Rosen Mod_47 no acq NEW NUMBERS1" xfId="1334" xr:uid="{00000000-0005-0000-0000-000069050000}"/>
    <cellStyle name="p_DCF_HYCOMPS5_FINALGRA_PwC (Version 10) Revised- CP site by site1_Gassman Mods26_Waterfall Template" xfId="1335" xr:uid="{00000000-0005-0000-0000-00006A050000}"/>
    <cellStyle name="p_DCF_HYCOMPS5_FINALGRA_PwC (Version 10) Revised- CP site by site1_Italian model9" xfId="1336" xr:uid="{00000000-0005-0000-0000-00006B050000}"/>
    <cellStyle name="p_DCF_HYCOMPS5_FINALGRA_PwC (Version 10) Revised- CP site by site1_LTM Analysis" xfId="1337" xr:uid="{00000000-0005-0000-0000-00006C050000}"/>
    <cellStyle name="p_DCF_HYCOMPS5_FINALGRA_PwC (Version 10) Revised- CP site by site1_Modefuckup" xfId="1338" xr:uid="{00000000-0005-0000-0000-00006D050000}"/>
    <cellStyle name="p_DCF_HYCOMPS5_FINALGRA_PwC (Version 10) Revised- CP site by site1_Model_1" xfId="1339" xr:uid="{00000000-0005-0000-0000-00006E050000}"/>
    <cellStyle name="p_DCF_HYCOMPS5_FINALGRA_PwC (Version 10) Revised- CP site by site1_model28" xfId="1340" xr:uid="{00000000-0005-0000-0000-00006F050000}"/>
    <cellStyle name="p_DCF_HYCOMPS5_FINALGRA_PwC (Version 10) Revised- CP site by site1_stupid_2" xfId="1341" xr:uid="{00000000-0005-0000-0000-000070050000}"/>
    <cellStyle name="p_DCF_HYCOMPS5_FINALGRA_splash mod 050700" xfId="1342" xr:uid="{00000000-0005-0000-0000-000071050000}"/>
    <cellStyle name="p_DCF_HYCOMPS5_FINALGRA_stupid_2" xfId="1343" xr:uid="{00000000-0005-0000-0000-000072050000}"/>
    <cellStyle name="p_DCF_HYCOMPS5_Gassman Mods26" xfId="1344" xr:uid="{00000000-0005-0000-0000-000073050000}"/>
    <cellStyle name="p_DCF_HYCOMPS5_Gassman Mods26_ATT LBO Model 0058" xfId="1345" xr:uid="{00000000-0005-0000-0000-000074050000}"/>
    <cellStyle name="p_DCF_HYCOMPS5_Gassman Mods26_Rosen Mod_47 no acq NEW NUMBERS1" xfId="1346" xr:uid="{00000000-0005-0000-0000-000075050000}"/>
    <cellStyle name="p_DCF_HYCOMPS5_Gassman Mods26_Waterfall Template" xfId="1347" xr:uid="{00000000-0005-0000-0000-000076050000}"/>
    <cellStyle name="p_DCF_HYCOMPS5_Model_1" xfId="1348" xr:uid="{00000000-0005-0000-0000-000077050000}"/>
    <cellStyle name="p_DCF_HYCOMPS5_model11.xls Chart 1" xfId="1349" xr:uid="{00000000-0005-0000-0000-000078050000}"/>
    <cellStyle name="p_DCF_HYCOMPS5_Model3" xfId="1350" xr:uid="{00000000-0005-0000-0000-000079050000}"/>
    <cellStyle name="p_DCF_HYCOMPS5_Model3_Gassman Mods26" xfId="1351" xr:uid="{00000000-0005-0000-0000-00007A050000}"/>
    <cellStyle name="p_DCF_HYCOMPS5_Model3_Gassman Mods26_ATT LBO Model 0058" xfId="1352" xr:uid="{00000000-0005-0000-0000-00007B050000}"/>
    <cellStyle name="p_DCF_HYCOMPS5_Model3_Gassman Mods26_Rosen Mod_47 no acq NEW NUMBERS1" xfId="1353" xr:uid="{00000000-0005-0000-0000-00007C050000}"/>
    <cellStyle name="p_DCF_HYCOMPS5_Model3_Gassman Mods26_Waterfall Template" xfId="1354" xr:uid="{00000000-0005-0000-0000-00007D050000}"/>
    <cellStyle name="p_DCF_HYCOMPS5_Model3_Model_1" xfId="1355" xr:uid="{00000000-0005-0000-0000-00007E050000}"/>
    <cellStyle name="p_DCF_HYCOMPS5_Model3_stupid_2" xfId="1356" xr:uid="{00000000-0005-0000-0000-00007F050000}"/>
    <cellStyle name="p_DCF_HYCOMPS5_model5.xls Chart 1" xfId="1357" xr:uid="{00000000-0005-0000-0000-000080050000}"/>
    <cellStyle name="p_DCF_HYCOMPS5_model6.xls Chart 1" xfId="1358" xr:uid="{00000000-0005-0000-0000-000081050000}"/>
    <cellStyle name="p_DCF_HYCOMPS5_MODEL8" xfId="1359" xr:uid="{00000000-0005-0000-0000-000082050000}"/>
    <cellStyle name="p_DCF_HYCOMPS5_MODEL8_Apax Banks Model2" xfId="1360" xr:uid="{00000000-0005-0000-0000-000083050000}"/>
    <cellStyle name="p_DCF_HYCOMPS5_MODEL8_ESCOperatingModel Revised Base Case Banks 260101" xfId="1361" xr:uid="{00000000-0005-0000-0000-000084050000}"/>
    <cellStyle name="p_DCF_HYCOMPS5_MODEL8_finalised and conformed model2" xfId="1362" xr:uid="{00000000-0005-0000-0000-000085050000}"/>
    <cellStyle name="p_DCF_HYCOMPS5_MODEL8_Gassman Mods26" xfId="1363" xr:uid="{00000000-0005-0000-0000-000086050000}"/>
    <cellStyle name="p_DCF_HYCOMPS5_MODEL8_Gassman Mods26_ATT LBO Model 0058" xfId="1364" xr:uid="{00000000-0005-0000-0000-000087050000}"/>
    <cellStyle name="p_DCF_HYCOMPS5_MODEL8_Gassman Mods26_Rosen Mod_47 no acq NEW NUMBERS1" xfId="1365" xr:uid="{00000000-0005-0000-0000-000088050000}"/>
    <cellStyle name="p_DCF_HYCOMPS5_MODEL8_Gassman Mods26_Waterfall Template" xfId="1366" xr:uid="{00000000-0005-0000-0000-000089050000}"/>
    <cellStyle name="p_DCF_HYCOMPS5_MODEL8_Italian model9" xfId="1367" xr:uid="{00000000-0005-0000-0000-00008A050000}"/>
    <cellStyle name="p_DCF_HYCOMPS5_MODEL8_LTM Analysis" xfId="1368" xr:uid="{00000000-0005-0000-0000-00008B050000}"/>
    <cellStyle name="p_DCF_HYCOMPS5_MODEL8_Model_1" xfId="1369" xr:uid="{00000000-0005-0000-0000-00008C050000}"/>
    <cellStyle name="p_DCF_HYCOMPS5_MODEL8_Model_9" xfId="1370" xr:uid="{00000000-0005-0000-0000-00008D050000}"/>
    <cellStyle name="p_DCF_HYCOMPS5_MODEL8_model11.xls Chart 1" xfId="1371" xr:uid="{00000000-0005-0000-0000-00008E050000}"/>
    <cellStyle name="p_DCF_HYCOMPS5_MODEL8_model28" xfId="1372" xr:uid="{00000000-0005-0000-0000-00008F050000}"/>
    <cellStyle name="p_DCF_HYCOMPS5_MODEL8_model5.xls Chart 1" xfId="1373" xr:uid="{00000000-0005-0000-0000-000090050000}"/>
    <cellStyle name="p_DCF_HYCOMPS5_MODEL8_model6.xls Chart 1" xfId="1374" xr:uid="{00000000-0005-0000-0000-000091050000}"/>
    <cellStyle name="p_DCF_HYCOMPS5_MODEL8_Newmodel12" xfId="1375" xr:uid="{00000000-0005-0000-0000-000092050000}"/>
    <cellStyle name="p_DCF_HYCOMPS5_MODEL8_PwC (Version 10) Revised- CP site by site1" xfId="1376" xr:uid="{00000000-0005-0000-0000-000093050000}"/>
    <cellStyle name="p_DCF_HYCOMPS5_MODEL8_PwC (Version 10) Revised- CP site by site1_finalised and conformed model2" xfId="1377" xr:uid="{00000000-0005-0000-0000-000094050000}"/>
    <cellStyle name="p_DCF_HYCOMPS5_MODEL8_PwC (Version 10) Revised- CP site by site1_Gassman Mods26" xfId="1378" xr:uid="{00000000-0005-0000-0000-000095050000}"/>
    <cellStyle name="p_DCF_HYCOMPS5_MODEL8_PwC (Version 10) Revised- CP site by site1_Gassman Mods26_ATT LBO Model 0058" xfId="1379" xr:uid="{00000000-0005-0000-0000-000096050000}"/>
    <cellStyle name="p_DCF_HYCOMPS5_MODEL8_PwC (Version 10) Revised- CP site by site1_Gassman Mods26_Rosen Mod_47 no acq NEW NUMBERS1" xfId="1380" xr:uid="{00000000-0005-0000-0000-000097050000}"/>
    <cellStyle name="p_DCF_HYCOMPS5_MODEL8_PwC (Version 10) Revised- CP site by site1_Gassman Mods26_Waterfall Template" xfId="1381" xr:uid="{00000000-0005-0000-0000-000098050000}"/>
    <cellStyle name="p_DCF_HYCOMPS5_MODEL8_PwC (Version 10) Revised- CP site by site1_Italian model9" xfId="1382" xr:uid="{00000000-0005-0000-0000-000099050000}"/>
    <cellStyle name="p_DCF_HYCOMPS5_MODEL8_PwC (Version 10) Revised- CP site by site1_LTM Analysis" xfId="1383" xr:uid="{00000000-0005-0000-0000-00009A050000}"/>
    <cellStyle name="p_DCF_HYCOMPS5_MODEL8_PwC (Version 10) Revised- CP site by site1_Model_1" xfId="1384" xr:uid="{00000000-0005-0000-0000-00009B050000}"/>
    <cellStyle name="p_DCF_HYCOMPS5_MODEL8_PwC (Version 10) Revised- CP site by site1_model28" xfId="1385" xr:uid="{00000000-0005-0000-0000-00009C050000}"/>
    <cellStyle name="p_DCF_HYCOMPS5_MODEL8_PwC (Version 10) Revised- CP site by site1_stupid_2" xfId="1386" xr:uid="{00000000-0005-0000-0000-00009D050000}"/>
    <cellStyle name="p_DCF_HYCOMPS5_MODEL8_splash mod 050700" xfId="1387" xr:uid="{00000000-0005-0000-0000-00009E050000}"/>
    <cellStyle name="p_DCF_HYCOMPS5_MODEL8_stupid_2" xfId="1388" xr:uid="{00000000-0005-0000-0000-00009F050000}"/>
    <cellStyle name="p_DCF_HYCOMPS5_PwC (Version 10) Revised- CP site by site1" xfId="1389" xr:uid="{00000000-0005-0000-0000-0000A0050000}"/>
    <cellStyle name="p_DCF_HYCOMPS5_PwC (Version 10) Revised- CP site by site1_finalised and conformed model2" xfId="1390" xr:uid="{00000000-0005-0000-0000-0000A1050000}"/>
    <cellStyle name="p_DCF_HYCOMPS5_PwC (Version 10) Revised- CP site by site1_finalised and conformed model2_1" xfId="1391" xr:uid="{00000000-0005-0000-0000-0000A2050000}"/>
    <cellStyle name="p_DCF_HYCOMPS5_PwC (Version 10) Revised- CP site by site1_Gassman Mods26" xfId="1392" xr:uid="{00000000-0005-0000-0000-0000A3050000}"/>
    <cellStyle name="p_DCF_HYCOMPS5_PwC (Version 10) Revised- CP site by site1_Gassman Mods26_ATT LBO Model 0058" xfId="1393" xr:uid="{00000000-0005-0000-0000-0000A4050000}"/>
    <cellStyle name="p_DCF_HYCOMPS5_PwC (Version 10) Revised- CP site by site1_Gassman Mods26_Rosen Mod_47 no acq NEW NUMBERS1" xfId="1394" xr:uid="{00000000-0005-0000-0000-0000A5050000}"/>
    <cellStyle name="p_DCF_HYCOMPS5_PwC (Version 10) Revised- CP site by site1_Gassman Mods26_Waterfall Template" xfId="1395" xr:uid="{00000000-0005-0000-0000-0000A6050000}"/>
    <cellStyle name="p_DCF_HYCOMPS5_PwC (Version 10) Revised- CP site by site1_Italian model9" xfId="1396" xr:uid="{00000000-0005-0000-0000-0000A7050000}"/>
    <cellStyle name="p_DCF_HYCOMPS5_PwC (Version 10) Revised- CP site by site1_LTM Analysis" xfId="1397" xr:uid="{00000000-0005-0000-0000-0000A8050000}"/>
    <cellStyle name="p_DCF_HYCOMPS5_PwC (Version 10) Revised- CP site by site1_Model_1" xfId="1398" xr:uid="{00000000-0005-0000-0000-0000A9050000}"/>
    <cellStyle name="p_DCF_HYCOMPS5_PwC (Version 10) Revised- CP site by site1_model28" xfId="1399" xr:uid="{00000000-0005-0000-0000-0000AA050000}"/>
    <cellStyle name="p_DCF_HYCOMPS5_PwC (Version 10) Revised- CP site by site1_stupid_2" xfId="1400" xr:uid="{00000000-0005-0000-0000-0000AB050000}"/>
    <cellStyle name="p_DCF_HYCOMPS5_PwC (Version 7) Revised- CP site by site" xfId="1401" xr:uid="{00000000-0005-0000-0000-0000AC050000}"/>
    <cellStyle name="p_DCF_HYCOMPS5_splash mod 050700" xfId="1402" xr:uid="{00000000-0005-0000-0000-0000AD050000}"/>
    <cellStyle name="p_DCF_HYCOMPS5_stupid_2" xfId="1403" xr:uid="{00000000-0005-0000-0000-0000AE050000}"/>
    <cellStyle name="p_DCF_HYCOMPS5_tables2" xfId="1404" xr:uid="{00000000-0005-0000-0000-0000AF050000}"/>
    <cellStyle name="p_DCF_HYCOMPS5_tables2_Apax Banks Model2" xfId="1405" xr:uid="{00000000-0005-0000-0000-0000B0050000}"/>
    <cellStyle name="p_DCF_HYCOMPS5_tables2_ESCOperatingModel Revised Base Case Banks 260101" xfId="1406" xr:uid="{00000000-0005-0000-0000-0000B1050000}"/>
    <cellStyle name="p_DCF_HYCOMPS5_tables2_finalised and conformed model2" xfId="1407" xr:uid="{00000000-0005-0000-0000-0000B2050000}"/>
    <cellStyle name="p_DCF_HYCOMPS5_tables2_finalised and conformed model2_1" xfId="1408" xr:uid="{00000000-0005-0000-0000-0000B3050000}"/>
    <cellStyle name="p_DCF_HYCOMPS5_tables2_Gassman Mods26" xfId="1409" xr:uid="{00000000-0005-0000-0000-0000B4050000}"/>
    <cellStyle name="p_DCF_HYCOMPS5_tables2_Italian model9" xfId="1410" xr:uid="{00000000-0005-0000-0000-0000B5050000}"/>
    <cellStyle name="p_DCF_HYCOMPS5_tables2_LTM Analysis" xfId="1411" xr:uid="{00000000-0005-0000-0000-0000B6050000}"/>
    <cellStyle name="p_DCF_HYCOMPS5_tables2_Model_1" xfId="1412" xr:uid="{00000000-0005-0000-0000-0000B7050000}"/>
    <cellStyle name="p_DCF_HYCOMPS5_tables2_model11.xls Chart 1" xfId="1413" xr:uid="{00000000-0005-0000-0000-0000B8050000}"/>
    <cellStyle name="p_DCF_HYCOMPS5_tables2_model28" xfId="1414" xr:uid="{00000000-0005-0000-0000-0000B9050000}"/>
    <cellStyle name="p_DCF_HYCOMPS5_tables2_model5.xls Chart 1" xfId="1415" xr:uid="{00000000-0005-0000-0000-0000BA050000}"/>
    <cellStyle name="p_DCF_HYCOMPS5_tables2_model6.xls Chart 1" xfId="1416" xr:uid="{00000000-0005-0000-0000-0000BB050000}"/>
    <cellStyle name="p_DCF_HYCOMPS5_tables2_PwC (Version 10) Revised- CP site by site1" xfId="1417" xr:uid="{00000000-0005-0000-0000-0000BC050000}"/>
    <cellStyle name="p_DCF_HYCOMPS5_tables2_PwC (Version 10) Revised- CP site by site1_finalised and conformed model2" xfId="1418" xr:uid="{00000000-0005-0000-0000-0000BD050000}"/>
    <cellStyle name="p_DCF_HYCOMPS5_tables2_PwC (Version 10) Revised- CP site by site1_Gassman Mods26" xfId="1419" xr:uid="{00000000-0005-0000-0000-0000BE050000}"/>
    <cellStyle name="p_DCF_HYCOMPS5_tables2_PwC (Version 10) Revised- CP site by site1_Gassman Mods26_ATT LBO Model 0058" xfId="1420" xr:uid="{00000000-0005-0000-0000-0000BF050000}"/>
    <cellStyle name="p_DCF_HYCOMPS5_tables2_PwC (Version 10) Revised- CP site by site1_Gassman Mods26_Rosen Mod_47 no acq NEW NUMBERS1" xfId="1421" xr:uid="{00000000-0005-0000-0000-0000C0050000}"/>
    <cellStyle name="p_DCF_HYCOMPS5_tables2_PwC (Version 10) Revised- CP site by site1_Gassman Mods26_Waterfall Template" xfId="1422" xr:uid="{00000000-0005-0000-0000-0000C1050000}"/>
    <cellStyle name="p_DCF_HYCOMPS5_tables2_PwC (Version 10) Revised- CP site by site1_Italian model9" xfId="1423" xr:uid="{00000000-0005-0000-0000-0000C2050000}"/>
    <cellStyle name="p_DCF_HYCOMPS5_tables2_PwC (Version 10) Revised- CP site by site1_LTM Analysis" xfId="1424" xr:uid="{00000000-0005-0000-0000-0000C3050000}"/>
    <cellStyle name="p_DCF_HYCOMPS5_tables2_PwC (Version 10) Revised- CP site by site1_Modefuckup" xfId="1425" xr:uid="{00000000-0005-0000-0000-0000C4050000}"/>
    <cellStyle name="p_DCF_HYCOMPS5_tables2_PwC (Version 10) Revised- CP site by site1_Model_1" xfId="1426" xr:uid="{00000000-0005-0000-0000-0000C5050000}"/>
    <cellStyle name="p_DCF_HYCOMPS5_tables2_PwC (Version 10) Revised- CP site by site1_model28" xfId="1427" xr:uid="{00000000-0005-0000-0000-0000C6050000}"/>
    <cellStyle name="p_DCF_HYCOMPS5_tables2_PwC (Version 10) Revised- CP site by site1_stupid_2" xfId="1428" xr:uid="{00000000-0005-0000-0000-0000C7050000}"/>
    <cellStyle name="p_DCF_HYCOMPS5_tables2_splash mod 050700" xfId="1429" xr:uid="{00000000-0005-0000-0000-0000C8050000}"/>
    <cellStyle name="p_DCF_HYCOMPS5_tables2_stupid_2" xfId="1430" xr:uid="{00000000-0005-0000-0000-0000C9050000}"/>
    <cellStyle name="p_DCF_JP061799" xfId="1431" xr:uid="{00000000-0005-0000-0000-0000CA050000}"/>
    <cellStyle name="p_DCF_LBO Model_5" xfId="1432" xr:uid="{00000000-0005-0000-0000-0000CB050000}"/>
    <cellStyle name="p_DCF_LN031801" xfId="1433" xr:uid="{00000000-0005-0000-0000-0000CC050000}"/>
    <cellStyle name="p_DCF_M&amp;A" xfId="1434" xr:uid="{00000000-0005-0000-0000-0000CD050000}"/>
    <cellStyle name="p_DCF_Memo Data Tables" xfId="1435" xr:uid="{00000000-0005-0000-0000-0000CE050000}"/>
    <cellStyle name="p_DCF_Middle LBO Model" xfId="1436" xr:uid="{00000000-0005-0000-0000-0000CF050000}"/>
    <cellStyle name="p_DCF_MIR 4.11.03" xfId="1437" xr:uid="{00000000-0005-0000-0000-0000D0050000}"/>
    <cellStyle name="p_DCF_MIR-Model_01" xfId="1438" xr:uid="{00000000-0005-0000-0000-0000D1050000}"/>
    <cellStyle name="p_DCF_Model 18" xfId="1439" xr:uid="{00000000-0005-0000-0000-0000D2050000}"/>
    <cellStyle name="p_DCF_Model 51 Bank Book" xfId="1440" xr:uid="{00000000-0005-0000-0000-0000D3050000}"/>
    <cellStyle name="p_DCF_Model_1" xfId="1441" xr:uid="{00000000-0005-0000-0000-0000D4050000}"/>
    <cellStyle name="p_DCF_MODEL1" xfId="1442" xr:uid="{00000000-0005-0000-0000-0000D5050000}"/>
    <cellStyle name="p_DCF_model18" xfId="1443" xr:uid="{00000000-0005-0000-0000-0000D6050000}"/>
    <cellStyle name="p_DCF_Model18_1" xfId="1444" xr:uid="{00000000-0005-0000-0000-0000D7050000}"/>
    <cellStyle name="p_DCF_Model28.xls Chart 1" xfId="1445" xr:uid="{00000000-0005-0000-0000-0000D8050000}"/>
    <cellStyle name="p_DCF_Model28.xls Chart 2" xfId="1446" xr:uid="{00000000-0005-0000-0000-0000D9050000}"/>
    <cellStyle name="p_DCF_Model3" xfId="1447" xr:uid="{00000000-0005-0000-0000-0000DA050000}"/>
    <cellStyle name="p_DCF_Model3_Gassman Mods26" xfId="1448" xr:uid="{00000000-0005-0000-0000-0000DB050000}"/>
    <cellStyle name="p_DCF_Model3_Gassman Mods26_ATT LBO Model 0058" xfId="1449" xr:uid="{00000000-0005-0000-0000-0000DC050000}"/>
    <cellStyle name="p_DCF_Model3_Gassman Mods26_Rosen Mod_47 no acq NEW NUMBERS1" xfId="1450" xr:uid="{00000000-0005-0000-0000-0000DD050000}"/>
    <cellStyle name="p_DCF_Model3_Gassman Mods26_Waterfall Template" xfId="1451" xr:uid="{00000000-0005-0000-0000-0000DE050000}"/>
    <cellStyle name="p_DCF_Model3_Model_1" xfId="1452" xr:uid="{00000000-0005-0000-0000-0000DF050000}"/>
    <cellStyle name="p_DCF_Model3_stupid_2" xfId="1453" xr:uid="{00000000-0005-0000-0000-0000E0050000}"/>
    <cellStyle name="p_DCF_Model37" xfId="1454" xr:uid="{00000000-0005-0000-0000-0000E1050000}"/>
    <cellStyle name="p_DCF_Model37_ATT LBO Model 0058" xfId="1455" xr:uid="{00000000-0005-0000-0000-0000E2050000}"/>
    <cellStyle name="p_DCF_Model37_b_mod_6" xfId="1456" xr:uid="{00000000-0005-0000-0000-0000E3050000}"/>
    <cellStyle name="p_DCF_Model37_BankBookModel72 - DK" xfId="1457" xr:uid="{00000000-0005-0000-0000-0000E4050000}"/>
    <cellStyle name="p_DCF_Model37_Dollarama_Model_31" xfId="1458" xr:uid="{00000000-0005-0000-0000-0000E5050000}"/>
    <cellStyle name="p_DCF_Model37_Gassman Mods26" xfId="1459" xr:uid="{00000000-0005-0000-0000-0000E6050000}"/>
    <cellStyle name="p_DCF_Model37_GPJ full model5.xls Chart 1" xfId="1460" xr:uid="{00000000-0005-0000-0000-0000E7050000}"/>
    <cellStyle name="p_DCF_Model37_GPJ full model5.xls Chart 2" xfId="1461" xr:uid="{00000000-0005-0000-0000-0000E8050000}"/>
    <cellStyle name="p_DCF_Model37_Levlad Short Form LBO Model 0003" xfId="1462" xr:uid="{00000000-0005-0000-0000-0000E9050000}"/>
    <cellStyle name="p_DCF_Model37_Model_1" xfId="1463" xr:uid="{00000000-0005-0000-0000-0000EA050000}"/>
    <cellStyle name="p_DCF_Model37_Model21" xfId="1464" xr:uid="{00000000-0005-0000-0000-0000EB050000}"/>
    <cellStyle name="p_DCF_Model37_Model46" xfId="1465" xr:uid="{00000000-0005-0000-0000-0000EC050000}"/>
    <cellStyle name="p_DCF_Model37_stupid_2" xfId="1466" xr:uid="{00000000-0005-0000-0000-0000ED050000}"/>
    <cellStyle name="p_DCF_Model46" xfId="1467" xr:uid="{00000000-0005-0000-0000-0000EE050000}"/>
    <cellStyle name="p_DCF_Model7" xfId="1468" xr:uid="{00000000-0005-0000-0000-0000EF050000}"/>
    <cellStyle name="p_DCF_ModelwVan31" xfId="1469" xr:uid="{00000000-0005-0000-0000-0000F0050000}"/>
    <cellStyle name="p_DCF_ModelwVan31_1" xfId="1470" xr:uid="{00000000-0005-0000-0000-0000F1050000}"/>
    <cellStyle name="p_DCF_ModelwVan31_1_stupid_2" xfId="1471" xr:uid="{00000000-0005-0000-0000-0000F2050000}"/>
    <cellStyle name="p_DCF_New Rosen Mod_20 BG Covenant Mods" xfId="1472" xr:uid="{00000000-0005-0000-0000-0000F3050000}"/>
    <cellStyle name="p_DCF_NEWMOD5" xfId="1473" xr:uid="{00000000-0005-0000-0000-0000F4050000}"/>
    <cellStyle name="p_DCF_NEWMOD5_finalised and conformed model2" xfId="1474" xr:uid="{00000000-0005-0000-0000-0000F5050000}"/>
    <cellStyle name="p_DCF_NEWMOD5_Gassman Mods26" xfId="1475" xr:uid="{00000000-0005-0000-0000-0000F6050000}"/>
    <cellStyle name="p_DCF_NEWMOD5_Gassman Mods26_ATT LBO Model 0058" xfId="1476" xr:uid="{00000000-0005-0000-0000-0000F7050000}"/>
    <cellStyle name="p_DCF_NEWMOD5_Gassman Mods26_Rosen Mod_47 no acq NEW NUMBERS1" xfId="1477" xr:uid="{00000000-0005-0000-0000-0000F8050000}"/>
    <cellStyle name="p_DCF_NEWMOD5_Gassman Mods26_Waterfall Template" xfId="1478" xr:uid="{00000000-0005-0000-0000-0000F9050000}"/>
    <cellStyle name="p_DCF_NEWMOD5_Italian model9" xfId="1479" xr:uid="{00000000-0005-0000-0000-0000FA050000}"/>
    <cellStyle name="p_DCF_NEWMOD5_LTM Analysis" xfId="1480" xr:uid="{00000000-0005-0000-0000-0000FB050000}"/>
    <cellStyle name="p_DCF_NEWMOD5_Model_1" xfId="1481" xr:uid="{00000000-0005-0000-0000-0000FC050000}"/>
    <cellStyle name="p_DCF_NEWMOD5_Model_9" xfId="1482" xr:uid="{00000000-0005-0000-0000-0000FD050000}"/>
    <cellStyle name="p_DCF_NEWMOD5_model28" xfId="1483" xr:uid="{00000000-0005-0000-0000-0000FE050000}"/>
    <cellStyle name="p_DCF_NEWMOD5_Newmodel12" xfId="1484" xr:uid="{00000000-0005-0000-0000-0000FF050000}"/>
    <cellStyle name="p_DCF_NEWMOD5_stupid_2" xfId="1485" xr:uid="{00000000-0005-0000-0000-000000060000}"/>
    <cellStyle name="p_DCF_NPSI 22 - Banks1 no password19" xfId="1486" xr:uid="{00000000-0005-0000-0000-000001060000}"/>
    <cellStyle name="p_DCF_NPSI 22 - Banks1 no password19_Gassman Mods26" xfId="1487" xr:uid="{00000000-0005-0000-0000-000002060000}"/>
    <cellStyle name="p_DCF_NPSI 22 - Banks1 no password19_Gassman Mods26_ATT LBO Model 0058" xfId="1488" xr:uid="{00000000-0005-0000-0000-000003060000}"/>
    <cellStyle name="p_DCF_NPSI 22 - Banks1 no password19_Gassman Mods26_Rosen Mod_47 no acq NEW NUMBERS1" xfId="1489" xr:uid="{00000000-0005-0000-0000-000004060000}"/>
    <cellStyle name="p_DCF_NPSI 22 - Banks1 no password19_Gassman Mods26_Waterfall Template" xfId="1490" xr:uid="{00000000-0005-0000-0000-000005060000}"/>
    <cellStyle name="p_DCF_NPSI 22 - Banks1 no password19_Model_1" xfId="1491" xr:uid="{00000000-0005-0000-0000-000006060000}"/>
    <cellStyle name="p_DCF_NPSI 22 - Banks1 no password19_stupid_2" xfId="1492" xr:uid="{00000000-0005-0000-0000-000007060000}"/>
    <cellStyle name="p_DCF_Oglebay Model" xfId="1493" xr:uid="{00000000-0005-0000-0000-000008060000}"/>
    <cellStyle name="p_DCF_Old Model 10 for Charts" xfId="1494" xr:uid="{00000000-0005-0000-0000-000009060000}"/>
    <cellStyle name="p_DCF_OWC 7.09.03" xfId="1495" xr:uid="{00000000-0005-0000-0000-00000A060000}"/>
    <cellStyle name="p_DCF_Owens 11.27.00" xfId="1496" xr:uid="{00000000-0005-0000-0000-00000B060000}"/>
    <cellStyle name="p_DCF_prucomps" xfId="1497" xr:uid="{00000000-0005-0000-0000-00000C060000}"/>
    <cellStyle name="p_DCF_prucomps_finalised and conformed model2" xfId="1498" xr:uid="{00000000-0005-0000-0000-00000D060000}"/>
    <cellStyle name="p_DCF_prucomps_finalised and conformed model2_Gassman Mods26" xfId="1499" xr:uid="{00000000-0005-0000-0000-00000E060000}"/>
    <cellStyle name="p_DCF_prucomps_finalised and conformed model2_Gassman Mods26_ATT LBO Model 0058" xfId="1500" xr:uid="{00000000-0005-0000-0000-00000F060000}"/>
    <cellStyle name="p_DCF_prucomps_finalised and conformed model2_Gassman Mods26_Rosen Mod_47 no acq NEW NUMBERS1" xfId="1501" xr:uid="{00000000-0005-0000-0000-000010060000}"/>
    <cellStyle name="p_DCF_prucomps_finalised and conformed model2_Gassman Mods26_Waterfall Template" xfId="1502" xr:uid="{00000000-0005-0000-0000-000011060000}"/>
    <cellStyle name="p_DCF_prucomps_finalised and conformed model2_Model_1" xfId="1503" xr:uid="{00000000-0005-0000-0000-000012060000}"/>
    <cellStyle name="p_DCF_prucomps_finalised and conformed model2_stupid_2" xfId="1504" xr:uid="{00000000-0005-0000-0000-000013060000}"/>
    <cellStyle name="p_DCF_prucomps_Gassman Mods26" xfId="1505" xr:uid="{00000000-0005-0000-0000-000014060000}"/>
    <cellStyle name="p_DCF_prucomps_Gassman Mods26_ATT LBO Model 0058" xfId="1506" xr:uid="{00000000-0005-0000-0000-000015060000}"/>
    <cellStyle name="p_DCF_prucomps_Gassman Mods26_Rosen Mod_47 no acq NEW NUMBERS1" xfId="1507" xr:uid="{00000000-0005-0000-0000-000016060000}"/>
    <cellStyle name="p_DCF_prucomps_Gassman Mods26_Waterfall Template" xfId="1508" xr:uid="{00000000-0005-0000-0000-000017060000}"/>
    <cellStyle name="p_DCF_prucomps_LTM Analysis" xfId="1509" xr:uid="{00000000-0005-0000-0000-000018060000}"/>
    <cellStyle name="p_DCF_prucomps_Model_1" xfId="1510" xr:uid="{00000000-0005-0000-0000-000019060000}"/>
    <cellStyle name="p_DCF_prucomps_model28" xfId="1511" xr:uid="{00000000-0005-0000-0000-00001A060000}"/>
    <cellStyle name="p_DCF_prucomps_stupid_2" xfId="1512" xr:uid="{00000000-0005-0000-0000-00001B060000}"/>
    <cellStyle name="p_DCF_Quick Recovery_08-05-02" xfId="1513" xr:uid="{00000000-0005-0000-0000-00001C060000}"/>
    <cellStyle name="p_DCF_RECON1" xfId="1514" xr:uid="{00000000-0005-0000-0000-00001D060000}"/>
    <cellStyle name="p_DCF_RECON1_Gassman Mods26" xfId="1515" xr:uid="{00000000-0005-0000-0000-00001E060000}"/>
    <cellStyle name="p_DCF_RECON1_Gassman Mods26_ATT LBO Model 0058" xfId="1516" xr:uid="{00000000-0005-0000-0000-00001F060000}"/>
    <cellStyle name="p_DCF_RECON1_Gassman Mods26_Rosen Mod_47 no acq NEW NUMBERS1" xfId="1517" xr:uid="{00000000-0005-0000-0000-000020060000}"/>
    <cellStyle name="p_DCF_RECON1_Gassman Mods26_Waterfall Template" xfId="1518" xr:uid="{00000000-0005-0000-0000-000021060000}"/>
    <cellStyle name="p_DCF_RECON1_Model_1" xfId="1519" xr:uid="{00000000-0005-0000-0000-000022060000}"/>
    <cellStyle name="p_DCF_RECON1_Model3" xfId="1520" xr:uid="{00000000-0005-0000-0000-000023060000}"/>
    <cellStyle name="p_DCF_RECON1_Model3_Gassman Mods26" xfId="1521" xr:uid="{00000000-0005-0000-0000-000024060000}"/>
    <cellStyle name="p_DCF_RECON1_Model3_Gassman Mods26_ATT LBO Model 0058" xfId="1522" xr:uid="{00000000-0005-0000-0000-000025060000}"/>
    <cellStyle name="p_DCF_RECON1_Model3_Gassman Mods26_Rosen Mod_47 no acq NEW NUMBERS1" xfId="1523" xr:uid="{00000000-0005-0000-0000-000026060000}"/>
    <cellStyle name="p_DCF_RECON1_Model3_Gassman Mods26_Waterfall Template" xfId="1524" xr:uid="{00000000-0005-0000-0000-000027060000}"/>
    <cellStyle name="p_DCF_RECON1_Model3_Model_1" xfId="1525" xr:uid="{00000000-0005-0000-0000-000028060000}"/>
    <cellStyle name="p_DCF_RECON1_Model3_stupid_2" xfId="1526" xr:uid="{00000000-0005-0000-0000-000029060000}"/>
    <cellStyle name="p_DCF_RECON1_stupid_2" xfId="1527" xr:uid="{00000000-0005-0000-0000-00002A060000}"/>
    <cellStyle name="p_DCF_Rosen Mod_47 no acq NEW NUMBERS1" xfId="1528" xr:uid="{00000000-0005-0000-0000-00002B060000}"/>
    <cellStyle name="p_DCF_SITE 5.1.02" xfId="1529" xr:uid="{00000000-0005-0000-0000-00002C060000}"/>
    <cellStyle name="p_DCF_stupid_2" xfId="1530" xr:uid="{00000000-0005-0000-0000-00002D060000}"/>
    <cellStyle name="p_DCF_TABLES" xfId="1531" xr:uid="{00000000-0005-0000-0000-00002E060000}"/>
    <cellStyle name="p_DCF_TABLES_Gassman Mods26" xfId="1532" xr:uid="{00000000-0005-0000-0000-00002F060000}"/>
    <cellStyle name="p_DCF_TABLES_Gassman Mods26_ATT LBO Model 0058" xfId="1533" xr:uid="{00000000-0005-0000-0000-000030060000}"/>
    <cellStyle name="p_DCF_TABLES_Gassman Mods26_Rosen Mod_47 no acq NEW NUMBERS1" xfId="1534" xr:uid="{00000000-0005-0000-0000-000031060000}"/>
    <cellStyle name="p_DCF_TABLES_Gassman Mods26_Waterfall Template" xfId="1535" xr:uid="{00000000-0005-0000-0000-000032060000}"/>
    <cellStyle name="p_DCF_TABLES_Model_1" xfId="1536" xr:uid="{00000000-0005-0000-0000-000033060000}"/>
    <cellStyle name="p_DCF_TABLES_Model3" xfId="1537" xr:uid="{00000000-0005-0000-0000-000034060000}"/>
    <cellStyle name="p_DCF_TABLES_Model3_Gassman Mods26" xfId="1538" xr:uid="{00000000-0005-0000-0000-000035060000}"/>
    <cellStyle name="p_DCF_TABLES_Model3_Gassman Mods26_ATT LBO Model 0058" xfId="1539" xr:uid="{00000000-0005-0000-0000-000036060000}"/>
    <cellStyle name="p_DCF_TABLES_Model3_Gassman Mods26_Rosen Mod_47 no acq NEW NUMBERS1" xfId="1540" xr:uid="{00000000-0005-0000-0000-000037060000}"/>
    <cellStyle name="p_DCF_TABLES_Model3_Gassman Mods26_Waterfall Template" xfId="1541" xr:uid="{00000000-0005-0000-0000-000038060000}"/>
    <cellStyle name="p_DCF_TABLES_Model3_Model_1" xfId="1542" xr:uid="{00000000-0005-0000-0000-000039060000}"/>
    <cellStyle name="p_DCF_TABLES_Model3_stupid_2" xfId="1543" xr:uid="{00000000-0005-0000-0000-00003A060000}"/>
    <cellStyle name="p_DCF_TABLES_stupid_2" xfId="1544" xr:uid="{00000000-0005-0000-0000-00003B060000}"/>
    <cellStyle name="p_DCF_template (2)" xfId="1545" xr:uid="{00000000-0005-0000-0000-00003C060000}"/>
    <cellStyle name="p_DCF_Template2" xfId="1546" xr:uid="{00000000-0005-0000-0000-00003D060000}"/>
    <cellStyle name="p_DCF_Template2_1" xfId="1547" xr:uid="{00000000-0005-0000-0000-00003E060000}"/>
    <cellStyle name="p_DCF_Template2_1_ATT LBO Model 0058" xfId="1548" xr:uid="{00000000-0005-0000-0000-00003F060000}"/>
    <cellStyle name="p_DCF_Template2_1_Dollarama_Model_31" xfId="1549" xr:uid="{00000000-0005-0000-0000-000040060000}"/>
    <cellStyle name="p_DCF_Template2_1_Gassman Mods26" xfId="1550" xr:uid="{00000000-0005-0000-0000-000041060000}"/>
    <cellStyle name="p_DCF_Template2_1_Levlad Short Form LBO Model 0003" xfId="1551" xr:uid="{00000000-0005-0000-0000-000042060000}"/>
    <cellStyle name="p_DCF_Template2_1_New Rosen Mod_20 BG Covenant Mods" xfId="1552" xr:uid="{00000000-0005-0000-0000-000043060000}"/>
    <cellStyle name="p_DCF_Template2_1_Rosen Mod_47 no acq NEW NUMBERS1" xfId="1553" xr:uid="{00000000-0005-0000-0000-000044060000}"/>
    <cellStyle name="p_DCF_Template2_ATT LBO Model 0058" xfId="1554" xr:uid="{00000000-0005-0000-0000-000045060000}"/>
    <cellStyle name="p_DCF_Template2_BankBookModel72 - DK" xfId="1555" xr:uid="{00000000-0005-0000-0000-000046060000}"/>
    <cellStyle name="p_DCF_Template2_Dollarama_Model_31" xfId="1556" xr:uid="{00000000-0005-0000-0000-000047060000}"/>
    <cellStyle name="p_DCF_Template2_Gassman Mods26" xfId="1557" xr:uid="{00000000-0005-0000-0000-000048060000}"/>
    <cellStyle name="p_DCF_Template2_Gassman Mods26_ATT LBO Model 0058" xfId="1558" xr:uid="{00000000-0005-0000-0000-000049060000}"/>
    <cellStyle name="p_DCF_Template2_Gassman Mods26_Rosen Mod_47 no acq NEW NUMBERS1" xfId="1559" xr:uid="{00000000-0005-0000-0000-00004A060000}"/>
    <cellStyle name="p_DCF_Template2_Gassman Mods26_Waterfall Template" xfId="1560" xr:uid="{00000000-0005-0000-0000-00004B060000}"/>
    <cellStyle name="p_DCF_Template2_Levlad Short Form LBO Model 0003" xfId="1561" xr:uid="{00000000-0005-0000-0000-00004C060000}"/>
    <cellStyle name="p_DCF_Template2_New Rosen Mod_20 BG Covenant Mods" xfId="1562" xr:uid="{00000000-0005-0000-0000-00004D060000}"/>
    <cellStyle name="p_DCF_Template2_Rosen Mod_47 no acq NEW NUMBERS1" xfId="1563" xr:uid="{00000000-0005-0000-0000-00004E060000}"/>
    <cellStyle name="p_DCF_VERA" xfId="1564" xr:uid="{00000000-0005-0000-0000-00004F060000}"/>
    <cellStyle name="p_DCF_VERA_1" xfId="1565" xr:uid="{00000000-0005-0000-0000-000050060000}"/>
    <cellStyle name="p_DCF_VERA_1_ATT LBO Model 0058" xfId="1566" xr:uid="{00000000-0005-0000-0000-000051060000}"/>
    <cellStyle name="p_DCF_VERA_1_BankBookModel72 - DK" xfId="1567" xr:uid="{00000000-0005-0000-0000-000052060000}"/>
    <cellStyle name="p_DCF_VERA_1_Dollarama_Model_31" xfId="1568" xr:uid="{00000000-0005-0000-0000-000053060000}"/>
    <cellStyle name="p_DCF_VERA_1_Gassman Mods26" xfId="1569" xr:uid="{00000000-0005-0000-0000-000054060000}"/>
    <cellStyle name="p_DCF_VERA_1_Gassman Mods26_ATT LBO Model 0058" xfId="1570" xr:uid="{00000000-0005-0000-0000-000055060000}"/>
    <cellStyle name="p_DCF_VERA_1_Gassman Mods26_Rosen Mod_47 no acq NEW NUMBERS1" xfId="1571" xr:uid="{00000000-0005-0000-0000-000056060000}"/>
    <cellStyle name="p_DCF_VERA_1_Gassman Mods26_Waterfall Template" xfId="1572" xr:uid="{00000000-0005-0000-0000-000057060000}"/>
    <cellStyle name="p_DCF_VERA_1_Levlad Short Form LBO Model 0003" xfId="1573" xr:uid="{00000000-0005-0000-0000-000058060000}"/>
    <cellStyle name="p_DCF_VERA_1_New Rosen Mod_20 BG Covenant Mods" xfId="1574" xr:uid="{00000000-0005-0000-0000-000059060000}"/>
    <cellStyle name="p_DCF_VERA_1_Rosen Mod_47 no acq NEW NUMBERS1" xfId="1575" xr:uid="{00000000-0005-0000-0000-00005A060000}"/>
    <cellStyle name="p_DCF_VERA_1_Template2" xfId="1576" xr:uid="{00000000-0005-0000-0000-00005B060000}"/>
    <cellStyle name="p_DCF_VERA_1_Template2_ATT LBO Model 0058" xfId="1577" xr:uid="{00000000-0005-0000-0000-00005C060000}"/>
    <cellStyle name="p_DCF_VERA_1_Template2_Dollarama_Model_31" xfId="1578" xr:uid="{00000000-0005-0000-0000-00005D060000}"/>
    <cellStyle name="p_DCF_VERA_1_Template2_Gassman Mods26" xfId="1579" xr:uid="{00000000-0005-0000-0000-00005E060000}"/>
    <cellStyle name="p_DCF_VERA_1_Template2_Levlad Short Form LBO Model 0003" xfId="1580" xr:uid="{00000000-0005-0000-0000-00005F060000}"/>
    <cellStyle name="p_DCF_VERA_1_Template2_New Rosen Mod_20 BG Covenant Mods" xfId="1581" xr:uid="{00000000-0005-0000-0000-000060060000}"/>
    <cellStyle name="p_DCF_VERA_1_Template2_Rosen Mod_47 no acq NEW NUMBERS1" xfId="1582" xr:uid="{00000000-0005-0000-0000-000061060000}"/>
    <cellStyle name="p_DCF_VERA_aavidmod11.xls Chart 2" xfId="1583" xr:uid="{00000000-0005-0000-0000-000062060000}"/>
    <cellStyle name="p_DCF_VERA_aavidmod11.xls Chart 2_ATT LBO Model 0058" xfId="1584" xr:uid="{00000000-0005-0000-0000-000063060000}"/>
    <cellStyle name="p_DCF_VERA_aavidmod11.xls Chart 2_BankBookModel72 - DK" xfId="1585" xr:uid="{00000000-0005-0000-0000-000064060000}"/>
    <cellStyle name="p_DCF_VERA_aavidmod11.xls Chart 2_Dollarama_Model_31" xfId="1586" xr:uid="{00000000-0005-0000-0000-000065060000}"/>
    <cellStyle name="p_DCF_VERA_aavidmod11.xls Chart 2_Gassman Mods26" xfId="1587" xr:uid="{00000000-0005-0000-0000-000066060000}"/>
    <cellStyle name="p_DCF_VERA_aavidmod11.xls Chart 2_Levlad Short Form LBO Model 0003" xfId="1588" xr:uid="{00000000-0005-0000-0000-000067060000}"/>
    <cellStyle name="p_DCF_VERA_aavidmod11.xls Chart 2_Model_1" xfId="1589" xr:uid="{00000000-0005-0000-0000-000068060000}"/>
    <cellStyle name="p_DCF_VERA_aavidmod11.xls Chart 2_stupid_2" xfId="1590" xr:uid="{00000000-0005-0000-0000-000069060000}"/>
    <cellStyle name="p_DCF_VERA_ATT LBO Model 0058" xfId="1591" xr:uid="{00000000-0005-0000-0000-00006A060000}"/>
    <cellStyle name="p_DCF_VERA_BankBookModel72 - DK" xfId="1592" xr:uid="{00000000-0005-0000-0000-00006B060000}"/>
    <cellStyle name="p_DCF_VERA_bridge returns" xfId="1593" xr:uid="{00000000-0005-0000-0000-00006C060000}"/>
    <cellStyle name="p_DCF_VERA_comps9" xfId="1594" xr:uid="{00000000-0005-0000-0000-00006D060000}"/>
    <cellStyle name="p_DCF_VERA_Debt_comps" xfId="1595" xr:uid="{00000000-0005-0000-0000-00006E060000}"/>
    <cellStyle name="p_DCF_VERA_Debt_comps_comps9" xfId="1596" xr:uid="{00000000-0005-0000-0000-00006F060000}"/>
    <cellStyle name="p_DCF_VERA_Dollarama_Model_31" xfId="1597" xr:uid="{00000000-0005-0000-0000-000070060000}"/>
    <cellStyle name="p_DCF_VERA_Gassman Mods26" xfId="1598" xr:uid="{00000000-0005-0000-0000-000071060000}"/>
    <cellStyle name="p_DCF_VERA_Italian model9" xfId="1599" xr:uid="{00000000-0005-0000-0000-000072060000}"/>
    <cellStyle name="p_DCF_VERA_Levlad Short Form LBO Model 0003" xfId="1600" xr:uid="{00000000-0005-0000-0000-000073060000}"/>
    <cellStyle name="p_DCF_VERA_Model_1" xfId="1601" xr:uid="{00000000-0005-0000-0000-000074060000}"/>
    <cellStyle name="p_DCF_VERA_Model02" xfId="1602" xr:uid="{00000000-0005-0000-0000-000075060000}"/>
    <cellStyle name="p_DCF_VERA_Model02_Gassman Mods26" xfId="1603" xr:uid="{00000000-0005-0000-0000-000076060000}"/>
    <cellStyle name="p_DCF_VERA_Model02_Model_1" xfId="1604" xr:uid="{00000000-0005-0000-0000-000077060000}"/>
    <cellStyle name="p_DCF_VERA_Model02_stupid_2" xfId="1605" xr:uid="{00000000-0005-0000-0000-000078060000}"/>
    <cellStyle name="p_DCF_VERA_Model3" xfId="1606" xr:uid="{00000000-0005-0000-0000-000079060000}"/>
    <cellStyle name="p_DCF_VERA_Model3_Gassman Mods26" xfId="1607" xr:uid="{00000000-0005-0000-0000-00007A060000}"/>
    <cellStyle name="p_DCF_VERA_Model3_Gassman Mods26_ATT LBO Model 0058" xfId="1608" xr:uid="{00000000-0005-0000-0000-00007B060000}"/>
    <cellStyle name="p_DCF_VERA_Model3_Gassman Mods26_Rosen Mod_47 no acq NEW NUMBERS1" xfId="1609" xr:uid="{00000000-0005-0000-0000-00007C060000}"/>
    <cellStyle name="p_DCF_VERA_Model3_Gassman Mods26_Waterfall Template" xfId="1610" xr:uid="{00000000-0005-0000-0000-00007D060000}"/>
    <cellStyle name="p_DCF_VERA_Model3_Italian model9" xfId="1611" xr:uid="{00000000-0005-0000-0000-00007E060000}"/>
    <cellStyle name="p_DCF_VERA_Model3_Model_1" xfId="1612" xr:uid="{00000000-0005-0000-0000-00007F060000}"/>
    <cellStyle name="p_DCF_VERA_Model3_stupid_2" xfId="1613" xr:uid="{00000000-0005-0000-0000-000080060000}"/>
    <cellStyle name="p_DCF_VERA_New Rosen Mod_20 BG Covenant Mods" xfId="1614" xr:uid="{00000000-0005-0000-0000-000081060000}"/>
    <cellStyle name="p_DCF_VERA_Rosen Mod_47 no acq NEW NUMBERS1" xfId="1615" xr:uid="{00000000-0005-0000-0000-000082060000}"/>
    <cellStyle name="p_DCF_VERA_Roundy's" xfId="1616" xr:uid="{00000000-0005-0000-0000-000083060000}"/>
    <cellStyle name="p_DCF_VERA_Roundy's_EPIQ Model_42" xfId="1617" xr:uid="{00000000-0005-0000-0000-000084060000}"/>
    <cellStyle name="p_DCF_VERA_Roundy's_EPIQ Model_43" xfId="1618" xr:uid="{00000000-0005-0000-0000-000085060000}"/>
    <cellStyle name="p_DCF_VERA_Roundy's_Levlad Short Form LBO Model 0003" xfId="1619" xr:uid="{00000000-0005-0000-0000-000086060000}"/>
    <cellStyle name="p_DCF_VERA_Roundy's_Model46" xfId="1620" xr:uid="{00000000-0005-0000-0000-000087060000}"/>
    <cellStyle name="p_DCF_VERA_stupid_2" xfId="1621" xr:uid="{00000000-0005-0000-0000-000088060000}"/>
    <cellStyle name="p_DCF_VERA_Template2" xfId="1622" xr:uid="{00000000-0005-0000-0000-000089060000}"/>
    <cellStyle name="p_DCF_VERA_Template2_ATT LBO Model 0058" xfId="1623" xr:uid="{00000000-0005-0000-0000-00008A060000}"/>
    <cellStyle name="p_DCF_VERA_Template2_Dollarama_Model_31" xfId="1624" xr:uid="{00000000-0005-0000-0000-00008B060000}"/>
    <cellStyle name="p_DCF_VERA_Template2_Gassman Mods26" xfId="1625" xr:uid="{00000000-0005-0000-0000-00008C060000}"/>
    <cellStyle name="p_DCF_VERA_Template2_Levlad Short Form LBO Model 0003" xfId="1626" xr:uid="{00000000-0005-0000-0000-00008D060000}"/>
    <cellStyle name="p_DCF_VERA_Template2_Model_1" xfId="1627" xr:uid="{00000000-0005-0000-0000-00008E060000}"/>
    <cellStyle name="p_DCF_VERA_Template2_Model112" xfId="1628" xr:uid="{00000000-0005-0000-0000-00008F060000}"/>
    <cellStyle name="p_DCF_VERA_Template2_New Rosen Mod_20 BG Covenant Mods" xfId="1629" xr:uid="{00000000-0005-0000-0000-000090060000}"/>
    <cellStyle name="p_DCF_VERA_Template2_Rosen Mod_47 no acq NEW NUMBERS1" xfId="1630" xr:uid="{00000000-0005-0000-0000-000091060000}"/>
    <cellStyle name="p_DCF_VERA_Template2_stupid_2" xfId="1631" xr:uid="{00000000-0005-0000-0000-000092060000}"/>
    <cellStyle name="p_DCF_VERA_VERA" xfId="1632" xr:uid="{00000000-0005-0000-0000-000093060000}"/>
    <cellStyle name="p_DCF_VERA_VERA_1" xfId="1633" xr:uid="{00000000-0005-0000-0000-000094060000}"/>
    <cellStyle name="p_DCF_VERA_VERA_1_ATT LBO Model 0058" xfId="1634" xr:uid="{00000000-0005-0000-0000-000095060000}"/>
    <cellStyle name="p_DCF_VERA_VERA_1_Dollarama_Model_31" xfId="1635" xr:uid="{00000000-0005-0000-0000-000096060000}"/>
    <cellStyle name="p_DCF_VERA_VERA_1_Gassman Mods26" xfId="1636" xr:uid="{00000000-0005-0000-0000-000097060000}"/>
    <cellStyle name="p_DCF_VERA_VERA_1_Levlad Short Form LBO Model 0003" xfId="1637" xr:uid="{00000000-0005-0000-0000-000098060000}"/>
    <cellStyle name="p_DCF_VERA_VERA_1_New Rosen Mod_20 BG Covenant Mods" xfId="1638" xr:uid="{00000000-0005-0000-0000-000099060000}"/>
    <cellStyle name="p_DCF_VERA_VERA_1_Rosen Mod_47 no acq NEW NUMBERS1" xfId="1639" xr:uid="{00000000-0005-0000-0000-00009A060000}"/>
    <cellStyle name="p_DCF_VERA_VERA_2" xfId="1640" xr:uid="{00000000-0005-0000-0000-00009B060000}"/>
    <cellStyle name="p_DCF_VERA_VERA_2_ATT LBO Model 0058" xfId="1641" xr:uid="{00000000-0005-0000-0000-00009C060000}"/>
    <cellStyle name="p_DCF_VERA_VERA_2_Dollarama_Model_31" xfId="1642" xr:uid="{00000000-0005-0000-0000-00009D060000}"/>
    <cellStyle name="p_DCF_VERA_VERA_2_Gassman Mods26" xfId="1643" xr:uid="{00000000-0005-0000-0000-00009E060000}"/>
    <cellStyle name="p_DCF_VERA_VERA_2_Levlad Short Form LBO Model 0003" xfId="1644" xr:uid="{00000000-0005-0000-0000-00009F060000}"/>
    <cellStyle name="p_DCF_VERA_VERA_2_Model_1" xfId="1645" xr:uid="{00000000-0005-0000-0000-0000A0060000}"/>
    <cellStyle name="p_DCF_VERA_VERA_2_Model112" xfId="1646" xr:uid="{00000000-0005-0000-0000-0000A1060000}"/>
    <cellStyle name="p_DCF_VERA_VERA_2_New Rosen Mod_20 BG Covenant Mods" xfId="1647" xr:uid="{00000000-0005-0000-0000-0000A2060000}"/>
    <cellStyle name="p_DCF_VERA_VERA_2_Rosen Mod_47 no acq NEW NUMBERS1" xfId="1648" xr:uid="{00000000-0005-0000-0000-0000A3060000}"/>
    <cellStyle name="p_DCF_VERA_VERA_2_stupid_2" xfId="1649" xr:uid="{00000000-0005-0000-0000-0000A4060000}"/>
    <cellStyle name="p_DCF_VERA_VERA_ATT LBO Model 0058" xfId="1650" xr:uid="{00000000-0005-0000-0000-0000A5060000}"/>
    <cellStyle name="p_DCF_VERA_VERA_BankBookModel72 - DK" xfId="1651" xr:uid="{00000000-0005-0000-0000-0000A6060000}"/>
    <cellStyle name="p_DCF_VERA_VERA_Dollarama_Model_31" xfId="1652" xr:uid="{00000000-0005-0000-0000-0000A7060000}"/>
    <cellStyle name="p_DCF_VERA_VERA_EPIQ Model_42" xfId="1653" xr:uid="{00000000-0005-0000-0000-0000A8060000}"/>
    <cellStyle name="p_DCF_VERA_VERA_EPIQ Model_43" xfId="1654" xr:uid="{00000000-0005-0000-0000-0000A9060000}"/>
    <cellStyle name="p_DCF_VERA_VERA_Gassman Mods26" xfId="1655" xr:uid="{00000000-0005-0000-0000-0000AA060000}"/>
    <cellStyle name="p_DCF_VERA_VERA_Levlad Short Form LBO Model 0003" xfId="1656" xr:uid="{00000000-0005-0000-0000-0000AB060000}"/>
    <cellStyle name="p_DCF_VERA_VERA_Model46" xfId="1657" xr:uid="{00000000-0005-0000-0000-0000AC060000}"/>
    <cellStyle name="p_DCF_VERA_VERA_New Rosen Mod_20 BG Covenant Mods" xfId="1658" xr:uid="{00000000-0005-0000-0000-0000AD060000}"/>
    <cellStyle name="p_DCF_VERA_VERA_Rosen Mod_47 no acq NEW NUMBERS1" xfId="1659" xr:uid="{00000000-0005-0000-0000-0000AE060000}"/>
    <cellStyle name="p_DCF_VERA_VERA_Template2" xfId="1660" xr:uid="{00000000-0005-0000-0000-0000AF060000}"/>
    <cellStyle name="p_DCF_VERA_VERA_Template2_ATT LBO Model 0058" xfId="1661" xr:uid="{00000000-0005-0000-0000-0000B0060000}"/>
    <cellStyle name="p_DCF_VERA_VERA_Template2_Dollarama_Model_31" xfId="1662" xr:uid="{00000000-0005-0000-0000-0000B1060000}"/>
    <cellStyle name="p_DCF_VERA_VERA_Template2_Gassman Mods26" xfId="1663" xr:uid="{00000000-0005-0000-0000-0000B2060000}"/>
    <cellStyle name="p_DCF_VERA_VERA_Template2_Levlad Short Form LBO Model 0003" xfId="1664" xr:uid="{00000000-0005-0000-0000-0000B3060000}"/>
    <cellStyle name="p_DCF_VERA_VERA_Template2_Model_1" xfId="1665" xr:uid="{00000000-0005-0000-0000-0000B4060000}"/>
    <cellStyle name="p_DCF_VERA_VERA_Template2_Model112" xfId="1666" xr:uid="{00000000-0005-0000-0000-0000B5060000}"/>
    <cellStyle name="p_DCF_VERA_VERA_Template2_New Rosen Mod_20 BG Covenant Mods" xfId="1667" xr:uid="{00000000-0005-0000-0000-0000B6060000}"/>
    <cellStyle name="p_DCF_VERA_VERA_Template2_Rosen Mod_47 no acq NEW NUMBERS1" xfId="1668" xr:uid="{00000000-0005-0000-0000-0000B7060000}"/>
    <cellStyle name="p_DCF_VERA_VERA_Template2_stupid_2" xfId="1669" xr:uid="{00000000-0005-0000-0000-0000B8060000}"/>
    <cellStyle name="p_DCF_VERA_Xerium Model (Dynamic)" xfId="1670" xr:uid="{00000000-0005-0000-0000-0000B9060000}"/>
    <cellStyle name="p_DCF_VERA_Xerium Model (Dynamic)_Gassman Mods26" xfId="1671" xr:uid="{00000000-0005-0000-0000-0000BA060000}"/>
    <cellStyle name="p_DCF_VERA_Xerium Model (Dynamic)_Gassman Mods26_ATT LBO Model 0058" xfId="1672" xr:uid="{00000000-0005-0000-0000-0000BB060000}"/>
    <cellStyle name="p_DCF_VERA_Xerium Model (Dynamic)_Gassman Mods26_Rosen Mod_47 no acq NEW NUMBERS1" xfId="1673" xr:uid="{00000000-0005-0000-0000-0000BC060000}"/>
    <cellStyle name="p_DCF_VERA_Xerium Model (Dynamic)_Gassman Mods26_Waterfall Template" xfId="1674" xr:uid="{00000000-0005-0000-0000-0000BD060000}"/>
    <cellStyle name="p_DCF_VERA_Xerium Model (Dynamic)_Model_1" xfId="1675" xr:uid="{00000000-0005-0000-0000-0000BE060000}"/>
    <cellStyle name="p_DCF_VERA_Xerium Model (Dynamic)_stupid_2" xfId="1676" xr:uid="{00000000-0005-0000-0000-0000BF060000}"/>
    <cellStyle name="p_DCF_Vitamin Shop_20" xfId="1677" xr:uid="{00000000-0005-0000-0000-0000C0060000}"/>
    <cellStyle name="p_DCF_Xerium Model (Dynamic)" xfId="1678" xr:uid="{00000000-0005-0000-0000-0000C1060000}"/>
    <cellStyle name="p_DCF_Xerium Model (Dynamic)_Gassman Mods26" xfId="1679" xr:uid="{00000000-0005-0000-0000-0000C2060000}"/>
    <cellStyle name="p_DCF_Xerium Model (Dynamic)_Gassman Mods26_ATT LBO Model 0058" xfId="1680" xr:uid="{00000000-0005-0000-0000-0000C3060000}"/>
    <cellStyle name="p_DCF_Xerium Model (Dynamic)_Gassman Mods26_Rosen Mod_47 no acq NEW NUMBERS1" xfId="1681" xr:uid="{00000000-0005-0000-0000-0000C4060000}"/>
    <cellStyle name="p_DCF_Xerium Model (Dynamic)_Gassman Mods26_Waterfall Template" xfId="1682" xr:uid="{00000000-0005-0000-0000-0000C5060000}"/>
    <cellStyle name="p_DCF_Xerium Model (Dynamic)_Model_1" xfId="1683" xr:uid="{00000000-0005-0000-0000-0000C6060000}"/>
    <cellStyle name="p_DCF_Xerium Model (Dynamic)_stupid_2" xfId="1684" xr:uid="{00000000-0005-0000-0000-0000C7060000}"/>
    <cellStyle name="p_DCF5" xfId="1685" xr:uid="{00000000-0005-0000-0000-0000C8060000}"/>
    <cellStyle name="p_DCF5_Model02a" xfId="1686" xr:uid="{00000000-0005-0000-0000-0000C9060000}"/>
    <cellStyle name="p_Debt_comps" xfId="1687" xr:uid="{00000000-0005-0000-0000-0000CA060000}"/>
    <cellStyle name="p_Debt_comps_comps9" xfId="1688" xr:uid="{00000000-0005-0000-0000-0000CB060000}"/>
    <cellStyle name="p_DYN Segment Valuation_7-29-02" xfId="1689" xr:uid="{00000000-0005-0000-0000-0000CC060000}"/>
    <cellStyle name="p_EPIQ Model_42" xfId="1690" xr:uid="{00000000-0005-0000-0000-0000CD060000}"/>
    <cellStyle name="p_EPIQ Model_43" xfId="1691" xr:uid="{00000000-0005-0000-0000-0000CE060000}"/>
    <cellStyle name="p_EQCOMP5" xfId="1692" xr:uid="{00000000-0005-0000-0000-0000CF060000}"/>
    <cellStyle name="p_EQCOMP5_Apax Banks Model2" xfId="1693" xr:uid="{00000000-0005-0000-0000-0000D0060000}"/>
    <cellStyle name="p_EQCOMP5_ESCOperatingModel Revised Base Case Banks 260101" xfId="1694" xr:uid="{00000000-0005-0000-0000-0000D1060000}"/>
    <cellStyle name="p_EQCOMP5_FINALGRA" xfId="1695" xr:uid="{00000000-0005-0000-0000-0000D2060000}"/>
    <cellStyle name="p_EQCOMP5_FINALGRA_Apax Banks Model2" xfId="1696" xr:uid="{00000000-0005-0000-0000-0000D3060000}"/>
    <cellStyle name="p_EQCOMP5_FINALGRA_ESCOperatingModel Revised Base Case Banks 260101" xfId="1697" xr:uid="{00000000-0005-0000-0000-0000D4060000}"/>
    <cellStyle name="p_EQCOMP5_FINALGRA_finalised and conformed model2" xfId="1698" xr:uid="{00000000-0005-0000-0000-0000D5060000}"/>
    <cellStyle name="p_EQCOMP5_FINALGRA_finalised and conformed model2_1" xfId="1699" xr:uid="{00000000-0005-0000-0000-0000D6060000}"/>
    <cellStyle name="p_EQCOMP5_FINALGRA_Gassman Mods26" xfId="1700" xr:uid="{00000000-0005-0000-0000-0000D7060000}"/>
    <cellStyle name="p_EQCOMP5_FINALGRA_Italian model9" xfId="1701" xr:uid="{00000000-0005-0000-0000-0000D8060000}"/>
    <cellStyle name="p_EQCOMP5_FINALGRA_LTM Analysis" xfId="1702" xr:uid="{00000000-0005-0000-0000-0000D9060000}"/>
    <cellStyle name="p_EQCOMP5_FINALGRA_Model_1" xfId="1703" xr:uid="{00000000-0005-0000-0000-0000DA060000}"/>
    <cellStyle name="p_EQCOMP5_FINALGRA_model11.xls Chart 1" xfId="1704" xr:uid="{00000000-0005-0000-0000-0000DB060000}"/>
    <cellStyle name="p_EQCOMP5_FINALGRA_model28" xfId="1705" xr:uid="{00000000-0005-0000-0000-0000DC060000}"/>
    <cellStyle name="p_EQCOMP5_FINALGRA_model5.xls Chart 1" xfId="1706" xr:uid="{00000000-0005-0000-0000-0000DD060000}"/>
    <cellStyle name="p_EQCOMP5_FINALGRA_model6.xls Chart 1" xfId="1707" xr:uid="{00000000-0005-0000-0000-0000DE060000}"/>
    <cellStyle name="p_EQCOMP5_FINALGRA_PwC (Version 10) Revised- CP site by site1" xfId="1708" xr:uid="{00000000-0005-0000-0000-0000DF060000}"/>
    <cellStyle name="p_EQCOMP5_FINALGRA_PwC (Version 10) Revised- CP site by site1_finalised and conformed model2" xfId="1709" xr:uid="{00000000-0005-0000-0000-0000E0060000}"/>
    <cellStyle name="p_EQCOMP5_FINALGRA_PwC (Version 10) Revised- CP site by site1_Gassman Mods26" xfId="1710" xr:uid="{00000000-0005-0000-0000-0000E1060000}"/>
    <cellStyle name="p_EQCOMP5_FINALGRA_PwC (Version 10) Revised- CP site by site1_Gassman Mods26_ATT LBO Model 0058" xfId="1711" xr:uid="{00000000-0005-0000-0000-0000E2060000}"/>
    <cellStyle name="p_EQCOMP5_FINALGRA_PwC (Version 10) Revised- CP site by site1_Gassman Mods26_Rosen Mod_47 no acq NEW NUMBERS1" xfId="1712" xr:uid="{00000000-0005-0000-0000-0000E3060000}"/>
    <cellStyle name="p_EQCOMP5_FINALGRA_PwC (Version 10) Revised- CP site by site1_Gassman Mods26_Waterfall Template" xfId="1713" xr:uid="{00000000-0005-0000-0000-0000E4060000}"/>
    <cellStyle name="p_EQCOMP5_FINALGRA_PwC (Version 10) Revised- CP site by site1_Italian model9" xfId="1714" xr:uid="{00000000-0005-0000-0000-0000E5060000}"/>
    <cellStyle name="p_EQCOMP5_FINALGRA_PwC (Version 10) Revised- CP site by site1_LTM Analysis" xfId="1715" xr:uid="{00000000-0005-0000-0000-0000E6060000}"/>
    <cellStyle name="p_EQCOMP5_FINALGRA_PwC (Version 10) Revised- CP site by site1_Modefuckup" xfId="1716" xr:uid="{00000000-0005-0000-0000-0000E7060000}"/>
    <cellStyle name="p_EQCOMP5_FINALGRA_PwC (Version 10) Revised- CP site by site1_Model_1" xfId="1717" xr:uid="{00000000-0005-0000-0000-0000E8060000}"/>
    <cellStyle name="p_EQCOMP5_FINALGRA_PwC (Version 10) Revised- CP site by site1_model28" xfId="1718" xr:uid="{00000000-0005-0000-0000-0000E9060000}"/>
    <cellStyle name="p_EQCOMP5_FINALGRA_PwC (Version 10) Revised- CP site by site1_stupid_2" xfId="1719" xr:uid="{00000000-0005-0000-0000-0000EA060000}"/>
    <cellStyle name="p_EQCOMP5_FINALGRA_splash mod 050700" xfId="1720" xr:uid="{00000000-0005-0000-0000-0000EB060000}"/>
    <cellStyle name="p_EQCOMP5_FINALGRA_stupid_2" xfId="1721" xr:uid="{00000000-0005-0000-0000-0000EC060000}"/>
    <cellStyle name="p_EQCOMP5_Gassman Mods26" xfId="1722" xr:uid="{00000000-0005-0000-0000-0000ED060000}"/>
    <cellStyle name="p_EQCOMP5_Gassman Mods26_ATT LBO Model 0058" xfId="1723" xr:uid="{00000000-0005-0000-0000-0000EE060000}"/>
    <cellStyle name="p_EQCOMP5_Gassman Mods26_Rosen Mod_47 no acq NEW NUMBERS1" xfId="1724" xr:uid="{00000000-0005-0000-0000-0000EF060000}"/>
    <cellStyle name="p_EQCOMP5_Gassman Mods26_Waterfall Template" xfId="1725" xr:uid="{00000000-0005-0000-0000-0000F0060000}"/>
    <cellStyle name="p_EQCOMP5_Model_1" xfId="1726" xr:uid="{00000000-0005-0000-0000-0000F1060000}"/>
    <cellStyle name="p_EQCOMP5_model11.xls Chart 1" xfId="1727" xr:uid="{00000000-0005-0000-0000-0000F2060000}"/>
    <cellStyle name="p_EQCOMP5_Model3" xfId="1728" xr:uid="{00000000-0005-0000-0000-0000F3060000}"/>
    <cellStyle name="p_EQCOMP5_Model3_Gassman Mods26" xfId="1729" xr:uid="{00000000-0005-0000-0000-0000F4060000}"/>
    <cellStyle name="p_EQCOMP5_Model3_Gassman Mods26_ATT LBO Model 0058" xfId="1730" xr:uid="{00000000-0005-0000-0000-0000F5060000}"/>
    <cellStyle name="p_EQCOMP5_Model3_Gassman Mods26_Rosen Mod_47 no acq NEW NUMBERS1" xfId="1731" xr:uid="{00000000-0005-0000-0000-0000F6060000}"/>
    <cellStyle name="p_EQCOMP5_Model3_Gassman Mods26_Waterfall Template" xfId="1732" xr:uid="{00000000-0005-0000-0000-0000F7060000}"/>
    <cellStyle name="p_EQCOMP5_Model3_Model_1" xfId="1733" xr:uid="{00000000-0005-0000-0000-0000F8060000}"/>
    <cellStyle name="p_EQCOMP5_Model3_stupid_2" xfId="1734" xr:uid="{00000000-0005-0000-0000-0000F9060000}"/>
    <cellStyle name="p_EQCOMP5_model5.xls Chart 1" xfId="1735" xr:uid="{00000000-0005-0000-0000-0000FA060000}"/>
    <cellStyle name="p_EQCOMP5_model6.xls Chart 1" xfId="1736" xr:uid="{00000000-0005-0000-0000-0000FB060000}"/>
    <cellStyle name="p_EQCOMP5_MODEL8" xfId="1737" xr:uid="{00000000-0005-0000-0000-0000FC060000}"/>
    <cellStyle name="p_EQCOMP5_MODEL8_Apax Banks Model2" xfId="1738" xr:uid="{00000000-0005-0000-0000-0000FD060000}"/>
    <cellStyle name="p_EQCOMP5_MODEL8_ESCOperatingModel Revised Base Case Banks 260101" xfId="1739" xr:uid="{00000000-0005-0000-0000-0000FE060000}"/>
    <cellStyle name="p_EQCOMP5_MODEL8_finalised and conformed model2" xfId="1740" xr:uid="{00000000-0005-0000-0000-0000FF060000}"/>
    <cellStyle name="p_EQCOMP5_MODEL8_Gassman Mods26" xfId="1741" xr:uid="{00000000-0005-0000-0000-000000070000}"/>
    <cellStyle name="p_EQCOMP5_MODEL8_Gassman Mods26_ATT LBO Model 0058" xfId="1742" xr:uid="{00000000-0005-0000-0000-000001070000}"/>
    <cellStyle name="p_EQCOMP5_MODEL8_Gassman Mods26_Rosen Mod_47 no acq NEW NUMBERS1" xfId="1743" xr:uid="{00000000-0005-0000-0000-000002070000}"/>
    <cellStyle name="p_EQCOMP5_MODEL8_Gassman Mods26_Waterfall Template" xfId="1744" xr:uid="{00000000-0005-0000-0000-000003070000}"/>
    <cellStyle name="p_EQCOMP5_MODEL8_Italian model9" xfId="1745" xr:uid="{00000000-0005-0000-0000-000004070000}"/>
    <cellStyle name="p_EQCOMP5_MODEL8_LTM Analysis" xfId="1746" xr:uid="{00000000-0005-0000-0000-000005070000}"/>
    <cellStyle name="p_EQCOMP5_MODEL8_Model_1" xfId="1747" xr:uid="{00000000-0005-0000-0000-000006070000}"/>
    <cellStyle name="p_EQCOMP5_MODEL8_Model_9" xfId="1748" xr:uid="{00000000-0005-0000-0000-000007070000}"/>
    <cellStyle name="p_EQCOMP5_MODEL8_model11.xls Chart 1" xfId="1749" xr:uid="{00000000-0005-0000-0000-000008070000}"/>
    <cellStyle name="p_EQCOMP5_MODEL8_model28" xfId="1750" xr:uid="{00000000-0005-0000-0000-000009070000}"/>
    <cellStyle name="p_EQCOMP5_MODEL8_model5.xls Chart 1" xfId="1751" xr:uid="{00000000-0005-0000-0000-00000A070000}"/>
    <cellStyle name="p_EQCOMP5_MODEL8_model6.xls Chart 1" xfId="1752" xr:uid="{00000000-0005-0000-0000-00000B070000}"/>
    <cellStyle name="p_EQCOMP5_MODEL8_Newmodel12" xfId="1753" xr:uid="{00000000-0005-0000-0000-00000C070000}"/>
    <cellStyle name="p_EQCOMP5_MODEL8_PwC (Version 10) Revised- CP site by site1" xfId="1754" xr:uid="{00000000-0005-0000-0000-00000D070000}"/>
    <cellStyle name="p_EQCOMP5_MODEL8_PwC (Version 10) Revised- CP site by site1_finalised and conformed model2" xfId="1755" xr:uid="{00000000-0005-0000-0000-00000E070000}"/>
    <cellStyle name="p_EQCOMP5_MODEL8_PwC (Version 10) Revised- CP site by site1_Gassman Mods26" xfId="1756" xr:uid="{00000000-0005-0000-0000-00000F070000}"/>
    <cellStyle name="p_EQCOMP5_MODEL8_PwC (Version 10) Revised- CP site by site1_Gassman Mods26_ATT LBO Model 0058" xfId="1757" xr:uid="{00000000-0005-0000-0000-000010070000}"/>
    <cellStyle name="p_EQCOMP5_MODEL8_PwC (Version 10) Revised- CP site by site1_Gassman Mods26_Rosen Mod_47 no acq NEW NUMBERS1" xfId="1758" xr:uid="{00000000-0005-0000-0000-000011070000}"/>
    <cellStyle name="p_EQCOMP5_MODEL8_PwC (Version 10) Revised- CP site by site1_Gassman Mods26_Waterfall Template" xfId="1759" xr:uid="{00000000-0005-0000-0000-000012070000}"/>
    <cellStyle name="p_EQCOMP5_MODEL8_PwC (Version 10) Revised- CP site by site1_Italian model9" xfId="1760" xr:uid="{00000000-0005-0000-0000-000013070000}"/>
    <cellStyle name="p_EQCOMP5_MODEL8_PwC (Version 10) Revised- CP site by site1_LTM Analysis" xfId="1761" xr:uid="{00000000-0005-0000-0000-000014070000}"/>
    <cellStyle name="p_EQCOMP5_MODEL8_PwC (Version 10) Revised- CP site by site1_Model_1" xfId="1762" xr:uid="{00000000-0005-0000-0000-000015070000}"/>
    <cellStyle name="p_EQCOMP5_MODEL8_PwC (Version 10) Revised- CP site by site1_model28" xfId="1763" xr:uid="{00000000-0005-0000-0000-000016070000}"/>
    <cellStyle name="p_EQCOMP5_MODEL8_PwC (Version 10) Revised- CP site by site1_stupid_2" xfId="1764" xr:uid="{00000000-0005-0000-0000-000017070000}"/>
    <cellStyle name="p_EQCOMP5_MODEL8_splash mod 050700" xfId="1765" xr:uid="{00000000-0005-0000-0000-000018070000}"/>
    <cellStyle name="p_EQCOMP5_MODEL8_stupid_2" xfId="1766" xr:uid="{00000000-0005-0000-0000-000019070000}"/>
    <cellStyle name="p_EQCOMP5_PwC (Version 10) Revised- CP site by site1" xfId="1767" xr:uid="{00000000-0005-0000-0000-00001A070000}"/>
    <cellStyle name="p_EQCOMP5_PwC (Version 10) Revised- CP site by site1_finalised and conformed model2" xfId="1768" xr:uid="{00000000-0005-0000-0000-00001B070000}"/>
    <cellStyle name="p_EQCOMP5_PwC (Version 10) Revised- CP site by site1_finalised and conformed model2_1" xfId="1769" xr:uid="{00000000-0005-0000-0000-00001C070000}"/>
    <cellStyle name="p_EQCOMP5_PwC (Version 10) Revised- CP site by site1_Gassman Mods26" xfId="1770" xr:uid="{00000000-0005-0000-0000-00001D070000}"/>
    <cellStyle name="p_EQCOMP5_PwC (Version 10) Revised- CP site by site1_Gassman Mods26_ATT LBO Model 0058" xfId="1771" xr:uid="{00000000-0005-0000-0000-00001E070000}"/>
    <cellStyle name="p_EQCOMP5_PwC (Version 10) Revised- CP site by site1_Gassman Mods26_Rosen Mod_47 no acq NEW NUMBERS1" xfId="1772" xr:uid="{00000000-0005-0000-0000-00001F070000}"/>
    <cellStyle name="p_EQCOMP5_PwC (Version 10) Revised- CP site by site1_Gassman Mods26_Waterfall Template" xfId="1773" xr:uid="{00000000-0005-0000-0000-000020070000}"/>
    <cellStyle name="p_EQCOMP5_PwC (Version 10) Revised- CP site by site1_Italian model9" xfId="1774" xr:uid="{00000000-0005-0000-0000-000021070000}"/>
    <cellStyle name="p_EQCOMP5_PwC (Version 10) Revised- CP site by site1_LTM Analysis" xfId="1775" xr:uid="{00000000-0005-0000-0000-000022070000}"/>
    <cellStyle name="p_EQCOMP5_PwC (Version 10) Revised- CP site by site1_Model_1" xfId="1776" xr:uid="{00000000-0005-0000-0000-000023070000}"/>
    <cellStyle name="p_EQCOMP5_PwC (Version 10) Revised- CP site by site1_model28" xfId="1777" xr:uid="{00000000-0005-0000-0000-000024070000}"/>
    <cellStyle name="p_EQCOMP5_PwC (Version 10) Revised- CP site by site1_stupid_2" xfId="1778" xr:uid="{00000000-0005-0000-0000-000025070000}"/>
    <cellStyle name="p_EQCOMP5_PwC (Version 7) Revised- CP site by site" xfId="1779" xr:uid="{00000000-0005-0000-0000-000026070000}"/>
    <cellStyle name="p_EQCOMP5_splash mod 050700" xfId="1780" xr:uid="{00000000-0005-0000-0000-000027070000}"/>
    <cellStyle name="p_EQCOMP5_stupid_2" xfId="1781" xr:uid="{00000000-0005-0000-0000-000028070000}"/>
    <cellStyle name="p_EQCOMP5_tables2" xfId="1782" xr:uid="{00000000-0005-0000-0000-000029070000}"/>
    <cellStyle name="p_EQCOMP5_tables2_Apax Banks Model2" xfId="1783" xr:uid="{00000000-0005-0000-0000-00002A070000}"/>
    <cellStyle name="p_EQCOMP5_tables2_ESCOperatingModel Revised Base Case Banks 260101" xfId="1784" xr:uid="{00000000-0005-0000-0000-00002B070000}"/>
    <cellStyle name="p_EQCOMP5_tables2_finalised and conformed model2" xfId="1785" xr:uid="{00000000-0005-0000-0000-00002C070000}"/>
    <cellStyle name="p_EQCOMP5_tables2_finalised and conformed model2_1" xfId="1786" xr:uid="{00000000-0005-0000-0000-00002D070000}"/>
    <cellStyle name="p_EQCOMP5_tables2_Gassman Mods26" xfId="1787" xr:uid="{00000000-0005-0000-0000-00002E070000}"/>
    <cellStyle name="p_EQCOMP5_tables2_Italian model9" xfId="1788" xr:uid="{00000000-0005-0000-0000-00002F070000}"/>
    <cellStyle name="p_EQCOMP5_tables2_LTM Analysis" xfId="1789" xr:uid="{00000000-0005-0000-0000-000030070000}"/>
    <cellStyle name="p_EQCOMP5_tables2_Model_1" xfId="1790" xr:uid="{00000000-0005-0000-0000-000031070000}"/>
    <cellStyle name="p_EQCOMP5_tables2_model11.xls Chart 1" xfId="1791" xr:uid="{00000000-0005-0000-0000-000032070000}"/>
    <cellStyle name="p_EQCOMP5_tables2_model28" xfId="1792" xr:uid="{00000000-0005-0000-0000-000033070000}"/>
    <cellStyle name="p_EQCOMP5_tables2_model5.xls Chart 1" xfId="1793" xr:uid="{00000000-0005-0000-0000-000034070000}"/>
    <cellStyle name="p_EQCOMP5_tables2_model6.xls Chart 1" xfId="1794" xr:uid="{00000000-0005-0000-0000-000035070000}"/>
    <cellStyle name="p_EQCOMP5_tables2_PwC (Version 10) Revised- CP site by site1" xfId="1795" xr:uid="{00000000-0005-0000-0000-000036070000}"/>
    <cellStyle name="p_EQCOMP5_tables2_PwC (Version 10) Revised- CP site by site1_finalised and conformed model2" xfId="1796" xr:uid="{00000000-0005-0000-0000-000037070000}"/>
    <cellStyle name="p_EQCOMP5_tables2_PwC (Version 10) Revised- CP site by site1_Gassman Mods26" xfId="1797" xr:uid="{00000000-0005-0000-0000-000038070000}"/>
    <cellStyle name="p_EQCOMP5_tables2_PwC (Version 10) Revised- CP site by site1_Gassman Mods26_ATT LBO Model 0058" xfId="1798" xr:uid="{00000000-0005-0000-0000-000039070000}"/>
    <cellStyle name="p_EQCOMP5_tables2_PwC (Version 10) Revised- CP site by site1_Gassman Mods26_Rosen Mod_47 no acq NEW NUMBERS1" xfId="1799" xr:uid="{00000000-0005-0000-0000-00003A070000}"/>
    <cellStyle name="p_EQCOMP5_tables2_PwC (Version 10) Revised- CP site by site1_Gassman Mods26_Waterfall Template" xfId="1800" xr:uid="{00000000-0005-0000-0000-00003B070000}"/>
    <cellStyle name="p_EQCOMP5_tables2_PwC (Version 10) Revised- CP site by site1_Italian model9" xfId="1801" xr:uid="{00000000-0005-0000-0000-00003C070000}"/>
    <cellStyle name="p_EQCOMP5_tables2_PwC (Version 10) Revised- CP site by site1_LTM Analysis" xfId="1802" xr:uid="{00000000-0005-0000-0000-00003D070000}"/>
    <cellStyle name="p_EQCOMP5_tables2_PwC (Version 10) Revised- CP site by site1_Modefuckup" xfId="1803" xr:uid="{00000000-0005-0000-0000-00003E070000}"/>
    <cellStyle name="p_EQCOMP5_tables2_PwC (Version 10) Revised- CP site by site1_Model_1" xfId="1804" xr:uid="{00000000-0005-0000-0000-00003F070000}"/>
    <cellStyle name="p_EQCOMP5_tables2_PwC (Version 10) Revised- CP site by site1_model28" xfId="1805" xr:uid="{00000000-0005-0000-0000-000040070000}"/>
    <cellStyle name="p_EQCOMP5_tables2_PwC (Version 10) Revised- CP site by site1_stupid_2" xfId="1806" xr:uid="{00000000-0005-0000-0000-000041070000}"/>
    <cellStyle name="p_EQCOMP5_tables2_splash mod 050700" xfId="1807" xr:uid="{00000000-0005-0000-0000-000042070000}"/>
    <cellStyle name="p_EQCOMP5_tables2_stupid_2" xfId="1808" xr:uid="{00000000-0005-0000-0000-000043070000}"/>
    <cellStyle name="p_Equity Comps" xfId="1809" xr:uid="{00000000-0005-0000-0000-000044070000}"/>
    <cellStyle name="p_Equity Comps_comps9" xfId="1810" xr:uid="{00000000-0005-0000-0000-000045070000}"/>
    <cellStyle name="p_ES061199" xfId="1811" xr:uid="{00000000-0005-0000-0000-000046070000}"/>
    <cellStyle name="p_ExideModel1" xfId="1812" xr:uid="{00000000-0005-0000-0000-000047070000}"/>
    <cellStyle name="p_Fed Mogul 7.5.05" xfId="1813" xr:uid="{00000000-0005-0000-0000-000048070000}"/>
    <cellStyle name="p_FinalStructure_9 (New Numbers)" xfId="1814" xr:uid="{00000000-0005-0000-0000-000049070000}"/>
    <cellStyle name="p_First Data LBO Model v4" xfId="1815" xr:uid="{00000000-0005-0000-0000-00004A070000}"/>
    <cellStyle name="p_FLM Model 6" xfId="1816" xr:uid="{00000000-0005-0000-0000-00004B070000}"/>
    <cellStyle name="p_FNVComps1" xfId="1817" xr:uid="{00000000-0005-0000-0000-00004C070000}"/>
    <cellStyle name="p_FNVComps1_Book4" xfId="1818" xr:uid="{00000000-0005-0000-0000-00004D070000}"/>
    <cellStyle name="p_FNVComps1_CPN-Model_05" xfId="1819" xr:uid="{00000000-0005-0000-0000-00004E070000}"/>
    <cellStyle name="p_FNVComps1_FLM Model 6" xfId="1820" xr:uid="{00000000-0005-0000-0000-00004F070000}"/>
    <cellStyle name="p_FNVComps1_HWD Model 2" xfId="1821" xr:uid="{00000000-0005-0000-0000-000050070000}"/>
    <cellStyle name="p_FNVComps1_MIR-Model_01" xfId="1822" xr:uid="{00000000-0005-0000-0000-000051070000}"/>
    <cellStyle name="p_g_mod11" xfId="1823" xr:uid="{00000000-0005-0000-0000-000052070000}"/>
    <cellStyle name="p_hazmodel14" xfId="1824" xr:uid="{00000000-0005-0000-0000-000053070000}"/>
    <cellStyle name="p_HISTFIN" xfId="1825" xr:uid="{00000000-0005-0000-0000-000054070000}"/>
    <cellStyle name="p_HWD Model 2" xfId="1826" xr:uid="{00000000-0005-0000-0000-000055070000}"/>
    <cellStyle name="p_HYCOMPS5" xfId="1827" xr:uid="{00000000-0005-0000-0000-000056070000}"/>
    <cellStyle name="p_HYCOMPS5_Apax Banks Model2" xfId="1828" xr:uid="{00000000-0005-0000-0000-000057070000}"/>
    <cellStyle name="p_HYCOMPS5_ESCOperatingModel Revised Base Case Banks 260101" xfId="1829" xr:uid="{00000000-0005-0000-0000-000058070000}"/>
    <cellStyle name="p_HYCOMPS5_FINALGRA" xfId="1830" xr:uid="{00000000-0005-0000-0000-000059070000}"/>
    <cellStyle name="p_HYCOMPS5_FINALGRA_Apax Banks Model2" xfId="1831" xr:uid="{00000000-0005-0000-0000-00005A070000}"/>
    <cellStyle name="p_HYCOMPS5_FINALGRA_ESCOperatingModel Revised Base Case Banks 260101" xfId="1832" xr:uid="{00000000-0005-0000-0000-00005B070000}"/>
    <cellStyle name="p_HYCOMPS5_FINALGRA_finalised and conformed model2" xfId="1833" xr:uid="{00000000-0005-0000-0000-00005C070000}"/>
    <cellStyle name="p_HYCOMPS5_FINALGRA_finalised and conformed model2_1" xfId="1834" xr:uid="{00000000-0005-0000-0000-00005D070000}"/>
    <cellStyle name="p_HYCOMPS5_FINALGRA_Gassman Mods26" xfId="1835" xr:uid="{00000000-0005-0000-0000-00005E070000}"/>
    <cellStyle name="p_HYCOMPS5_FINALGRA_Italian model9" xfId="1836" xr:uid="{00000000-0005-0000-0000-00005F070000}"/>
    <cellStyle name="p_HYCOMPS5_FINALGRA_LTM Analysis" xfId="1837" xr:uid="{00000000-0005-0000-0000-000060070000}"/>
    <cellStyle name="p_HYCOMPS5_FINALGRA_Model_1" xfId="1838" xr:uid="{00000000-0005-0000-0000-000061070000}"/>
    <cellStyle name="p_HYCOMPS5_FINALGRA_model11.xls Chart 1" xfId="1839" xr:uid="{00000000-0005-0000-0000-000062070000}"/>
    <cellStyle name="p_HYCOMPS5_FINALGRA_model28" xfId="1840" xr:uid="{00000000-0005-0000-0000-000063070000}"/>
    <cellStyle name="p_HYCOMPS5_FINALGRA_model5.xls Chart 1" xfId="1841" xr:uid="{00000000-0005-0000-0000-000064070000}"/>
    <cellStyle name="p_HYCOMPS5_FINALGRA_model6.xls Chart 1" xfId="1842" xr:uid="{00000000-0005-0000-0000-000065070000}"/>
    <cellStyle name="p_HYCOMPS5_FINALGRA_PwC (Version 10) Revised- CP site by site1" xfId="1843" xr:uid="{00000000-0005-0000-0000-000066070000}"/>
    <cellStyle name="p_HYCOMPS5_FINALGRA_PwC (Version 10) Revised- CP site by site1_finalised and conformed model2" xfId="1844" xr:uid="{00000000-0005-0000-0000-000067070000}"/>
    <cellStyle name="p_HYCOMPS5_FINALGRA_PwC (Version 10) Revised- CP site by site1_Gassman Mods26" xfId="1845" xr:uid="{00000000-0005-0000-0000-000068070000}"/>
    <cellStyle name="p_HYCOMPS5_FINALGRA_PwC (Version 10) Revised- CP site by site1_Gassman Mods26_ATT LBO Model 0058" xfId="1846" xr:uid="{00000000-0005-0000-0000-000069070000}"/>
    <cellStyle name="p_HYCOMPS5_FINALGRA_PwC (Version 10) Revised- CP site by site1_Gassman Mods26_Rosen Mod_47 no acq NEW NUMBERS1" xfId="1847" xr:uid="{00000000-0005-0000-0000-00006A070000}"/>
    <cellStyle name="p_HYCOMPS5_FINALGRA_PwC (Version 10) Revised- CP site by site1_Gassman Mods26_Waterfall Template" xfId="1848" xr:uid="{00000000-0005-0000-0000-00006B070000}"/>
    <cellStyle name="p_HYCOMPS5_FINALGRA_PwC (Version 10) Revised- CP site by site1_Italian model9" xfId="1849" xr:uid="{00000000-0005-0000-0000-00006C070000}"/>
    <cellStyle name="p_HYCOMPS5_FINALGRA_PwC (Version 10) Revised- CP site by site1_LTM Analysis" xfId="1850" xr:uid="{00000000-0005-0000-0000-00006D070000}"/>
    <cellStyle name="p_HYCOMPS5_FINALGRA_PwC (Version 10) Revised- CP site by site1_Modefuckup" xfId="1851" xr:uid="{00000000-0005-0000-0000-00006E070000}"/>
    <cellStyle name="p_HYCOMPS5_FINALGRA_PwC (Version 10) Revised- CP site by site1_Model_1" xfId="1852" xr:uid="{00000000-0005-0000-0000-00006F070000}"/>
    <cellStyle name="p_HYCOMPS5_FINALGRA_PwC (Version 10) Revised- CP site by site1_model28" xfId="1853" xr:uid="{00000000-0005-0000-0000-000070070000}"/>
    <cellStyle name="p_HYCOMPS5_FINALGRA_PwC (Version 10) Revised- CP site by site1_stupid_2" xfId="1854" xr:uid="{00000000-0005-0000-0000-000071070000}"/>
    <cellStyle name="p_HYCOMPS5_FINALGRA_splash mod 050700" xfId="1855" xr:uid="{00000000-0005-0000-0000-000072070000}"/>
    <cellStyle name="p_HYCOMPS5_FINALGRA_stupid_2" xfId="1856" xr:uid="{00000000-0005-0000-0000-000073070000}"/>
    <cellStyle name="p_HYCOMPS5_Gassman Mods26" xfId="1857" xr:uid="{00000000-0005-0000-0000-000074070000}"/>
    <cellStyle name="p_HYCOMPS5_Gassman Mods26_ATT LBO Model 0058" xfId="1858" xr:uid="{00000000-0005-0000-0000-000075070000}"/>
    <cellStyle name="p_HYCOMPS5_Gassman Mods26_Rosen Mod_47 no acq NEW NUMBERS1" xfId="1859" xr:uid="{00000000-0005-0000-0000-000076070000}"/>
    <cellStyle name="p_HYCOMPS5_Gassman Mods26_Waterfall Template" xfId="1860" xr:uid="{00000000-0005-0000-0000-000077070000}"/>
    <cellStyle name="p_HYCOMPS5_Model_1" xfId="1861" xr:uid="{00000000-0005-0000-0000-000078070000}"/>
    <cellStyle name="p_HYCOMPS5_model11.xls Chart 1" xfId="1862" xr:uid="{00000000-0005-0000-0000-000079070000}"/>
    <cellStyle name="p_HYCOMPS5_Model3" xfId="1863" xr:uid="{00000000-0005-0000-0000-00007A070000}"/>
    <cellStyle name="p_HYCOMPS5_Model3_Gassman Mods26" xfId="1864" xr:uid="{00000000-0005-0000-0000-00007B070000}"/>
    <cellStyle name="p_HYCOMPS5_Model3_Gassman Mods26_ATT LBO Model 0058" xfId="1865" xr:uid="{00000000-0005-0000-0000-00007C070000}"/>
    <cellStyle name="p_HYCOMPS5_Model3_Gassman Mods26_Rosen Mod_47 no acq NEW NUMBERS1" xfId="1866" xr:uid="{00000000-0005-0000-0000-00007D070000}"/>
    <cellStyle name="p_HYCOMPS5_Model3_Gassman Mods26_Waterfall Template" xfId="1867" xr:uid="{00000000-0005-0000-0000-00007E070000}"/>
    <cellStyle name="p_HYCOMPS5_Model3_Model_1" xfId="1868" xr:uid="{00000000-0005-0000-0000-00007F070000}"/>
    <cellStyle name="p_HYCOMPS5_Model3_stupid_2" xfId="1869" xr:uid="{00000000-0005-0000-0000-000080070000}"/>
    <cellStyle name="p_HYCOMPS5_model5.xls Chart 1" xfId="1870" xr:uid="{00000000-0005-0000-0000-000081070000}"/>
    <cellStyle name="p_HYCOMPS5_model6.xls Chart 1" xfId="1871" xr:uid="{00000000-0005-0000-0000-000082070000}"/>
    <cellStyle name="p_HYCOMPS5_MODEL8" xfId="1872" xr:uid="{00000000-0005-0000-0000-000083070000}"/>
    <cellStyle name="p_HYCOMPS5_MODEL8_Apax Banks Model2" xfId="1873" xr:uid="{00000000-0005-0000-0000-000084070000}"/>
    <cellStyle name="p_HYCOMPS5_MODEL8_ESCOperatingModel Revised Base Case Banks 260101" xfId="1874" xr:uid="{00000000-0005-0000-0000-000085070000}"/>
    <cellStyle name="p_HYCOMPS5_MODEL8_finalised and conformed model2" xfId="1875" xr:uid="{00000000-0005-0000-0000-000086070000}"/>
    <cellStyle name="p_HYCOMPS5_MODEL8_Gassman Mods26" xfId="1876" xr:uid="{00000000-0005-0000-0000-000087070000}"/>
    <cellStyle name="p_HYCOMPS5_MODEL8_Gassman Mods26_ATT LBO Model 0058" xfId="1877" xr:uid="{00000000-0005-0000-0000-000088070000}"/>
    <cellStyle name="p_HYCOMPS5_MODEL8_Gassman Mods26_Rosen Mod_47 no acq NEW NUMBERS1" xfId="1878" xr:uid="{00000000-0005-0000-0000-000089070000}"/>
    <cellStyle name="p_HYCOMPS5_MODEL8_Gassman Mods26_Waterfall Template" xfId="1879" xr:uid="{00000000-0005-0000-0000-00008A070000}"/>
    <cellStyle name="p_HYCOMPS5_MODEL8_Italian model9" xfId="1880" xr:uid="{00000000-0005-0000-0000-00008B070000}"/>
    <cellStyle name="p_HYCOMPS5_MODEL8_LTM Analysis" xfId="1881" xr:uid="{00000000-0005-0000-0000-00008C070000}"/>
    <cellStyle name="p_HYCOMPS5_MODEL8_Model_1" xfId="1882" xr:uid="{00000000-0005-0000-0000-00008D070000}"/>
    <cellStyle name="p_HYCOMPS5_MODEL8_Model_9" xfId="1883" xr:uid="{00000000-0005-0000-0000-00008E070000}"/>
    <cellStyle name="p_HYCOMPS5_MODEL8_model11.xls Chart 1" xfId="1884" xr:uid="{00000000-0005-0000-0000-00008F070000}"/>
    <cellStyle name="p_HYCOMPS5_MODEL8_model28" xfId="1885" xr:uid="{00000000-0005-0000-0000-000090070000}"/>
    <cellStyle name="p_HYCOMPS5_MODEL8_model5.xls Chart 1" xfId="1886" xr:uid="{00000000-0005-0000-0000-000091070000}"/>
    <cellStyle name="p_HYCOMPS5_MODEL8_model6.xls Chart 1" xfId="1887" xr:uid="{00000000-0005-0000-0000-000092070000}"/>
    <cellStyle name="p_HYCOMPS5_MODEL8_Newmodel12" xfId="1888" xr:uid="{00000000-0005-0000-0000-000093070000}"/>
    <cellStyle name="p_HYCOMPS5_MODEL8_PwC (Version 10) Revised- CP site by site1" xfId="1889" xr:uid="{00000000-0005-0000-0000-000094070000}"/>
    <cellStyle name="p_HYCOMPS5_MODEL8_PwC (Version 10) Revised- CP site by site1_finalised and conformed model2" xfId="1890" xr:uid="{00000000-0005-0000-0000-000095070000}"/>
    <cellStyle name="p_HYCOMPS5_MODEL8_PwC (Version 10) Revised- CP site by site1_Gassman Mods26" xfId="1891" xr:uid="{00000000-0005-0000-0000-000096070000}"/>
    <cellStyle name="p_HYCOMPS5_MODEL8_PwC (Version 10) Revised- CP site by site1_Gassman Mods26_ATT LBO Model 0058" xfId="1892" xr:uid="{00000000-0005-0000-0000-000097070000}"/>
    <cellStyle name="p_HYCOMPS5_MODEL8_PwC (Version 10) Revised- CP site by site1_Gassman Mods26_Rosen Mod_47 no acq NEW NUMBERS1" xfId="1893" xr:uid="{00000000-0005-0000-0000-000098070000}"/>
    <cellStyle name="p_HYCOMPS5_MODEL8_PwC (Version 10) Revised- CP site by site1_Gassman Mods26_Waterfall Template" xfId="1894" xr:uid="{00000000-0005-0000-0000-000099070000}"/>
    <cellStyle name="p_HYCOMPS5_MODEL8_PwC (Version 10) Revised- CP site by site1_Italian model9" xfId="1895" xr:uid="{00000000-0005-0000-0000-00009A070000}"/>
    <cellStyle name="p_HYCOMPS5_MODEL8_PwC (Version 10) Revised- CP site by site1_LTM Analysis" xfId="1896" xr:uid="{00000000-0005-0000-0000-00009B070000}"/>
    <cellStyle name="p_HYCOMPS5_MODEL8_PwC (Version 10) Revised- CP site by site1_Model_1" xfId="1897" xr:uid="{00000000-0005-0000-0000-00009C070000}"/>
    <cellStyle name="p_HYCOMPS5_MODEL8_PwC (Version 10) Revised- CP site by site1_model28" xfId="1898" xr:uid="{00000000-0005-0000-0000-00009D070000}"/>
    <cellStyle name="p_HYCOMPS5_MODEL8_PwC (Version 10) Revised- CP site by site1_stupid_2" xfId="1899" xr:uid="{00000000-0005-0000-0000-00009E070000}"/>
    <cellStyle name="p_HYCOMPS5_MODEL8_splash mod 050700" xfId="1900" xr:uid="{00000000-0005-0000-0000-00009F070000}"/>
    <cellStyle name="p_HYCOMPS5_MODEL8_stupid_2" xfId="1901" xr:uid="{00000000-0005-0000-0000-0000A0070000}"/>
    <cellStyle name="p_HYCOMPS5_PwC (Version 10) Revised- CP site by site1" xfId="1902" xr:uid="{00000000-0005-0000-0000-0000A1070000}"/>
    <cellStyle name="p_HYCOMPS5_PwC (Version 10) Revised- CP site by site1_finalised and conformed model2" xfId="1903" xr:uid="{00000000-0005-0000-0000-0000A2070000}"/>
    <cellStyle name="p_HYCOMPS5_PwC (Version 10) Revised- CP site by site1_finalised and conformed model2_1" xfId="1904" xr:uid="{00000000-0005-0000-0000-0000A3070000}"/>
    <cellStyle name="p_HYCOMPS5_PwC (Version 10) Revised- CP site by site1_Gassman Mods26" xfId="1905" xr:uid="{00000000-0005-0000-0000-0000A4070000}"/>
    <cellStyle name="p_HYCOMPS5_PwC (Version 10) Revised- CP site by site1_Gassman Mods26_ATT LBO Model 0058" xfId="1906" xr:uid="{00000000-0005-0000-0000-0000A5070000}"/>
    <cellStyle name="p_HYCOMPS5_PwC (Version 10) Revised- CP site by site1_Gassman Mods26_Rosen Mod_47 no acq NEW NUMBERS1" xfId="1907" xr:uid="{00000000-0005-0000-0000-0000A6070000}"/>
    <cellStyle name="p_HYCOMPS5_PwC (Version 10) Revised- CP site by site1_Gassman Mods26_Waterfall Template" xfId="1908" xr:uid="{00000000-0005-0000-0000-0000A7070000}"/>
    <cellStyle name="p_HYCOMPS5_PwC (Version 10) Revised- CP site by site1_Italian model9" xfId="1909" xr:uid="{00000000-0005-0000-0000-0000A8070000}"/>
    <cellStyle name="p_HYCOMPS5_PwC (Version 10) Revised- CP site by site1_LTM Analysis" xfId="1910" xr:uid="{00000000-0005-0000-0000-0000A9070000}"/>
    <cellStyle name="p_HYCOMPS5_PwC (Version 10) Revised- CP site by site1_Model_1" xfId="1911" xr:uid="{00000000-0005-0000-0000-0000AA070000}"/>
    <cellStyle name="p_HYCOMPS5_PwC (Version 10) Revised- CP site by site1_model28" xfId="1912" xr:uid="{00000000-0005-0000-0000-0000AB070000}"/>
    <cellStyle name="p_HYCOMPS5_PwC (Version 10) Revised- CP site by site1_stupid_2" xfId="1913" xr:uid="{00000000-0005-0000-0000-0000AC070000}"/>
    <cellStyle name="p_HYCOMPS5_PwC (Version 7) Revised- CP site by site" xfId="1914" xr:uid="{00000000-0005-0000-0000-0000AD070000}"/>
    <cellStyle name="p_HYCOMPS5_splash mod 050700" xfId="1915" xr:uid="{00000000-0005-0000-0000-0000AE070000}"/>
    <cellStyle name="p_HYCOMPS5_stupid_2" xfId="1916" xr:uid="{00000000-0005-0000-0000-0000AF070000}"/>
    <cellStyle name="p_HYCOMPS5_tables2" xfId="1917" xr:uid="{00000000-0005-0000-0000-0000B0070000}"/>
    <cellStyle name="p_HYCOMPS5_tables2_Apax Banks Model2" xfId="1918" xr:uid="{00000000-0005-0000-0000-0000B1070000}"/>
    <cellStyle name="p_HYCOMPS5_tables2_ESCOperatingModel Revised Base Case Banks 260101" xfId="1919" xr:uid="{00000000-0005-0000-0000-0000B2070000}"/>
    <cellStyle name="p_HYCOMPS5_tables2_finalised and conformed model2" xfId="1920" xr:uid="{00000000-0005-0000-0000-0000B3070000}"/>
    <cellStyle name="p_HYCOMPS5_tables2_finalised and conformed model2_1" xfId="1921" xr:uid="{00000000-0005-0000-0000-0000B4070000}"/>
    <cellStyle name="p_HYCOMPS5_tables2_Gassman Mods26" xfId="1922" xr:uid="{00000000-0005-0000-0000-0000B5070000}"/>
    <cellStyle name="p_HYCOMPS5_tables2_Italian model9" xfId="1923" xr:uid="{00000000-0005-0000-0000-0000B6070000}"/>
    <cellStyle name="p_HYCOMPS5_tables2_LTM Analysis" xfId="1924" xr:uid="{00000000-0005-0000-0000-0000B7070000}"/>
    <cellStyle name="p_HYCOMPS5_tables2_Model_1" xfId="1925" xr:uid="{00000000-0005-0000-0000-0000B8070000}"/>
    <cellStyle name="p_HYCOMPS5_tables2_model11.xls Chart 1" xfId="1926" xr:uid="{00000000-0005-0000-0000-0000B9070000}"/>
    <cellStyle name="p_HYCOMPS5_tables2_model28" xfId="1927" xr:uid="{00000000-0005-0000-0000-0000BA070000}"/>
    <cellStyle name="p_HYCOMPS5_tables2_model5.xls Chart 1" xfId="1928" xr:uid="{00000000-0005-0000-0000-0000BB070000}"/>
    <cellStyle name="p_HYCOMPS5_tables2_model6.xls Chart 1" xfId="1929" xr:uid="{00000000-0005-0000-0000-0000BC070000}"/>
    <cellStyle name="p_HYCOMPS5_tables2_PwC (Version 10) Revised- CP site by site1" xfId="1930" xr:uid="{00000000-0005-0000-0000-0000BD070000}"/>
    <cellStyle name="p_HYCOMPS5_tables2_PwC (Version 10) Revised- CP site by site1_finalised and conformed model2" xfId="1931" xr:uid="{00000000-0005-0000-0000-0000BE070000}"/>
    <cellStyle name="p_HYCOMPS5_tables2_PwC (Version 10) Revised- CP site by site1_Gassman Mods26" xfId="1932" xr:uid="{00000000-0005-0000-0000-0000BF070000}"/>
    <cellStyle name="p_HYCOMPS5_tables2_PwC (Version 10) Revised- CP site by site1_Gassman Mods26_ATT LBO Model 0058" xfId="1933" xr:uid="{00000000-0005-0000-0000-0000C0070000}"/>
    <cellStyle name="p_HYCOMPS5_tables2_PwC (Version 10) Revised- CP site by site1_Gassman Mods26_Rosen Mod_47 no acq NEW NUMBERS1" xfId="1934" xr:uid="{00000000-0005-0000-0000-0000C1070000}"/>
    <cellStyle name="p_HYCOMPS5_tables2_PwC (Version 10) Revised- CP site by site1_Gassman Mods26_Waterfall Template" xfId="1935" xr:uid="{00000000-0005-0000-0000-0000C2070000}"/>
    <cellStyle name="p_HYCOMPS5_tables2_PwC (Version 10) Revised- CP site by site1_Italian model9" xfId="1936" xr:uid="{00000000-0005-0000-0000-0000C3070000}"/>
    <cellStyle name="p_HYCOMPS5_tables2_PwC (Version 10) Revised- CP site by site1_LTM Analysis" xfId="1937" xr:uid="{00000000-0005-0000-0000-0000C4070000}"/>
    <cellStyle name="p_HYCOMPS5_tables2_PwC (Version 10) Revised- CP site by site1_Modefuckup" xfId="1938" xr:uid="{00000000-0005-0000-0000-0000C5070000}"/>
    <cellStyle name="p_HYCOMPS5_tables2_PwC (Version 10) Revised- CP site by site1_Model_1" xfId="1939" xr:uid="{00000000-0005-0000-0000-0000C6070000}"/>
    <cellStyle name="p_HYCOMPS5_tables2_PwC (Version 10) Revised- CP site by site1_model28" xfId="1940" xr:uid="{00000000-0005-0000-0000-0000C7070000}"/>
    <cellStyle name="p_HYCOMPS5_tables2_PwC (Version 10) Revised- CP site by site1_stupid_2" xfId="1941" xr:uid="{00000000-0005-0000-0000-0000C8070000}"/>
    <cellStyle name="p_HYCOMPS5_tables2_splash mod 050700" xfId="1942" xr:uid="{00000000-0005-0000-0000-0000C9070000}"/>
    <cellStyle name="p_HYCOMPS5_tables2_stupid_2" xfId="1943" xr:uid="{00000000-0005-0000-0000-0000CA070000}"/>
    <cellStyle name="p_JP061799" xfId="1944" xr:uid="{00000000-0005-0000-0000-0000CB070000}"/>
    <cellStyle name="p_LBO Model_5" xfId="1945" xr:uid="{00000000-0005-0000-0000-0000CC070000}"/>
    <cellStyle name="p_LN031801" xfId="1946" xr:uid="{00000000-0005-0000-0000-0000CD070000}"/>
    <cellStyle name="p_M&amp;A" xfId="1947" xr:uid="{00000000-0005-0000-0000-0000CE070000}"/>
    <cellStyle name="p_Memo Data Tables" xfId="1948" xr:uid="{00000000-0005-0000-0000-0000CF070000}"/>
    <cellStyle name="p_Middle LBO Model" xfId="1949" xr:uid="{00000000-0005-0000-0000-0000D0070000}"/>
    <cellStyle name="p_MIR 4.11.03" xfId="1950" xr:uid="{00000000-0005-0000-0000-0000D1070000}"/>
    <cellStyle name="p_MIR-Model_01" xfId="1951" xr:uid="{00000000-0005-0000-0000-0000D2070000}"/>
    <cellStyle name="p_Model 18" xfId="1952" xr:uid="{00000000-0005-0000-0000-0000D3070000}"/>
    <cellStyle name="p_Model 51 Bank Book" xfId="1953" xr:uid="{00000000-0005-0000-0000-0000D4070000}"/>
    <cellStyle name="p_Model_1" xfId="1954" xr:uid="{00000000-0005-0000-0000-0000D5070000}"/>
    <cellStyle name="p_MODEL1" xfId="1955" xr:uid="{00000000-0005-0000-0000-0000D6070000}"/>
    <cellStyle name="p_model18" xfId="1956" xr:uid="{00000000-0005-0000-0000-0000D7070000}"/>
    <cellStyle name="p_Model18_1" xfId="1957" xr:uid="{00000000-0005-0000-0000-0000D8070000}"/>
    <cellStyle name="p_Model28.xls Chart 1" xfId="1958" xr:uid="{00000000-0005-0000-0000-0000D9070000}"/>
    <cellStyle name="p_Model28.xls Chart 2" xfId="1959" xr:uid="{00000000-0005-0000-0000-0000DA070000}"/>
    <cellStyle name="p_Model3" xfId="1960" xr:uid="{00000000-0005-0000-0000-0000DB070000}"/>
    <cellStyle name="p_Model3_Gassman Mods26" xfId="1961" xr:uid="{00000000-0005-0000-0000-0000DC070000}"/>
    <cellStyle name="p_Model3_Gassman Mods26_ATT LBO Model 0058" xfId="1962" xr:uid="{00000000-0005-0000-0000-0000DD070000}"/>
    <cellStyle name="p_Model3_Gassman Mods26_Rosen Mod_47 no acq NEW NUMBERS1" xfId="1963" xr:uid="{00000000-0005-0000-0000-0000DE070000}"/>
    <cellStyle name="p_Model3_Gassman Mods26_Waterfall Template" xfId="1964" xr:uid="{00000000-0005-0000-0000-0000DF070000}"/>
    <cellStyle name="p_Model3_Model_1" xfId="1965" xr:uid="{00000000-0005-0000-0000-0000E0070000}"/>
    <cellStyle name="p_Model3_stupid_2" xfId="1966" xr:uid="{00000000-0005-0000-0000-0000E1070000}"/>
    <cellStyle name="p_Model37" xfId="1967" xr:uid="{00000000-0005-0000-0000-0000E2070000}"/>
    <cellStyle name="p_Model37_ATT LBO Model 0058" xfId="1968" xr:uid="{00000000-0005-0000-0000-0000E3070000}"/>
    <cellStyle name="p_Model37_b_mod_6" xfId="1969" xr:uid="{00000000-0005-0000-0000-0000E4070000}"/>
    <cellStyle name="p_Model37_BankBookModel72 - DK" xfId="1970" xr:uid="{00000000-0005-0000-0000-0000E5070000}"/>
    <cellStyle name="p_Model37_Dollarama_Model_31" xfId="1971" xr:uid="{00000000-0005-0000-0000-0000E6070000}"/>
    <cellStyle name="p_Model37_Gassman Mods26" xfId="1972" xr:uid="{00000000-0005-0000-0000-0000E7070000}"/>
    <cellStyle name="p_Model37_GPJ full model5.xls Chart 1" xfId="1973" xr:uid="{00000000-0005-0000-0000-0000E8070000}"/>
    <cellStyle name="p_Model37_GPJ full model5.xls Chart 2" xfId="1974" xr:uid="{00000000-0005-0000-0000-0000E9070000}"/>
    <cellStyle name="p_Model37_Levlad Short Form LBO Model 0003" xfId="1975" xr:uid="{00000000-0005-0000-0000-0000EA070000}"/>
    <cellStyle name="p_Model37_Model_1" xfId="1976" xr:uid="{00000000-0005-0000-0000-0000EB070000}"/>
    <cellStyle name="p_Model37_Model21" xfId="1977" xr:uid="{00000000-0005-0000-0000-0000EC070000}"/>
    <cellStyle name="p_Model37_Model46" xfId="1978" xr:uid="{00000000-0005-0000-0000-0000ED070000}"/>
    <cellStyle name="p_Model37_stupid_2" xfId="1979" xr:uid="{00000000-0005-0000-0000-0000EE070000}"/>
    <cellStyle name="p_Model46" xfId="1980" xr:uid="{00000000-0005-0000-0000-0000EF070000}"/>
    <cellStyle name="p_Model7" xfId="1981" xr:uid="{00000000-0005-0000-0000-0000F0070000}"/>
    <cellStyle name="p_ModelwVan31" xfId="1982" xr:uid="{00000000-0005-0000-0000-0000F1070000}"/>
    <cellStyle name="p_ModelwVan31_1" xfId="1983" xr:uid="{00000000-0005-0000-0000-0000F2070000}"/>
    <cellStyle name="p_ModelwVan31_1_stupid_2" xfId="1984" xr:uid="{00000000-0005-0000-0000-0000F3070000}"/>
    <cellStyle name="p_New Rosen Mod_20 BG Covenant Mods" xfId="1985" xr:uid="{00000000-0005-0000-0000-0000F4070000}"/>
    <cellStyle name="p_NEWMOD5" xfId="1986" xr:uid="{00000000-0005-0000-0000-0000F5070000}"/>
    <cellStyle name="p_NEWMOD5_finalised and conformed model2" xfId="1987" xr:uid="{00000000-0005-0000-0000-0000F6070000}"/>
    <cellStyle name="p_NEWMOD5_Gassman Mods26" xfId="1988" xr:uid="{00000000-0005-0000-0000-0000F7070000}"/>
    <cellStyle name="p_NEWMOD5_Gassman Mods26_ATT LBO Model 0058" xfId="1989" xr:uid="{00000000-0005-0000-0000-0000F8070000}"/>
    <cellStyle name="p_NEWMOD5_Gassman Mods26_Rosen Mod_47 no acq NEW NUMBERS1" xfId="1990" xr:uid="{00000000-0005-0000-0000-0000F9070000}"/>
    <cellStyle name="p_NEWMOD5_Gassman Mods26_Waterfall Template" xfId="1991" xr:uid="{00000000-0005-0000-0000-0000FA070000}"/>
    <cellStyle name="p_NEWMOD5_Italian model9" xfId="1992" xr:uid="{00000000-0005-0000-0000-0000FB070000}"/>
    <cellStyle name="p_NEWMOD5_LTM Analysis" xfId="1993" xr:uid="{00000000-0005-0000-0000-0000FC070000}"/>
    <cellStyle name="p_NEWMOD5_Model_1" xfId="1994" xr:uid="{00000000-0005-0000-0000-0000FD070000}"/>
    <cellStyle name="p_NEWMOD5_Model_9" xfId="1995" xr:uid="{00000000-0005-0000-0000-0000FE070000}"/>
    <cellStyle name="p_NEWMOD5_model28" xfId="1996" xr:uid="{00000000-0005-0000-0000-0000FF070000}"/>
    <cellStyle name="p_NEWMOD5_Newmodel12" xfId="1997" xr:uid="{00000000-0005-0000-0000-000000080000}"/>
    <cellStyle name="p_NEWMOD5_stupid_2" xfId="1998" xr:uid="{00000000-0005-0000-0000-000001080000}"/>
    <cellStyle name="p_NPSI 22 - Banks1 no password19" xfId="1999" xr:uid="{00000000-0005-0000-0000-000002080000}"/>
    <cellStyle name="p_NPSI 22 - Banks1 no password19_Gassman Mods26" xfId="2000" xr:uid="{00000000-0005-0000-0000-000003080000}"/>
    <cellStyle name="p_NPSI 22 - Banks1 no password19_Gassman Mods26_ATT LBO Model 0058" xfId="2001" xr:uid="{00000000-0005-0000-0000-000004080000}"/>
    <cellStyle name="p_NPSI 22 - Banks1 no password19_Gassman Mods26_Rosen Mod_47 no acq NEW NUMBERS1" xfId="2002" xr:uid="{00000000-0005-0000-0000-000005080000}"/>
    <cellStyle name="p_NPSI 22 - Banks1 no password19_Gassman Mods26_Waterfall Template" xfId="2003" xr:uid="{00000000-0005-0000-0000-000006080000}"/>
    <cellStyle name="p_NPSI 22 - Banks1 no password19_Model_1" xfId="2004" xr:uid="{00000000-0005-0000-0000-000007080000}"/>
    <cellStyle name="p_NPSI 22 - Banks1 no password19_stupid_2" xfId="2005" xr:uid="{00000000-0005-0000-0000-000008080000}"/>
    <cellStyle name="p_Oglebay Model" xfId="2006" xr:uid="{00000000-0005-0000-0000-000009080000}"/>
    <cellStyle name="p_Old Model 10 for Charts" xfId="2007" xr:uid="{00000000-0005-0000-0000-00000A080000}"/>
    <cellStyle name="p_OWC 7.09.03" xfId="2008" xr:uid="{00000000-0005-0000-0000-00000B080000}"/>
    <cellStyle name="p_Owens 11.27.00" xfId="2009" xr:uid="{00000000-0005-0000-0000-00000C080000}"/>
    <cellStyle name="p_prucomps" xfId="2010" xr:uid="{00000000-0005-0000-0000-00000D080000}"/>
    <cellStyle name="p_prucomps_finalised and conformed model2" xfId="2011" xr:uid="{00000000-0005-0000-0000-00000E080000}"/>
    <cellStyle name="p_prucomps_finalised and conformed model2_Gassman Mods26" xfId="2012" xr:uid="{00000000-0005-0000-0000-00000F080000}"/>
    <cellStyle name="p_prucomps_finalised and conformed model2_Gassman Mods26_ATT LBO Model 0058" xfId="2013" xr:uid="{00000000-0005-0000-0000-000010080000}"/>
    <cellStyle name="p_prucomps_finalised and conformed model2_Gassman Mods26_Rosen Mod_47 no acq NEW NUMBERS1" xfId="2014" xr:uid="{00000000-0005-0000-0000-000011080000}"/>
    <cellStyle name="p_prucomps_finalised and conformed model2_Gassman Mods26_Waterfall Template" xfId="2015" xr:uid="{00000000-0005-0000-0000-000012080000}"/>
    <cellStyle name="p_prucomps_finalised and conformed model2_Model_1" xfId="2016" xr:uid="{00000000-0005-0000-0000-000013080000}"/>
    <cellStyle name="p_prucomps_finalised and conformed model2_stupid_2" xfId="2017" xr:uid="{00000000-0005-0000-0000-000014080000}"/>
    <cellStyle name="p_prucomps_Gassman Mods26" xfId="2018" xr:uid="{00000000-0005-0000-0000-000015080000}"/>
    <cellStyle name="p_prucomps_Gassman Mods26_ATT LBO Model 0058" xfId="2019" xr:uid="{00000000-0005-0000-0000-000016080000}"/>
    <cellStyle name="p_prucomps_Gassman Mods26_Rosen Mod_47 no acq NEW NUMBERS1" xfId="2020" xr:uid="{00000000-0005-0000-0000-000017080000}"/>
    <cellStyle name="p_prucomps_Gassman Mods26_Waterfall Template" xfId="2021" xr:uid="{00000000-0005-0000-0000-000018080000}"/>
    <cellStyle name="p_prucomps_LTM Analysis" xfId="2022" xr:uid="{00000000-0005-0000-0000-000019080000}"/>
    <cellStyle name="p_prucomps_Model_1" xfId="2023" xr:uid="{00000000-0005-0000-0000-00001A080000}"/>
    <cellStyle name="p_prucomps_model28" xfId="2024" xr:uid="{00000000-0005-0000-0000-00001B080000}"/>
    <cellStyle name="p_prucomps_stupid_2" xfId="2025" xr:uid="{00000000-0005-0000-0000-00001C080000}"/>
    <cellStyle name="p_Quick Recovery_08-05-02" xfId="2026" xr:uid="{00000000-0005-0000-0000-00001D080000}"/>
    <cellStyle name="p_RECON1" xfId="2027" xr:uid="{00000000-0005-0000-0000-00001E080000}"/>
    <cellStyle name="p_RECON1_Gassman Mods26" xfId="2028" xr:uid="{00000000-0005-0000-0000-00001F080000}"/>
    <cellStyle name="p_RECON1_Gassman Mods26_ATT LBO Model 0058" xfId="2029" xr:uid="{00000000-0005-0000-0000-000020080000}"/>
    <cellStyle name="p_RECON1_Gassman Mods26_Rosen Mod_47 no acq NEW NUMBERS1" xfId="2030" xr:uid="{00000000-0005-0000-0000-000021080000}"/>
    <cellStyle name="p_RECON1_Gassman Mods26_Waterfall Template" xfId="2031" xr:uid="{00000000-0005-0000-0000-000022080000}"/>
    <cellStyle name="p_RECON1_Model_1" xfId="2032" xr:uid="{00000000-0005-0000-0000-000023080000}"/>
    <cellStyle name="p_RECON1_Model3" xfId="2033" xr:uid="{00000000-0005-0000-0000-000024080000}"/>
    <cellStyle name="p_RECON1_Model3_Gassman Mods26" xfId="2034" xr:uid="{00000000-0005-0000-0000-000025080000}"/>
    <cellStyle name="p_RECON1_Model3_Gassman Mods26_ATT LBO Model 0058" xfId="2035" xr:uid="{00000000-0005-0000-0000-000026080000}"/>
    <cellStyle name="p_RECON1_Model3_Gassman Mods26_Rosen Mod_47 no acq NEW NUMBERS1" xfId="2036" xr:uid="{00000000-0005-0000-0000-000027080000}"/>
    <cellStyle name="p_RECON1_Model3_Gassman Mods26_Waterfall Template" xfId="2037" xr:uid="{00000000-0005-0000-0000-000028080000}"/>
    <cellStyle name="p_RECON1_Model3_Model_1" xfId="2038" xr:uid="{00000000-0005-0000-0000-000029080000}"/>
    <cellStyle name="p_RECON1_Model3_stupid_2" xfId="2039" xr:uid="{00000000-0005-0000-0000-00002A080000}"/>
    <cellStyle name="p_RECON1_stupid_2" xfId="2040" xr:uid="{00000000-0005-0000-0000-00002B080000}"/>
    <cellStyle name="p_Rosen Mod_47 no acq NEW NUMBERS1" xfId="2041" xr:uid="{00000000-0005-0000-0000-00002C080000}"/>
    <cellStyle name="p_SITE 5.1.02" xfId="2042" xr:uid="{00000000-0005-0000-0000-00002D080000}"/>
    <cellStyle name="p_stupid_2" xfId="2043" xr:uid="{00000000-0005-0000-0000-00002E080000}"/>
    <cellStyle name="p_TABLES" xfId="2044" xr:uid="{00000000-0005-0000-0000-00002F080000}"/>
    <cellStyle name="p_TABLES_Gassman Mods26" xfId="2045" xr:uid="{00000000-0005-0000-0000-000030080000}"/>
    <cellStyle name="p_TABLES_Gassman Mods26_ATT LBO Model 0058" xfId="2046" xr:uid="{00000000-0005-0000-0000-000031080000}"/>
    <cellStyle name="p_TABLES_Gassman Mods26_Rosen Mod_47 no acq NEW NUMBERS1" xfId="2047" xr:uid="{00000000-0005-0000-0000-000032080000}"/>
    <cellStyle name="p_TABLES_Gassman Mods26_Waterfall Template" xfId="2048" xr:uid="{00000000-0005-0000-0000-000033080000}"/>
    <cellStyle name="p_TABLES_Model_1" xfId="2049" xr:uid="{00000000-0005-0000-0000-000034080000}"/>
    <cellStyle name="p_TABLES_Model3" xfId="2050" xr:uid="{00000000-0005-0000-0000-000035080000}"/>
    <cellStyle name="p_TABLES_Model3_Gassman Mods26" xfId="2051" xr:uid="{00000000-0005-0000-0000-000036080000}"/>
    <cellStyle name="p_TABLES_Model3_Gassman Mods26_ATT LBO Model 0058" xfId="2052" xr:uid="{00000000-0005-0000-0000-000037080000}"/>
    <cellStyle name="p_TABLES_Model3_Gassman Mods26_Rosen Mod_47 no acq NEW NUMBERS1" xfId="2053" xr:uid="{00000000-0005-0000-0000-000038080000}"/>
    <cellStyle name="p_TABLES_Model3_Gassman Mods26_Waterfall Template" xfId="2054" xr:uid="{00000000-0005-0000-0000-000039080000}"/>
    <cellStyle name="p_TABLES_Model3_Model_1" xfId="2055" xr:uid="{00000000-0005-0000-0000-00003A080000}"/>
    <cellStyle name="p_TABLES_Model3_stupid_2" xfId="2056" xr:uid="{00000000-0005-0000-0000-00003B080000}"/>
    <cellStyle name="p_TABLES_stupid_2" xfId="2057" xr:uid="{00000000-0005-0000-0000-00003C080000}"/>
    <cellStyle name="p_template (2)" xfId="2058" xr:uid="{00000000-0005-0000-0000-00003D080000}"/>
    <cellStyle name="p_Template2" xfId="2059" xr:uid="{00000000-0005-0000-0000-00003E080000}"/>
    <cellStyle name="p_Template2_1" xfId="2060" xr:uid="{00000000-0005-0000-0000-00003F080000}"/>
    <cellStyle name="p_Template2_1_ATT LBO Model 0058" xfId="2061" xr:uid="{00000000-0005-0000-0000-000040080000}"/>
    <cellStyle name="p_Template2_1_Dollarama_Model_31" xfId="2062" xr:uid="{00000000-0005-0000-0000-000041080000}"/>
    <cellStyle name="p_Template2_1_Gassman Mods26" xfId="2063" xr:uid="{00000000-0005-0000-0000-000042080000}"/>
    <cellStyle name="p_Template2_1_Levlad Short Form LBO Model 0003" xfId="2064" xr:uid="{00000000-0005-0000-0000-000043080000}"/>
    <cellStyle name="p_Template2_1_New Rosen Mod_20 BG Covenant Mods" xfId="2065" xr:uid="{00000000-0005-0000-0000-000044080000}"/>
    <cellStyle name="p_Template2_1_Rosen Mod_47 no acq NEW NUMBERS1" xfId="2066" xr:uid="{00000000-0005-0000-0000-000045080000}"/>
    <cellStyle name="p_Template2_ATT LBO Model 0058" xfId="2067" xr:uid="{00000000-0005-0000-0000-000046080000}"/>
    <cellStyle name="p_Template2_BankBookModel72 - DK" xfId="2068" xr:uid="{00000000-0005-0000-0000-000047080000}"/>
    <cellStyle name="p_Template2_Dollarama_Model_31" xfId="2069" xr:uid="{00000000-0005-0000-0000-000048080000}"/>
    <cellStyle name="p_Template2_Gassman Mods26" xfId="2070" xr:uid="{00000000-0005-0000-0000-000049080000}"/>
    <cellStyle name="p_Template2_Gassman Mods26_ATT LBO Model 0058" xfId="2071" xr:uid="{00000000-0005-0000-0000-00004A080000}"/>
    <cellStyle name="p_Template2_Gassman Mods26_Rosen Mod_47 no acq NEW NUMBERS1" xfId="2072" xr:uid="{00000000-0005-0000-0000-00004B080000}"/>
    <cellStyle name="p_Template2_Gassman Mods26_Waterfall Template" xfId="2073" xr:uid="{00000000-0005-0000-0000-00004C080000}"/>
    <cellStyle name="p_Template2_Levlad Short Form LBO Model 0003" xfId="2074" xr:uid="{00000000-0005-0000-0000-00004D080000}"/>
    <cellStyle name="p_Template2_New Rosen Mod_20 BG Covenant Mods" xfId="2075" xr:uid="{00000000-0005-0000-0000-00004E080000}"/>
    <cellStyle name="p_Template2_Rosen Mod_47 no acq NEW NUMBERS1" xfId="2076" xr:uid="{00000000-0005-0000-0000-00004F080000}"/>
    <cellStyle name="p_VERA" xfId="2077" xr:uid="{00000000-0005-0000-0000-000050080000}"/>
    <cellStyle name="p_VERA_1" xfId="2078" xr:uid="{00000000-0005-0000-0000-000051080000}"/>
    <cellStyle name="p_VERA_1_ATT LBO Model 0058" xfId="2079" xr:uid="{00000000-0005-0000-0000-000052080000}"/>
    <cellStyle name="p_VERA_1_BankBookModel72 - DK" xfId="2080" xr:uid="{00000000-0005-0000-0000-000053080000}"/>
    <cellStyle name="p_VERA_1_Dollarama_Model_31" xfId="2081" xr:uid="{00000000-0005-0000-0000-000054080000}"/>
    <cellStyle name="p_VERA_1_Gassman Mods26" xfId="2082" xr:uid="{00000000-0005-0000-0000-000055080000}"/>
    <cellStyle name="p_VERA_1_Gassman Mods26_ATT LBO Model 0058" xfId="2083" xr:uid="{00000000-0005-0000-0000-000056080000}"/>
    <cellStyle name="p_VERA_1_Gassman Mods26_Rosen Mod_47 no acq NEW NUMBERS1" xfId="2084" xr:uid="{00000000-0005-0000-0000-000057080000}"/>
    <cellStyle name="p_VERA_1_Gassman Mods26_Waterfall Template" xfId="2085" xr:uid="{00000000-0005-0000-0000-000058080000}"/>
    <cellStyle name="p_VERA_1_Levlad Short Form LBO Model 0003" xfId="2086" xr:uid="{00000000-0005-0000-0000-000059080000}"/>
    <cellStyle name="p_VERA_1_New Rosen Mod_20 BG Covenant Mods" xfId="2087" xr:uid="{00000000-0005-0000-0000-00005A080000}"/>
    <cellStyle name="p_VERA_1_Rosen Mod_47 no acq NEW NUMBERS1" xfId="2088" xr:uid="{00000000-0005-0000-0000-00005B080000}"/>
    <cellStyle name="p_VERA_1_Template2" xfId="2089" xr:uid="{00000000-0005-0000-0000-00005C080000}"/>
    <cellStyle name="p_VERA_1_Template2_ATT LBO Model 0058" xfId="2090" xr:uid="{00000000-0005-0000-0000-00005D080000}"/>
    <cellStyle name="p_VERA_1_Template2_Dollarama_Model_31" xfId="2091" xr:uid="{00000000-0005-0000-0000-00005E080000}"/>
    <cellStyle name="p_VERA_1_Template2_Gassman Mods26" xfId="2092" xr:uid="{00000000-0005-0000-0000-00005F080000}"/>
    <cellStyle name="p_VERA_1_Template2_Levlad Short Form LBO Model 0003" xfId="2093" xr:uid="{00000000-0005-0000-0000-000060080000}"/>
    <cellStyle name="p_VERA_1_Template2_New Rosen Mod_20 BG Covenant Mods" xfId="2094" xr:uid="{00000000-0005-0000-0000-000061080000}"/>
    <cellStyle name="p_VERA_1_Template2_Rosen Mod_47 no acq NEW NUMBERS1" xfId="2095" xr:uid="{00000000-0005-0000-0000-000062080000}"/>
    <cellStyle name="p_VERA_aavidmod11.xls Chart 2" xfId="2096" xr:uid="{00000000-0005-0000-0000-000063080000}"/>
    <cellStyle name="p_VERA_aavidmod11.xls Chart 2_ATT LBO Model 0058" xfId="2097" xr:uid="{00000000-0005-0000-0000-000064080000}"/>
    <cellStyle name="p_VERA_aavidmod11.xls Chart 2_BankBookModel72 - DK" xfId="2098" xr:uid="{00000000-0005-0000-0000-000065080000}"/>
    <cellStyle name="p_VERA_aavidmod11.xls Chart 2_Dollarama_Model_31" xfId="2099" xr:uid="{00000000-0005-0000-0000-000066080000}"/>
    <cellStyle name="p_VERA_aavidmod11.xls Chart 2_Gassman Mods26" xfId="2100" xr:uid="{00000000-0005-0000-0000-000067080000}"/>
    <cellStyle name="p_VERA_aavidmod11.xls Chart 2_Levlad Short Form LBO Model 0003" xfId="2101" xr:uid="{00000000-0005-0000-0000-000068080000}"/>
    <cellStyle name="p_VERA_aavidmod11.xls Chart 2_Model_1" xfId="2102" xr:uid="{00000000-0005-0000-0000-000069080000}"/>
    <cellStyle name="p_VERA_aavidmod11.xls Chart 2_stupid_2" xfId="2103" xr:uid="{00000000-0005-0000-0000-00006A080000}"/>
    <cellStyle name="p_VERA_ATT LBO Model 0058" xfId="2104" xr:uid="{00000000-0005-0000-0000-00006B080000}"/>
    <cellStyle name="p_VERA_BankBookModel72 - DK" xfId="2105" xr:uid="{00000000-0005-0000-0000-00006C080000}"/>
    <cellStyle name="p_VERA_bridge returns" xfId="2106" xr:uid="{00000000-0005-0000-0000-00006D080000}"/>
    <cellStyle name="p_VERA_comps9" xfId="2107" xr:uid="{00000000-0005-0000-0000-00006E080000}"/>
    <cellStyle name="p_VERA_Debt_comps" xfId="2108" xr:uid="{00000000-0005-0000-0000-00006F080000}"/>
    <cellStyle name="p_VERA_Debt_comps_comps9" xfId="2109" xr:uid="{00000000-0005-0000-0000-000070080000}"/>
    <cellStyle name="p_VERA_Dollarama_Model_31" xfId="2110" xr:uid="{00000000-0005-0000-0000-000071080000}"/>
    <cellStyle name="p_VERA_Gassman Mods26" xfId="2111" xr:uid="{00000000-0005-0000-0000-000072080000}"/>
    <cellStyle name="p_VERA_Italian model9" xfId="2112" xr:uid="{00000000-0005-0000-0000-000073080000}"/>
    <cellStyle name="p_VERA_Levlad Short Form LBO Model 0003" xfId="2113" xr:uid="{00000000-0005-0000-0000-000074080000}"/>
    <cellStyle name="p_VERA_Model_1" xfId="2114" xr:uid="{00000000-0005-0000-0000-000075080000}"/>
    <cellStyle name="p_VERA_Model02" xfId="2115" xr:uid="{00000000-0005-0000-0000-000076080000}"/>
    <cellStyle name="p_VERA_Model02_Gassman Mods26" xfId="2116" xr:uid="{00000000-0005-0000-0000-000077080000}"/>
    <cellStyle name="p_VERA_Model02_Model_1" xfId="2117" xr:uid="{00000000-0005-0000-0000-000078080000}"/>
    <cellStyle name="p_VERA_Model02_stupid_2" xfId="2118" xr:uid="{00000000-0005-0000-0000-000079080000}"/>
    <cellStyle name="p_VERA_Model3" xfId="2119" xr:uid="{00000000-0005-0000-0000-00007A080000}"/>
    <cellStyle name="p_VERA_Model3_Gassman Mods26" xfId="2120" xr:uid="{00000000-0005-0000-0000-00007B080000}"/>
    <cellStyle name="p_VERA_Model3_Gassman Mods26_ATT LBO Model 0058" xfId="2121" xr:uid="{00000000-0005-0000-0000-00007C080000}"/>
    <cellStyle name="p_VERA_Model3_Gassman Mods26_Rosen Mod_47 no acq NEW NUMBERS1" xfId="2122" xr:uid="{00000000-0005-0000-0000-00007D080000}"/>
    <cellStyle name="p_VERA_Model3_Gassman Mods26_Waterfall Template" xfId="2123" xr:uid="{00000000-0005-0000-0000-00007E080000}"/>
    <cellStyle name="p_VERA_Model3_Italian model9" xfId="2124" xr:uid="{00000000-0005-0000-0000-00007F080000}"/>
    <cellStyle name="p_VERA_Model3_Model_1" xfId="2125" xr:uid="{00000000-0005-0000-0000-000080080000}"/>
    <cellStyle name="p_VERA_Model3_stupid_2" xfId="2126" xr:uid="{00000000-0005-0000-0000-000081080000}"/>
    <cellStyle name="p_VERA_New Rosen Mod_20 BG Covenant Mods" xfId="2127" xr:uid="{00000000-0005-0000-0000-000082080000}"/>
    <cellStyle name="p_VERA_Rosen Mod_47 no acq NEW NUMBERS1" xfId="2128" xr:uid="{00000000-0005-0000-0000-000083080000}"/>
    <cellStyle name="p_VERA_Roundy's" xfId="2129" xr:uid="{00000000-0005-0000-0000-000084080000}"/>
    <cellStyle name="p_VERA_Roundy's_EPIQ Model_42" xfId="2130" xr:uid="{00000000-0005-0000-0000-000085080000}"/>
    <cellStyle name="p_VERA_Roundy's_EPIQ Model_43" xfId="2131" xr:uid="{00000000-0005-0000-0000-000086080000}"/>
    <cellStyle name="p_VERA_Roundy's_Levlad Short Form LBO Model 0003" xfId="2132" xr:uid="{00000000-0005-0000-0000-000087080000}"/>
    <cellStyle name="p_VERA_Roundy's_Model46" xfId="2133" xr:uid="{00000000-0005-0000-0000-000088080000}"/>
    <cellStyle name="p_VERA_stupid_2" xfId="2134" xr:uid="{00000000-0005-0000-0000-000089080000}"/>
    <cellStyle name="p_VERA_Template2" xfId="2135" xr:uid="{00000000-0005-0000-0000-00008A080000}"/>
    <cellStyle name="p_VERA_Template2_ATT LBO Model 0058" xfId="2136" xr:uid="{00000000-0005-0000-0000-00008B080000}"/>
    <cellStyle name="p_VERA_Template2_Dollarama_Model_31" xfId="2137" xr:uid="{00000000-0005-0000-0000-00008C080000}"/>
    <cellStyle name="p_VERA_Template2_Gassman Mods26" xfId="2138" xr:uid="{00000000-0005-0000-0000-00008D080000}"/>
    <cellStyle name="p_VERA_Template2_Levlad Short Form LBO Model 0003" xfId="2139" xr:uid="{00000000-0005-0000-0000-00008E080000}"/>
    <cellStyle name="p_VERA_Template2_Model_1" xfId="2140" xr:uid="{00000000-0005-0000-0000-00008F080000}"/>
    <cellStyle name="p_VERA_Template2_Model112" xfId="2141" xr:uid="{00000000-0005-0000-0000-000090080000}"/>
    <cellStyle name="p_VERA_Template2_New Rosen Mod_20 BG Covenant Mods" xfId="2142" xr:uid="{00000000-0005-0000-0000-000091080000}"/>
    <cellStyle name="p_VERA_Template2_Rosen Mod_47 no acq NEW NUMBERS1" xfId="2143" xr:uid="{00000000-0005-0000-0000-000092080000}"/>
    <cellStyle name="p_VERA_Template2_stupid_2" xfId="2144" xr:uid="{00000000-0005-0000-0000-000093080000}"/>
    <cellStyle name="p_VERA_VERA" xfId="2145" xr:uid="{00000000-0005-0000-0000-000094080000}"/>
    <cellStyle name="p_VERA_VERA_1" xfId="2146" xr:uid="{00000000-0005-0000-0000-000095080000}"/>
    <cellStyle name="p_VERA_VERA_1_ATT LBO Model 0058" xfId="2147" xr:uid="{00000000-0005-0000-0000-000096080000}"/>
    <cellStyle name="p_VERA_VERA_1_Dollarama_Model_31" xfId="2148" xr:uid="{00000000-0005-0000-0000-000097080000}"/>
    <cellStyle name="p_VERA_VERA_1_Gassman Mods26" xfId="2149" xr:uid="{00000000-0005-0000-0000-000098080000}"/>
    <cellStyle name="p_VERA_VERA_1_Levlad Short Form LBO Model 0003" xfId="2150" xr:uid="{00000000-0005-0000-0000-000099080000}"/>
    <cellStyle name="p_VERA_VERA_1_New Rosen Mod_20 BG Covenant Mods" xfId="2151" xr:uid="{00000000-0005-0000-0000-00009A080000}"/>
    <cellStyle name="p_VERA_VERA_1_Rosen Mod_47 no acq NEW NUMBERS1" xfId="2152" xr:uid="{00000000-0005-0000-0000-00009B080000}"/>
    <cellStyle name="p_VERA_VERA_2" xfId="2153" xr:uid="{00000000-0005-0000-0000-00009C080000}"/>
    <cellStyle name="p_VERA_VERA_2_ATT LBO Model 0058" xfId="2154" xr:uid="{00000000-0005-0000-0000-00009D080000}"/>
    <cellStyle name="p_VERA_VERA_2_Dollarama_Model_31" xfId="2155" xr:uid="{00000000-0005-0000-0000-00009E080000}"/>
    <cellStyle name="p_VERA_VERA_2_Gassman Mods26" xfId="2156" xr:uid="{00000000-0005-0000-0000-00009F080000}"/>
    <cellStyle name="p_VERA_VERA_2_Levlad Short Form LBO Model 0003" xfId="2157" xr:uid="{00000000-0005-0000-0000-0000A0080000}"/>
    <cellStyle name="p_VERA_VERA_2_Model_1" xfId="2158" xr:uid="{00000000-0005-0000-0000-0000A1080000}"/>
    <cellStyle name="p_VERA_VERA_2_Model112" xfId="2159" xr:uid="{00000000-0005-0000-0000-0000A2080000}"/>
    <cellStyle name="p_VERA_VERA_2_New Rosen Mod_20 BG Covenant Mods" xfId="2160" xr:uid="{00000000-0005-0000-0000-0000A3080000}"/>
    <cellStyle name="p_VERA_VERA_2_Rosen Mod_47 no acq NEW NUMBERS1" xfId="2161" xr:uid="{00000000-0005-0000-0000-0000A4080000}"/>
    <cellStyle name="p_VERA_VERA_2_stupid_2" xfId="2162" xr:uid="{00000000-0005-0000-0000-0000A5080000}"/>
    <cellStyle name="p_VERA_VERA_ATT LBO Model 0058" xfId="2163" xr:uid="{00000000-0005-0000-0000-0000A6080000}"/>
    <cellStyle name="p_VERA_VERA_BankBookModel72 - DK" xfId="2164" xr:uid="{00000000-0005-0000-0000-0000A7080000}"/>
    <cellStyle name="p_VERA_VERA_Dollarama_Model_31" xfId="2165" xr:uid="{00000000-0005-0000-0000-0000A8080000}"/>
    <cellStyle name="p_VERA_VERA_EPIQ Model_42" xfId="2166" xr:uid="{00000000-0005-0000-0000-0000A9080000}"/>
    <cellStyle name="p_VERA_VERA_EPIQ Model_43" xfId="2167" xr:uid="{00000000-0005-0000-0000-0000AA080000}"/>
    <cellStyle name="p_VERA_VERA_Gassman Mods26" xfId="2168" xr:uid="{00000000-0005-0000-0000-0000AB080000}"/>
    <cellStyle name="p_VERA_VERA_Levlad Short Form LBO Model 0003" xfId="2169" xr:uid="{00000000-0005-0000-0000-0000AC080000}"/>
    <cellStyle name="p_VERA_VERA_Model46" xfId="2170" xr:uid="{00000000-0005-0000-0000-0000AD080000}"/>
    <cellStyle name="p_VERA_VERA_New Rosen Mod_20 BG Covenant Mods" xfId="2171" xr:uid="{00000000-0005-0000-0000-0000AE080000}"/>
    <cellStyle name="p_VERA_VERA_Rosen Mod_47 no acq NEW NUMBERS1" xfId="2172" xr:uid="{00000000-0005-0000-0000-0000AF080000}"/>
    <cellStyle name="p_VERA_VERA_Template2" xfId="2173" xr:uid="{00000000-0005-0000-0000-0000B0080000}"/>
    <cellStyle name="p_VERA_VERA_Template2_ATT LBO Model 0058" xfId="2174" xr:uid="{00000000-0005-0000-0000-0000B1080000}"/>
    <cellStyle name="p_VERA_VERA_Template2_Dollarama_Model_31" xfId="2175" xr:uid="{00000000-0005-0000-0000-0000B2080000}"/>
    <cellStyle name="p_VERA_VERA_Template2_Gassman Mods26" xfId="2176" xr:uid="{00000000-0005-0000-0000-0000B3080000}"/>
    <cellStyle name="p_VERA_VERA_Template2_Levlad Short Form LBO Model 0003" xfId="2177" xr:uid="{00000000-0005-0000-0000-0000B4080000}"/>
    <cellStyle name="p_VERA_VERA_Template2_Model_1" xfId="2178" xr:uid="{00000000-0005-0000-0000-0000B5080000}"/>
    <cellStyle name="p_VERA_VERA_Template2_Model112" xfId="2179" xr:uid="{00000000-0005-0000-0000-0000B6080000}"/>
    <cellStyle name="p_VERA_VERA_Template2_New Rosen Mod_20 BG Covenant Mods" xfId="2180" xr:uid="{00000000-0005-0000-0000-0000B7080000}"/>
    <cellStyle name="p_VERA_VERA_Template2_Rosen Mod_47 no acq NEW NUMBERS1" xfId="2181" xr:uid="{00000000-0005-0000-0000-0000B8080000}"/>
    <cellStyle name="p_VERA_VERA_Template2_stupid_2" xfId="2182" xr:uid="{00000000-0005-0000-0000-0000B9080000}"/>
    <cellStyle name="p_VERA_Xerium Model (Dynamic)" xfId="2183" xr:uid="{00000000-0005-0000-0000-0000BA080000}"/>
    <cellStyle name="p_VERA_Xerium Model (Dynamic)_Gassman Mods26" xfId="2184" xr:uid="{00000000-0005-0000-0000-0000BB080000}"/>
    <cellStyle name="p_VERA_Xerium Model (Dynamic)_Gassman Mods26_ATT LBO Model 0058" xfId="2185" xr:uid="{00000000-0005-0000-0000-0000BC080000}"/>
    <cellStyle name="p_VERA_Xerium Model (Dynamic)_Gassman Mods26_Rosen Mod_47 no acq NEW NUMBERS1" xfId="2186" xr:uid="{00000000-0005-0000-0000-0000BD080000}"/>
    <cellStyle name="p_VERA_Xerium Model (Dynamic)_Gassman Mods26_Waterfall Template" xfId="2187" xr:uid="{00000000-0005-0000-0000-0000BE080000}"/>
    <cellStyle name="p_VERA_Xerium Model (Dynamic)_Model_1" xfId="2188" xr:uid="{00000000-0005-0000-0000-0000BF080000}"/>
    <cellStyle name="p_VERA_Xerium Model (Dynamic)_stupid_2" xfId="2189" xr:uid="{00000000-0005-0000-0000-0000C0080000}"/>
    <cellStyle name="p_Vitamin Shop_20" xfId="2190" xr:uid="{00000000-0005-0000-0000-0000C1080000}"/>
    <cellStyle name="p_Xerium Model (Dynamic)" xfId="2191" xr:uid="{00000000-0005-0000-0000-0000C2080000}"/>
    <cellStyle name="p_Xerium Model (Dynamic)_Gassman Mods26" xfId="2192" xr:uid="{00000000-0005-0000-0000-0000C3080000}"/>
    <cellStyle name="p_Xerium Model (Dynamic)_Gassman Mods26_ATT LBO Model 0058" xfId="2193" xr:uid="{00000000-0005-0000-0000-0000C4080000}"/>
    <cellStyle name="p_Xerium Model (Dynamic)_Gassman Mods26_Rosen Mod_47 no acq NEW NUMBERS1" xfId="2194" xr:uid="{00000000-0005-0000-0000-0000C5080000}"/>
    <cellStyle name="p_Xerium Model (Dynamic)_Gassman Mods26_Waterfall Template" xfId="2195" xr:uid="{00000000-0005-0000-0000-0000C6080000}"/>
    <cellStyle name="p_Xerium Model (Dynamic)_Model_1" xfId="2196" xr:uid="{00000000-0005-0000-0000-0000C7080000}"/>
    <cellStyle name="p_Xerium Model (Dynamic)_stupid_2" xfId="2197" xr:uid="{00000000-0005-0000-0000-0000C8080000}"/>
    <cellStyle name="Page Heading" xfId="2198" xr:uid="{00000000-0005-0000-0000-0000C9080000}"/>
    <cellStyle name="Page Heading Large" xfId="2199" xr:uid="{00000000-0005-0000-0000-0000CA080000}"/>
    <cellStyle name="Page Heading Small" xfId="2200" xr:uid="{00000000-0005-0000-0000-0000CB080000}"/>
    <cellStyle name="Page Number" xfId="2201" xr:uid="{00000000-0005-0000-0000-0000CC080000}"/>
    <cellStyle name="PB Table Heading" xfId="2202" xr:uid="{00000000-0005-0000-0000-0000CD080000}"/>
    <cellStyle name="PB Table Highlight1" xfId="2203" xr:uid="{00000000-0005-0000-0000-0000CE080000}"/>
    <cellStyle name="PB Table Highlight2" xfId="2204" xr:uid="{00000000-0005-0000-0000-0000CF080000}"/>
    <cellStyle name="PB Table Highlight3" xfId="2205" xr:uid="{00000000-0005-0000-0000-0000D0080000}"/>
    <cellStyle name="PB Table Standard Row" xfId="2206" xr:uid="{00000000-0005-0000-0000-0000D1080000}"/>
    <cellStyle name="PB Table Subtotal Row" xfId="2207" xr:uid="{00000000-0005-0000-0000-0000D2080000}"/>
    <cellStyle name="PB Table Total Row" xfId="2208" xr:uid="{00000000-0005-0000-0000-0000D3080000}"/>
    <cellStyle name="pb_page_heading_LS" xfId="2209" xr:uid="{00000000-0005-0000-0000-0000D4080000}"/>
    <cellStyle name="per.style" xfId="2210" xr:uid="{00000000-0005-0000-0000-0000D5080000}"/>
    <cellStyle name="Perc1" xfId="2211" xr:uid="{00000000-0005-0000-0000-0000D6080000}"/>
    <cellStyle name="Percent" xfId="2212" builtinId="5"/>
    <cellStyle name="Percent (.0)" xfId="2213" xr:uid="{00000000-0005-0000-0000-0000D8080000}"/>
    <cellStyle name="Percent (0.0%)" xfId="2214" xr:uid="{00000000-0005-0000-0000-0000D9080000}"/>
    <cellStyle name="Percent (0.00%)" xfId="2215" xr:uid="{00000000-0005-0000-0000-0000DA080000}"/>
    <cellStyle name="Percent [0]" xfId="2216" xr:uid="{00000000-0005-0000-0000-0000DB080000}"/>
    <cellStyle name="Percent [0] Total" xfId="2217" xr:uid="{00000000-0005-0000-0000-0000DC080000}"/>
    <cellStyle name="Percent [0]_ATT LBO Model 0058" xfId="2218" xr:uid="{00000000-0005-0000-0000-0000DD080000}"/>
    <cellStyle name="Percent [1]" xfId="2219" xr:uid="{00000000-0005-0000-0000-0000DE080000}"/>
    <cellStyle name="Percent [2]" xfId="2220" xr:uid="{00000000-0005-0000-0000-0000DF080000}"/>
    <cellStyle name="Percent [2] Total" xfId="2221" xr:uid="{00000000-0005-0000-0000-0000E0080000}"/>
    <cellStyle name="Percent [2]_Harvest SAFE CASE $425 2-21-02" xfId="2222" xr:uid="{00000000-0005-0000-0000-0000E1080000}"/>
    <cellStyle name="Percent [3]" xfId="2223" xr:uid="{00000000-0005-0000-0000-0000E2080000}"/>
    <cellStyle name="Percent 1D" xfId="2224" xr:uid="{00000000-0005-0000-0000-0000E3080000}"/>
    <cellStyle name="Percent 1D Blue" xfId="2225" xr:uid="{00000000-0005-0000-0000-0000E4080000}"/>
    <cellStyle name="Percent 1D Blue 8P" xfId="2226" xr:uid="{00000000-0005-0000-0000-0000E5080000}"/>
    <cellStyle name="Percent 1D Green" xfId="2227" xr:uid="{00000000-0005-0000-0000-0000E6080000}"/>
    <cellStyle name="Percent 2" xfId="2228" xr:uid="{00000000-0005-0000-0000-0000E7080000}"/>
    <cellStyle name="Percent 2D Black" xfId="2229" xr:uid="{00000000-0005-0000-0000-0000E8080000}"/>
    <cellStyle name="Percent 2D Black Bold" xfId="2230" xr:uid="{00000000-0005-0000-0000-0000E9080000}"/>
    <cellStyle name="Percent 2D Blue" xfId="2231" xr:uid="{00000000-0005-0000-0000-0000EA080000}"/>
    <cellStyle name="Percent 3" xfId="2470" xr:uid="{00000000-0005-0000-0000-0000EB080000}"/>
    <cellStyle name="Percent 3D Black" xfId="2232" xr:uid="{00000000-0005-0000-0000-0000EC080000}"/>
    <cellStyle name="Percent 3D Blue" xfId="2233" xr:uid="{00000000-0005-0000-0000-0000ED080000}"/>
    <cellStyle name="Percent 4" xfId="2472" xr:uid="{00000000-0005-0000-0000-0000EE080000}"/>
    <cellStyle name="Percent 4D Blue" xfId="2234" xr:uid="{00000000-0005-0000-0000-0000EF080000}"/>
    <cellStyle name="Percent 5" xfId="2235" xr:uid="{00000000-0005-0000-0000-0000F0080000}"/>
    <cellStyle name="Percent Hard" xfId="2236" xr:uid="{00000000-0005-0000-0000-0000F1080000}"/>
    <cellStyle name="Percent Input" xfId="2237" xr:uid="{00000000-0005-0000-0000-0000F2080000}"/>
    <cellStyle name="Percent[i]" xfId="2238" xr:uid="{00000000-0005-0000-0000-0000F3080000}"/>
    <cellStyle name="Percent1" xfId="2239" xr:uid="{00000000-0005-0000-0000-0000F4080000}"/>
    <cellStyle name="Percent1Blue" xfId="2240" xr:uid="{00000000-0005-0000-0000-0000F5080000}"/>
    <cellStyle name="Percent2" xfId="2241" xr:uid="{00000000-0005-0000-0000-0000F6080000}"/>
    <cellStyle name="Percent2Blue" xfId="2242" xr:uid="{00000000-0005-0000-0000-0000F7080000}"/>
    <cellStyle name="pound" xfId="2243" xr:uid="{00000000-0005-0000-0000-0000F8080000}"/>
    <cellStyle name="Price" xfId="2244" xr:uid="{00000000-0005-0000-0000-0000F9080000}"/>
    <cellStyle name="PriceUn" xfId="2245" xr:uid="{00000000-0005-0000-0000-0000FA080000}"/>
    <cellStyle name="pricing" xfId="2246" xr:uid="{00000000-0005-0000-0000-0000FB080000}"/>
    <cellStyle name="prin" xfId="2247" xr:uid="{00000000-0005-0000-0000-0000FC080000}"/>
    <cellStyle name="Private" xfId="2248" xr:uid="{00000000-0005-0000-0000-0000FD080000}"/>
    <cellStyle name="Private1" xfId="2249" xr:uid="{00000000-0005-0000-0000-0000FE080000}"/>
    <cellStyle name="Product Title" xfId="2250" xr:uid="{00000000-0005-0000-0000-0000FF080000}"/>
    <cellStyle name="PROJECT" xfId="2251" xr:uid="{00000000-0005-0000-0000-000000090000}"/>
    <cellStyle name="PROJECT R" xfId="2252" xr:uid="{00000000-0005-0000-0000-000001090000}"/>
    <cellStyle name="PSChar" xfId="2253" xr:uid="{00000000-0005-0000-0000-000002090000}"/>
    <cellStyle name="PSDate" xfId="2254" xr:uid="{00000000-0005-0000-0000-000003090000}"/>
    <cellStyle name="PSDec" xfId="2255" xr:uid="{00000000-0005-0000-0000-000004090000}"/>
    <cellStyle name="PSHeading" xfId="2256" xr:uid="{00000000-0005-0000-0000-000005090000}"/>
    <cellStyle name="PSInt" xfId="2257" xr:uid="{00000000-0005-0000-0000-000006090000}"/>
    <cellStyle name="PSSpacer" xfId="2258" xr:uid="{00000000-0005-0000-0000-000007090000}"/>
    <cellStyle name="purple" xfId="2259" xr:uid="{00000000-0005-0000-0000-000008090000}"/>
    <cellStyle name="Right" xfId="2260" xr:uid="{00000000-0005-0000-0000-000009090000}"/>
    <cellStyle name="RightTitle" xfId="2261" xr:uid="{00000000-0005-0000-0000-00000A090000}"/>
    <cellStyle name="Salomon Logo" xfId="2262" xr:uid="{00000000-0005-0000-0000-00000B090000}"/>
    <cellStyle name="SAV" xfId="2263" xr:uid="{00000000-0005-0000-0000-00000C090000}"/>
    <cellStyle name="SAVE" xfId="2264" xr:uid="{00000000-0005-0000-0000-00000D090000}"/>
    <cellStyle name="scenario" xfId="2265" xr:uid="{00000000-0005-0000-0000-00000E090000}"/>
    <cellStyle name="ScotchRule" xfId="2266" xr:uid="{00000000-0005-0000-0000-00000F090000}"/>
    <cellStyle name="SectionHeaderNormal" xfId="2267" xr:uid="{00000000-0005-0000-0000-000010090000}"/>
    <cellStyle name="SectionHeading" xfId="2268" xr:uid="{00000000-0005-0000-0000-000011090000}"/>
    <cellStyle name="shaded" xfId="2269" xr:uid="{00000000-0005-0000-0000-000012090000}"/>
    <cellStyle name="shaded drk" xfId="2270" xr:uid="{00000000-0005-0000-0000-000013090000}"/>
    <cellStyle name="Shaded_2008 04 10 Revised Bank Case-covenants (as sent) v2" xfId="2271" xr:uid="{00000000-0005-0000-0000-000014090000}"/>
    <cellStyle name="Shares" xfId="2272" xr:uid="{00000000-0005-0000-0000-000015090000}"/>
    <cellStyle name="Shares O/S" xfId="2273" xr:uid="{00000000-0005-0000-0000-000016090000}"/>
    <cellStyle name="Shares_2008 04 10 Revised Bank Case-covenants (as sent) v2" xfId="2274" xr:uid="{00000000-0005-0000-0000-000017090000}"/>
    <cellStyle name="Sheetmult" xfId="2275" xr:uid="{00000000-0005-0000-0000-000018090000}"/>
    <cellStyle name="Shtmultx" xfId="2276" xr:uid="{00000000-0005-0000-0000-000019090000}"/>
    <cellStyle name="Single Accounting" xfId="2277" xr:uid="{00000000-0005-0000-0000-00001A090000}"/>
    <cellStyle name="Style 1" xfId="2278" xr:uid="{00000000-0005-0000-0000-00001B090000}"/>
    <cellStyle name="Style 21" xfId="2279" xr:uid="{00000000-0005-0000-0000-00001C090000}"/>
    <cellStyle name="Style 22" xfId="2280" xr:uid="{00000000-0005-0000-0000-00001D090000}"/>
    <cellStyle name="Style 23" xfId="2281" xr:uid="{00000000-0005-0000-0000-00001E090000}"/>
    <cellStyle name="Style 24" xfId="2282" xr:uid="{00000000-0005-0000-0000-00001F090000}"/>
    <cellStyle name="Style 25" xfId="2283" xr:uid="{00000000-0005-0000-0000-000020090000}"/>
    <cellStyle name="Style 26" xfId="2284" xr:uid="{00000000-0005-0000-0000-000021090000}"/>
    <cellStyle name="Style 27" xfId="2285" xr:uid="{00000000-0005-0000-0000-000022090000}"/>
    <cellStyle name="Style 28" xfId="2286" xr:uid="{00000000-0005-0000-0000-000023090000}"/>
    <cellStyle name="Style 29" xfId="2287" xr:uid="{00000000-0005-0000-0000-000024090000}"/>
    <cellStyle name="Style 30" xfId="2288" xr:uid="{00000000-0005-0000-0000-000025090000}"/>
    <cellStyle name="Style 30_compSet(1)" xfId="2289" xr:uid="{00000000-0005-0000-0000-000026090000}"/>
    <cellStyle name="Style 31" xfId="2290" xr:uid="{00000000-0005-0000-0000-000027090000}"/>
    <cellStyle name="Style 32" xfId="2291" xr:uid="{00000000-0005-0000-0000-000028090000}"/>
    <cellStyle name="Style 33" xfId="2292" xr:uid="{00000000-0005-0000-0000-000029090000}"/>
    <cellStyle name="Style 34" xfId="2293" xr:uid="{00000000-0005-0000-0000-00002A090000}"/>
    <cellStyle name="Style 35" xfId="2294" xr:uid="{00000000-0005-0000-0000-00002B090000}"/>
    <cellStyle name="Style 36" xfId="2295" xr:uid="{00000000-0005-0000-0000-00002C090000}"/>
    <cellStyle name="Style 37" xfId="2296" xr:uid="{00000000-0005-0000-0000-00002D090000}"/>
    <cellStyle name="Style 38" xfId="2297" xr:uid="{00000000-0005-0000-0000-00002E090000}"/>
    <cellStyle name="Style 39" xfId="2298" xr:uid="{00000000-0005-0000-0000-00002F090000}"/>
    <cellStyle name="Style 40" xfId="2299" xr:uid="{00000000-0005-0000-0000-000030090000}"/>
    <cellStyle name="Style 41" xfId="2300" xr:uid="{00000000-0005-0000-0000-000031090000}"/>
    <cellStyle name="Style 42" xfId="2301" xr:uid="{00000000-0005-0000-0000-000032090000}"/>
    <cellStyle name="Style 43" xfId="2302" xr:uid="{00000000-0005-0000-0000-000033090000}"/>
    <cellStyle name="Style 44" xfId="2303" xr:uid="{00000000-0005-0000-0000-000034090000}"/>
    <cellStyle name="Style 44_Willis - Summary Model &amp; Cap Table v5" xfId="2304" xr:uid="{00000000-0005-0000-0000-000035090000}"/>
    <cellStyle name="Style 45" xfId="2305" xr:uid="{00000000-0005-0000-0000-000036090000}"/>
    <cellStyle name="Style 46" xfId="2306" xr:uid="{00000000-0005-0000-0000-000037090000}"/>
    <cellStyle name="Style 47" xfId="2307" xr:uid="{00000000-0005-0000-0000-000038090000}"/>
    <cellStyle name="Style 48" xfId="2308" xr:uid="{00000000-0005-0000-0000-000039090000}"/>
    <cellStyle name="Style 49" xfId="2309" xr:uid="{00000000-0005-0000-0000-00003A090000}"/>
    <cellStyle name="Style 50" xfId="2310" xr:uid="{00000000-0005-0000-0000-00003B090000}"/>
    <cellStyle name="Style 51" xfId="2311" xr:uid="{00000000-0005-0000-0000-00003C090000}"/>
    <cellStyle name="Style 52" xfId="2312" xr:uid="{00000000-0005-0000-0000-00003D090000}"/>
    <cellStyle name="Style 53" xfId="2313" xr:uid="{00000000-0005-0000-0000-00003E090000}"/>
    <cellStyle name="Style 54" xfId="2314" xr:uid="{00000000-0005-0000-0000-00003F090000}"/>
    <cellStyle name="Style 55" xfId="2315" xr:uid="{00000000-0005-0000-0000-000040090000}"/>
    <cellStyle name="Style 56" xfId="2316" xr:uid="{00000000-0005-0000-0000-000041090000}"/>
    <cellStyle name="Style 57" xfId="2317" xr:uid="{00000000-0005-0000-0000-000042090000}"/>
    <cellStyle name="Style 58" xfId="2318" xr:uid="{00000000-0005-0000-0000-000043090000}"/>
    <cellStyle name="Style 59" xfId="2319" xr:uid="{00000000-0005-0000-0000-000044090000}"/>
    <cellStyle name="Style 60" xfId="2320" xr:uid="{00000000-0005-0000-0000-000045090000}"/>
    <cellStyle name="Style 61" xfId="2321" xr:uid="{00000000-0005-0000-0000-000046090000}"/>
    <cellStyle name="Style 62" xfId="2322" xr:uid="{00000000-0005-0000-0000-000047090000}"/>
    <cellStyle name="Style 63" xfId="2323" xr:uid="{00000000-0005-0000-0000-000048090000}"/>
    <cellStyle name="Style 64" xfId="2324" xr:uid="{00000000-0005-0000-0000-000049090000}"/>
    <cellStyle name="Style 65" xfId="2325" xr:uid="{00000000-0005-0000-0000-00004A090000}"/>
    <cellStyle name="Style 66" xfId="2326" xr:uid="{00000000-0005-0000-0000-00004B090000}"/>
    <cellStyle name="Style 67" xfId="2327" xr:uid="{00000000-0005-0000-0000-00004C090000}"/>
    <cellStyle name="Style 68" xfId="2328" xr:uid="{00000000-0005-0000-0000-00004D090000}"/>
    <cellStyle name="Style 69" xfId="2329" xr:uid="{00000000-0005-0000-0000-00004E090000}"/>
    <cellStyle name="Style 70" xfId="2330" xr:uid="{00000000-0005-0000-0000-00004F090000}"/>
    <cellStyle name="Style 71" xfId="2331" xr:uid="{00000000-0005-0000-0000-000050090000}"/>
    <cellStyle name="Style 72" xfId="2332" xr:uid="{00000000-0005-0000-0000-000051090000}"/>
    <cellStyle name="Style 73" xfId="2333" xr:uid="{00000000-0005-0000-0000-000052090000}"/>
    <cellStyle name="Style 74" xfId="2334" xr:uid="{00000000-0005-0000-0000-000053090000}"/>
    <cellStyle name="Style 75" xfId="2335" xr:uid="{00000000-0005-0000-0000-000054090000}"/>
    <cellStyle name="Style 76" xfId="2336" xr:uid="{00000000-0005-0000-0000-000055090000}"/>
    <cellStyle name="Style 77" xfId="2337" xr:uid="{00000000-0005-0000-0000-000056090000}"/>
    <cellStyle name="Style 78" xfId="2338" xr:uid="{00000000-0005-0000-0000-000057090000}"/>
    <cellStyle name="Style 79" xfId="2339" xr:uid="{00000000-0005-0000-0000-000058090000}"/>
    <cellStyle name="Style 80" xfId="2340" xr:uid="{00000000-0005-0000-0000-000059090000}"/>
    <cellStyle name="Style 81" xfId="2341" xr:uid="{00000000-0005-0000-0000-00005A090000}"/>
    <cellStyle name="Style 82" xfId="2342" xr:uid="{00000000-0005-0000-0000-00005B090000}"/>
    <cellStyle name="Style 83" xfId="2343" xr:uid="{00000000-0005-0000-0000-00005C090000}"/>
    <cellStyle name="Style 84" xfId="2344" xr:uid="{00000000-0005-0000-0000-00005D090000}"/>
    <cellStyle name="Style 85" xfId="2345" xr:uid="{00000000-0005-0000-0000-00005E090000}"/>
    <cellStyle name="Style 86" xfId="2346" xr:uid="{00000000-0005-0000-0000-00005F090000}"/>
    <cellStyle name="Style 87" xfId="2347" xr:uid="{00000000-0005-0000-0000-000060090000}"/>
    <cellStyle name="Style 88" xfId="2348" xr:uid="{00000000-0005-0000-0000-000061090000}"/>
    <cellStyle name="Style 89" xfId="2349" xr:uid="{00000000-0005-0000-0000-000062090000}"/>
    <cellStyle name="Style 90" xfId="2350" xr:uid="{00000000-0005-0000-0000-000063090000}"/>
    <cellStyle name="Style 91" xfId="2351" xr:uid="{00000000-0005-0000-0000-000064090000}"/>
    <cellStyle name="Style 92" xfId="2352" xr:uid="{00000000-0005-0000-0000-000065090000}"/>
    <cellStyle name="Style 93" xfId="2353" xr:uid="{00000000-0005-0000-0000-000066090000}"/>
    <cellStyle name="Style 94" xfId="2354" xr:uid="{00000000-0005-0000-0000-000067090000}"/>
    <cellStyle name="Style 95" xfId="2355" xr:uid="{00000000-0005-0000-0000-000068090000}"/>
    <cellStyle name="Style 96" xfId="2356" xr:uid="{00000000-0005-0000-0000-000069090000}"/>
    <cellStyle name="Style 97" xfId="2357" xr:uid="{00000000-0005-0000-0000-00006A090000}"/>
    <cellStyle name="Style1" xfId="2358" xr:uid="{00000000-0005-0000-0000-00006B090000}"/>
    <cellStyle name="Style2" xfId="2359" xr:uid="{00000000-0005-0000-0000-00006C090000}"/>
    <cellStyle name="Style3" xfId="2360" xr:uid="{00000000-0005-0000-0000-00006D090000}"/>
    <cellStyle name="Style4" xfId="2361" xr:uid="{00000000-0005-0000-0000-00006E090000}"/>
    <cellStyle name="Style5" xfId="2362" xr:uid="{00000000-0005-0000-0000-00006F090000}"/>
    <cellStyle name="Style6" xfId="2363" xr:uid="{00000000-0005-0000-0000-000070090000}"/>
    <cellStyle name="Style7" xfId="2364" xr:uid="{00000000-0005-0000-0000-000071090000}"/>
    <cellStyle name="Subhead" xfId="2365" xr:uid="{00000000-0005-0000-0000-000072090000}"/>
    <cellStyle name="Subscribers" xfId="2366" xr:uid="{00000000-0005-0000-0000-000073090000}"/>
    <cellStyle name="SubScript" xfId="2367" xr:uid="{00000000-0005-0000-0000-000074090000}"/>
    <cellStyle name="Subtitle" xfId="2368" xr:uid="{00000000-0005-0000-0000-000075090000}"/>
    <cellStyle name="Subtotal_left" xfId="2369" xr:uid="{00000000-0005-0000-0000-000076090000}"/>
    <cellStyle name="Summary" xfId="2370" xr:uid="{00000000-0005-0000-0000-000077090000}"/>
    <cellStyle name="SuperScript" xfId="2371" xr:uid="{00000000-0005-0000-0000-000078090000}"/>
    <cellStyle name="Table Col Head" xfId="2372" xr:uid="{00000000-0005-0000-0000-000079090000}"/>
    <cellStyle name="Table Head" xfId="2373" xr:uid="{00000000-0005-0000-0000-00007A090000}"/>
    <cellStyle name="Table Head Aligned" xfId="2374" xr:uid="{00000000-0005-0000-0000-00007B090000}"/>
    <cellStyle name="Table Head Blue" xfId="2375" xr:uid="{00000000-0005-0000-0000-00007C090000}"/>
    <cellStyle name="Table Head Green" xfId="2376" xr:uid="{00000000-0005-0000-0000-00007D090000}"/>
    <cellStyle name="Table Head_2008 04 10 Revised Bank Case-covenants (as sent) v2" xfId="2377" xr:uid="{00000000-0005-0000-0000-00007E090000}"/>
    <cellStyle name="Table Heading" xfId="2378" xr:uid="{00000000-0005-0000-0000-00007F090000}"/>
    <cellStyle name="Table Source" xfId="2379" xr:uid="{00000000-0005-0000-0000-000080090000}"/>
    <cellStyle name="Table Sub Head" xfId="2380" xr:uid="{00000000-0005-0000-0000-000081090000}"/>
    <cellStyle name="Table Text" xfId="2381" xr:uid="{00000000-0005-0000-0000-000082090000}"/>
    <cellStyle name="Table Title" xfId="2382" xr:uid="{00000000-0005-0000-0000-000083090000}"/>
    <cellStyle name="Table Units" xfId="2383" xr:uid="{00000000-0005-0000-0000-000084090000}"/>
    <cellStyle name="Table_Header" xfId="2384" xr:uid="{00000000-0005-0000-0000-000085090000}"/>
    <cellStyle name="TableBase" xfId="2385" xr:uid="{00000000-0005-0000-0000-000086090000}"/>
    <cellStyle name="TableBody" xfId="2386" xr:uid="{00000000-0005-0000-0000-000087090000}"/>
    <cellStyle name="TableBodyR" xfId="2387" xr:uid="{00000000-0005-0000-0000-000088090000}"/>
    <cellStyle name="TableColHeads" xfId="2388" xr:uid="{00000000-0005-0000-0000-000089090000}"/>
    <cellStyle name="TableColumnHeading" xfId="2389" xr:uid="{00000000-0005-0000-0000-00008A090000}"/>
    <cellStyle name="TableHead" xfId="2390" xr:uid="{00000000-0005-0000-0000-00008B090000}"/>
    <cellStyle name="TableSubTitleItalic" xfId="2391" xr:uid="{00000000-0005-0000-0000-00008C090000}"/>
    <cellStyle name="TableText" xfId="2392" xr:uid="{00000000-0005-0000-0000-00008D090000}"/>
    <cellStyle name="TableTitle" xfId="2393" xr:uid="{00000000-0005-0000-0000-00008E090000}"/>
    <cellStyle name="Text" xfId="2394" xr:uid="{00000000-0005-0000-0000-00008F090000}"/>
    <cellStyle name="Text 1" xfId="2395" xr:uid="{00000000-0005-0000-0000-000090090000}"/>
    <cellStyle name="Text 2" xfId="2396" xr:uid="{00000000-0005-0000-0000-000091090000}"/>
    <cellStyle name="Text 8" xfId="2397" xr:uid="{00000000-0005-0000-0000-000092090000}"/>
    <cellStyle name="Text Head" xfId="2398" xr:uid="{00000000-0005-0000-0000-000093090000}"/>
    <cellStyle name="Text Head 1" xfId="2399" xr:uid="{00000000-0005-0000-0000-000094090000}"/>
    <cellStyle name="Text Head 2" xfId="2400" xr:uid="{00000000-0005-0000-0000-000095090000}"/>
    <cellStyle name="Text Indent 1" xfId="2401" xr:uid="{00000000-0005-0000-0000-000096090000}"/>
    <cellStyle name="Text Indent 2" xfId="2402" xr:uid="{00000000-0005-0000-0000-000097090000}"/>
    <cellStyle name="Text_2008 04 10 Revised Bank Case-covenants (as sent) v2" xfId="2403" xr:uid="{00000000-0005-0000-0000-000098090000}"/>
    <cellStyle name="TextBold" xfId="2404" xr:uid="{00000000-0005-0000-0000-000099090000}"/>
    <cellStyle name="TextItalic" xfId="2405" xr:uid="{00000000-0005-0000-0000-00009A090000}"/>
    <cellStyle name="TextNormal" xfId="2406" xr:uid="{00000000-0005-0000-0000-00009B090000}"/>
    <cellStyle name="TextNormal 2" xfId="2407" xr:uid="{00000000-0005-0000-0000-00009C090000}"/>
    <cellStyle name="TextNormal_Willis - Summary Model &amp; Cap Table v5" xfId="2408" xr:uid="{00000000-0005-0000-0000-00009D090000}"/>
    <cellStyle name="Time" xfId="2410" xr:uid="{00000000-0005-0000-0000-00009E090000}"/>
    <cellStyle name="Times [1]" xfId="2411" xr:uid="{00000000-0005-0000-0000-00009F090000}"/>
    <cellStyle name="Times [1] Total" xfId="2412" xr:uid="{00000000-0005-0000-0000-0000A0090000}"/>
    <cellStyle name="Times [1]_FW_K Bank Model-final - CIBC MODS" xfId="2413" xr:uid="{00000000-0005-0000-0000-0000A1090000}"/>
    <cellStyle name="Times [2]" xfId="2414" xr:uid="{00000000-0005-0000-0000-0000A2090000}"/>
    <cellStyle name="Times [2] Total" xfId="2415" xr:uid="{00000000-0005-0000-0000-0000A3090000}"/>
    <cellStyle name="Times [2]_FW_K Bank Model-final - CIBC MODS" xfId="2416" xr:uid="{00000000-0005-0000-0000-0000A4090000}"/>
    <cellStyle name="Times 10" xfId="2417" xr:uid="{00000000-0005-0000-0000-0000A5090000}"/>
    <cellStyle name="Times 12" xfId="2418" xr:uid="{00000000-0005-0000-0000-0000A6090000}"/>
    <cellStyle name="Title - PROJECT" xfId="2419" xr:uid="{00000000-0005-0000-0000-0000A7090000}"/>
    <cellStyle name="Title - Underline" xfId="2420" xr:uid="{00000000-0005-0000-0000-0000A8090000}"/>
    <cellStyle name="title1" xfId="2421" xr:uid="{00000000-0005-0000-0000-0000A9090000}"/>
    <cellStyle name="Title10" xfId="2422" xr:uid="{00000000-0005-0000-0000-0000AA090000}"/>
    <cellStyle name="Title2" xfId="2423" xr:uid="{00000000-0005-0000-0000-0000AB090000}"/>
    <cellStyle name="Title8" xfId="2424" xr:uid="{00000000-0005-0000-0000-0000AC090000}"/>
    <cellStyle name="Title8Left" xfId="2425" xr:uid="{00000000-0005-0000-0000-0000AD090000}"/>
    <cellStyle name="TitleCenter" xfId="2426" xr:uid="{00000000-0005-0000-0000-0000AE090000}"/>
    <cellStyle name="TitleLeft" xfId="2427" xr:uid="{00000000-0005-0000-0000-0000AF090000}"/>
    <cellStyle name="TitleNormal" xfId="2428" xr:uid="{00000000-0005-0000-0000-0000B0090000}"/>
    <cellStyle name="Titles" xfId="2429" xr:uid="{00000000-0005-0000-0000-0000B1090000}"/>
    <cellStyle name="Titles - Col. Headings" xfId="2430" xr:uid="{00000000-0005-0000-0000-0000B2090000}"/>
    <cellStyle name="Titles - Other" xfId="2431" xr:uid="{00000000-0005-0000-0000-0000B3090000}"/>
    <cellStyle name="TOC 1" xfId="2432" xr:uid="{00000000-0005-0000-0000-0000B4090000}"/>
    <cellStyle name="TOC 2" xfId="2433" xr:uid="{00000000-0005-0000-0000-0000B5090000}"/>
    <cellStyle name="topline" xfId="2434" xr:uid="{00000000-0005-0000-0000-0000B6090000}"/>
    <cellStyle name="Total Currency" xfId="2435" xr:uid="{00000000-0005-0000-0000-0000B7090000}"/>
    <cellStyle name="Total Normal" xfId="2436" xr:uid="{00000000-0005-0000-0000-0000B8090000}"/>
    <cellStyle name="TotalCurrency" xfId="2437" xr:uid="{00000000-0005-0000-0000-0000B9090000}"/>
    <cellStyle name="TransVal" xfId="2438" xr:uid="{00000000-0005-0000-0000-0000BA090000}"/>
    <cellStyle name="underline" xfId="2439" xr:uid="{00000000-0005-0000-0000-0000BB090000}"/>
    <cellStyle name="underline(2)" xfId="2440" xr:uid="{00000000-0005-0000-0000-0000BC090000}"/>
    <cellStyle name="underlined(2)" xfId="2441" xr:uid="{00000000-0005-0000-0000-0000BD090000}"/>
    <cellStyle name="UnderMultiple" xfId="2442" xr:uid="{00000000-0005-0000-0000-0000BE090000}"/>
    <cellStyle name="units" xfId="2443" xr:uid="{00000000-0005-0000-0000-0000BF090000}"/>
    <cellStyle name="USD 0D Black" xfId="2444" xr:uid="{00000000-0005-0000-0000-0000C0090000}"/>
    <cellStyle name="USD 0D Green" xfId="2445" xr:uid="{00000000-0005-0000-0000-0000C1090000}"/>
    <cellStyle name="USD 1D Black" xfId="2446" xr:uid="{00000000-0005-0000-0000-0000C2090000}"/>
    <cellStyle name="USD 1D Black 2B" xfId="2447" xr:uid="{00000000-0005-0000-0000-0000C3090000}"/>
    <cellStyle name="USD 1D Blue" xfId="2448" xr:uid="{00000000-0005-0000-0000-0000C4090000}"/>
    <cellStyle name="USD 1D Green" xfId="2449" xr:uid="{00000000-0005-0000-0000-0000C5090000}"/>
    <cellStyle name="USD 3D Black" xfId="2450" xr:uid="{00000000-0005-0000-0000-0000C6090000}"/>
    <cellStyle name="USD 3D Blue" xfId="2451" xr:uid="{00000000-0005-0000-0000-0000C7090000}"/>
    <cellStyle name="Validation" xfId="2452" xr:uid="{00000000-0005-0000-0000-0000C8090000}"/>
    <cellStyle name="WhiteCells" xfId="2453" xr:uid="{00000000-0005-0000-0000-0000C9090000}"/>
    <cellStyle name="WhitePattern" xfId="2454" xr:uid="{00000000-0005-0000-0000-0000CA090000}"/>
    <cellStyle name="WhitePattern1" xfId="2455" xr:uid="{00000000-0005-0000-0000-0000CB090000}"/>
    <cellStyle name="WhiteText" xfId="2456" xr:uid="{00000000-0005-0000-0000-0000CC090000}"/>
    <cellStyle name="WingDing" xfId="2457" xr:uid="{00000000-0005-0000-0000-0000CD090000}"/>
    <cellStyle name="WP" xfId="2458" xr:uid="{00000000-0005-0000-0000-0000CE090000}"/>
    <cellStyle name="WP&amp;Co." xfId="2459" xr:uid="{00000000-0005-0000-0000-0000CF090000}"/>
    <cellStyle name="wrap" xfId="2460" xr:uid="{00000000-0005-0000-0000-0000D0090000}"/>
    <cellStyle name="X Man" xfId="2461" xr:uid="{00000000-0005-0000-0000-0000D1090000}"/>
    <cellStyle name="x Men" xfId="2462" xr:uid="{00000000-0005-0000-0000-0000D2090000}"/>
    <cellStyle name="year" xfId="2463" xr:uid="{00000000-0005-0000-0000-0000D3090000}"/>
    <cellStyle name="Yen" xfId="2464" xr:uid="{00000000-0005-0000-0000-0000D4090000}"/>
    <cellStyle name="Yes No" xfId="2465" xr:uid="{00000000-0005-0000-0000-0000D5090000}"/>
    <cellStyle name="YYYY" xfId="2466" xr:uid="{00000000-0005-0000-0000-0000D6090000}"/>
    <cellStyle name="þ_x001d_ð_x0007_&amp;Qý—&amp;Hý_x000b__x0008_J_x000f__x001e__x0010__x0007__x0001__x0001_" xfId="2409" xr:uid="{00000000-0005-0000-0000-0000D7090000}"/>
  </cellStyles>
  <dxfs count="0"/>
  <tableStyles count="0" defaultTableStyle="TableStyleMedium9" defaultPivotStyle="PivotStyleLight16"/>
  <colors>
    <mruColors>
      <color rgb="FF0000F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11.xml"/><Relationship Id="rId21" Type="http://schemas.openxmlformats.org/officeDocument/2006/relationships/externalLink" Target="externalLinks/externalLink15.xml"/><Relationship Id="rId42" Type="http://schemas.openxmlformats.org/officeDocument/2006/relationships/externalLink" Target="externalLinks/externalLink36.xml"/><Relationship Id="rId63" Type="http://schemas.openxmlformats.org/officeDocument/2006/relationships/externalLink" Target="externalLinks/externalLink57.xml"/><Relationship Id="rId84" Type="http://schemas.openxmlformats.org/officeDocument/2006/relationships/externalLink" Target="externalLinks/externalLink78.xml"/><Relationship Id="rId138" Type="http://schemas.openxmlformats.org/officeDocument/2006/relationships/externalLink" Target="externalLinks/externalLink132.xml"/><Relationship Id="rId159" Type="http://schemas.openxmlformats.org/officeDocument/2006/relationships/externalLink" Target="externalLinks/externalLink153.xml"/><Relationship Id="rId170" Type="http://schemas.openxmlformats.org/officeDocument/2006/relationships/externalLink" Target="externalLinks/externalLink164.xml"/><Relationship Id="rId191" Type="http://schemas.openxmlformats.org/officeDocument/2006/relationships/externalLink" Target="externalLinks/externalLink185.xml"/><Relationship Id="rId205" Type="http://schemas.openxmlformats.org/officeDocument/2006/relationships/externalLink" Target="externalLinks/externalLink199.xml"/><Relationship Id="rId226" Type="http://schemas.openxmlformats.org/officeDocument/2006/relationships/externalLink" Target="externalLinks/externalLink220.xml"/><Relationship Id="rId107" Type="http://schemas.openxmlformats.org/officeDocument/2006/relationships/externalLink" Target="externalLinks/externalLink101.xml"/><Relationship Id="rId11" Type="http://schemas.openxmlformats.org/officeDocument/2006/relationships/externalLink" Target="externalLinks/externalLink5.xml"/><Relationship Id="rId32" Type="http://schemas.openxmlformats.org/officeDocument/2006/relationships/externalLink" Target="externalLinks/externalLink26.xml"/><Relationship Id="rId53" Type="http://schemas.openxmlformats.org/officeDocument/2006/relationships/externalLink" Target="externalLinks/externalLink47.xml"/><Relationship Id="rId74" Type="http://schemas.openxmlformats.org/officeDocument/2006/relationships/externalLink" Target="externalLinks/externalLink68.xml"/><Relationship Id="rId128" Type="http://schemas.openxmlformats.org/officeDocument/2006/relationships/externalLink" Target="externalLinks/externalLink122.xml"/><Relationship Id="rId149" Type="http://schemas.openxmlformats.org/officeDocument/2006/relationships/externalLink" Target="externalLinks/externalLink143.xml"/><Relationship Id="rId5" Type="http://schemas.openxmlformats.org/officeDocument/2006/relationships/worksheet" Target="worksheets/sheet5.xml"/><Relationship Id="rId95" Type="http://schemas.openxmlformats.org/officeDocument/2006/relationships/externalLink" Target="externalLinks/externalLink89.xml"/><Relationship Id="rId160" Type="http://schemas.openxmlformats.org/officeDocument/2006/relationships/externalLink" Target="externalLinks/externalLink154.xml"/><Relationship Id="rId181" Type="http://schemas.openxmlformats.org/officeDocument/2006/relationships/externalLink" Target="externalLinks/externalLink175.xml"/><Relationship Id="rId216" Type="http://schemas.openxmlformats.org/officeDocument/2006/relationships/externalLink" Target="externalLinks/externalLink210.xml"/><Relationship Id="rId237" Type="http://schemas.openxmlformats.org/officeDocument/2006/relationships/externalLink" Target="externalLinks/externalLink231.xml"/><Relationship Id="rId22" Type="http://schemas.openxmlformats.org/officeDocument/2006/relationships/externalLink" Target="externalLinks/externalLink16.xml"/><Relationship Id="rId43" Type="http://schemas.openxmlformats.org/officeDocument/2006/relationships/externalLink" Target="externalLinks/externalLink37.xml"/><Relationship Id="rId64" Type="http://schemas.openxmlformats.org/officeDocument/2006/relationships/externalLink" Target="externalLinks/externalLink58.xml"/><Relationship Id="rId118" Type="http://schemas.openxmlformats.org/officeDocument/2006/relationships/externalLink" Target="externalLinks/externalLink112.xml"/><Relationship Id="rId139" Type="http://schemas.openxmlformats.org/officeDocument/2006/relationships/externalLink" Target="externalLinks/externalLink133.xml"/><Relationship Id="rId85" Type="http://schemas.openxmlformats.org/officeDocument/2006/relationships/externalLink" Target="externalLinks/externalLink79.xml"/><Relationship Id="rId150" Type="http://schemas.openxmlformats.org/officeDocument/2006/relationships/externalLink" Target="externalLinks/externalLink144.xml"/><Relationship Id="rId171" Type="http://schemas.openxmlformats.org/officeDocument/2006/relationships/externalLink" Target="externalLinks/externalLink165.xml"/><Relationship Id="rId192" Type="http://schemas.openxmlformats.org/officeDocument/2006/relationships/externalLink" Target="externalLinks/externalLink186.xml"/><Relationship Id="rId206" Type="http://schemas.openxmlformats.org/officeDocument/2006/relationships/externalLink" Target="externalLinks/externalLink200.xml"/><Relationship Id="rId227" Type="http://schemas.openxmlformats.org/officeDocument/2006/relationships/externalLink" Target="externalLinks/externalLink221.xml"/><Relationship Id="rId12" Type="http://schemas.openxmlformats.org/officeDocument/2006/relationships/externalLink" Target="externalLinks/externalLink6.xml"/><Relationship Id="rId33" Type="http://schemas.openxmlformats.org/officeDocument/2006/relationships/externalLink" Target="externalLinks/externalLink27.xml"/><Relationship Id="rId108" Type="http://schemas.openxmlformats.org/officeDocument/2006/relationships/externalLink" Target="externalLinks/externalLink102.xml"/><Relationship Id="rId129" Type="http://schemas.openxmlformats.org/officeDocument/2006/relationships/externalLink" Target="externalLinks/externalLink123.xml"/><Relationship Id="rId54" Type="http://schemas.openxmlformats.org/officeDocument/2006/relationships/externalLink" Target="externalLinks/externalLink48.xml"/><Relationship Id="rId75" Type="http://schemas.openxmlformats.org/officeDocument/2006/relationships/externalLink" Target="externalLinks/externalLink69.xml"/><Relationship Id="rId96" Type="http://schemas.openxmlformats.org/officeDocument/2006/relationships/externalLink" Target="externalLinks/externalLink90.xml"/><Relationship Id="rId140" Type="http://schemas.openxmlformats.org/officeDocument/2006/relationships/externalLink" Target="externalLinks/externalLink134.xml"/><Relationship Id="rId161" Type="http://schemas.openxmlformats.org/officeDocument/2006/relationships/externalLink" Target="externalLinks/externalLink155.xml"/><Relationship Id="rId182" Type="http://schemas.openxmlformats.org/officeDocument/2006/relationships/externalLink" Target="externalLinks/externalLink176.xml"/><Relationship Id="rId217" Type="http://schemas.openxmlformats.org/officeDocument/2006/relationships/externalLink" Target="externalLinks/externalLink211.xml"/><Relationship Id="rId6" Type="http://schemas.openxmlformats.org/officeDocument/2006/relationships/worksheet" Target="worksheets/sheet6.xml"/><Relationship Id="rId238" Type="http://schemas.openxmlformats.org/officeDocument/2006/relationships/externalLink" Target="externalLinks/externalLink232.xml"/><Relationship Id="rId23" Type="http://schemas.openxmlformats.org/officeDocument/2006/relationships/externalLink" Target="externalLinks/externalLink17.xml"/><Relationship Id="rId119" Type="http://schemas.openxmlformats.org/officeDocument/2006/relationships/externalLink" Target="externalLinks/externalLink113.xml"/><Relationship Id="rId44" Type="http://schemas.openxmlformats.org/officeDocument/2006/relationships/externalLink" Target="externalLinks/externalLink38.xml"/><Relationship Id="rId65" Type="http://schemas.openxmlformats.org/officeDocument/2006/relationships/externalLink" Target="externalLinks/externalLink59.xml"/><Relationship Id="rId86" Type="http://schemas.openxmlformats.org/officeDocument/2006/relationships/externalLink" Target="externalLinks/externalLink80.xml"/><Relationship Id="rId130" Type="http://schemas.openxmlformats.org/officeDocument/2006/relationships/externalLink" Target="externalLinks/externalLink124.xml"/><Relationship Id="rId151" Type="http://schemas.openxmlformats.org/officeDocument/2006/relationships/externalLink" Target="externalLinks/externalLink145.xml"/><Relationship Id="rId172" Type="http://schemas.openxmlformats.org/officeDocument/2006/relationships/externalLink" Target="externalLinks/externalLink166.xml"/><Relationship Id="rId193" Type="http://schemas.openxmlformats.org/officeDocument/2006/relationships/externalLink" Target="externalLinks/externalLink187.xml"/><Relationship Id="rId207" Type="http://schemas.openxmlformats.org/officeDocument/2006/relationships/externalLink" Target="externalLinks/externalLink201.xml"/><Relationship Id="rId228" Type="http://schemas.openxmlformats.org/officeDocument/2006/relationships/externalLink" Target="externalLinks/externalLink222.xml"/><Relationship Id="rId13" Type="http://schemas.openxmlformats.org/officeDocument/2006/relationships/externalLink" Target="externalLinks/externalLink7.xml"/><Relationship Id="rId109" Type="http://schemas.openxmlformats.org/officeDocument/2006/relationships/externalLink" Target="externalLinks/externalLink103.xml"/><Relationship Id="rId34" Type="http://schemas.openxmlformats.org/officeDocument/2006/relationships/externalLink" Target="externalLinks/externalLink28.xml"/><Relationship Id="rId55" Type="http://schemas.openxmlformats.org/officeDocument/2006/relationships/externalLink" Target="externalLinks/externalLink49.xml"/><Relationship Id="rId76" Type="http://schemas.openxmlformats.org/officeDocument/2006/relationships/externalLink" Target="externalLinks/externalLink70.xml"/><Relationship Id="rId97" Type="http://schemas.openxmlformats.org/officeDocument/2006/relationships/externalLink" Target="externalLinks/externalLink91.xml"/><Relationship Id="rId120" Type="http://schemas.openxmlformats.org/officeDocument/2006/relationships/externalLink" Target="externalLinks/externalLink114.xml"/><Relationship Id="rId141" Type="http://schemas.openxmlformats.org/officeDocument/2006/relationships/externalLink" Target="externalLinks/externalLink135.xml"/><Relationship Id="rId7" Type="http://schemas.openxmlformats.org/officeDocument/2006/relationships/externalLink" Target="externalLinks/externalLink1.xml"/><Relationship Id="rId162" Type="http://schemas.openxmlformats.org/officeDocument/2006/relationships/externalLink" Target="externalLinks/externalLink156.xml"/><Relationship Id="rId183" Type="http://schemas.openxmlformats.org/officeDocument/2006/relationships/externalLink" Target="externalLinks/externalLink177.xml"/><Relationship Id="rId218" Type="http://schemas.openxmlformats.org/officeDocument/2006/relationships/externalLink" Target="externalLinks/externalLink212.xml"/><Relationship Id="rId239" Type="http://schemas.openxmlformats.org/officeDocument/2006/relationships/externalLink" Target="externalLinks/externalLink233.xml"/><Relationship Id="rId24" Type="http://schemas.openxmlformats.org/officeDocument/2006/relationships/externalLink" Target="externalLinks/externalLink18.xml"/><Relationship Id="rId45" Type="http://schemas.openxmlformats.org/officeDocument/2006/relationships/externalLink" Target="externalLinks/externalLink39.xml"/><Relationship Id="rId66" Type="http://schemas.openxmlformats.org/officeDocument/2006/relationships/externalLink" Target="externalLinks/externalLink60.xml"/><Relationship Id="rId87" Type="http://schemas.openxmlformats.org/officeDocument/2006/relationships/externalLink" Target="externalLinks/externalLink81.xml"/><Relationship Id="rId110" Type="http://schemas.openxmlformats.org/officeDocument/2006/relationships/externalLink" Target="externalLinks/externalLink104.xml"/><Relationship Id="rId131" Type="http://schemas.openxmlformats.org/officeDocument/2006/relationships/externalLink" Target="externalLinks/externalLink125.xml"/><Relationship Id="rId152" Type="http://schemas.openxmlformats.org/officeDocument/2006/relationships/externalLink" Target="externalLinks/externalLink146.xml"/><Relationship Id="rId173" Type="http://schemas.openxmlformats.org/officeDocument/2006/relationships/externalLink" Target="externalLinks/externalLink167.xml"/><Relationship Id="rId194" Type="http://schemas.openxmlformats.org/officeDocument/2006/relationships/externalLink" Target="externalLinks/externalLink188.xml"/><Relationship Id="rId208" Type="http://schemas.openxmlformats.org/officeDocument/2006/relationships/externalLink" Target="externalLinks/externalLink202.xml"/><Relationship Id="rId229" Type="http://schemas.openxmlformats.org/officeDocument/2006/relationships/externalLink" Target="externalLinks/externalLink223.xml"/><Relationship Id="rId240" Type="http://schemas.openxmlformats.org/officeDocument/2006/relationships/externalLink" Target="externalLinks/externalLink234.xml"/><Relationship Id="rId14" Type="http://schemas.openxmlformats.org/officeDocument/2006/relationships/externalLink" Target="externalLinks/externalLink8.xml"/><Relationship Id="rId35" Type="http://schemas.openxmlformats.org/officeDocument/2006/relationships/externalLink" Target="externalLinks/externalLink29.xml"/><Relationship Id="rId56" Type="http://schemas.openxmlformats.org/officeDocument/2006/relationships/externalLink" Target="externalLinks/externalLink50.xml"/><Relationship Id="rId77" Type="http://schemas.openxmlformats.org/officeDocument/2006/relationships/externalLink" Target="externalLinks/externalLink71.xml"/><Relationship Id="rId100" Type="http://schemas.openxmlformats.org/officeDocument/2006/relationships/externalLink" Target="externalLinks/externalLink94.xml"/><Relationship Id="rId8" Type="http://schemas.openxmlformats.org/officeDocument/2006/relationships/externalLink" Target="externalLinks/externalLink2.xml"/><Relationship Id="rId98" Type="http://schemas.openxmlformats.org/officeDocument/2006/relationships/externalLink" Target="externalLinks/externalLink92.xml"/><Relationship Id="rId121" Type="http://schemas.openxmlformats.org/officeDocument/2006/relationships/externalLink" Target="externalLinks/externalLink115.xml"/><Relationship Id="rId142" Type="http://schemas.openxmlformats.org/officeDocument/2006/relationships/externalLink" Target="externalLinks/externalLink136.xml"/><Relationship Id="rId163" Type="http://schemas.openxmlformats.org/officeDocument/2006/relationships/externalLink" Target="externalLinks/externalLink157.xml"/><Relationship Id="rId184" Type="http://schemas.openxmlformats.org/officeDocument/2006/relationships/externalLink" Target="externalLinks/externalLink178.xml"/><Relationship Id="rId219" Type="http://schemas.openxmlformats.org/officeDocument/2006/relationships/externalLink" Target="externalLinks/externalLink213.xml"/><Relationship Id="rId230" Type="http://schemas.openxmlformats.org/officeDocument/2006/relationships/externalLink" Target="externalLinks/externalLink224.xml"/><Relationship Id="rId25" Type="http://schemas.openxmlformats.org/officeDocument/2006/relationships/externalLink" Target="externalLinks/externalLink19.xml"/><Relationship Id="rId46" Type="http://schemas.openxmlformats.org/officeDocument/2006/relationships/externalLink" Target="externalLinks/externalLink40.xml"/><Relationship Id="rId67" Type="http://schemas.openxmlformats.org/officeDocument/2006/relationships/externalLink" Target="externalLinks/externalLink61.xml"/><Relationship Id="rId88" Type="http://schemas.openxmlformats.org/officeDocument/2006/relationships/externalLink" Target="externalLinks/externalLink82.xml"/><Relationship Id="rId111" Type="http://schemas.openxmlformats.org/officeDocument/2006/relationships/externalLink" Target="externalLinks/externalLink105.xml"/><Relationship Id="rId132" Type="http://schemas.openxmlformats.org/officeDocument/2006/relationships/externalLink" Target="externalLinks/externalLink126.xml"/><Relationship Id="rId153" Type="http://schemas.openxmlformats.org/officeDocument/2006/relationships/externalLink" Target="externalLinks/externalLink147.xml"/><Relationship Id="rId174" Type="http://schemas.openxmlformats.org/officeDocument/2006/relationships/externalLink" Target="externalLinks/externalLink168.xml"/><Relationship Id="rId195" Type="http://schemas.openxmlformats.org/officeDocument/2006/relationships/externalLink" Target="externalLinks/externalLink189.xml"/><Relationship Id="rId209" Type="http://schemas.openxmlformats.org/officeDocument/2006/relationships/externalLink" Target="externalLinks/externalLink203.xml"/><Relationship Id="rId220" Type="http://schemas.openxmlformats.org/officeDocument/2006/relationships/externalLink" Target="externalLinks/externalLink214.xml"/><Relationship Id="rId241" Type="http://schemas.openxmlformats.org/officeDocument/2006/relationships/externalLink" Target="externalLinks/externalLink235.xml"/><Relationship Id="rId15" Type="http://schemas.openxmlformats.org/officeDocument/2006/relationships/externalLink" Target="externalLinks/externalLink9.xml"/><Relationship Id="rId36" Type="http://schemas.openxmlformats.org/officeDocument/2006/relationships/externalLink" Target="externalLinks/externalLink30.xml"/><Relationship Id="rId57" Type="http://schemas.openxmlformats.org/officeDocument/2006/relationships/externalLink" Target="externalLinks/externalLink51.xml"/><Relationship Id="rId10" Type="http://schemas.openxmlformats.org/officeDocument/2006/relationships/externalLink" Target="externalLinks/externalLink4.xml"/><Relationship Id="rId31" Type="http://schemas.openxmlformats.org/officeDocument/2006/relationships/externalLink" Target="externalLinks/externalLink25.xml"/><Relationship Id="rId52" Type="http://schemas.openxmlformats.org/officeDocument/2006/relationships/externalLink" Target="externalLinks/externalLink46.xml"/><Relationship Id="rId73" Type="http://schemas.openxmlformats.org/officeDocument/2006/relationships/externalLink" Target="externalLinks/externalLink67.xml"/><Relationship Id="rId78" Type="http://schemas.openxmlformats.org/officeDocument/2006/relationships/externalLink" Target="externalLinks/externalLink72.xml"/><Relationship Id="rId94" Type="http://schemas.openxmlformats.org/officeDocument/2006/relationships/externalLink" Target="externalLinks/externalLink88.xml"/><Relationship Id="rId99" Type="http://schemas.openxmlformats.org/officeDocument/2006/relationships/externalLink" Target="externalLinks/externalLink93.xml"/><Relationship Id="rId101" Type="http://schemas.openxmlformats.org/officeDocument/2006/relationships/externalLink" Target="externalLinks/externalLink95.xml"/><Relationship Id="rId122" Type="http://schemas.openxmlformats.org/officeDocument/2006/relationships/externalLink" Target="externalLinks/externalLink116.xml"/><Relationship Id="rId143" Type="http://schemas.openxmlformats.org/officeDocument/2006/relationships/externalLink" Target="externalLinks/externalLink137.xml"/><Relationship Id="rId148" Type="http://schemas.openxmlformats.org/officeDocument/2006/relationships/externalLink" Target="externalLinks/externalLink142.xml"/><Relationship Id="rId164" Type="http://schemas.openxmlformats.org/officeDocument/2006/relationships/externalLink" Target="externalLinks/externalLink158.xml"/><Relationship Id="rId169" Type="http://schemas.openxmlformats.org/officeDocument/2006/relationships/externalLink" Target="externalLinks/externalLink163.xml"/><Relationship Id="rId185" Type="http://schemas.openxmlformats.org/officeDocument/2006/relationships/externalLink" Target="externalLinks/externalLink179.xml"/><Relationship Id="rId4" Type="http://schemas.openxmlformats.org/officeDocument/2006/relationships/worksheet" Target="worksheets/sheet4.xml"/><Relationship Id="rId9" Type="http://schemas.openxmlformats.org/officeDocument/2006/relationships/externalLink" Target="externalLinks/externalLink3.xml"/><Relationship Id="rId180" Type="http://schemas.openxmlformats.org/officeDocument/2006/relationships/externalLink" Target="externalLinks/externalLink174.xml"/><Relationship Id="rId210" Type="http://schemas.openxmlformats.org/officeDocument/2006/relationships/externalLink" Target="externalLinks/externalLink204.xml"/><Relationship Id="rId215" Type="http://schemas.openxmlformats.org/officeDocument/2006/relationships/externalLink" Target="externalLinks/externalLink209.xml"/><Relationship Id="rId236" Type="http://schemas.openxmlformats.org/officeDocument/2006/relationships/externalLink" Target="externalLinks/externalLink230.xml"/><Relationship Id="rId26" Type="http://schemas.openxmlformats.org/officeDocument/2006/relationships/externalLink" Target="externalLinks/externalLink20.xml"/><Relationship Id="rId231" Type="http://schemas.openxmlformats.org/officeDocument/2006/relationships/externalLink" Target="externalLinks/externalLink225.xml"/><Relationship Id="rId47" Type="http://schemas.openxmlformats.org/officeDocument/2006/relationships/externalLink" Target="externalLinks/externalLink41.xml"/><Relationship Id="rId68" Type="http://schemas.openxmlformats.org/officeDocument/2006/relationships/externalLink" Target="externalLinks/externalLink62.xml"/><Relationship Id="rId89" Type="http://schemas.openxmlformats.org/officeDocument/2006/relationships/externalLink" Target="externalLinks/externalLink83.xml"/><Relationship Id="rId112" Type="http://schemas.openxmlformats.org/officeDocument/2006/relationships/externalLink" Target="externalLinks/externalLink106.xml"/><Relationship Id="rId133" Type="http://schemas.openxmlformats.org/officeDocument/2006/relationships/externalLink" Target="externalLinks/externalLink127.xml"/><Relationship Id="rId154" Type="http://schemas.openxmlformats.org/officeDocument/2006/relationships/externalLink" Target="externalLinks/externalLink148.xml"/><Relationship Id="rId175" Type="http://schemas.openxmlformats.org/officeDocument/2006/relationships/externalLink" Target="externalLinks/externalLink169.xml"/><Relationship Id="rId196" Type="http://schemas.openxmlformats.org/officeDocument/2006/relationships/externalLink" Target="externalLinks/externalLink190.xml"/><Relationship Id="rId200" Type="http://schemas.openxmlformats.org/officeDocument/2006/relationships/externalLink" Target="externalLinks/externalLink194.xml"/><Relationship Id="rId16" Type="http://schemas.openxmlformats.org/officeDocument/2006/relationships/externalLink" Target="externalLinks/externalLink10.xml"/><Relationship Id="rId221" Type="http://schemas.openxmlformats.org/officeDocument/2006/relationships/externalLink" Target="externalLinks/externalLink215.xml"/><Relationship Id="rId242" Type="http://schemas.openxmlformats.org/officeDocument/2006/relationships/externalLink" Target="externalLinks/externalLink236.xml"/><Relationship Id="rId37" Type="http://schemas.openxmlformats.org/officeDocument/2006/relationships/externalLink" Target="externalLinks/externalLink31.xml"/><Relationship Id="rId58" Type="http://schemas.openxmlformats.org/officeDocument/2006/relationships/externalLink" Target="externalLinks/externalLink52.xml"/><Relationship Id="rId79" Type="http://schemas.openxmlformats.org/officeDocument/2006/relationships/externalLink" Target="externalLinks/externalLink73.xml"/><Relationship Id="rId102" Type="http://schemas.openxmlformats.org/officeDocument/2006/relationships/externalLink" Target="externalLinks/externalLink96.xml"/><Relationship Id="rId123" Type="http://schemas.openxmlformats.org/officeDocument/2006/relationships/externalLink" Target="externalLinks/externalLink117.xml"/><Relationship Id="rId144" Type="http://schemas.openxmlformats.org/officeDocument/2006/relationships/externalLink" Target="externalLinks/externalLink138.xml"/><Relationship Id="rId90" Type="http://schemas.openxmlformats.org/officeDocument/2006/relationships/externalLink" Target="externalLinks/externalLink84.xml"/><Relationship Id="rId165" Type="http://schemas.openxmlformats.org/officeDocument/2006/relationships/externalLink" Target="externalLinks/externalLink159.xml"/><Relationship Id="rId186" Type="http://schemas.openxmlformats.org/officeDocument/2006/relationships/externalLink" Target="externalLinks/externalLink180.xml"/><Relationship Id="rId211" Type="http://schemas.openxmlformats.org/officeDocument/2006/relationships/externalLink" Target="externalLinks/externalLink205.xml"/><Relationship Id="rId232" Type="http://schemas.openxmlformats.org/officeDocument/2006/relationships/externalLink" Target="externalLinks/externalLink226.xml"/><Relationship Id="rId27" Type="http://schemas.openxmlformats.org/officeDocument/2006/relationships/externalLink" Target="externalLinks/externalLink21.xml"/><Relationship Id="rId48" Type="http://schemas.openxmlformats.org/officeDocument/2006/relationships/externalLink" Target="externalLinks/externalLink42.xml"/><Relationship Id="rId69" Type="http://schemas.openxmlformats.org/officeDocument/2006/relationships/externalLink" Target="externalLinks/externalLink63.xml"/><Relationship Id="rId113" Type="http://schemas.openxmlformats.org/officeDocument/2006/relationships/externalLink" Target="externalLinks/externalLink107.xml"/><Relationship Id="rId134" Type="http://schemas.openxmlformats.org/officeDocument/2006/relationships/externalLink" Target="externalLinks/externalLink128.xml"/><Relationship Id="rId80" Type="http://schemas.openxmlformats.org/officeDocument/2006/relationships/externalLink" Target="externalLinks/externalLink74.xml"/><Relationship Id="rId155" Type="http://schemas.openxmlformats.org/officeDocument/2006/relationships/externalLink" Target="externalLinks/externalLink149.xml"/><Relationship Id="rId176" Type="http://schemas.openxmlformats.org/officeDocument/2006/relationships/externalLink" Target="externalLinks/externalLink170.xml"/><Relationship Id="rId197" Type="http://schemas.openxmlformats.org/officeDocument/2006/relationships/externalLink" Target="externalLinks/externalLink191.xml"/><Relationship Id="rId201" Type="http://schemas.openxmlformats.org/officeDocument/2006/relationships/externalLink" Target="externalLinks/externalLink195.xml"/><Relationship Id="rId222" Type="http://schemas.openxmlformats.org/officeDocument/2006/relationships/externalLink" Target="externalLinks/externalLink216.xml"/><Relationship Id="rId243" Type="http://schemas.openxmlformats.org/officeDocument/2006/relationships/theme" Target="theme/theme1.xml"/><Relationship Id="rId17" Type="http://schemas.openxmlformats.org/officeDocument/2006/relationships/externalLink" Target="externalLinks/externalLink11.xml"/><Relationship Id="rId38" Type="http://schemas.openxmlformats.org/officeDocument/2006/relationships/externalLink" Target="externalLinks/externalLink32.xml"/><Relationship Id="rId59" Type="http://schemas.openxmlformats.org/officeDocument/2006/relationships/externalLink" Target="externalLinks/externalLink53.xml"/><Relationship Id="rId103" Type="http://schemas.openxmlformats.org/officeDocument/2006/relationships/externalLink" Target="externalLinks/externalLink97.xml"/><Relationship Id="rId124" Type="http://schemas.openxmlformats.org/officeDocument/2006/relationships/externalLink" Target="externalLinks/externalLink118.xml"/><Relationship Id="rId70" Type="http://schemas.openxmlformats.org/officeDocument/2006/relationships/externalLink" Target="externalLinks/externalLink64.xml"/><Relationship Id="rId91" Type="http://schemas.openxmlformats.org/officeDocument/2006/relationships/externalLink" Target="externalLinks/externalLink85.xml"/><Relationship Id="rId145" Type="http://schemas.openxmlformats.org/officeDocument/2006/relationships/externalLink" Target="externalLinks/externalLink139.xml"/><Relationship Id="rId166" Type="http://schemas.openxmlformats.org/officeDocument/2006/relationships/externalLink" Target="externalLinks/externalLink160.xml"/><Relationship Id="rId187" Type="http://schemas.openxmlformats.org/officeDocument/2006/relationships/externalLink" Target="externalLinks/externalLink181.xml"/><Relationship Id="rId1" Type="http://schemas.openxmlformats.org/officeDocument/2006/relationships/worksheet" Target="worksheets/sheet1.xml"/><Relationship Id="rId212" Type="http://schemas.openxmlformats.org/officeDocument/2006/relationships/externalLink" Target="externalLinks/externalLink206.xml"/><Relationship Id="rId233" Type="http://schemas.openxmlformats.org/officeDocument/2006/relationships/externalLink" Target="externalLinks/externalLink227.xml"/><Relationship Id="rId28" Type="http://schemas.openxmlformats.org/officeDocument/2006/relationships/externalLink" Target="externalLinks/externalLink22.xml"/><Relationship Id="rId49" Type="http://schemas.openxmlformats.org/officeDocument/2006/relationships/externalLink" Target="externalLinks/externalLink43.xml"/><Relationship Id="rId114" Type="http://schemas.openxmlformats.org/officeDocument/2006/relationships/externalLink" Target="externalLinks/externalLink108.xml"/><Relationship Id="rId60" Type="http://schemas.openxmlformats.org/officeDocument/2006/relationships/externalLink" Target="externalLinks/externalLink54.xml"/><Relationship Id="rId81" Type="http://schemas.openxmlformats.org/officeDocument/2006/relationships/externalLink" Target="externalLinks/externalLink75.xml"/><Relationship Id="rId135" Type="http://schemas.openxmlformats.org/officeDocument/2006/relationships/externalLink" Target="externalLinks/externalLink129.xml"/><Relationship Id="rId156" Type="http://schemas.openxmlformats.org/officeDocument/2006/relationships/externalLink" Target="externalLinks/externalLink150.xml"/><Relationship Id="rId177" Type="http://schemas.openxmlformats.org/officeDocument/2006/relationships/externalLink" Target="externalLinks/externalLink171.xml"/><Relationship Id="rId198" Type="http://schemas.openxmlformats.org/officeDocument/2006/relationships/externalLink" Target="externalLinks/externalLink192.xml"/><Relationship Id="rId202" Type="http://schemas.openxmlformats.org/officeDocument/2006/relationships/externalLink" Target="externalLinks/externalLink196.xml"/><Relationship Id="rId223" Type="http://schemas.openxmlformats.org/officeDocument/2006/relationships/externalLink" Target="externalLinks/externalLink217.xml"/><Relationship Id="rId244" Type="http://schemas.openxmlformats.org/officeDocument/2006/relationships/styles" Target="styles.xml"/><Relationship Id="rId18" Type="http://schemas.openxmlformats.org/officeDocument/2006/relationships/externalLink" Target="externalLinks/externalLink12.xml"/><Relationship Id="rId39" Type="http://schemas.openxmlformats.org/officeDocument/2006/relationships/externalLink" Target="externalLinks/externalLink33.xml"/><Relationship Id="rId50" Type="http://schemas.openxmlformats.org/officeDocument/2006/relationships/externalLink" Target="externalLinks/externalLink44.xml"/><Relationship Id="rId104" Type="http://schemas.openxmlformats.org/officeDocument/2006/relationships/externalLink" Target="externalLinks/externalLink98.xml"/><Relationship Id="rId125" Type="http://schemas.openxmlformats.org/officeDocument/2006/relationships/externalLink" Target="externalLinks/externalLink119.xml"/><Relationship Id="rId146" Type="http://schemas.openxmlformats.org/officeDocument/2006/relationships/externalLink" Target="externalLinks/externalLink140.xml"/><Relationship Id="rId167" Type="http://schemas.openxmlformats.org/officeDocument/2006/relationships/externalLink" Target="externalLinks/externalLink161.xml"/><Relationship Id="rId188" Type="http://schemas.openxmlformats.org/officeDocument/2006/relationships/externalLink" Target="externalLinks/externalLink182.xml"/><Relationship Id="rId71" Type="http://schemas.openxmlformats.org/officeDocument/2006/relationships/externalLink" Target="externalLinks/externalLink65.xml"/><Relationship Id="rId92" Type="http://schemas.openxmlformats.org/officeDocument/2006/relationships/externalLink" Target="externalLinks/externalLink86.xml"/><Relationship Id="rId213" Type="http://schemas.openxmlformats.org/officeDocument/2006/relationships/externalLink" Target="externalLinks/externalLink207.xml"/><Relationship Id="rId234" Type="http://schemas.openxmlformats.org/officeDocument/2006/relationships/externalLink" Target="externalLinks/externalLink228.xml"/><Relationship Id="rId2" Type="http://schemas.openxmlformats.org/officeDocument/2006/relationships/worksheet" Target="worksheets/sheet2.xml"/><Relationship Id="rId29" Type="http://schemas.openxmlformats.org/officeDocument/2006/relationships/externalLink" Target="externalLinks/externalLink23.xml"/><Relationship Id="rId40" Type="http://schemas.openxmlformats.org/officeDocument/2006/relationships/externalLink" Target="externalLinks/externalLink34.xml"/><Relationship Id="rId115" Type="http://schemas.openxmlformats.org/officeDocument/2006/relationships/externalLink" Target="externalLinks/externalLink109.xml"/><Relationship Id="rId136" Type="http://schemas.openxmlformats.org/officeDocument/2006/relationships/externalLink" Target="externalLinks/externalLink130.xml"/><Relationship Id="rId157" Type="http://schemas.openxmlformats.org/officeDocument/2006/relationships/externalLink" Target="externalLinks/externalLink151.xml"/><Relationship Id="rId178" Type="http://schemas.openxmlformats.org/officeDocument/2006/relationships/externalLink" Target="externalLinks/externalLink172.xml"/><Relationship Id="rId61" Type="http://schemas.openxmlformats.org/officeDocument/2006/relationships/externalLink" Target="externalLinks/externalLink55.xml"/><Relationship Id="rId82" Type="http://schemas.openxmlformats.org/officeDocument/2006/relationships/externalLink" Target="externalLinks/externalLink76.xml"/><Relationship Id="rId199" Type="http://schemas.openxmlformats.org/officeDocument/2006/relationships/externalLink" Target="externalLinks/externalLink193.xml"/><Relationship Id="rId203" Type="http://schemas.openxmlformats.org/officeDocument/2006/relationships/externalLink" Target="externalLinks/externalLink197.xml"/><Relationship Id="rId19" Type="http://schemas.openxmlformats.org/officeDocument/2006/relationships/externalLink" Target="externalLinks/externalLink13.xml"/><Relationship Id="rId224" Type="http://schemas.openxmlformats.org/officeDocument/2006/relationships/externalLink" Target="externalLinks/externalLink218.xml"/><Relationship Id="rId245" Type="http://schemas.openxmlformats.org/officeDocument/2006/relationships/sharedStrings" Target="sharedStrings.xml"/><Relationship Id="rId30" Type="http://schemas.openxmlformats.org/officeDocument/2006/relationships/externalLink" Target="externalLinks/externalLink24.xml"/><Relationship Id="rId105" Type="http://schemas.openxmlformats.org/officeDocument/2006/relationships/externalLink" Target="externalLinks/externalLink99.xml"/><Relationship Id="rId126" Type="http://schemas.openxmlformats.org/officeDocument/2006/relationships/externalLink" Target="externalLinks/externalLink120.xml"/><Relationship Id="rId147" Type="http://schemas.openxmlformats.org/officeDocument/2006/relationships/externalLink" Target="externalLinks/externalLink141.xml"/><Relationship Id="rId168" Type="http://schemas.openxmlformats.org/officeDocument/2006/relationships/externalLink" Target="externalLinks/externalLink162.xml"/><Relationship Id="rId51" Type="http://schemas.openxmlformats.org/officeDocument/2006/relationships/externalLink" Target="externalLinks/externalLink45.xml"/><Relationship Id="rId72" Type="http://schemas.openxmlformats.org/officeDocument/2006/relationships/externalLink" Target="externalLinks/externalLink66.xml"/><Relationship Id="rId93" Type="http://schemas.openxmlformats.org/officeDocument/2006/relationships/externalLink" Target="externalLinks/externalLink87.xml"/><Relationship Id="rId189" Type="http://schemas.openxmlformats.org/officeDocument/2006/relationships/externalLink" Target="externalLinks/externalLink183.xml"/><Relationship Id="rId3" Type="http://schemas.openxmlformats.org/officeDocument/2006/relationships/worksheet" Target="worksheets/sheet3.xml"/><Relationship Id="rId214" Type="http://schemas.openxmlformats.org/officeDocument/2006/relationships/externalLink" Target="externalLinks/externalLink208.xml"/><Relationship Id="rId235" Type="http://schemas.openxmlformats.org/officeDocument/2006/relationships/externalLink" Target="externalLinks/externalLink229.xml"/><Relationship Id="rId116" Type="http://schemas.openxmlformats.org/officeDocument/2006/relationships/externalLink" Target="externalLinks/externalLink110.xml"/><Relationship Id="rId137" Type="http://schemas.openxmlformats.org/officeDocument/2006/relationships/externalLink" Target="externalLinks/externalLink131.xml"/><Relationship Id="rId158" Type="http://schemas.openxmlformats.org/officeDocument/2006/relationships/externalLink" Target="externalLinks/externalLink152.xml"/><Relationship Id="rId20" Type="http://schemas.openxmlformats.org/officeDocument/2006/relationships/externalLink" Target="externalLinks/externalLink14.xml"/><Relationship Id="rId41" Type="http://schemas.openxmlformats.org/officeDocument/2006/relationships/externalLink" Target="externalLinks/externalLink35.xml"/><Relationship Id="rId62" Type="http://schemas.openxmlformats.org/officeDocument/2006/relationships/externalLink" Target="externalLinks/externalLink56.xml"/><Relationship Id="rId83" Type="http://schemas.openxmlformats.org/officeDocument/2006/relationships/externalLink" Target="externalLinks/externalLink77.xml"/><Relationship Id="rId179" Type="http://schemas.openxmlformats.org/officeDocument/2006/relationships/externalLink" Target="externalLinks/externalLink173.xml"/><Relationship Id="rId190" Type="http://schemas.openxmlformats.org/officeDocument/2006/relationships/externalLink" Target="externalLinks/externalLink184.xml"/><Relationship Id="rId204" Type="http://schemas.openxmlformats.org/officeDocument/2006/relationships/externalLink" Target="externalLinks/externalLink198.xml"/><Relationship Id="rId225" Type="http://schemas.openxmlformats.org/officeDocument/2006/relationships/externalLink" Target="externalLinks/externalLink219.xml"/><Relationship Id="rId246" Type="http://schemas.openxmlformats.org/officeDocument/2006/relationships/calcChain" Target="calcChain.xml"/><Relationship Id="rId106" Type="http://schemas.openxmlformats.org/officeDocument/2006/relationships/externalLink" Target="externalLinks/externalLink100.xml"/><Relationship Id="rId127" Type="http://schemas.openxmlformats.org/officeDocument/2006/relationships/externalLink" Target="externalLinks/externalLink121.xml"/></Relationships>
</file>

<file path=xl/drawings/drawing1.xml><?xml version="1.0" encoding="utf-8"?>
<xdr:wsDr xmlns:xdr="http://schemas.openxmlformats.org/drawingml/2006/spreadsheetDrawing" xmlns:a="http://schemas.openxmlformats.org/drawingml/2006/main">
  <xdr:twoCellAnchor>
    <xdr:from>
      <xdr:col>2</xdr:col>
      <xdr:colOff>66262</xdr:colOff>
      <xdr:row>147</xdr:row>
      <xdr:rowOff>57148</xdr:rowOff>
    </xdr:from>
    <xdr:to>
      <xdr:col>16</xdr:col>
      <xdr:colOff>836543</xdr:colOff>
      <xdr:row>167</xdr:row>
      <xdr:rowOff>85724</xdr:rowOff>
    </xdr:to>
    <xdr:sp macro="" textlink="">
      <xdr:nvSpPr>
        <xdr:cNvPr id="5256" name="Text Box 2">
          <a:extLst>
            <a:ext uri="{FF2B5EF4-FFF2-40B4-BE49-F238E27FC236}">
              <a16:creationId xmlns:a16="http://schemas.microsoft.com/office/drawing/2014/main" id="{00000000-0008-0000-0200-000088140000}"/>
            </a:ext>
          </a:extLst>
        </xdr:cNvPr>
        <xdr:cNvSpPr txBox="1">
          <a:spLocks noChangeArrowheads="1"/>
        </xdr:cNvSpPr>
      </xdr:nvSpPr>
      <xdr:spPr bwMode="auto">
        <a:xfrm>
          <a:off x="1151284" y="22146865"/>
          <a:ext cx="11057281" cy="2844663"/>
        </a:xfrm>
        <a:prstGeom prst="rect">
          <a:avLst/>
        </a:prstGeom>
        <a:solidFill>
          <a:srgbClr val="FFFFFF"/>
        </a:solidFill>
        <a:ln w="9525">
          <a:solidFill>
            <a:srgbClr val="000000"/>
          </a:solidFill>
          <a:prstDash val="dash"/>
          <a:miter lim="800000"/>
          <a:headEnd/>
          <a:tailEnd/>
        </a:ln>
      </xdr:spPr>
      <xdr:txBody>
        <a:bodyPr vertOverflow="clip" wrap="square" lIns="27432" tIns="22860" rIns="0" bIns="0" anchor="t"/>
        <a:lstStyle/>
        <a:p>
          <a:pPr>
            <a:lnSpc>
              <a:spcPts val="1100"/>
            </a:lnSpc>
            <a:spcBef>
              <a:spcPts val="0"/>
            </a:spcBef>
            <a:spcAft>
              <a:spcPts val="0"/>
            </a:spcAft>
          </a:pPr>
          <a:r>
            <a:rPr lang="en-US" sz="800" b="1" u="sng">
              <a:solidFill>
                <a:sysClr val="windowText" lastClr="000000"/>
              </a:solidFill>
              <a:effectLst/>
              <a:latin typeface="Arial" pitchFamily="34" charset="0"/>
              <a:ea typeface="+mn-ea"/>
              <a:cs typeface="Arial" pitchFamily="34" charset="0"/>
            </a:rPr>
            <a:t>Financial</a:t>
          </a:r>
          <a:r>
            <a:rPr lang="en-US" sz="800" b="1" u="sng" baseline="0">
              <a:solidFill>
                <a:sysClr val="windowText" lastClr="000000"/>
              </a:solidFill>
              <a:effectLst/>
              <a:latin typeface="Arial" pitchFamily="34" charset="0"/>
              <a:ea typeface="+mn-ea"/>
              <a:cs typeface="Arial" pitchFamily="34" charset="0"/>
            </a:rPr>
            <a:t> </a:t>
          </a:r>
          <a:r>
            <a:rPr lang="en-US" sz="800" b="1" u="sng">
              <a:solidFill>
                <a:sysClr val="windowText" lastClr="000000"/>
              </a:solidFill>
              <a:effectLst/>
              <a:latin typeface="Arial" pitchFamily="34" charset="0"/>
              <a:ea typeface="+mn-ea"/>
              <a:cs typeface="Arial" pitchFamily="34" charset="0"/>
            </a:rPr>
            <a:t>Performance:</a:t>
          </a:r>
        </a:p>
        <a:p>
          <a:pPr eaLnBrk="1" fontAlgn="auto" latinLnBrk="0" hangingPunct="1"/>
          <a:r>
            <a:rPr lang="en-US" sz="800" b="0" i="0">
              <a:solidFill>
                <a:sysClr val="windowText" lastClr="000000"/>
              </a:solidFill>
              <a:effectLst/>
              <a:latin typeface="Arial" panose="020B0604020202020204" pitchFamily="34" charset="0"/>
              <a:ea typeface="+mn-ea"/>
              <a:cs typeface="Arial" panose="020B0604020202020204" pitchFamily="34" charset="0"/>
            </a:rPr>
            <a:t>- YTD</a:t>
          </a:r>
          <a:r>
            <a:rPr lang="en-US" sz="800" b="0" i="0" baseline="0">
              <a:solidFill>
                <a:sysClr val="windowText" lastClr="000000"/>
              </a:solidFill>
              <a:effectLst/>
              <a:latin typeface="Arial" panose="020B0604020202020204" pitchFamily="34" charset="0"/>
              <a:ea typeface="+mn-ea"/>
              <a:cs typeface="Arial" panose="020B0604020202020204" pitchFamily="34" charset="0"/>
            </a:rPr>
            <a:t> revenue is $583 million, 2.2% below budget and 10.5% above prior year.</a:t>
          </a:r>
        </a:p>
        <a:p>
          <a:pPr eaLnBrk="1" fontAlgn="auto" latinLnBrk="0" hangingPunct="1"/>
          <a:r>
            <a:rPr lang="en-US" sz="800" b="0" i="0" baseline="0">
              <a:solidFill>
                <a:sysClr val="windowText" lastClr="000000"/>
              </a:solidFill>
              <a:effectLst/>
              <a:latin typeface="Arial" panose="020B0604020202020204" pitchFamily="34" charset="0"/>
              <a:ea typeface="+mn-ea"/>
              <a:cs typeface="Arial" panose="020B0604020202020204" pitchFamily="34" charset="0"/>
            </a:rPr>
            <a:t>  - Corporate Benefits: Corporate Benefits is performaning on plan, and increased 11% from the prior year, driven by 4.7% organic net revenue growth with the remainder driven by acquisition activity.</a:t>
          </a:r>
        </a:p>
        <a:p>
          <a:pPr eaLnBrk="1" fontAlgn="auto" latinLnBrk="0" hangingPunct="1"/>
          <a:r>
            <a:rPr lang="en-US" sz="800" b="0" i="0" baseline="0">
              <a:solidFill>
                <a:sysClr val="windowText" lastClr="000000"/>
              </a:solidFill>
              <a:effectLst/>
              <a:latin typeface="Arial" panose="020B0604020202020204" pitchFamily="34" charset="0"/>
              <a:ea typeface="+mn-ea"/>
              <a:cs typeface="Arial" panose="020B0604020202020204" pitchFamily="34" charset="0"/>
            </a:rPr>
            <a:t>  - Property &amp; Casualty: Property &amp; Casualty underperformed budget by 10%, but was 16% above prior year. The segment experienced 1.5% organic net revenue growth, and has had headwinds related to lower contingency payments and a soft commercial market. This has been offset by a hard personal market.</a:t>
          </a:r>
        </a:p>
        <a:p>
          <a:pPr eaLnBrk="1" fontAlgn="auto" latinLnBrk="0" hangingPunct="1"/>
          <a:r>
            <a:rPr lang="en-US" sz="800" b="0" i="0" baseline="0">
              <a:solidFill>
                <a:sysClr val="windowText" lastClr="000000"/>
              </a:solidFill>
              <a:effectLst/>
              <a:latin typeface="Arial" panose="020B0604020202020204" pitchFamily="34" charset="0"/>
              <a:ea typeface="+mn-ea"/>
              <a:cs typeface="Arial" panose="020B0604020202020204" pitchFamily="34" charset="0"/>
            </a:rPr>
            <a:t>  - Individual Soluitions: Individual Solutions is up 1% compared to plan and 5% aboveprior year, driven by 10.3% organic net revenue growth offset by dispositions and timing. While customers initially waited to complete estate planning transactions until there is further clarity tax reform, the backlog as been worked throuhg and since normalized.</a:t>
          </a:r>
        </a:p>
        <a:p>
          <a:pPr eaLnBrk="1" fontAlgn="auto" latinLnBrk="0" hangingPunct="1"/>
          <a:endParaRPr lang="en-US" sz="800" b="0" i="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US" sz="800" b="0" i="0" baseline="0">
              <a:solidFill>
                <a:sysClr val="windowText" lastClr="000000"/>
              </a:solidFill>
              <a:effectLst/>
              <a:latin typeface="Arial" panose="020B0604020202020204" pitchFamily="34" charset="0"/>
              <a:ea typeface="+mn-ea"/>
              <a:cs typeface="Arial" panose="020B0604020202020204" pitchFamily="34" charset="0"/>
            </a:rPr>
            <a:t>YTD EBITDA is $133 million, 3% below budget and 11% ahead of prior year, respectively.  </a:t>
          </a:r>
        </a:p>
        <a:p>
          <a:pPr eaLnBrk="1" fontAlgn="auto" latinLnBrk="0" hangingPunct="1"/>
          <a:endParaRPr lang="en-US" sz="80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US" sz="800">
              <a:solidFill>
                <a:sysClr val="windowText" lastClr="000000"/>
              </a:solidFill>
              <a:effectLst/>
              <a:latin typeface="Arial" panose="020B0604020202020204" pitchFamily="34" charset="0"/>
              <a:ea typeface="+mn-ea"/>
              <a:cs typeface="Arial" panose="020B0604020202020204" pitchFamily="34" charset="0"/>
            </a:rPr>
            <a:t>-</a:t>
          </a:r>
          <a:r>
            <a:rPr lang="en-US" sz="800" baseline="0">
              <a:solidFill>
                <a:sysClr val="windowText" lastClr="000000"/>
              </a:solidFill>
              <a:effectLst/>
              <a:latin typeface="Arial" panose="020B0604020202020204" pitchFamily="34" charset="0"/>
              <a:ea typeface="+mn-ea"/>
              <a:cs typeface="Arial" panose="020B0604020202020204" pitchFamily="34" charset="0"/>
            </a:rPr>
            <a:t> </a:t>
          </a:r>
          <a:r>
            <a:rPr lang="en-US" sz="800">
              <a:solidFill>
                <a:sysClr val="windowText" lastClr="000000"/>
              </a:solidFill>
              <a:effectLst/>
              <a:latin typeface="Arial" panose="020B0604020202020204" pitchFamily="34" charset="0"/>
              <a:ea typeface="+mn-ea"/>
              <a:cs typeface="Arial" panose="020B0604020202020204" pitchFamily="34" charset="0"/>
            </a:rPr>
            <a:t>PF net leverage at the end of the month was 5.5x and 6.6x at Opco and Preferred, respectively </a:t>
          </a:r>
        </a:p>
        <a:p>
          <a:pPr eaLnBrk="1" fontAlgn="auto" latinLnBrk="0" hangingPunct="1"/>
          <a:endParaRPr lang="en-US" sz="80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US" sz="800">
              <a:solidFill>
                <a:sysClr val="windowText" lastClr="000000"/>
              </a:solidFill>
              <a:effectLst/>
              <a:latin typeface="Arial" panose="020B0604020202020204" pitchFamily="34" charset="0"/>
              <a:ea typeface="+mn-ea"/>
              <a:cs typeface="Arial" panose="020B0604020202020204" pitchFamily="34" charset="0"/>
            </a:rPr>
            <a:t>- Acquistion</a:t>
          </a:r>
          <a:r>
            <a:rPr lang="en-US" sz="800" baseline="0">
              <a:solidFill>
                <a:sysClr val="windowText" lastClr="000000"/>
              </a:solidFill>
              <a:effectLst/>
              <a:latin typeface="Arial" panose="020B0604020202020204" pitchFamily="34" charset="0"/>
              <a:ea typeface="+mn-ea"/>
              <a:cs typeface="Arial" panose="020B0604020202020204" pitchFamily="34" charset="0"/>
            </a:rPr>
            <a:t> activity is on pace to for FYE 2017. NFP has acquired $17mm of EBITDA, and currently has $21mm under LOI with another $39mm with submitted LOIs.</a:t>
          </a:r>
        </a:p>
        <a:p>
          <a:pPr eaLnBrk="1" fontAlgn="auto" latinLnBrk="0" hangingPunct="1"/>
          <a:endParaRPr lang="en-US" sz="80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US" sz="800">
              <a:solidFill>
                <a:sysClr val="windowText" lastClr="000000"/>
              </a:solidFill>
              <a:effectLst/>
              <a:latin typeface="Arial" panose="020B0604020202020204" pitchFamily="34" charset="0"/>
              <a:cs typeface="Arial" panose="020B0604020202020204" pitchFamily="34" charset="0"/>
            </a:rPr>
            <a:t>At the end</a:t>
          </a:r>
          <a:r>
            <a:rPr lang="en-US" sz="800" baseline="0">
              <a:solidFill>
                <a:sysClr val="windowText" lastClr="000000"/>
              </a:solidFill>
              <a:effectLst/>
              <a:latin typeface="Arial" panose="020B0604020202020204" pitchFamily="34" charset="0"/>
              <a:cs typeface="Arial" panose="020B0604020202020204" pitchFamily="34" charset="0"/>
            </a:rPr>
            <a:t> of June, NFP completed a $240mm add-on term loan and priced $500 million of senior notes at 6.875%, the proceeds of which were used to repay $575mm of 9% senior notes and associted prepayment fees.</a:t>
          </a:r>
          <a:endParaRPr lang="en-US" sz="800">
            <a:solidFill>
              <a:sysClr val="windowText" lastClr="000000"/>
            </a:solidFill>
            <a:effectLst/>
            <a:latin typeface="Arial" panose="020B0604020202020204" pitchFamily="34" charset="0"/>
            <a:cs typeface="Arial" panose="020B0604020202020204" pitchFamily="34" charset="0"/>
          </a:endParaRPr>
        </a:p>
      </xdr:txBody>
    </xdr:sp>
    <xdr:clientData/>
  </xdr:twoCellAnchor>
  <xdr:twoCellAnchor>
    <xdr:from>
      <xdr:col>5</xdr:col>
      <xdr:colOff>609600</xdr:colOff>
      <xdr:row>199</xdr:row>
      <xdr:rowOff>76200</xdr:rowOff>
    </xdr:from>
    <xdr:to>
      <xdr:col>6</xdr:col>
      <xdr:colOff>561975</xdr:colOff>
      <xdr:row>199</xdr:row>
      <xdr:rowOff>76200</xdr:rowOff>
    </xdr:to>
    <xdr:sp macro="" textlink="">
      <xdr:nvSpPr>
        <xdr:cNvPr id="74420" name="Line 5">
          <a:extLst>
            <a:ext uri="{FF2B5EF4-FFF2-40B4-BE49-F238E27FC236}">
              <a16:creationId xmlns:a16="http://schemas.microsoft.com/office/drawing/2014/main" id="{00000000-0008-0000-0200-0000B4220100}"/>
            </a:ext>
          </a:extLst>
        </xdr:cNvPr>
        <xdr:cNvSpPr>
          <a:spLocks noChangeShapeType="1"/>
        </xdr:cNvSpPr>
      </xdr:nvSpPr>
      <xdr:spPr bwMode="gray">
        <a:xfrm>
          <a:off x="4019550" y="28689300"/>
          <a:ext cx="647700"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solidFill>
                <a:srgbClr val="000000"/>
              </a:solidFill>
              <a:round/>
              <a:headEnd/>
              <a:tailEnd type="triangle" w="med" len="med"/>
            </a14:hiddenLine>
          </a:ext>
        </a:extLst>
      </xdr:spPr>
    </xdr:sp>
    <xdr:clientData/>
  </xdr:twoCellAnchor>
  <xdr:twoCellAnchor>
    <xdr:from>
      <xdr:col>8</xdr:col>
      <xdr:colOff>9525</xdr:colOff>
      <xdr:row>76</xdr:row>
      <xdr:rowOff>47625</xdr:rowOff>
    </xdr:from>
    <xdr:to>
      <xdr:col>8</xdr:col>
      <xdr:colOff>657225</xdr:colOff>
      <xdr:row>79</xdr:row>
      <xdr:rowOff>104775</xdr:rowOff>
    </xdr:to>
    <xdr:sp macro="" textlink="">
      <xdr:nvSpPr>
        <xdr:cNvPr id="74421" name="Line 11">
          <a:extLst>
            <a:ext uri="{FF2B5EF4-FFF2-40B4-BE49-F238E27FC236}">
              <a16:creationId xmlns:a16="http://schemas.microsoft.com/office/drawing/2014/main" id="{00000000-0008-0000-0200-0000B5220100}"/>
            </a:ext>
          </a:extLst>
        </xdr:cNvPr>
        <xdr:cNvSpPr>
          <a:spLocks noChangeShapeType="1"/>
        </xdr:cNvSpPr>
      </xdr:nvSpPr>
      <xdr:spPr bwMode="auto">
        <a:xfrm>
          <a:off x="5610225" y="10687050"/>
          <a:ext cx="647700" cy="4857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Shared/@Liem/U_Material/@Home/Project%20X/Merger%20Model%20T%20-%20UMG%20-%20TWX%204-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Ungarn%20DCS1800/MEU%20BP/Nominal%205/H%20BPlan%20nom%20-%20210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MONACO/MOLSO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jonathonbarbaro/Desktop/iresln01s/res2/Telecoms/MODELS/GERMANY/Deutsche%20Telekom/Model/D297wip.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jonathonbarbaro/Desktop/iresln01s/res2/Telecoms/MODELS/UK/CWC/CWC_v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LBOKEY.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O:/Terry/Terry%20-%20Telecoms/TELECOM%20MODELS/Comp.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jonathonbarbaro/Desktop/nas-nt.nyc.hcmny.com/DATA/EURO/EARNINGS/REUTERS/RFRANC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jonathonbarbaro/Desktop/nas-nt.nyc.hcmny.com/TEMP/USofficemode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jonathonbarbaro/Desktop/nas-nt.nyc.hcmny.com/retail/templat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E:/Michele/06%20Electrolux%20Research%20Estimate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jonathonbarbaro/Desktop/iblfs002/rhino/AP/Ekonomi/AP%20(exceldok)/m&#229;nad/man-ftg.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jonathonbarbaro/Desktop/nas-nt.nyc.hcmny.com/GST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jonathonbarbaro/Desktop/iblfs002/rhino/MEDIA/CAN_PLUS/MODELS/Canal.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2007%20Projekte/Active/0709.EBS/Symposium/Xls/bubble%20chart%20v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jonathonbarbaro/Desktop/iblfs002/rhino/TEMP/Mediaset2.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jonathonbarbaro/Desktop/SERV1/SYS3/PERSONAL/CONSUM/HADCO/DCFBIG.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jonathonbarbaro/Desktop/iblfs002/rhino/local/userids/bwellink/Catalina/Models/Telenet/BC-Palet-Castel-Telenet.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jonathonbarbaro/Desktop/Iblns009/hospitalpia/Friday/Mediaset-Mod.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jonathonbarbaro/Desktop/Iblns004vf/jumbopia/Models/2008%2002%2008-%20RBCCM%20Model/2008%2004%2008-%20OC%20Adjustments%20for%20IC%20Memo/cache/OLK7D/Caroline%20Model.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Documents%20and%20Settings/GillK/Desktop/ATSB%20Loan%20Guarantee/20020514%20-%20AQ%20Inter-Island%20Fares%20May%20200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Documents%20and%20Settings/ab09651/Temporary%20Internet%20Files/OLK1AE/TEMP/NTC.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Users/jonathonbarbaro/Desktop/iblfs002/rhino/MEDIA/TF1/MODELS/Tf1-mod.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Users/jonathonbarbaro/Desktop/ACNTLON011/DEPT/Network/Data%20&amp;%20Statistics/charts%20for%202-00%20Blackbook.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Users/jonathonbarbaro/Desktop/iblns007/voltpia/WINDOWS/TEMP/010111%20DCMRun4%20GM%20lowproperty.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Users/jonathonbarbaro/Desktop/nas-nt.nyc.hcmny.com/Documents%20and%20Settings/rashis/Local%20Settings/Temporary%20Internet%20Files/OLKD/Copy%20of%20CB%20Short%20Model_06.13.05_v1(to%20Oak%20Tree)2.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Users/jonathonbarbaro/Desktop/nas-nt.nyc.hcmny.com/principal-strategies/Deal%20Folder/S/suds/Project_Suds_Model_v2.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Users/jonathonbarbaro/Desktop/hcmny.com/global/principal-strategies/Deal%20Folder/S/suds/Project_Suds_Model_v2.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Users/jonathonbarbaro/Desktop/iblns004/duffy/TEMP/VF%20Corp%20Comp%2010_0%20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WINNT/Temp/wz5b7b/Project%20Dionysos_v18.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G:/Semiconductors/Charlie/Comm-IC/August98/Summary.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Users/jonathonbarbaro/Desktop/iblfs002/rhino/JC%20Decaux/Valuation/REED200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Users/jonathonbarbaro/Desktop/iblns007/voltpia/Governali/bel/bel_vdf.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G:/Wireless/ERICY/ERICY092299.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Users/jonathonbarbaro/Desktop/nas-nt.nyc.hcmny.com/jharlib/DATA/Technology/Lucent/Acterna/Agilent.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Users/jonathonbarbaro/Desktop/iblns005/rhinocs/GS%20Research%20Models/AKZON1.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G:/Wireless/Industry%20Data/Models/IndustryModel_123000%20draft.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Documents%20and%20Settings/ab09651/Temporary%20Internet%20Files/OLK1AE/Telecoms%20and%20Media/_Presentations/Italy/Autostrade/Excel%20Backup/ATLC%20Valuation%20v2.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Users/jonathonbarbaro/Desktop/ibpas001/aaron/Rose/BTRDCFdulw.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Users/jonathonbarbaro/Desktop/Iblns009/hospitalpia/Rose/Spreadsheets/BTRDCFdulw.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I:/Rosen/Rite%20AId/Rite%20Aid.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Users/jonathonbarbaro/Desktop/ib07lns001/vague/Valuation/Ulysse_v03.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Users/jonathonbarbaro/Desktop/iblfs002/rhino/Home/Hols-Work/VNU-Mod.xls" TargetMode="External"/></Relationships>
</file>

<file path=xl/externalLinks/_rels/externalLink44.xml.rels><?xml version="1.0" encoding="UTF-8" standalone="yes"?>
<Relationships xmlns="http://schemas.openxmlformats.org/package/2006/relationships"><Relationship Id="rId2" Type="http://schemas.microsoft.com/office/2019/04/relationships/externalLinkLongPath" Target="https://a248.e.akamai.net/Documents%20and%20Settings/Emily/Local%20Settings/Temporary%20Internet%20Files/Content.IE5/CL6ZC5EF/Documents%20and%20Settings/Dara/Local%20Settings/Temporary%20Internet%20Files/Content.IE5/14SFDP45/USBEVRGS/BEER/Coors/Models/RKYWEB.xls?9FE0954C" TargetMode="External"/><Relationship Id="rId1" Type="http://schemas.openxmlformats.org/officeDocument/2006/relationships/externalLinkPath" Target="file:///9FE0954C/RKYWEB.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Users/jonathonbarbaro/Desktop/iresln01s/res2/Telecoms/MODELS/ITALY/TIM/Model/OPI.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Users/jonathonbarbaro/Desktop/iblns004/papageno/Building/SHAHN/EXCEL/MODELS/Switzerland/HOLDBANK.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Users/jonathonbarbaro/Desktop/Iblns009/hospitalpia/local/userids/jareynolds/Revised%20BaseCasescenarioV5.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Users/jonathonbarbaro/Desktop/Globaldata02/M&amp;STEMP/TEMP/M&amp;AModels/MODEL.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U:/FINANCE/2007/Budget%202007/FINAL_Budget2007_LTP_ARS_11th%20day%20format&#173;_IST%202006.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MA/EnergyPower/Mariner/Data/minicombo4.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McKenna/Topics/models/General%20Merger%20Pages.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Users/jonathonbarbaro/Desktop/iresln01s/res1/Food%20Manufacturing/FOOD/RECKITT/2000/benckiser%20main.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My%20C-Drive%20Documents/Spinola's%20Standalone.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Users/jonathonbarbaro/Desktop/iblfs002/p2pfrance/Lyons/Valuation/BASF1.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Documents%20and%20Settings/sp45784/Temporary%20Internet%20Files/OLK1A/Comps/Checked/Summary%20Sheet%20MASTER%20-%20AC.xls" TargetMode="External"/></Relationships>
</file>

<file path=xl/externalLinks/_rels/externalLink56.xml.rels><?xml version="1.0" encoding="UTF-8" standalone="yes"?>
<Relationships xmlns="http://schemas.openxmlformats.org/package/2006/relationships"><Relationship Id="rId2" Type="http://schemas.microsoft.com/office/2019/04/relationships/externalLinkLongPath" Target="/Users/jonathonbarbaro/Desktop/ldnctinas108/ibd_Project%20Sensor/Documents%20and%20Settings/ab09651/Temporary%20Internet%20Files/OLK1AE/Central%20&amp;%20Eastern%20Europe/telecoms%20and%20media/ukrainian%20telecommunications/UMC/Fairness%20Opinion/WACC%20Calculation.xls?9BF2CA54" TargetMode="External"/><Relationship Id="rId1" Type="http://schemas.openxmlformats.org/officeDocument/2006/relationships/externalLinkPath" Target="file:///9BF2CA54/WACC%20Calculation.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A:/client/RBHCs/sbc/SBC%20-%20Strategic%20Altern.%20Presentations%20-%20TS_VL/13%20Qwest%20Valuation%20Update%20Aug-01/Qwest%20Update%20-%20SANJAY/MiniCombo_TS_V.5%20checked.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Users/jonathonbarbaro/Desktop/nas-nt.nyc.hcmny.com/WRKGRPS/HIGHYIEL/CHANG/PROJCHIP/FAIRMD25.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Users/jonathonbarbaro/Desktop/Iblns009/hospitalpia/Machinery/HSBC%20old%20models/INVENSYS1.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Users/jonathonbarbaro/Desktop/Carlyle-mi-01/daticep/Documents%20and%20Settings/AcquMic1/Documenti/societ&#224;/modelli/LIBRARY/MODELLI/TELON/LAZARD/Jimbo%20base%20case.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Users/jonathonbarbaro/Desktop/Iblns007/germanscreening/Analyst/Singa_deals/Holderbank/models/tuna%20dcf/dreamdcf.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Users/jonathonbarbaro/Desktop/Iblns009/hospitalpia/TEMP/mac/single%20Q%20ownership%20with%20filter%20complete.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client/CLECs/RCN/Models/RCN%20Standalone%206.27C.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Users/jonathonbarbaro/Desktop/nas-nt.nyc.hcmny.com/deVeer/Deals/Flowserve/FLS_IDP%20corpfin4.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Company/AMC/Presentations%20-%20Projects/2003%2007%20-%20Recap/Excel/credit%20impact_v11.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Documents%20and%20Settings/jv30839/Application%20Data/Microsoft/Excel/Draft%20LBO_Sensor_300807%20v3%20(3)%20(version%201).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Users/jonathonbarbaro/Desktop/nas-nt.nyc.hcmny.com/Documents%20and%20Settings/ENoeth/Local%20Settings/Temporary%20Internet%20Files/OLK45/Seagate%20Model_v337.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Users/jonathonbarbaro/Desktop/ibpas001/aaron/Rose/Models/LBO%20Model_HWilliams.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Users/jonathonbarbaro/Desktop/Iblns009/hospitalpia/Rose/Spreadsheets/Models/LBO%20Model_HWilliams.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Users/jonathonbarbaro/Desktop/iblns007/voltpia/Governali/LVLT/LVLT%201Q01%20earnings.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TEMP/August%202002%20Results.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Users/jonathonbarbaro/Desktop/iblns007/voltpia/temp/cache/OLK231/Accretion_Management_21Aug.2.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V:/DPG/Libera/Material/Chartbuilder%20Intro%20Part%202.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V:/DPG/Libera/Material/chartbuilder%20intro.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Users/jonathonbarbaro/Desktop/Nasldn10/IBD_Pres%20Tech%20Training/dpg/John%20D/CHARTBUILDER/CB%20Problems.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Users/jonathonbarbaro/Desktop/Nasldn10/IBD_Pres%20Tech%20Training/DPG/JOHN_D/CHARTBUILDER/Chartbuilder%20Intro%20Part%202.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Users/jonathonbarbaro/Desktop/Nasldn10/IBD_Pres%20Tech%20Training/dpg/anthony/Training/Create%20Line%20Data.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temp/SampleCharts.xlt"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Users/jonathonbarbaro/Desktop/Nasldn10/IBD_Pres%20Tech%20Training/DPG/JOHN_D/addl%20charts.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Company/AT&amp;T%20Canada/August%202001%20Craig%20Young%20Discussion/XLS%20Backup%2007-31-01.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Documents%20and%20Settings/ww74212/Desktop/WIP/ILECs/ILEC%202Q%202001%20FINAL%2010-19-01.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Users/jonathonbarbaro/Desktop/Iblns009/hospitalpia/windows/TEMP/Mod&#232;le%20Internet%2018102.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Users/jonathonbarbaro/Desktop/iblfs002/rhino/MEDIA/VNU/Models/VNU-Mod.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Nurick/Liz/Wimbish/ENG_GRP.XLS" TargetMode="External"/></Relationships>
</file>

<file path=xl/externalLinks/_rels/externalLink85.xml.rels><?xml version="1.0" encoding="UTF-8" standalone="yes"?>
<Relationships xmlns="http://schemas.openxmlformats.org/package/2006/relationships"><Relationship Id="rId1" Type="http://schemas.microsoft.com/office/2006/relationships/xlExternalLinkPath/xlStartup" Target="POWER7.XLA"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Users/jonathonbarbaro/Desktop/nas-nt.nyc.hcmny.com/jharlib/DATA/Technology/Lucent/Acterna/DYNAQ1.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Users/jonathonbarbaro/Desktop/ib07lns001/centaurus/Telecom%20Services/CSCs/Debt/Funding%20and%20Debt%20Analysis.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unzipped/NewCo%20Model%20Summary%2010-01%20(9)/WINDOWS/TEMP/LRP%20both%20growth.xls" TargetMode="External"/></Relationships>
</file>

<file path=xl/externalLinks/_rels/externalLink89.xml.rels><?xml version="1.0" encoding="UTF-8" standalone="yes"?>
<Relationships xmlns="http://schemas.openxmlformats.org/package/2006/relationships"><Relationship Id="rId2" Type="http://schemas.microsoft.com/office/2019/04/relationships/externalLinkLongPath" Target="https://a248.e.akamai.net/d.themarkets.com/secure/getdoc.asp?mid=4614&amp;MXTicket=45175DBA03F42E6C2CE5FEDAC0C6B55007F21DBCC36D40865C9165E021EFF893A3B53BAB3D39363B5F4844751CD39F728C52F0DB0E045BA094E566EE7788A3DD&amp;docid=41416147.xls?DF582840" TargetMode="External"/><Relationship Id="rId1" Type="http://schemas.openxmlformats.org/officeDocument/2006/relationships/externalLinkPath" Target="file:///DF582840/getdoc.asp%3fmid=4614&amp;MXTicket=45175DBA03F42E6C2CE5FEDAC0C6B55007F21DBCC36D40865C9165E021EFF893A3B53BAB3D39363B5F4844751CD39F728C52F0DB0E045BA094E566EE7788A3DD&amp;docid=41416147.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Users/jonathonbarbaro/Desktop/nas-nt.nyc.hcmny.com/principal-strategies/Deal%20Folder/F/FDC/Model/First%20Data%20LBO%20Model%20v7.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Users/jonathonbarbaro/Desktop/hcmny.com/global/principal-strategies/Deal%20Folder/F/FDC/Model/First%20Data%20LBO%20Model%20v7.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Telecoms%20and%20Media/_Presentations/Italy/Wind/General/20051006%20Meeting%20with%20Gubbitosi/Backup/Wind%20Model_v4.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Clients/Candover/Presentations/Picard%20Oct%2004/Picard_2004.10.6%20MP2.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Users/jonathonbarbaro/Desktop/Iblns004vf/jumbopia/FINANCE/Steuern/2005/FFB%202005.xls"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Users/jonathonbarbaro/Desktop/IBDCVA012/telecom/comps/PCS/2000_comps/00_PCS_q4_National%20FINAL.xls"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Users/jonathonbarbaro/Desktop/Iblns004vf/jumbopia/FINANCE/Steuern/2004/FFB%202004.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Users/jonathonbarbaro/Desktop/iblns007/voltpia/telecoms/telecoms/PROJECTS/RUSSIA/MTS%20Sistema/MTS1.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Users/jonathonbarbaro/Desktop/Iblns009/hospitalpia/TEMP/cache/Temporary%20Internet%20Files/OLKA/Templates/SP%20median%209597.xls"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Users/jonathonbarbaro/Desktop/UKEBDFS02/dfsroot/Italy/Internet/Tiscali/M&amp;A/Earthlink/Models/Minicombo-Comps/Mini%20Combo_03.xls"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Users/jonathonbarbaro/Desktop/ib07lns001/plymouth/WINDOWS/TEMP/2001_03_07_Property_Analysis_gross.xls"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Users/jonathonbarbaro/Desktop/iblfs002/rhino/_Financial%20Section/_Finance%20Control/Internasjonalt/Sveits/1999/Periode%200499/Quarterly%20reporting%20package%20Nextra%20AG.xls"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Telecoms%20and%20Media/COMPS/Wireless/Emerging%20Wireless/STHLY.xls"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Users/jonathonbarbaro/Desktop/nas-nt.nyc.hcmny.com/Media/MA/twe/ma/TWE%20analysis%204-17-01a.xls"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Users/jonathonbarbaro/Desktop/hcmny.com/global/Media/MA/twe/ma/TWE%20analysis%204-17-01a.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Users/jonathonbarbaro/Desktop/ml716s/xsara/TEMP/DCF_10.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Users/jonathonbarbaro/Desktop/Iblns009/hospitalpia/temp/cache/Project%20Wincor/Recap%20Analysis%20February%202002/Project%20Wincor%20LBO%20Model%202a.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Andrew_Customers/2000%20Customer%20Reports/Copy%20of%20Monthly_Customers_2000.xls"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Users/jonathonbarbaro/Desktop/Bhincres01/Groups/Mkt_Dev/EXECMKTR/REPORTS/MONDAY/JUL94RIG.XLS"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Users/jonathonbarbaro/Desktop/iblns028/pirellics/SKB%20and%20AT's/Corporate%20Financial%20Strategy/Funding%20Strategy%20Reviews/Debt%20Capacity%20Model/2001/Output/0102%20NewKF%20with%20Olympic/010202%20DCM%20NewKF%20with%20McK%20numbers.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Daley/Harrah's/Mandate%20Memo/Final%20Mandate%20Memo/Gaming%20Comparables_HEt.xls"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D:/Opportunity%20Sales%20Dashboard/Sales_KPI_Reports_Design_Pipe_1_9_auswertung_John.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Companies/News/annual%20review/2001/nws_model_final.xls"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Company/MGM%20Mirage/Presentations-Projects/Studio/February%202002%20M&amp;A/Diversified%20Comps_3Q_Jan%202002.xls"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Users/jonathonbarbaro/Desktop/iblns005/rhinocs/CLIENTS/S-E-Banken/Big%20Safe/Ber&#228;kningar/Model%201.8.xls"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Users/jonathonbarbaro/Desktop/iblns007/voltpia/Others/Valuation/CSC/March%2024-%20BIG%20...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Users/jonathonbarbaro/Desktop/nas-nt.nyc.hcmny.com/Rsh/_TELECOM/HONGKONG/hkt_vdf1.XLS"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Users/jonathonbarbaro/Desktop/nas-nt.nyc.hcmny.com/principal-strategies/Deal%20Folder/B/Booz%20Allen/Models/Booz%20Financial%20Model_Returns%20for%20secondary%20purchase_Follow-up%20memo.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Users/jonathonbarbaro/Desktop/hcmny.com/global/principal-strategies/Deal%20Folder/B/Booz%20Allen/Models/Booz%20Financial%20Model_Returns%20for%20secondary%20purchase_Follow-up%20memo.xls"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Users/jonathonbarbaro/Desktop/ldnctinas044/ibd_Project%20Fizzy/Models/CSEB_IM_LBOmodel_13Jan2006_v07.xls"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Users/jonathonbarbaro/Desktop/Carlyle-mi-01/daticep/Documents%20and%20Settings/AcquMic1/Documenti/societ&#224;/modelli/ALBERTO/LAVORINT/modtasse.xls"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Documents%20and%20Settings/as13028/Temporary%20Internet%20Files/OLK2B8/TDC%20Switzerland%20v05.xls"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Users/jonathonbarbaro/Desktop/iblns007/voltpia/Model/03%20LBO%20Model%20270602.xls"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Documents%20and%20Settings/ab09651/Temporary%20Internet%20Files/OLK1AE/Telecoms%20and%20Media/Kris/Model/DCFWireless%202.xls"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Lui/CCU/Meeting%2011-16-01/Model/PRO_forma%20CCU%20comp.xls" TargetMode="External"/></Relationships>
</file>

<file path=xl/externalLinks/_rels/externalLink125.xml.rels><?xml version="1.0" encoding="UTF-8" standalone="yes"?>
<Relationships xmlns="http://schemas.openxmlformats.org/package/2006/relationships"><Relationship Id="rId2" Type="http://schemas.microsoft.com/office/2019/04/relationships/externalLinkLongPath" Target="https://a248.e.akamai.net/d.themarkets.com/secure/getdoc.asp?mid=4614&amp;MXTicket=A1E923E9224378DB6D6B91EAE44363172D9E600346CD9778C57E63F517B98A96A3E81A06ECC12AF4C19D3119A1C5A9451A0915F2A679F54F8260B7EA3C3EE3CA&amp;docid=41416179.xls?DF582840" TargetMode="External"/><Relationship Id="rId1" Type="http://schemas.openxmlformats.org/officeDocument/2006/relationships/externalLinkPath" Target="file:///DF582840/getdoc.asp%3fmid=4614&amp;MXTicket=A1E923E9224378DB6D6B91EAE44363172D9E600346CD9778C57E63F517B98A96A3E81A06ECC12AF4C19D3119A1C5A9451A0915F2A679F54F8260B7EA3C3EE3CA&amp;docid=41416179.xls"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A:/Telecom/Wireless/Wireless%20Handouts/Wireless%20Handouts.xls" TargetMode="External"/></Relationships>
</file>

<file path=xl/externalLinks/_rels/externalLink127.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Raya/Lincoln/XCEL%20final%20profiles%2002-17.xls"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Janda/Sony/Presentation%20October%202001/Entertainment.xls"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Users/jonathonbarbaro/Desktop/Iblns009/hospitalpia/TEMP/cache/OLK8BC/OLK8BC/DCF/Research%20Models/LAFARGE.XLS"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Users/jonathonbarbaro/Desktop/ibpas001/aaron/Rose/Merger%20plan%20Gallaher-Reemtsma%20Feb%202.xls" TargetMode="External"/></Relationships>
</file>

<file path=xl/externalLinks/_rels/externalLink131.xml.rels><?xml version="1.0" encoding="UTF-8" standalone="yes"?>
<Relationships xmlns="http://schemas.openxmlformats.org/package/2006/relationships"><Relationship Id="rId1" Type="http://schemas.openxmlformats.org/officeDocument/2006/relationships/externalLinkPath" Target="/Users/jonathonbarbaro/Desktop/iblns029/hayscs/MER_PLAN.XLS" TargetMode="External"/></Relationships>
</file>

<file path=xl/externalLinks/_rels/externalLink132.xml.rels><?xml version="1.0" encoding="UTF-8" standalone="yes"?>
<Relationships xmlns="http://schemas.openxmlformats.org/package/2006/relationships"><Relationship Id="rId1" Type="http://schemas.openxmlformats.org/officeDocument/2006/relationships/externalLinkPath" Target="/Users/jonathonbarbaro/Desktop/iblns007/voltpia/Telecoms/-%20COMPANIES/GREECE/-%20MODELS/Work%20In%20Progress/STHLY3.xls"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D:/Research/MEDIA/AGB/reuters/REUTERS.xls" TargetMode="External"/></Relationships>
</file>

<file path=xl/externalLinks/_rels/externalLink134.xml.rels><?xml version="1.0" encoding="UTF-8" standalone="yes"?>
<Relationships xmlns="http://schemas.openxmlformats.org/package/2006/relationships"><Relationship Id="rId1" Type="http://schemas.openxmlformats.org/officeDocument/2006/relationships/externalLinkPath" Target="/Users/jonathonbarbaro/Desktop/nas-nt.nyc.hcmny.com/TEMP/Fdlna.xls" TargetMode="External"/></Relationships>
</file>

<file path=xl/externalLinks/_rels/externalLink135.xml.rels><?xml version="1.0" encoding="UTF-8" standalone="yes"?>
<Relationships xmlns="http://schemas.openxmlformats.org/package/2006/relationships"><Relationship Id="rId1" Type="http://schemas.openxmlformats.org/officeDocument/2006/relationships/externalLinkPath" Target="/Users/jonathonbarbaro/Desktop/iblns007/voltpia/Klittlef/AT/at_vdf.xls"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client/CLECs/RCN/Models/RCN%20Standalone%2011.15.01_new%20build%20f.xls"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Torun/LIZ/Project%20Cleopatra/Main%20Models/ann_acquisitionmatrix.xls"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Users/jonathonbarbaro/Desktop/nas-nt.nyc.hcmny.com/TEMP/DATI%20E%20FORZATURE"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Users/jonathonbarbaro/Desktop/Ukebcsa07/IBD_Project%20Conrad/Project%20Conrad/Execution/Models/EGS%20Polska%20Valuation%2010Yv5.xls"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Users/jonathonbarbaro/Desktop/UKEBDFS02/dfsroot/Germany/Telecoms%20and%20Media/E-Plus/Comps/Wireless_Comps_Cla.xls"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Users/jonathonbarbaro/Desktop/ibpas003/tolede/Merger/APVJPhone.xls"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Users/jonathonbarbaro/Desktop/iblns007/voltpia/Valuation/Proximus/Prox%20Val%202001%2010%2001.xls"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Users/jonathonbarbaro/Desktop/iblns004/nearby/Valuation/Lib%20Prox%20Val/Combined%20Val%202000%2008%2024.xls"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Users/jonathonbarbaro/Desktop/ml716s/xsara/Libertel/Valuation/Combined%20Val%202000%2010%2018.xls"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Users/jonathonbarbaro/Desktop/Iblns004vf/jumbopia/Documents/Industrials/Tyco/Summary%20Sheet2%20v31.xls" TargetMode="External"/></Relationships>
</file>

<file path=xl/externalLinks/_rels/externalLink146.xml.rels><?xml version="1.0" encoding="UTF-8" standalone="yes"?>
<Relationships xmlns="http://schemas.openxmlformats.org/package/2006/relationships"><Relationship Id="rId1" Type="http://schemas.openxmlformats.org/officeDocument/2006/relationships/externalLinkPath" Target="/Users/jonathonbarbaro/Desktop/iblcs004/nexanscs/Cable/CSCs/CSC%20for%20Standard%20Exhibit/Cable%20in%20Europe%20CSC%20-%20Latest.xls"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Users/jonathonbarbaro/Desktop/Iblns009/hospitalpia/E_CAPG/WORK/MODELS/CHARTER.XLS"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Users/jonathonbarbaro/Desktop/Iblns009/hospitalpia/csc.xls" TargetMode="External"/></Relationships>
</file>

<file path=xl/externalLinks/_rels/externalLink149.xml.rels><?xml version="1.0" encoding="UTF-8" standalone="yes"?>
<Relationships xmlns="http://schemas.openxmlformats.org/package/2006/relationships"><Relationship Id="rId1" Type="http://schemas.microsoft.com/office/2006/relationships/xlExternalLinkPath/xlStartup" Target="TEMP/fiber%20comps.xls"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Users/jonathonbarbaro/Desktop/Iblns009/hospitalpia/TEMP/mac/Cross%20owner%20(under%20development).xls"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Users/jonathonbarbaro/Desktop/Iblns004vf/jumbopia/03%20Valuation/ACP%20Model/02%20Project_Sensor_LBO_07Dec07_v147_DR_no%20sens.xls"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Users/jonathonbarbaro/Desktop/iblns007/voltpia/DEBT%20COMPS/-%20TEMPLATES/Main.xls" TargetMode="External"/></Relationships>
</file>

<file path=xl/externalLinks/_rels/externalLink153.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Pace/Project%20Nightingale/The%20New%20Deal/Old%20Versions/Sky%20Valuation%20and%20Projections%201-25-01.xls" TargetMode="External"/></Relationships>
</file>

<file path=xl/externalLinks/_rels/externalLink154.xml.rels><?xml version="1.0" encoding="UTF-8" standalone="yes"?>
<Relationships xmlns="http://schemas.openxmlformats.org/package/2006/relationships"><Relationship Id="rId1" Type="http://schemas.openxmlformats.org/officeDocument/2006/relationships/externalLinkPath" Target="/A:/b/beshara/M%20&amp;%20A/Wheel/model_v53j.xls" TargetMode="External"/></Relationships>
</file>

<file path=xl/externalLinks/_rels/externalLink155.xml.rels><?xml version="1.0" encoding="UTF-8" standalone="yes"?>
<Relationships xmlns="http://schemas.openxmlformats.org/package/2006/relationships"><Relationship Id="rId1" Type="http://schemas.openxmlformats.org/officeDocument/2006/relationships/externalLinkPath" Target="/Users/jonathonbarbaro/Desktop/Iblns004vf/jumbopia/DOCUME~1/ypr/LOCALS~1/Temp/Copy%20of%20FFB2003.xls" TargetMode="External"/></Relationships>
</file>

<file path=xl/externalLinks/_rels/externalLink156.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Fiber/Financials/Football%20Field%20and%20Summary.xls" TargetMode="External"/></Relationships>
</file>

<file path=xl/externalLinks/_rels/externalLink157.xml.rels><?xml version="1.0" encoding="UTF-8" standalone="yes"?>
<Relationships xmlns="http://schemas.openxmlformats.org/package/2006/relationships"><Relationship Id="rId1" Type="http://schemas.openxmlformats.org/officeDocument/2006/relationships/externalLinkPath" Target="/Users/jonathonbarbaro/Desktop/Iblns004vf/jumbopia/Documents%20and%20Settings/pho/Local%20Settings/Temporary%20Internet%20Files/OLK8E/FINAL_Budget2006_LTP_ARS_11th%20day%20format.xls" TargetMode="External"/></Relationships>
</file>

<file path=xl/externalLinks/_rels/externalLink158.xml.rels><?xml version="1.0" encoding="UTF-8" standalone="yes"?>
<Relationships xmlns="http://schemas.openxmlformats.org/package/2006/relationships"><Relationship Id="rId1" Type="http://schemas.openxmlformats.org/officeDocument/2006/relationships/externalLinkPath" Target="/Users/jonathonbarbaro/Desktop/iblns005/rhinocs/Models/TDM%20BP%205%20ships%20170400%209Y180500.xls" TargetMode="External"/></Relationships>
</file>

<file path=xl/externalLinks/_rels/externalLink159.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unzipped/NewCo%20Model%20Summary%2010-01%20(9)/windows/TEMP/LRP%20Presentationfinal.xls" TargetMode="External"/></Relationships>
</file>

<file path=xl/externalLinks/_rels/externalLink160.xml.rels><?xml version="1.0" encoding="UTF-8" standalone="yes"?>
<Relationships xmlns="http://schemas.openxmlformats.org/package/2006/relationships"><Relationship Id="rId1" Type="http://schemas.openxmlformats.org/officeDocument/2006/relationships/externalLinkPath" Target="/Users/jonathonbarbaro/Desktop/iblfs002/rhino/TEMP/nov%2010%20meeting/short%20form%20lobo.xls" TargetMode="External"/></Relationships>
</file>

<file path=xl/externalLinks/_rels/externalLink161.xml.rels><?xml version="1.0" encoding="UTF-8" standalone="yes"?>
<Relationships xmlns="http://schemas.openxmlformats.org/package/2006/relationships"><Relationship Id="rId1" Type="http://schemas.openxmlformats.org/officeDocument/2006/relationships/externalLinkPath" Target="/Users/jonathonbarbaro/Desktop/ib25ffs006/dday/Valuation/Financial_Model_20010920%20Valuation%20Meeting.xls" TargetMode="External"/></Relationships>
</file>

<file path=xl/externalLinks/_rels/externalLink162.xml.rels><?xml version="1.0" encoding="UTF-8" standalone="yes"?>
<Relationships xmlns="http://schemas.openxmlformats.org/package/2006/relationships"><Relationship Id="rId1" Type="http://schemas.openxmlformats.org/officeDocument/2006/relationships/externalLinkPath" Target="/Users/jonathonbarbaro/Desktop/Iblns004vf/jumbopia/c_beteil/Data_02/Industry/Investments-Anbu/Ulrike%20Temmel/alle%20Owner.xls" TargetMode="External"/></Relationships>
</file>

<file path=xl/externalLinks/_rels/externalLink163.xml.rels><?xml version="1.0" encoding="UTF-8" standalone="yes"?>
<Relationships xmlns="http://schemas.openxmlformats.org/package/2006/relationships"><Relationship Id="rId1" Type="http://schemas.openxmlformats.org/officeDocument/2006/relationships/externalLinkPath" Target="/Users/jonathonbarbaro/Desktop/Iblns004vf/jumbopia/FINANCE/2002/JAB%202002/austriamicrosystems%202002/JA2002_Arbeitspapiere_Version2.xls" TargetMode="External"/></Relationships>
</file>

<file path=xl/externalLinks/_rels/externalLink164.xml.rels><?xml version="1.0" encoding="UTF-8" standalone="yes"?>
<Relationships xmlns="http://schemas.openxmlformats.org/package/2006/relationships"><Relationship Id="rId1" Type="http://schemas.openxmlformats.org/officeDocument/2006/relationships/externalLinkPath" Target="/Users/jonathonbarbaro/Desktop/nas-nt.nyc.hcmny.com/Liquidit&#228;tsplanung/LIPLANams.XLS" TargetMode="External"/></Relationships>
</file>

<file path=xl/externalLinks/_rels/externalLink165.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TEMP/TEMP/Verizon/VZ_SBC_Sept.%202000/Verizon_Break_Up_v2.xls" TargetMode="External"/></Relationships>
</file>

<file path=xl/externalLinks/_rels/externalLink166.xml.rels><?xml version="1.0" encoding="UTF-8" standalone="yes"?>
<Relationships xmlns="http://schemas.openxmlformats.org/package/2006/relationships"><Relationship Id="rId1" Type="http://schemas.openxmlformats.org/officeDocument/2006/relationships/externalLinkPath" Target="/Users/jonathonbarbaro/Desktop/nas-nt.nyc.hcmny.com/DANIEL/XEROX/Xerox%20-%2001.xls" TargetMode="External"/></Relationships>
</file>

<file path=xl/externalLinks/_rels/externalLink167.xml.rels><?xml version="1.0" encoding="UTF-8" standalone="yes"?>
<Relationships xmlns="http://schemas.openxmlformats.org/package/2006/relationships"><Relationship Id="rId1" Type="http://schemas.openxmlformats.org/officeDocument/2006/relationships/externalLinkPath" Target="/Users/jonathonbarbaro/Desktop/nas-nt.nyc.hcmny.com/Documents%20and%20Settings/N015742/Application%20Data/Microsoft/AddIns/Excel%20Templates%20with%20extract%20Macro.xls" TargetMode="External"/></Relationships>
</file>

<file path=xl/externalLinks/_rels/externalLink168.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TEMP/Disney%20Sum%20Of%20Parts.xls" TargetMode="External"/></Relationships>
</file>

<file path=xl/externalLinks/_rels/externalLink169.xml.rels><?xml version="1.0" encoding="UTF-8" standalone="yes"?>
<Relationships xmlns="http://schemas.openxmlformats.org/package/2006/relationships"><Relationship Id="rId1" Type="http://schemas.openxmlformats.org/officeDocument/2006/relationships/externalLinkPath" Target="/Users/jonathonbarbaro/Desktop/IBDCVA012/telecom/client/Satellites/Intelsat/Bond%20Offering%20Sept.%2025%202001/Model/Old%20Models/business%20plan%2010_15_01%20v2.xls" TargetMode="External"/></Relationships>
</file>

<file path=xl/externalLinks/_rels/externalLink170.xml.rels><?xml version="1.0" encoding="UTF-8" standalone="yes"?>
<Relationships xmlns="http://schemas.openxmlformats.org/package/2006/relationships"><Relationship Id="rId1" Type="http://schemas.openxmlformats.org/officeDocument/2006/relationships/externalLinkPath" Target="/Users/jonathonbarbaro/Desktop/Iblns004vf/jumbopia/TEMP/Fabout_01_09_VP_Impairment.xls" TargetMode="External"/></Relationships>
</file>

<file path=xl/externalLinks/_rels/externalLink171.xml.rels><?xml version="1.0" encoding="UTF-8" standalone="yes"?>
<Relationships xmlns="http://schemas.openxmlformats.org/package/2006/relationships"><Relationship Id="rId1" Type="http://schemas.openxmlformats.org/officeDocument/2006/relationships/externalLinkPath" Target="/A:/%20crane/maggie/Maggie%20Model13.xls" TargetMode="External"/></Relationships>
</file>

<file path=xl/externalLinks/_rels/externalLink172.xml.rels><?xml version="1.0" encoding="UTF-8" standalone="yes"?>
<Relationships xmlns="http://schemas.openxmlformats.org/package/2006/relationships"><Relationship Id="rId1" Type="http://schemas.openxmlformats.org/officeDocument/2006/relationships/externalLinkPath" Target="/Users/jonathonbarbaro/Desktop/nasldn10/ibd_Project%20Scorpio%20(Lev%20Fin)/zorub/pollen/pollen4.xls" TargetMode="External"/></Relationships>
</file>

<file path=xl/externalLinks/_rels/externalLink173.xml.rels><?xml version="1.0" encoding="UTF-8" standalone="yes"?>
<Relationships xmlns="http://schemas.openxmlformats.org/package/2006/relationships"><Relationship Id="rId1" Type="http://schemas.openxmlformats.org/officeDocument/2006/relationships/externalLinkPath" Target="/Users/jonathonbarbaro/Desktop/Iblns009/hospitalpia/Technology/%20Semiconductors/Philips/Philips%20model.xls" TargetMode="External"/></Relationships>
</file>

<file path=xl/externalLinks/_rels/externalLink174.xml.rels><?xml version="1.0" encoding="UTF-8" standalone="yes"?>
<Relationships xmlns="http://schemas.openxmlformats.org/package/2006/relationships"><Relationship Id="rId1" Type="http://schemas.openxmlformats.org/officeDocument/2006/relationships/externalLinkPath" Target="/Users/jonathonbarbaro/Desktop/ib07lns001/solita/Telecoms/MODELS/NORWAY/Telenor/Model/TelenorInitiation-11Jan01.xls" TargetMode="External"/></Relationships>
</file>

<file path=xl/externalLinks/_rels/externalLink175.xml.rels><?xml version="1.0" encoding="UTF-8" standalone="yes"?>
<Relationships xmlns="http://schemas.openxmlformats.org/package/2006/relationships"><Relationship Id="rId1" Type="http://schemas.openxmlformats.org/officeDocument/2006/relationships/externalLinkPath" Target="/Users/jonathonbarbaro/Desktop/Globaldata02/M&amp;STEMP/TEMP/M&amp;AModels/SENS.XLS" TargetMode="External"/></Relationships>
</file>

<file path=xl/externalLinks/_rels/externalLink176.xml.rels><?xml version="1.0" encoding="UTF-8" standalone="yes"?>
<Relationships xmlns="http://schemas.openxmlformats.org/package/2006/relationships"><Relationship Id="rId1" Type="http://schemas.openxmlformats.org/officeDocument/2006/relationships/externalLinkPath" Target="/Users/jonathonbarbaro/Desktop/nas-nt.nyc.hcmny.com/principal-strategies/Deal%20Folder/T/TriZetto/Models/TriZetto_-_Model%20for%20memo.xls" TargetMode="External"/></Relationships>
</file>

<file path=xl/externalLinks/_rels/externalLink177.xml.rels><?xml version="1.0" encoding="UTF-8" standalone="yes"?>
<Relationships xmlns="http://schemas.openxmlformats.org/package/2006/relationships"><Relationship Id="rId1" Type="http://schemas.openxmlformats.org/officeDocument/2006/relationships/externalLinkPath" Target="/Users/jonathonbarbaro/Desktop/hcmny.com/global/principal-strategies/Deal%20Folder/T/TriZetto/Models/TriZetto_-_Model%20for%20memo.xls" TargetMode="External"/></Relationships>
</file>

<file path=xl/externalLinks/_rels/externalLink178.xml.rels><?xml version="1.0" encoding="UTF-8" standalone="yes"?>
<Relationships xmlns="http://schemas.openxmlformats.org/package/2006/relationships"><Relationship Id="rId1" Type="http://schemas.openxmlformats.org/officeDocument/2006/relationships/externalLinkPath" Target="/Users/jonathonbarbaro/Desktop/nas-nt.nyc.hcmny.com/TEMP/Summary" TargetMode="External"/></Relationships>
</file>

<file path=xl/externalLinks/_rels/externalLink179.xml.rels><?xml version="1.0" encoding="UTF-8" standalone="yes"?>
<Relationships xmlns="http://schemas.openxmlformats.org/package/2006/relationships"><Relationship Id="rId1" Type="http://schemas.openxmlformats.org/officeDocument/2006/relationships/externalLinkPath" Target="/Users/jonathonbarbaro/Desktop/reueqt04/TELECOM/MEDIA/SEAT/Models/SEAT.xls" TargetMode="External"/></Relationships>
</file>

<file path=xl/externalLinks/_rels/externalLink180.xml.rels><?xml version="1.0" encoding="UTF-8" standalone="yes"?>
<Relationships xmlns="http://schemas.openxmlformats.org/package/2006/relationships"><Relationship Id="rId1" Type="http://schemas.openxmlformats.org/officeDocument/2006/relationships/externalLinkPath" Target="/Users/jonathonbarbaro/Desktop/iblns032/eyeliner/Oriflame/Nov-2003/Valuation/01%20CSC.xls" TargetMode="External"/></Relationships>
</file>

<file path=xl/externalLinks/_rels/externalLink181.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Documents%20and%20Settings/ab09651/Temporary%20Internet%20Files/OLK1AE/TEMP/Outpost%20DCF%20v141.xls" TargetMode="External"/></Relationships>
</file>

<file path=xl/externalLinks/_rels/externalLink182.xml.rels><?xml version="1.0" encoding="UTF-8" standalone="yes"?>
<Relationships xmlns="http://schemas.openxmlformats.org/package/2006/relationships"><Relationship Id="rId1" Type="http://schemas.openxmlformats.org/officeDocument/2006/relationships/externalLinkPath" Target="/N:/TRANSFERFOLDER/FOLDER/FINAL/Databases/1999-2005Rev-GP%20-%20dball.xls" TargetMode="External"/></Relationships>
</file>

<file path=xl/externalLinks/_rels/externalLink183.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Shared/Byun/Chrysler/Gamma/Comps/Chrysler/Constell/Backup%20comps%20file.xls" TargetMode="External"/></Relationships>
</file>

<file path=xl/externalLinks/_rels/externalLink184.xml.rels><?xml version="1.0" encoding="UTF-8" standalone="yes"?>
<Relationships xmlns="http://schemas.openxmlformats.org/package/2006/relationships"><Relationship Id="rId1" Type="http://schemas.openxmlformats.org/officeDocument/2006/relationships/externalLinkPath" Target="/Users/jonathonbarbaro/Desktop/nasldn10/ibd_Project%20Scorpio%20(Lev%20Fin)/temp/temp/98model11.xls" TargetMode="External"/></Relationships>
</file>

<file path=xl/externalLinks/_rels/externalLink185.xml.rels><?xml version="1.0" encoding="UTF-8" standalone="yes"?>
<Relationships xmlns="http://schemas.openxmlformats.org/package/2006/relationships"><Relationship Id="rId1" Type="http://schemas.openxmlformats.org/officeDocument/2006/relationships/externalLinkPath" Target="/Users/jonathonbarbaro/Desktop/Iblns004vf/jumbopia/1control/c_proj/Projektabrechnung/2003/ForschFreiBetrag2003/FFB2003_new.xls" TargetMode="External"/></Relationships>
</file>

<file path=xl/externalLinks/_rels/externalLink186.xml.rels><?xml version="1.0" encoding="UTF-8" standalone="yes"?>
<Relationships xmlns="http://schemas.openxmlformats.org/package/2006/relationships"><Relationship Id="rId1" Type="http://schemas.openxmlformats.org/officeDocument/2006/relationships/externalLinkPath" Target="/Users/jonathonbarbaro/Desktop/ib07lns001/solita/Telecoms/MODELS/GERMANY/Deutsche%20Telekom/Model/D297wip.xls" TargetMode="External"/></Relationships>
</file>

<file path=xl/externalLinks/_rels/externalLink187.xml.rels><?xml version="1.0" encoding="UTF-8" standalone="yes"?>
<Relationships xmlns="http://schemas.openxmlformats.org/package/2006/relationships"><Relationship Id="rId1" Type="http://schemas.openxmlformats.org/officeDocument/2006/relationships/externalLinkPath" Target="http://www.bakerhughes.com/Documents%20and%20Settings/vanmhall/Local%20Settings/Temporary%20Internet%20Files/Content.IE5/TIU7H6J6/Worldwide_6-06(1).xls" TargetMode="External"/></Relationships>
</file>

<file path=xl/externalLinks/_rels/externalLink188.xml.rels><?xml version="1.0" encoding="UTF-8" standalone="yes"?>
<Relationships xmlns="http://schemas.openxmlformats.org/package/2006/relationships"><Relationship Id="rId1" Type="http://schemas.openxmlformats.org/officeDocument/2006/relationships/externalLinkPath" Target="/Users/jonathonbarbaro/Desktop/iresln01s/res2/Telecoms/MODELS/ITALY/Telecom%20Italia/WIP/tim.xls" TargetMode="External"/></Relationships>
</file>

<file path=xl/externalLinks/_rels/externalLink189.xml.rels><?xml version="1.0" encoding="UTF-8" standalone="yes"?>
<Relationships xmlns="http://schemas.openxmlformats.org/package/2006/relationships"><Relationship Id="rId1" Type="http://schemas.openxmlformats.org/officeDocument/2006/relationships/externalLinkPath" Target="/Users/jonathonbarbaro/Desktop/iblns007/voltpia/LOCAL/USERIDS/jnishiwaki/saintbarts%20DCF080896.xls" TargetMode="External"/></Relationships>
</file>

<file path=xl/externalLinks/_rels/externalLink190.xml.rels><?xml version="1.0" encoding="UTF-8" standalone="yes"?>
<Relationships xmlns="http://schemas.openxmlformats.org/package/2006/relationships"><Relationship Id="rId1" Type="http://schemas.openxmlformats.org/officeDocument/2006/relationships/externalLinkPath" Target="/Users/jonathonbarbaro/Desktop/IB04LNS002/ctobiano/Nippon%20Wellcome/NGNW%20SDP2.xls" TargetMode="External"/></Relationships>
</file>

<file path=xl/externalLinks/_rels/externalLink191.xml.rels><?xml version="1.0" encoding="UTF-8" standalone="yes"?>
<Relationships xmlns="http://schemas.openxmlformats.org/package/2006/relationships"><Relationship Id="rId1" Type="http://schemas.openxmlformats.org/officeDocument/2006/relationships/externalLinkPath" Target="/Users/jonathonbarbaro/Desktop/ibpas001/aaron/Rose/DCF%20June%2097.xls" TargetMode="External"/></Relationships>
</file>

<file path=xl/externalLinks/_rels/externalLink192.xml.rels><?xml version="1.0" encoding="UTF-8" standalone="yes"?>
<Relationships xmlns="http://schemas.openxmlformats.org/package/2006/relationships"><Relationship Id="rId1" Type="http://schemas.openxmlformats.org/officeDocument/2006/relationships/externalLinkPath" Target="/I:/TELECOM/Comps/LD_Comps/qtr1_1998.xls" TargetMode="External"/></Relationships>
</file>

<file path=xl/externalLinks/_rels/externalLink193.xml.rels><?xml version="1.0" encoding="UTF-8" standalone="yes"?>
<Relationships xmlns="http://schemas.openxmlformats.org/package/2006/relationships"><Relationship Id="rId1" Type="http://schemas.openxmlformats.org/officeDocument/2006/relationships/externalLinkPath" Target="/Users/jonathonbarbaro/Desktop/Iblns004vf/jumbopia/Controlling/Budget_2006/Invest%20Controlling/Investments/ARS_Budget2006.xls" TargetMode="External"/></Relationships>
</file>

<file path=xl/externalLinks/_rels/externalLink194.xml.rels><?xml version="1.0" encoding="UTF-8" standalone="yes"?>
<Relationships xmlns="http://schemas.openxmlformats.org/package/2006/relationships"><Relationship Id="rId1" Type="http://schemas.openxmlformats.org/officeDocument/2006/relationships/externalLinkPath" Target="/Q:/Valuation/78%20Matterhorn%20Model%2022%20Jun%202007.xls" TargetMode="External"/></Relationships>
</file>

<file path=xl/externalLinks/_rels/externalLink195.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Noah/ATTC/Old%20Docs/Sr%20Notes%20000301/Models/Grubman_model.xls" TargetMode="External"/></Relationships>
</file>

<file path=xl/externalLinks/_rels/externalLink196.xml.rels><?xml version="1.0" encoding="UTF-8" standalone="yes"?>
<Relationships xmlns="http://schemas.openxmlformats.org/package/2006/relationships"><Relationship Id="rId1" Type="http://schemas.openxmlformats.org/officeDocument/2006/relationships/externalLinkPath" Target="/Users/jonathonbarbaro/Desktop/iblns005/rhinocs/files%20from%20disk/EXCEL/Budget%201998/Budget%20Revised/EUnet_PT%20revised_test.xls" TargetMode="External"/></Relationships>
</file>

<file path=xl/externalLinks/_rels/externalLink197.xml.rels><?xml version="1.0" encoding="UTF-8" standalone="yes"?>
<Relationships xmlns="http://schemas.openxmlformats.org/package/2006/relationships"><Relationship Id="rId1" Type="http://schemas.openxmlformats.org/officeDocument/2006/relationships/externalLinkPath" Target="/Users/jonathonbarbaro/Desktop/iblns007/voltpia/EVA/new/WCOM-EVA.xls" TargetMode="External"/></Relationships>
</file>

<file path=xl/externalLinks/_rels/externalLink198.xml.rels><?xml version="1.0" encoding="UTF-8" standalone="yes"?>
<Relationships xmlns="http://schemas.openxmlformats.org/package/2006/relationships"><Relationship Id="rId1" Type="http://schemas.openxmlformats.org/officeDocument/2006/relationships/externalLinkPath" Target="/Users/jonathonbarbaro/Desktop/nas-nt.nyc.hcmny.com/TEMP/Jlc_xl2.xls" TargetMode="External"/></Relationships>
</file>

<file path=xl/externalLinks/_rels/externalLink199.xml.rels><?xml version="1.0" encoding="UTF-8" standalone="yes"?>
<Relationships xmlns="http://schemas.openxmlformats.org/package/2006/relationships"><Relationship Id="rId1" Type="http://schemas.openxmlformats.org/officeDocument/2006/relationships/externalLinkPath" Target="/Users/jonathonbarbaro/Desktop/iresln01s/res1/Technology/%20Software/Psion/Psion%20model.xls" TargetMode="External"/></Relationships>
</file>

<file path=xl/externalLinks/_rels/externalLink200.xml.rels><?xml version="1.0" encoding="UTF-8" standalone="yes"?>
<Relationships xmlns="http://schemas.openxmlformats.org/package/2006/relationships"><Relationship Id="rId1" Type="http://schemas.openxmlformats.org/officeDocument/2006/relationships/externalLinkPath" Target="/Users/jonathonbarbaro/Desktop/nas-nt.nyc.hcmny.com/03%20Valuation/LBO%20Model/74%20New%20PrinterPIA%20LBO%20Model%203%20Dec%2007.xls" TargetMode="External"/></Relationships>
</file>

<file path=xl/externalLinks/_rels/externalLink201.xml.rels><?xml version="1.0" encoding="UTF-8" standalone="yes"?>
<Relationships xmlns="http://schemas.openxmlformats.org/package/2006/relationships"><Relationship Id="rId1" Type="http://schemas.openxmlformats.org/officeDocument/2006/relationships/externalLinkPath" Target="/Users/jonathonbarbaro/Desktop/hcmny.com/global/03%20Valuation/LBO%20Model/74%20New%20PrinterPIA%20LBO%20Model%203%20Dec%2007.xls" TargetMode="External"/></Relationships>
</file>

<file path=xl/externalLinks/_rels/externalLink202.xml.rels><?xml version="1.0" encoding="UTF-8" standalone="yes"?>
<Relationships xmlns="http://schemas.openxmlformats.org/package/2006/relationships"><Relationship Id="rId1" Type="http://schemas.openxmlformats.org/officeDocument/2006/relationships/externalLinkPath" Target="/Users/jonathonbarbaro/Desktop/hcmny.com/global/Shahab/Models/Plasma%20Model%20081103.xls" TargetMode="External"/></Relationships>
</file>

<file path=xl/externalLinks/_rels/externalLink203.xml.rels><?xml version="1.0" encoding="UTF-8" standalone="yes"?>
<Relationships xmlns="http://schemas.openxmlformats.org/package/2006/relationships"><Relationship Id="rId1" Type="http://schemas.openxmlformats.org/officeDocument/2006/relationships/externalLinkPath" Target="/Users/jonathonbarbaro/Desktop/iblns007/voltpia/Others/Training/genscenario.xls" TargetMode="External"/></Relationships>
</file>

<file path=xl/externalLinks/_rels/externalLink204.xml.rels><?xml version="1.0" encoding="UTF-8" standalone="yes"?>
<Relationships xmlns="http://schemas.openxmlformats.org/package/2006/relationships"><Relationship Id="rId1" Type="http://schemas.openxmlformats.org/officeDocument/2006/relationships/externalLinkPath" Target="/Users/jonathonbarbaro/Desktop/hyr-srv-pri/Wrkgrp/USERS/CBONI/HYCONF/TAB2B.XLS" TargetMode="External"/></Relationships>
</file>

<file path=xl/externalLinks/_rels/externalLink205.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Completel/Models/EuroAltnetBook_July03_v1.2.xls" TargetMode="External"/></Relationships>
</file>

<file path=xl/externalLinks/_rels/externalLink206.xml.rels><?xml version="1.0" encoding="UTF-8" standalone="yes"?>
<Relationships xmlns="http://schemas.openxmlformats.org/package/2006/relationships"><Relationship Id="rId1" Type="http://schemas.openxmlformats.org/officeDocument/2006/relationships/externalLinkPath" Target="/Users/jonathonbarbaro/Desktop/iblns029/hayscs/Documents%20and%20Settings/monkey/Local%20Settings/Temporary%20Internet%20Files/Content.IE5/ALN01G7U/Vedior.xls" TargetMode="External"/></Relationships>
</file>

<file path=xl/externalLinks/_rels/externalLink207.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Documents/excel97/macro%20testing2.xls" TargetMode="External"/></Relationships>
</file>

<file path=xl/externalLinks/_rels/externalLink208.xml.rels><?xml version="1.0" encoding="UTF-8" standalone="yes"?>
<Relationships xmlns="http://schemas.openxmlformats.org/package/2006/relationships"><Relationship Id="rId1" Type="http://schemas.openxmlformats.org/officeDocument/2006/relationships/externalLinkPath" Target="/Users/jonathonbarbaro/Desktop/Iblns009/hospitalpia/TEMP/STIZ.CSV" TargetMode="External"/></Relationships>
</file>

<file path=xl/externalLinks/_rels/externalLink209.xml.rels><?xml version="1.0" encoding="UTF-8" standalone="yes"?>
<Relationships xmlns="http://schemas.openxmlformats.org/package/2006/relationships"><Relationship Id="rId1" Type="http://schemas.openxmlformats.org/officeDocument/2006/relationships/externalLinkPath" Target="/Users/jonathonbarbaro/Desktop/iblns007/voltpia/Dati/PMT%202002%20-%202006/Reporting%20Ifil/PMT02-06_sintesi_GM.xls" TargetMode="External"/></Relationships>
</file>

<file path=xl/externalLinks/_rels/externalLink210.xml.rels><?xml version="1.0" encoding="UTF-8" standalone="yes"?>
<Relationships xmlns="http://schemas.openxmlformats.org/package/2006/relationships"><Relationship Id="rId1" Type="http://schemas.openxmlformats.org/officeDocument/2006/relationships/externalLinkPath" Target="/Users/jonathonbarbaro/Desktop/nas-nt.nyc.hcmny.com/TEMP/SBSort2" TargetMode="External"/></Relationships>
</file>

<file path=xl/externalLinks/_rels/externalLink211.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TEMP/Kristine%20PCS.xls" TargetMode="External"/></Relationships>
</file>

<file path=xl/externalLinks/_rels/externalLink212.xml.rels><?xml version="1.0" encoding="UTF-8" standalone="yes"?>
<Relationships xmlns="http://schemas.openxmlformats.org/package/2006/relationships"><Relationship Id="rId1" Type="http://schemas.openxmlformats.org/officeDocument/2006/relationships/externalLinkPath" Target="/Users/jonathonbarbaro/Desktop/Iblns004vf/jumbopia/Documents%20and%20Settings/akraft/Local%20Settings/Temp/cache/OLK8BD/369%20LBO%20Model.xls" TargetMode="External"/></Relationships>
</file>

<file path=xl/externalLinks/_rels/externalLink213.xml.rels><?xml version="1.0" encoding="UTF-8" standalone="yes"?>
<Relationships xmlns="http://schemas.openxmlformats.org/package/2006/relationships"><Relationship Id="rId1" Type="http://schemas.openxmlformats.org/officeDocument/2006/relationships/externalLinkPath" Target="/Users/jonathonbarbaro/Desktop/nas-nt.nyc.hcmny.com/WRKGRPS/HIGHYIEL/CHANG/PROJWOOD/DRAFTING/HVETABL.XLS" TargetMode="External"/></Relationships>
</file>

<file path=xl/externalLinks/_rels/externalLink214.xml.rels><?xml version="1.0" encoding="UTF-8" standalone="yes"?>
<Relationships xmlns="http://schemas.openxmlformats.org/package/2006/relationships"><Relationship Id="rId1" Type="http://schemas.openxmlformats.org/officeDocument/2006/relationships/externalLinkPath" Target="/Users/jonathonbarbaro/Desktop/nas-nt.nyc.hcmny.com/TEMP/SWY.XLS" TargetMode="External"/></Relationships>
</file>

<file path=xl/externalLinks/_rels/externalLink215.xml.rels><?xml version="1.0" encoding="UTF-8" standalone="yes"?>
<Relationships xmlns="http://schemas.openxmlformats.org/package/2006/relationships"><Relationship Id="rId1" Type="http://schemas.openxmlformats.org/officeDocument/2006/relationships/externalLinkPath" Target="/Users/jonathonbarbaro/Desktop/ldnctinas038/ibd_Tiscali%20Nov%2004/WIND%20NOV%2004/De%20Agostini%20December_04/Excel%20Backup/Combine%20eBisc%20Wind.xls" TargetMode="External"/></Relationships>
</file>

<file path=xl/externalLinks/_rels/externalLink216.xml.rels><?xml version="1.0" encoding="UTF-8" standalone="yes"?>
<Relationships xmlns="http://schemas.openxmlformats.org/package/2006/relationships"><Relationship Id="rId1" Type="http://schemas.openxmlformats.org/officeDocument/2006/relationships/externalLinkPath" Target="/Users/jonathonbarbaro/Desktop/nas-nt.nyc.hcmny.com/Documents%20and%20Settings/tnguyen/Local%20Settings/Temporary%20Internet%20Files/OLK2/HUDFIN/MthlyAccts/Dec'01/Perth/PerthCRR%20Dec01.xls" TargetMode="External"/></Relationships>
</file>

<file path=xl/externalLinks/_rels/externalLink217.xml.rels><?xml version="1.0" encoding="UTF-8" standalone="yes"?>
<Relationships xmlns="http://schemas.openxmlformats.org/package/2006/relationships"><Relationship Id="rId1" Type="http://schemas.openxmlformats.org/officeDocument/2006/relationships/externalLinkPath" Target="/Users/jonathonbarbaro/Desktop/nas-nt.nyc.hcmny.com/Documents%20and%20Settings/tnguyen/Local%20Settings/Temporary%20Internet%20Files/OLK2/HUDFIN/MthlyAccts/Dec'01/Perth/WIP%20Accrual%20Review.xls" TargetMode="External"/></Relationships>
</file>

<file path=xl/externalLinks/_rels/externalLink218.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Hager/Project%20Lincoln/Excel%20Files/Minicombo%20(8.30.01).xls" TargetMode="External"/></Relationships>
</file>

<file path=xl/externalLinks/_rels/externalLink219.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David%20Amsellem/Circle%20Group/CRCL%20Minicombos.xls" TargetMode="External"/></Relationships>
</file>

<file path=xl/externalLinks/_rels/externalLink220.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telecom/group/abouchal/Paging/AT&amp;TPagingFinal/modelsfinal/Metrocall%20AT&amp;T%20Combo2.xls" TargetMode="External"/></Relationships>
</file>

<file path=xl/externalLinks/_rels/externalLink221.xml.rels><?xml version="1.0" encoding="UTF-8" standalone="yes"?>
<Relationships xmlns="http://schemas.openxmlformats.org/package/2006/relationships"><Relationship Id="rId1" Type="http://schemas.openxmlformats.org/officeDocument/2006/relationships/externalLinkPath" Target="/Users/jonathonbarbaro/Desktop/iblns007/voltpia/Valuation/Latest%20models/Samsara%20Model_250501_v2.xls" TargetMode="External"/></Relationships>
</file>

<file path=xl/externalLinks/_rels/externalLink222.xml.rels><?xml version="1.0" encoding="UTF-8" standalone="yes"?>
<Relationships xmlns="http://schemas.openxmlformats.org/package/2006/relationships"><Relationship Id="rId1" Type="http://schemas.openxmlformats.org/officeDocument/2006/relationships/externalLinkPath" Target="/Users/jonathonbarbaro/Desktop/nas-nt.nyc.hcmny.com/TEMP/Full%20Combo1" TargetMode="External"/></Relationships>
</file>

<file path=xl/externalLinks/_rels/externalLink223.xml.rels><?xml version="1.0" encoding="UTF-8" standalone="yes"?>
<Relationships xmlns="http://schemas.openxmlformats.org/package/2006/relationships"><Relationship Id="rId1" Type="http://schemas.openxmlformats.org/officeDocument/2006/relationships/externalLinkPath" Target="/Users/jonathonbarbaro/Desktop/iblns002/parfum/dcf%20cocktail%2002.xls" TargetMode="External"/></Relationships>
</file>

<file path=xl/externalLinks/_rels/externalLink224.xml.rels><?xml version="1.0" encoding="UTF-8" standalone="yes"?>
<Relationships xmlns="http://schemas.openxmlformats.org/package/2006/relationships"><Relationship Id="rId1" Type="http://schemas.openxmlformats.org/officeDocument/2006/relationships/externalLinkPath" Target="/Users/jonathonbarbaro/Desktop/iblfs002/rhino/Valuation/CSCs/Mobile/Mobile%20CSC%20-%20CMT%20(10-10-2000).xls" TargetMode="External"/></Relationships>
</file>

<file path=xl/externalLinks/_rels/externalLink225.xml.rels><?xml version="1.0" encoding="UTF-8" standalone="yes"?>
<Relationships xmlns="http://schemas.openxmlformats.org/package/2006/relationships"><Relationship Id="rId1" Type="http://schemas.openxmlformats.org/officeDocument/2006/relationships/externalLinkPath" Target="/Users/jonathonbarbaro/Desktop/Nasldn10/IBD_Pres%20Tech%20Training/FIG/PITCHES/FF_971113A.XLS" TargetMode="External"/></Relationships>
</file>

<file path=xl/externalLinks/_rels/externalLink226.xml.rels><?xml version="1.0" encoding="UTF-8" standalone="yes"?>
<Relationships xmlns="http://schemas.openxmlformats.org/package/2006/relationships"><Relationship Id="rId1" Type="http://schemas.openxmlformats.org/officeDocument/2006/relationships/externalLinkPath" Target="/Users/jonathonbarbaro/Desktop/Ukebcsa07/IBD_Project%20Conrad/Portugal/telecoms%20and%20media/portugal%20telecom/general/BES%20Meeting/Valuation/PT%20Football%20Field_020316_01.xls" TargetMode="External"/></Relationships>
</file>

<file path=xl/externalLinks/_rels/externalLink227.xml.rels><?xml version="1.0" encoding="UTF-8" standalone="yes"?>
<Relationships xmlns="http://schemas.openxmlformats.org/package/2006/relationships"><Relationship Id="rId1" Type="http://schemas.openxmlformats.org/officeDocument/2006/relationships/externalLinkPath" Target="/Users/jonathonbarbaro/Desktop/iblfs002/rhino/MEDIA/COMPS/MediaComps.xls" TargetMode="External"/></Relationships>
</file>

<file path=xl/externalLinks/_rels/externalLink228.xml.rels><?xml version="1.0" encoding="UTF-8" standalone="yes"?>
<Relationships xmlns="http://schemas.openxmlformats.org/package/2006/relationships"><Relationship Id="rId1" Type="http://schemas.openxmlformats.org/officeDocument/2006/relationships/externalLinkPath" Target="/Users/jonathonbarbaro/Desktop/iblns007/voltpia/Telecoms/MODELS/ITALY/TelitaOlivetti.xls" TargetMode="External"/></Relationships>
</file>

<file path=xl/externalLinks/_rels/externalLink229.xml.rels><?xml version="1.0" encoding="UTF-8" standalone="yes"?>
<Relationships xmlns="http://schemas.openxmlformats.org/package/2006/relationships"><Relationship Id="rId1" Type="http://schemas.openxmlformats.org/officeDocument/2006/relationships/externalLinkPath" Target="/Users/jonathonbarbaro/Desktop/ibpas003/tolede/TEMP/Ozone%202.0%20Working%20Draft%204.7.xls" TargetMode="External"/></Relationships>
</file>

<file path=xl/externalLinks/_rels/externalLink230.xml.rels><?xml version="1.0" encoding="UTF-8" standalone="yes"?>
<Relationships xmlns="http://schemas.openxmlformats.org/package/2006/relationships"><Relationship Id="rId1" Type="http://schemas.openxmlformats.org/officeDocument/2006/relationships/externalLinkPath" Target="/Users/jonathonbarbaro/Desktop/ldnctinas044/ibd_Project%20Helios%20(2005)/Documents%20and%20Settings/ms96053/Temporary%20Internet%20Files/OLKA1/Kite_LBO%20Model_071204.xls" TargetMode="External"/></Relationships>
</file>

<file path=xl/externalLinks/_rels/externalLink231.xml.rels><?xml version="1.0" encoding="UTF-8" standalone="yes"?>
<Relationships xmlns="http://schemas.openxmlformats.org/package/2006/relationships"><Relationship Id="rId1" Type="http://schemas.openxmlformats.org/officeDocument/2006/relationships/externalLinkPath" Target="/Users/jonathonbarbaro/Desktop/iblfs002/rhino/TEMP/TEMP/Models/LBO%20Model_HWilliams.xls" TargetMode="External"/></Relationships>
</file>

<file path=xl/externalLinks/_rels/externalLink232.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Documents%20and%20Settings/vp43352/Temporary%20Internet%20Files/OLK19/Consumer%20Output.xls" TargetMode="External"/></Relationships>
</file>

<file path=xl/externalLinks/_rels/externalLink233.xml.rels><?xml version="1.0" encoding="UTF-8" standalone="yes"?>
<Relationships xmlns="http://schemas.openxmlformats.org/package/2006/relationships"><Relationship Id="rId1" Type="http://schemas.openxmlformats.org/officeDocument/2006/relationships/externalLinkPath" Target="/Users/jonathonbarbaro/Desktop/nas-nt.nyc.hcmny.com/Smith/DTN/Richard%20Blum%20Model%20Build%20Pages%20Version%2010-14.xls" TargetMode="External"/></Relationships>
</file>

<file path=xl/externalLinks/_rels/externalLink234.xml.rels><?xml version="1.0" encoding="UTF-8" standalone="yes"?>
<Relationships xmlns="http://schemas.openxmlformats.org/package/2006/relationships"><Relationship Id="rId1" Type="http://schemas.openxmlformats.org/officeDocument/2006/relationships/externalLinkPath" Target="/Users/jonathonbarbaro/Desktop/ldnctinas038/ibd_Tiscali%20Nov%2004/WIND%20NOV%2004/De%20Agostini%20December_04/Excel%20Backup/Combination_Wind_Ebiscom.xls" TargetMode="External"/></Relationships>
</file>

<file path=xl/externalLinks/_rels/externalLink235.xml.rels><?xml version="1.0" encoding="UTF-8" standalone="yes"?>
<Relationships xmlns="http://schemas.openxmlformats.org/package/2006/relationships"><Relationship Id="rId1" Type="http://schemas.openxmlformats.org/officeDocument/2006/relationships/externalLinkPath" Target="/Users/jonathonbarbaro/Desktop/ldnctinas108/ibd_Project%20Sensor/DOCUME~1/pho/LOCALS~1/Temp/xSAPtemp7931.xls" TargetMode="External"/></Relationships>
</file>

<file path=xl/externalLinks/_rels/externalLink236.xml.rels><?xml version="1.0" encoding="UTF-8" standalone="yes"?>
<Relationships xmlns="http://schemas.openxmlformats.org/package/2006/relationships"><Relationship Id="rId1" Type="http://schemas.openxmlformats.org/officeDocument/2006/relationships/externalLinkPath" Target="/Users/jonathonbarbaro/Desktop/Carlyle-mi-01/daticep/Documents%20and%20Settings/AcquMic1/Documenti/ausimont/MULTIPLI%20DA%20AUSIMONT%20ESTES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ex-C"/>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quiror"/>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2 DCF"/>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amp;CoG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turn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ent Price Informatio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G5Model"/>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ftg"/>
    </sheetNames>
    <definedNames>
      <definedName name="_xlbgnm.AFF98"/>
      <definedName name="_xlbgnm.AFF99"/>
      <definedName name="_xlbgnm.EXS98"/>
      <definedName name="_xlbgnm.EXS99"/>
      <definedName name="_xlbgnm.Md98"/>
      <definedName name="_xlbgnm.MD99"/>
      <definedName name="Skydd"/>
      <definedName name="unskydd"/>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come Statement "/>
      <sheetName val="Financial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KING_DATA"/>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sheetName val="ITALADV"/>
      <sheetName val="TEMPLATE EURO"/>
      <sheetName val="TEMPLATE"/>
      <sheetName val="TEMPLATE LIT"/>
      <sheetName val="CHARTS"/>
      <sheetName val="Multiples"/>
      <sheetName val="EURO"/>
      <sheetName val="DATA_PAGE (EURO)"/>
      <sheetName val="DATAPAGE"/>
      <sheetName val="TELE5"/>
      <sheetName val="SPANADV"/>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DCO"/>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Drivers and Contents"/>
    </sheetNames>
    <sheetDataSet>
      <sheetData sheetId="0" refreshError="1"/>
      <sheetData sheetId="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anAdv"/>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1302"/>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tCom"/>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Financials"/>
    </sheetNames>
    <sheetDataSet>
      <sheetData sheetId="0" refreshError="1"/>
      <sheetData sheetId="1"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co Master"/>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Summary"/>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Summary"/>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quisition"/>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KT-SIZE"/>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Summary (Reed)"/>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PAT_VDF"/>
      <sheetName val="Invested capital_VDF"/>
      <sheetName val="DCF_VDF"/>
      <sheetName val="WACC_VDF"/>
      <sheetName val="PV of Op Leases_VDF"/>
      <sheetName val="Income Statement_VDF"/>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s"/>
      <sheetName val="PublishCashFlow"/>
      <sheetName val="Client"/>
      <sheetName val="DCF"/>
      <sheetName val="PublishIncome"/>
      <sheetName val="Databox"/>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ilent"/>
    </sheetNames>
    <sheetDataSet>
      <sheetData sheetId="0"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sh"/>
    </sheetNames>
    <sheetDataSet>
      <sheetData sheetId="0"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ndsets &amp; Subs by Technology"/>
    </sheetNames>
    <sheetDataSet>
      <sheetData sheetId="0"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ket Adj"/>
    </sheetNames>
    <sheetDataSet>
      <sheetData sheetId="0"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TRDCFdulw"/>
    </sheetNames>
    <definedNames>
      <definedName name="Answer"/>
    </definedNames>
    <sheetDataSet>
      <sheetData sheetId="0"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TRDCFdulw"/>
    </sheetNames>
    <definedNames>
      <definedName name="Answer"/>
    </definedNames>
    <sheetDataSet>
      <sheetData sheetId="0"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g Chart"/>
    </sheetNames>
    <sheetDataSet>
      <sheetData sheetId="0"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rget"/>
      <sheetName val="Assumptions"/>
      <sheetName val="Conso"/>
      <sheetName val="Newco"/>
      <sheetName val="Assumptions1"/>
      <sheetName val="ratio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e"/>
    </sheetNames>
    <sheetDataSet>
      <sheetData sheetId="0"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rter"/>
      <sheetName val="annual"/>
      <sheetName val="EPS Growth Composition"/>
      <sheetName val="Quarter Print"/>
      <sheetName val="Sheet1"/>
      <sheetName val="Sheet2"/>
      <sheetName val="Sheet3"/>
      <sheetName val="Sheet4"/>
      <sheetName val="BIG5Mode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s>
    <sheetDataSet>
      <sheetData sheetId="0"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sheetName val="Ratios"/>
    </sheetNames>
    <sheetDataSet>
      <sheetData sheetId="0" refreshError="1"/>
      <sheetData sheetId="1"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king ratios"/>
      <sheetName val="Debt Schedules"/>
      <sheetName val="Financials"/>
    </sheetNames>
    <sheetDataSet>
      <sheetData sheetId="0" refreshError="1"/>
      <sheetData sheetId="1" refreshError="1"/>
      <sheetData sheetId="2"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qIS"/>
      <sheetName val="AcqBSCF"/>
    </sheetNames>
    <sheetDataSet>
      <sheetData sheetId="0" refreshError="1"/>
      <sheetData sheetId="1"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enblatt"/>
    </sheetNames>
    <sheetDataSet>
      <sheetData sheetId="0"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sheetNames>
    <sheetDataSet>
      <sheetData sheetId="0"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Sierra MV"/>
    </sheetNames>
    <sheetDataSet>
      <sheetData sheetId="0" refreshError="1"/>
      <sheetData sheetId="1"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sheetNames>
    <sheetDataSet>
      <sheetData sheetId="0"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
    </sheetNames>
    <sheetDataSet>
      <sheetData sheetId="0"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sh"/>
    </sheetNames>
    <sheetDataSet>
      <sheetData sheetId="0"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Up"/>
    </sheetNames>
    <sheetDataSet>
      <sheetData sheetId="0"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s>
    <sheetDataSet>
      <sheetData sheetId="0"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PS Adjustments"/>
      <sheetName val="Transaction Inputs"/>
      <sheetName val="Company Inputs"/>
      <sheetName val="Overview"/>
      <sheetName val="Computations"/>
      <sheetName val="Price Sensitivitie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olidated"/>
    </sheetNames>
    <sheetDataSet>
      <sheetData sheetId="0"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sheet"/>
      <sheetName val="Pj"/>
    </sheetNames>
    <sheetDataSet>
      <sheetData sheetId="0" refreshError="1"/>
      <sheetData sheetId="1"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 Calculation"/>
    </sheetNames>
    <sheetDataSet>
      <sheetData sheetId="0"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CC"/>
    </sheetNames>
    <sheetDataSet>
      <sheetData sheetId="0"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ngle Q ownership with filter "/>
    </sheetNames>
    <definedNames>
      <definedName name="Button2_Click"/>
      <definedName name="Button3_Click"/>
      <definedName name="Chk_All_Click"/>
      <definedName name="Opt_13F_Click"/>
      <definedName name="Opt_13F_Only_Click"/>
      <definedName name="Opt_5_Percent_Click"/>
      <definedName name="Opt_All_Inst_Click"/>
      <definedName name="Opt_Inside_Click"/>
      <definedName name="Opt5More"/>
    </definedNames>
    <sheetDataSet>
      <sheetData sheetId="0"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sheetNames>
    <sheetDataSet>
      <sheetData sheetId="0"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Model"/>
    </sheetNames>
    <sheetDataSet>
      <sheetData sheetId="0"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act on AMC"/>
    </sheetNames>
    <sheetDataSet>
      <sheetData sheetId="0"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mp;D"/>
      <sheetName val="TS"/>
      <sheetName val="Ctrls"/>
    </sheetNames>
    <sheetDataSet>
      <sheetData sheetId="0" refreshError="1"/>
      <sheetData sheetId="1" refreshError="1"/>
      <sheetData sheetId="2"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ggle"/>
    </sheetNames>
    <sheetDataSet>
      <sheetData sheetId="0"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k loan model"/>
    </sheetNames>
    <sheetDataSet>
      <sheetData sheetId="0"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k loan model"/>
    </sheetNames>
    <sheetDataSet>
      <sheetData sheetId="0"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Burn"/>
      <sheetName val="Drivers"/>
      <sheetName val="DCF"/>
      <sheetName val="BS"/>
      <sheetName val="Metrics"/>
    </sheetNames>
    <sheetDataSet>
      <sheetData sheetId="0" refreshError="1"/>
      <sheetData sheetId="1" refreshError="1"/>
      <sheetData sheetId="2" refreshError="1"/>
      <sheetData sheetId="3" refreshError="1"/>
      <sheetData sheetId="4"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 collateral &amp; oecd pivot"/>
      <sheetName val="data by L2"/>
      <sheetName val="new feeds"/>
    </sheetNames>
    <sheetDataSet>
      <sheetData sheetId="0" refreshError="1"/>
      <sheetData sheetId="1" refreshError="1"/>
      <sheetData sheetId="2"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 Output"/>
      <sheetName val="Casto Fin"/>
    </sheetNames>
    <sheetDataSet>
      <sheetData sheetId="0" refreshError="1"/>
      <sheetData sheetId="1"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ed_Bar"/>
      <sheetName val="Scatter"/>
      <sheetName val="Pie"/>
      <sheetName val="HiLoClose"/>
      <sheetName val="Line"/>
      <sheetName val="Area"/>
      <sheetName val="Bar"/>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gue"/>
      <sheetName val="Column"/>
      <sheetName val="Stacked_Column"/>
    </sheetNames>
    <sheetDataSet>
      <sheetData sheetId="0" refreshError="1"/>
      <sheetData sheetId="1" refreshError="1"/>
      <sheetData sheetId="2"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ed_Column_w_labels"/>
    </sheetNames>
    <sheetDataSet>
      <sheetData sheetId="0"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atter Line"/>
    </sheetNames>
    <sheetDataSet>
      <sheetData sheetId="0"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Year Data"/>
    </sheetNames>
    <sheetDataSet>
      <sheetData sheetId="0"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rizontal and Vertical"/>
    </sheetNames>
    <sheetDataSet>
      <sheetData sheetId="0"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e 2"/>
    </sheetNames>
    <sheetDataSet>
      <sheetData sheetId="0"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date"/>
    </sheetNames>
    <sheetDataSet>
      <sheetData sheetId="0"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ckers"/>
    </sheetNames>
    <sheetDataSet>
      <sheetData sheetId="0"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ies"/>
    </sheetNames>
    <sheetDataSet>
      <sheetData sheetId="0"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uropage"/>
      <sheetName val="Template"/>
    </sheetNames>
    <sheetDataSet>
      <sheetData sheetId="0" refreshError="1"/>
      <sheetData sheetId="1"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G_GRP"/>
    </sheetNames>
    <definedNames>
      <definedName name="ChangeColor"/>
      <definedName name="ChangePositionDown"/>
      <definedName name="ChangePositionUp"/>
      <definedName name="FootNotes"/>
      <definedName name="GeneratePriceGraph"/>
      <definedName name="Positioning"/>
      <definedName name="PrintGraph"/>
    </definedNames>
    <sheetDataSet>
      <sheetData sheetId="0"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WER7"/>
      <sheetName val="Dati_Bloomberg"/>
      <sheetName val="POWER7.XLA"/>
    </sheetNames>
    <definedNames>
      <definedName name="ChangeRange"/>
      <definedName name="ContentsHelp"/>
      <definedName name="CreateTable"/>
      <definedName name="DeleteRange"/>
      <definedName name="DeleteTable"/>
      <definedName name="MerrillPrintIt"/>
      <definedName name="NewRange"/>
      <definedName name="RedefinePrintTableRange"/>
    </definedNames>
    <sheetDataSet>
      <sheetData sheetId="0" refreshError="1"/>
      <sheetData sheetId="1" refreshError="1"/>
      <sheetData sheetId="2"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Q"/>
      <sheetName val="Balance Sheet"/>
    </sheetNames>
    <sheetDataSet>
      <sheetData sheetId="0" refreshError="1"/>
      <sheetData sheetId="1"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s>
    <sheetDataSet>
      <sheetData sheetId="0"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Sheet1"/>
    </sheetNames>
    <sheetDataSet>
      <sheetData sheetId="0" refreshError="1"/>
      <sheetData sheetId="1" refreshError="1"/>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HPC Project"/>
      <sheetName val="Financial Statements"/>
      <sheetName val="New Segment"/>
      <sheetName val="Segment"/>
      <sheetName val="Old Segment"/>
      <sheetName val="Armkel"/>
      <sheetName val="Coco"/>
      <sheetName val="Armkel Intl"/>
      <sheetName val="Unilever"/>
      <sheetName val="Del"/>
      <sheetName val="Category Position"/>
      <sheetName val="International &amp; WMT"/>
      <sheetName val="LT Trends"/>
      <sheetName val="New Products"/>
      <sheetName val="SKU Distribution"/>
      <sheetName val="Acquisitions"/>
      <sheetName val="Print"/>
      <sheetName val="NetDebttoEBITDA"/>
      <sheetName val="Unusual Items"/>
      <sheetName val="Sheet3"/>
      <sheetName val="Sheet1"/>
    </sheetNames>
    <sheetDataSet>
      <sheetData sheetId="0" refreshError="1">
        <row r="10">
          <cell r="B10" t="str">
            <v>Church &amp; Dwight Co., Inc.</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sheetNames>
    <sheetDataSet>
      <sheetData sheetId="0" refreshError="1"/>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sheetNames>
    <sheetDataSet>
      <sheetData sheetId="0" refreshError="1"/>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sheetNames>
    <sheetDataSet>
      <sheetData sheetId="0"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rls"/>
    </sheetNames>
    <sheetDataSet>
      <sheetData sheetId="0"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OSE"/>
      <sheetName val="Q_EIDT_05_200512"/>
      <sheetName val="Q_EIDT_05_200412"/>
    </sheetNames>
    <sheetDataSet>
      <sheetData sheetId="0" refreshError="1"/>
      <sheetData sheetId="1" refreshError="1"/>
      <sheetData sheetId="2"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ckers"/>
      <sheetName val="NXTL"/>
      <sheetName val="Methodology"/>
    </sheetNames>
    <sheetDataSet>
      <sheetData sheetId="0" refreshError="1"/>
      <sheetData sheetId="1" refreshError="1"/>
      <sheetData sheetId="2" refreshError="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osed Projects 2004"/>
      <sheetName val="Q_EIDT_05_200312"/>
      <sheetName val="Q_EIDT_05_200412"/>
    </sheetNames>
    <sheetDataSet>
      <sheetData sheetId="0" refreshError="1"/>
      <sheetData sheetId="1" refreshError="1"/>
      <sheetData sheetId="2"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kt forecast"/>
    </sheetNames>
    <sheetDataSet>
      <sheetData sheetId="0"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lide  S&amp;P Medians"/>
    </sheetNames>
    <sheetDataSet>
      <sheetData sheetId="0" refreshError="1"/>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ny Inputs"/>
      <sheetName val="Transaction Inputs"/>
    </sheetNames>
    <sheetDataSet>
      <sheetData sheetId="0" refreshError="1"/>
      <sheetData sheetId="1"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tity Codes"/>
    </sheetNames>
    <sheetDataSet>
      <sheetData sheetId="0" refreshError="1"/>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Names>
    <sheetDataSet>
      <sheetData sheetId="0" refreshError="1"/>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tHellas"/>
    </sheetNames>
    <sheetDataSet>
      <sheetData sheetId="0" refreshError="1"/>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WE SOTP"/>
    </sheetNames>
    <sheetDataSet>
      <sheetData sheetId="0"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WE SOTP"/>
    </sheetNames>
    <sheetDataSet>
      <sheetData sheetId="0"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
    </sheetNames>
    <sheetDataSet>
      <sheetData sheetId="0" refreshError="1"/>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Data"/>
    </sheetNames>
    <sheetDataSet>
      <sheetData sheetId="0" refreshError="1"/>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ys"/>
    </sheetNames>
    <sheetDataSet>
      <sheetData sheetId="0"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N94RIG"/>
    </sheetNames>
    <sheetDataSet>
      <sheetData sheetId="0"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s>
    <sheetDataSet>
      <sheetData sheetId="0" refreshError="1"/>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ZR"/>
      <sheetName val="STN"/>
    </sheetNames>
    <sheetDataSet>
      <sheetData sheetId="0" refreshError="1"/>
      <sheetData sheetId="1"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Opp"/>
      <sheetName val="DataOppAnonym"/>
      <sheetName val="DataVisits"/>
    </sheetNames>
    <sheetDataSet>
      <sheetData sheetId="0" refreshError="1"/>
      <sheetData sheetId="1" refreshError="1"/>
      <sheetData sheetId="2" refreshError="1"/>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s>
    <sheetDataSet>
      <sheetData sheetId="0" refreshError="1"/>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s"/>
    </sheetNames>
    <sheetDataSet>
      <sheetData sheetId="0" refreshError="1"/>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g DD"/>
    </sheetNames>
    <sheetDataSet>
      <sheetData sheetId="0" refreshError="1"/>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X"/>
    </sheetNames>
    <sheetDataSet>
      <sheetData sheetId="0" refreshError="1"/>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casts_VDF"/>
      <sheetName val="NOPAT_VDF"/>
      <sheetName val="WACC_VDF"/>
      <sheetName val="Summary Page_VDF"/>
      <sheetName val="Invested capital_VDF"/>
    </sheetNames>
    <sheetDataSet>
      <sheetData sheetId="0" refreshError="1"/>
      <sheetData sheetId="1" refreshError="1"/>
      <sheetData sheetId="2" refreshError="1"/>
      <sheetData sheetId="3" refreshError="1"/>
      <sheetData sheetId="4" refreshError="1"/>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Schedules - MGMT"/>
    </sheetNames>
    <sheetDataSet>
      <sheetData sheetId="0" refreshError="1"/>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Schedules - MGMT"/>
    </sheetNames>
    <sheetDataSet>
      <sheetData sheetId="0" refreshError="1"/>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rls"/>
    </sheetNames>
    <sheetDataSet>
      <sheetData sheetId="0" refreshError="1"/>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s>
    <sheetDataSet>
      <sheetData sheetId="0" refreshError="1"/>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s>
    <sheetDataSet>
      <sheetData sheetId="0" refreshError="1"/>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C P&amp;L €"/>
    </sheetNames>
    <sheetDataSet>
      <sheetData sheetId="0" refreshError="1"/>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
      <sheetName val="Operating Stats"/>
      <sheetName val="Controls"/>
    </sheetNames>
    <sheetDataSet>
      <sheetData sheetId="0" refreshError="1"/>
      <sheetData sheetId="1" refreshError="1"/>
      <sheetData sheetId="2" refreshError="1"/>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s"/>
    </sheetNames>
    <sheetDataSet>
      <sheetData sheetId="0" refreshError="1"/>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Financial Statements"/>
      <sheetName val="FS_ENR_ExPYX"/>
      <sheetName val="HPC Project"/>
      <sheetName val="Segment"/>
      <sheetName val="PYX_FinStatemts"/>
      <sheetName val="PYX_Segment"/>
      <sheetName val="PYX_Multiple"/>
      <sheetName val="Currency"/>
      <sheetName val="EPS Sensitivity"/>
      <sheetName val="Valuation"/>
      <sheetName val="SSL-$-ENRFY"/>
      <sheetName val="SSL-£-QuartersAssumed"/>
      <sheetName val="SSL-£-Reported"/>
      <sheetName val="Print"/>
      <sheetName val="Sheet1"/>
      <sheetName val="Prices"/>
    </sheetNames>
    <sheetDataSet>
      <sheetData sheetId="0" refreshError="1">
        <row r="10">
          <cell r="B10" t="str">
            <v>Energizer Holdings, Inc. (NYSE: ENR)</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 2"/>
      <sheetName val="Banking Multiples"/>
    </sheetNames>
    <sheetDataSet>
      <sheetData sheetId="0" refreshError="1"/>
      <sheetData sheetId="1" refreshError="1"/>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emens"/>
    </sheetNames>
    <sheetDataSet>
      <sheetData sheetId="0" refreshError="1"/>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ty Value"/>
    </sheetNames>
    <sheetDataSet>
      <sheetData sheetId="0" refreshError="1"/>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os"/>
    </sheetNames>
    <sheetDataSet>
      <sheetData sheetId="0" refreshError="1"/>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 Rose "/>
    </sheetNames>
    <sheetDataSet>
      <sheetData sheetId="0" refreshError="1"/>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_Mplan"/>
    </sheetNames>
    <sheetDataSet>
      <sheetData sheetId="0" refreshError="1"/>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b Mkt assumptions"/>
    </sheetNames>
    <sheetDataSet>
      <sheetData sheetId="0" refreshError="1"/>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bridge"/>
    </sheetNames>
    <sheetDataSet>
      <sheetData sheetId="0" refreshError="1"/>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DLNA2"/>
    </sheetNames>
    <sheetDataSet>
      <sheetData sheetId="0" refreshError="1"/>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vested capital_VDF"/>
    </sheetNames>
    <sheetDataSet>
      <sheetData sheetId="0" refreshError="1"/>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sheetNames>
    <sheetDataSet>
      <sheetData sheetId="0" refreshError="1"/>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s>
    <sheetDataSet>
      <sheetData sheetId="0" refreshError="1"/>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E FORZATURE"/>
    </sheetNames>
    <sheetDataSet>
      <sheetData sheetId="0" refreshError="1"/>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s>
    <sheetDataSet>
      <sheetData sheetId="0" refreshError="1"/>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tCom"/>
    </sheetNames>
    <sheetDataSet>
      <sheetData sheetId="0" refreshError="1"/>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witches"/>
    </sheetNames>
    <sheetDataSet>
      <sheetData sheetId="0" refreshError="1"/>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X"/>
    </sheetNames>
    <sheetDataSet>
      <sheetData sheetId="0" refreshError="1"/>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X Prox"/>
    </sheetNames>
    <sheetDataSet>
      <sheetData sheetId="0" refreshError="1"/>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X Prox"/>
    </sheetNames>
    <sheetDataSet>
      <sheetData sheetId="0" refreshError="1"/>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
    </sheetNames>
    <sheetDataSet>
      <sheetData sheetId="0" refreshError="1"/>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X"/>
    </sheetNames>
    <sheetDataSet>
      <sheetData sheetId="0" refreshError="1"/>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og"/>
    </sheetNames>
    <sheetDataSet>
      <sheetData sheetId="0" refreshError="1"/>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sc"/>
    </sheetNames>
    <definedNames>
      <definedName name="GetData"/>
    </definedNames>
    <sheetDataSet>
      <sheetData sheetId="0" refreshError="1"/>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ckers"/>
      <sheetName val="SUM "/>
      <sheetName val="WeeklyUpdate"/>
      <sheetName val="Backup"/>
      <sheetName val="WCG"/>
      <sheetName val="Credit"/>
      <sheetName val="IIXC"/>
      <sheetName val="QWST"/>
      <sheetName val="ITCD"/>
      <sheetName val="MFNX"/>
      <sheetName val="GBLX"/>
      <sheetName val="LVLT"/>
      <sheetName val="ENT"/>
      <sheetName val="NOPT"/>
      <sheetName val="fiber comps"/>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_Sheet"/>
    </sheetNames>
    <sheetDataSet>
      <sheetData sheetId="0" refreshError="1"/>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rls"/>
    </sheetNames>
    <sheetDataSet>
      <sheetData sheetId="0" refreshError="1"/>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s>
    <sheetDataSet>
      <sheetData sheetId="0" refreshError="1"/>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s"/>
    </sheetNames>
    <sheetDataSet>
      <sheetData sheetId="0" refreshError="1"/>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DIT STATS"/>
    </sheetNames>
    <sheetDataSet>
      <sheetData sheetId="0" refreshError="1"/>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_EIDT_05_2002"/>
    </sheetNames>
    <sheetDataSet>
      <sheetData sheetId="0" refreshError="1"/>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0 Valuation"/>
    </sheetNames>
    <sheetDataSet>
      <sheetData sheetId="0" refreshError="1"/>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enblatt"/>
    </sheetNames>
    <sheetDataSet>
      <sheetData sheetId="0" refreshError="1"/>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s>
    <sheetDataSet>
      <sheetData sheetId="0" refreshError="1"/>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Table"/>
    </sheetNames>
    <sheetDataSet>
      <sheetData sheetId="0" refreshError="1"/>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ort form lobo"/>
    </sheetNames>
    <definedNames>
      <definedName name="InputMethod"/>
      <definedName name="Model_5yr"/>
      <definedName name="ModelType"/>
      <definedName name="NewPrint"/>
      <definedName name="PrintPage"/>
      <definedName name="SelectCreditRatios"/>
      <definedName name="SelectSheet"/>
    </definedNames>
    <sheetDataSet>
      <sheetData sheetId="0" refreshError="1"/>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s>
    <sheetDataSet>
      <sheetData sheetId="0" refreshError="1"/>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vest_Table"/>
    </sheetNames>
    <sheetDataSet>
      <sheetData sheetId="0" refreshError="1"/>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
    </sheetNames>
    <sheetDataSet>
      <sheetData sheetId="0" refreshError="1"/>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ktdaten"/>
    </sheetNames>
    <sheetDataSet>
      <sheetData sheetId="0" refreshError="1"/>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regulated Telecom"/>
      <sheetName val="Utility Valuation Parameters"/>
      <sheetName val="Valuation of Reg Tel"/>
      <sheetName val="Regulated Telecom"/>
    </sheetNames>
    <sheetDataSet>
      <sheetData sheetId="0" refreshError="1"/>
      <sheetData sheetId="1" refreshError="1"/>
      <sheetData sheetId="2" refreshError="1"/>
      <sheetData sheetId="3" refreshError="1"/>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sheetNames>
    <sheetDataSet>
      <sheetData sheetId="0" refreshError="1"/>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gRED Downloader"/>
      <sheetName val="Config"/>
    </sheetNames>
    <sheetDataSet>
      <sheetData sheetId="0" refreshError="1"/>
      <sheetData sheetId="1" refreshError="1"/>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board Shortcuts"/>
    </sheetNames>
    <sheetDataSet>
      <sheetData sheetId="0" refreshError="1"/>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amble"/>
    </sheetNames>
    <sheetDataSet>
      <sheetData sheetId="0" refreshError="1"/>
    </sheetDataSet>
  </externalBook>
</externalLink>
</file>

<file path=xl/externalLinks/externalLink1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geDevice"/>
      <sheetName val="Sheet1"/>
    </sheetNames>
    <sheetDataSet>
      <sheetData sheetId="0" refreshError="1"/>
      <sheetData sheetId="1" refreshError="1"/>
    </sheetDataSet>
  </externalBook>
</externalLink>
</file>

<file path=xl/externalLinks/externalLink1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sheetNames>
    <sheetDataSet>
      <sheetData sheetId="0" refreshError="1"/>
    </sheetDataSet>
  </externalBook>
</externalLink>
</file>

<file path=xl/externalLinks/externalLink1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llen4"/>
    </sheetNames>
    <definedNames>
      <definedName name="Miniere"/>
    </definedNames>
    <sheetDataSet>
      <sheetData sheetId="0" refreshError="1"/>
    </sheetDataSet>
  </externalBook>
</externalLink>
</file>

<file path=xl/externalLinks/externalLink1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sheetNames>
    <sheetDataSet>
      <sheetData sheetId="0" refreshError="1"/>
    </sheetDataSet>
  </externalBook>
</externalLink>
</file>

<file path=xl/externalLinks/externalLink1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s>
    <sheetDataSet>
      <sheetData sheetId="0" refreshError="1"/>
    </sheetDataSet>
  </externalBook>
</externalLink>
</file>

<file path=xl/externalLinks/externalLink1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Syn"/>
    </sheetNames>
    <sheetDataSet>
      <sheetData sheetId="0" refreshError="1"/>
    </sheetDataSet>
  </externalBook>
</externalLink>
</file>

<file path=xl/externalLinks/externalLink1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Assumptions"/>
    </sheetNames>
    <sheetDataSet>
      <sheetData sheetId="0" refreshError="1"/>
      <sheetData sheetId="1" refreshError="1"/>
    </sheetDataSet>
  </externalBook>
</externalLink>
</file>

<file path=xl/externalLinks/externalLink1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Assumptions"/>
    </sheetNames>
    <sheetDataSet>
      <sheetData sheetId="0" refreshError="1"/>
      <sheetData sheetId="1" refreshError="1"/>
    </sheetDataSet>
  </externalBook>
</externalLink>
</file>

<file path=xl/externalLinks/externalLink1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s>
    <sheetDataSet>
      <sheetData sheetId="0" refreshError="1"/>
    </sheetDataSet>
  </externalBook>
</externalLink>
</file>

<file path=xl/externalLinks/externalLink1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1"/>
      <sheetName val="MODEL"/>
    </sheetNames>
    <sheetDataSet>
      <sheetData sheetId="0" refreshError="1"/>
      <sheetData sheetId="1" refreshError="1"/>
    </sheetDataSet>
  </externalBook>
</externalLink>
</file>

<file path=xl/externalLinks/externalLink1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sheetNames>
    <sheetDataSet>
      <sheetData sheetId="0" refreshError="1"/>
    </sheetDataSet>
  </externalBook>
</externalLink>
</file>

<file path=xl/externalLinks/externalLink1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r"/>
    </sheetNames>
    <sheetDataSet>
      <sheetData sheetId="0" refreshError="1"/>
    </sheetDataSet>
  </externalBook>
</externalLink>
</file>

<file path=xl/externalLinks/externalLink1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nership Listing"/>
    </sheetNames>
    <sheetDataSet>
      <sheetData sheetId="0" refreshError="1"/>
    </sheetDataSet>
  </externalBook>
</externalLink>
</file>

<file path=xl/externalLinks/externalLink1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
    </sheetNames>
    <sheetDataSet>
      <sheetData sheetId="0" refreshError="1"/>
    </sheetDataSet>
  </externalBook>
</externalLink>
</file>

<file path=xl/externalLinks/externalLink1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model11"/>
    </sheetNames>
    <definedNames>
      <definedName name="Pharmacies_Retained"/>
    </definedNames>
    <sheetDataSet>
      <sheetData sheetId="0" refreshError="1"/>
    </sheetDataSet>
  </externalBook>
</externalLink>
</file>

<file path=xl/externalLinks/externalLink1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_EIDT_05_2002"/>
    </sheetNames>
    <sheetDataSet>
      <sheetData sheetId="0" refreshError="1"/>
    </sheetDataSet>
  </externalBook>
</externalLink>
</file>

<file path=xl/externalLinks/externalLink1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bscriber forecasts"/>
    </sheetNames>
    <sheetDataSet>
      <sheetData sheetId="0" refreshError="1"/>
    </sheetDataSet>
  </externalBook>
</externalLink>
</file>

<file path=xl/externalLinks/externalLink18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ldwide"/>
      <sheetName val="Control Panel"/>
    </sheetNames>
    <sheetDataSet>
      <sheetData sheetId="0" refreshError="1"/>
      <sheetData sheetId="1" refreshError="1"/>
    </sheetDataSet>
  </externalBook>
</externalLink>
</file>

<file path=xl/externalLinks/externalLink18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aly"/>
    </sheetNames>
    <sheetDataSet>
      <sheetData sheetId="0" refreshError="1"/>
    </sheetDataSet>
  </externalBook>
</externalLink>
</file>

<file path=xl/externalLinks/externalLink18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intbarts DCF080896"/>
    </sheetNames>
    <definedNames>
      <definedName name="Print2"/>
    </definedNames>
    <sheetDataSet>
      <sheetData sheetId="0" refreshError="1"/>
    </sheetDataSet>
  </externalBook>
</externalLink>
</file>

<file path=xl/externalLinks/externalLink19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GNW SDP2"/>
    </sheetNames>
    <definedNames>
      <definedName name="Print2"/>
    </definedNames>
    <sheetDataSet>
      <sheetData sheetId="0" refreshError="1"/>
    </sheetDataSet>
  </externalBook>
</externalLink>
</file>

<file path=xl/externalLinks/externalLink19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 June 97"/>
    </sheetNames>
    <definedNames>
      <definedName name="Printall"/>
    </definedNames>
    <sheetDataSet>
      <sheetData sheetId="0" refreshError="1"/>
    </sheetDataSet>
  </externalBook>
</externalLink>
</file>

<file path=xl/externalLinks/externalLink19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tr1_1998"/>
    </sheetNames>
    <definedNames>
      <definedName name="Printer"/>
    </definedNames>
    <sheetDataSet>
      <sheetData sheetId="0" refreshError="1"/>
    </sheetDataSet>
  </externalBook>
</externalLink>
</file>

<file path=xl/externalLinks/externalLink19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mpositionen"/>
    </sheetNames>
    <sheetDataSet>
      <sheetData sheetId="0" refreshError="1"/>
    </sheetDataSet>
  </externalBook>
</externalLink>
</file>

<file path=xl/externalLinks/externalLink19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R "/>
    </sheetNames>
    <sheetDataSet>
      <sheetData sheetId="0" refreshError="1"/>
    </sheetDataSet>
  </externalBook>
</externalLink>
</file>

<file path=xl/externalLinks/externalLink19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sheetName val="Price &amp; Volume Data"/>
      <sheetName val="Trading"/>
    </sheetNames>
    <sheetDataSet>
      <sheetData sheetId="0" refreshError="1"/>
      <sheetData sheetId="1" refreshError="1"/>
      <sheetData sheetId="2" refreshError="1"/>
    </sheetDataSet>
  </externalBook>
</externalLink>
</file>

<file path=xl/externalLinks/externalLink19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XEU"/>
    </sheetNames>
    <sheetDataSet>
      <sheetData sheetId="0" refreshError="1"/>
    </sheetDataSet>
  </externalBook>
</externalLink>
</file>

<file path=xl/externalLinks/externalLink19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vested capital_VDF"/>
      <sheetName val="WACC_VDF"/>
    </sheetNames>
    <sheetDataSet>
      <sheetData sheetId="0" refreshError="1"/>
      <sheetData sheetId="1" refreshError="1"/>
    </sheetDataSet>
  </externalBook>
</externalLink>
</file>

<file path=xl/externalLinks/externalLink19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ller's Note (all)"/>
    </sheetNames>
    <sheetDataSet>
      <sheetData sheetId="0" refreshError="1"/>
    </sheetDataSet>
  </externalBook>
</externalLink>
</file>

<file path=xl/externalLinks/externalLink19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
    </sheetNames>
    <sheetDataSet>
      <sheetData sheetId="0" refreshError="1"/>
    </sheetDataSet>
  </externalBook>
</externalLink>
</file>

<file path=xl/externalLinks/externalLink20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R "/>
    </sheetNames>
    <sheetDataSet>
      <sheetData sheetId="0" refreshError="1"/>
    </sheetDataSet>
  </externalBook>
</externalLink>
</file>

<file path=xl/externalLinks/externalLink20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R "/>
    </sheetNames>
    <sheetDataSet>
      <sheetData sheetId="0" refreshError="1"/>
    </sheetDataSet>
  </externalBook>
</externalLink>
</file>

<file path=xl/externalLinks/externalLink20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gins&amp;Growth"/>
    </sheetNames>
    <sheetDataSet>
      <sheetData sheetId="0" refreshError="1"/>
    </sheetDataSet>
  </externalBook>
</externalLink>
</file>

<file path=xl/externalLinks/externalLink20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s>
    <sheetDataSet>
      <sheetData sheetId="0" refreshError="1"/>
    </sheetDataSet>
  </externalBook>
</externalLink>
</file>

<file path=xl/externalLinks/externalLink20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2B"/>
    </sheetNames>
    <sheetDataSet>
      <sheetData sheetId="0" refreshError="1"/>
    </sheetDataSet>
  </externalBook>
</externalLink>
</file>

<file path=xl/externalLinks/externalLink20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s>
    <sheetDataSet>
      <sheetData sheetId="0" refreshError="1"/>
    </sheetDataSet>
  </externalBook>
</externalLink>
</file>

<file path=xl/externalLinks/externalLink20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rating profit"/>
    </sheetNames>
    <sheetDataSet>
      <sheetData sheetId="0" refreshError="1"/>
    </sheetDataSet>
  </externalBook>
</externalLink>
</file>

<file path=xl/externalLinks/externalLink20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s>
    <sheetDataSet>
      <sheetData sheetId="0" refreshError="1"/>
    </sheetDataSet>
  </externalBook>
</externalLink>
</file>

<file path=xl/externalLinks/externalLink20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IZ"/>
    </sheetNames>
    <definedNames>
      <definedName name="Single_Q_Code.Button2_Click"/>
      <definedName name="Single_Q_Code.Button3_Click"/>
      <definedName name="Single_Q_Code.Chk_All_Click"/>
      <definedName name="Single_Q_Code.Opt_13F_Click"/>
      <definedName name="Single_Q_Code.Opt_13F_Only_Click"/>
      <definedName name="Single_Q_Code.Opt_5_Percent_Click"/>
      <definedName name="Single_Q_Code.Opt_All_Inst_Click"/>
      <definedName name="Single_Q_Code.Opt_Inside_Click"/>
      <definedName name="Single_Q_Code.Opt5More"/>
    </definedNames>
    <sheetDataSet>
      <sheetData sheetId="0" refreshError="1"/>
    </sheetDataSet>
  </externalBook>
</externalLink>
</file>

<file path=xl/externalLinks/externalLink20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rgente"/>
    </sheetNames>
    <sheetDataSet>
      <sheetData sheetId="0" refreshError="1"/>
    </sheetDataSet>
  </externalBook>
</externalLink>
</file>

<file path=xl/externalLinks/externalLink2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BSort2"/>
    </sheetNames>
    <definedNames>
      <definedName name="SortDatabase"/>
    </definedNames>
    <sheetDataSet>
      <sheetData sheetId="0" refreshError="1"/>
    </sheetDataSet>
  </externalBook>
</externalLink>
</file>

<file path=xl/externalLinks/externalLink2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hodology"/>
    </sheetNames>
    <sheetDataSet>
      <sheetData sheetId="0" refreshError="1"/>
    </sheetDataSet>
  </externalBook>
</externalLink>
</file>

<file path=xl/externalLinks/externalLink2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s>
    <sheetDataSet>
      <sheetData sheetId="0" refreshError="1"/>
    </sheetDataSet>
  </externalBook>
</externalLink>
</file>

<file path=xl/externalLinks/externalLink2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F Balance Sheet"/>
    </sheetNames>
    <sheetDataSet>
      <sheetData sheetId="0" refreshError="1"/>
    </sheetDataSet>
  </externalBook>
</externalLink>
</file>

<file path=xl/externalLinks/externalLink2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WY2_DFF"/>
    </sheetNames>
    <sheetDataSet>
      <sheetData sheetId="0" refreshError="1"/>
    </sheetDataSet>
  </externalBook>
</externalLink>
</file>

<file path=xl/externalLinks/externalLink2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ions_Combined"/>
    </sheetNames>
    <sheetDataSet>
      <sheetData sheetId="0" refreshError="1"/>
    </sheetDataSet>
  </externalBook>
</externalLink>
</file>

<file path=xl/externalLinks/externalLink2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b Closeouts Aug'01"/>
    </sheetNames>
    <sheetDataSet>
      <sheetData sheetId="0" refreshError="1"/>
    </sheetDataSet>
  </externalBook>
</externalLink>
</file>

<file path=xl/externalLinks/externalLink2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y"/>
    </sheetNames>
    <sheetDataSet>
      <sheetData sheetId="0" refreshError="1"/>
    </sheetDataSet>
  </externalBook>
</externalLink>
</file>

<file path=xl/externalLinks/externalLink2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 Inputs"/>
    </sheetNames>
    <sheetDataSet>
      <sheetData sheetId="0" refreshError="1"/>
    </sheetDataSet>
  </externalBook>
</externalLink>
</file>

<file path=xl/externalLinks/externalLink2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ompany Inputs"/>
    </sheetNames>
    <sheetDataSet>
      <sheetData sheetId="0" refreshError="1"/>
      <sheetData sheetId="1" refreshError="1"/>
    </sheetDataSet>
  </externalBook>
</externalLink>
</file>

<file path=xl/externalLinks/externalLink2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
    </sheetNames>
    <sheetDataSet>
      <sheetData sheetId="0" refreshError="1"/>
    </sheetDataSet>
  </externalBook>
</externalLink>
</file>

<file path=xl/externalLinks/externalLink2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s>
    <sheetDataSet>
      <sheetData sheetId="0" refreshError="1"/>
    </sheetDataSet>
  </externalBook>
</externalLink>
</file>

<file path=xl/externalLinks/externalLink2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
    </sheetNames>
    <sheetDataSet>
      <sheetData sheetId="0" refreshError="1"/>
    </sheetDataSet>
  </externalBook>
</externalLink>
</file>

<file path=xl/externalLinks/externalLink2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1 "/>
    </sheetNames>
    <sheetDataSet>
      <sheetData sheetId="0" refreshError="1"/>
    </sheetDataSet>
  </externalBook>
</externalLink>
</file>

<file path=xl/externalLinks/externalLink2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date"/>
      <sheetName val="Summary"/>
    </sheetNames>
    <sheetDataSet>
      <sheetData sheetId="0" refreshError="1"/>
      <sheetData sheetId="1" refreshError="1"/>
    </sheetDataSet>
  </externalBook>
</externalLink>
</file>

<file path=xl/externalLinks/externalLink2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_dn_idd"/>
    </sheetNames>
    <sheetDataSet>
      <sheetData sheetId="0" refreshError="1"/>
    </sheetDataSet>
  </externalBook>
</externalLink>
</file>

<file path=xl/externalLinks/externalLink2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are Price &amp; FV Calculation"/>
      <sheetName val="Analyst Price Targets Back-Up"/>
    </sheetNames>
    <sheetDataSet>
      <sheetData sheetId="0" refreshError="1"/>
      <sheetData sheetId="1" refreshError="1"/>
    </sheetDataSet>
  </externalBook>
</externalLink>
</file>

<file path=xl/externalLinks/externalLink2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BComps"/>
    </sheetNames>
    <sheetDataSet>
      <sheetData sheetId="0" refreshError="1"/>
    </sheetDataSet>
  </externalBook>
</externalLink>
</file>

<file path=xl/externalLinks/externalLink2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OPI"/>
    </sheetNames>
    <sheetDataSet>
      <sheetData sheetId="0" refreshError="1"/>
    </sheetDataSet>
  </externalBook>
</externalLink>
</file>

<file path=xl/externalLinks/externalLink2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ModuleDrivers"/>
    </sheetNames>
    <sheetDataSet>
      <sheetData sheetId="0" refreshError="1"/>
    </sheetDataSet>
  </externalBook>
</externalLink>
</file>

<file path=xl/externalLinks/externalLink2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 HoldCo"/>
    </sheetNames>
    <sheetDataSet>
      <sheetData sheetId="0" refreshError="1"/>
    </sheetDataSet>
  </externalBook>
</externalLink>
</file>

<file path=xl/externalLinks/externalLink2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k loan model"/>
    </sheetNames>
    <sheetDataSet>
      <sheetData sheetId="0" refreshError="1"/>
    </sheetDataSet>
  </externalBook>
</externalLink>
</file>

<file path=xl/externalLinks/externalLink2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ation"/>
    </sheetNames>
    <sheetDataSet>
      <sheetData sheetId="0" refreshError="1"/>
    </sheetDataSet>
  </externalBook>
</externalLink>
</file>

<file path=xl/externalLinks/externalLink2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Breakdown"/>
    </sheetNames>
    <sheetDataSet>
      <sheetData sheetId="0" refreshError="1"/>
    </sheetDataSet>
  </externalBook>
</externalLink>
</file>

<file path=xl/externalLinks/externalLink2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Model_Wind"/>
    </sheetNames>
    <sheetDataSet>
      <sheetData sheetId="0" refreshError="1"/>
    </sheetDataSet>
  </externalBook>
</externalLink>
</file>

<file path=xl/externalLinks/externalLink2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sinfos"/>
    </sheetNames>
    <sheetDataSet>
      <sheetData sheetId="0" refreshError="1"/>
    </sheetDataSet>
  </externalBook>
</externalLink>
</file>

<file path=xl/externalLinks/externalLink2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tipli Europ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193357"/>
        </a:solidFill>
        <a:ln w="9525" cap="flat" cmpd="sng" algn="ctr">
          <a:noFill/>
          <a:prstDash val="solid"/>
          <a:round/>
          <a:headEnd type="none" w="med" len="med"/>
          <a:tailEnd type="none" w="med" len="med"/>
        </a:ln>
        <a:effectLst/>
      </a:spPr>
      <a:bodyPr vertOverflow="clip" wrap="square" lIns="101799" tIns="50900" rIns="101799" bIns="50900" upright="1"/>
      <a:lstStyle/>
    </a:spDef>
    <a:lnDef>
      <a:spPr bwMode="auto">
        <a:xfrm>
          <a:off x="0" y="0"/>
          <a:ext cx="1" cy="1"/>
        </a:xfrm>
        <a:custGeom>
          <a:avLst/>
          <a:gdLst/>
          <a:ahLst/>
          <a:cxnLst/>
          <a:rect l="0" t="0" r="0" b="0"/>
          <a:pathLst/>
        </a:custGeom>
        <a:solidFill>
          <a:srgbClr val="193357"/>
        </a:solidFill>
        <a:ln w="9525" cap="flat" cmpd="sng" algn="ctr">
          <a:noFill/>
          <a:prstDash val="solid"/>
          <a:round/>
          <a:headEnd type="none" w="med" len="med"/>
          <a:tailEnd type="none" w="med" len="med"/>
        </a:ln>
        <a:effectLst/>
      </a:spPr>
      <a:bodyPr vertOverflow="clip" wrap="square" lIns="101799" tIns="50900" rIns="101799" bIns="50900" upright="1"/>
      <a:lst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
  <sheetViews>
    <sheetView workbookViewId="0"/>
  </sheetViews>
  <sheetFormatPr baseColWidth="10" defaultColWidth="8.83203125" defaultRowHeight="13"/>
  <sheetData>
    <row r="1" spans="1:21">
      <c r="A1">
        <v>21</v>
      </c>
      <c r="B1" t="s">
        <v>362</v>
      </c>
      <c r="C1" t="s">
        <v>363</v>
      </c>
      <c r="D1" t="s">
        <v>364</v>
      </c>
      <c r="E1" t="s">
        <v>365</v>
      </c>
      <c r="F1" t="s">
        <v>366</v>
      </c>
      <c r="G1" t="s">
        <v>367</v>
      </c>
      <c r="H1" t="s">
        <v>368</v>
      </c>
      <c r="I1" t="s">
        <v>369</v>
      </c>
      <c r="J1" t="s">
        <v>370</v>
      </c>
      <c r="K1" t="s">
        <v>371</v>
      </c>
      <c r="L1" t="s">
        <v>372</v>
      </c>
      <c r="M1" t="s">
        <v>373</v>
      </c>
      <c r="N1" t="s">
        <v>374</v>
      </c>
      <c r="O1" t="s">
        <v>375</v>
      </c>
      <c r="P1" t="s">
        <v>376</v>
      </c>
      <c r="Q1" t="s">
        <v>377</v>
      </c>
      <c r="R1" t="s">
        <v>378</v>
      </c>
      <c r="S1" t="s">
        <v>379</v>
      </c>
      <c r="T1" t="s">
        <v>380</v>
      </c>
      <c r="U1" t="s">
        <v>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Z324"/>
  <sheetViews>
    <sheetView tabSelected="1" view="pageBreakPreview" topLeftCell="D70" zoomScale="185" zoomScaleSheetLayoutView="185" workbookViewId="0">
      <selection activeCell="L78" sqref="L78"/>
    </sheetView>
  </sheetViews>
  <sheetFormatPr baseColWidth="10" defaultColWidth="8.83203125" defaultRowHeight="13" outlineLevelRow="1"/>
  <cols>
    <col min="1" max="1" width="9" style="68" customWidth="1"/>
    <col min="2" max="2" width="8.83203125" style="68" customWidth="1"/>
    <col min="3" max="3" width="11" style="68" customWidth="1"/>
    <col min="4" max="4" width="12.1640625" style="68" customWidth="1"/>
    <col min="5" max="5" width="11.6640625" style="68" customWidth="1"/>
    <col min="6" max="6" width="10.5" style="68" customWidth="1"/>
    <col min="7" max="7" width="10.83203125" style="68" customWidth="1"/>
    <col min="8" max="9" width="11.5" style="68" customWidth="1"/>
    <col min="10" max="10" width="11.1640625" style="68" customWidth="1"/>
    <col min="11" max="11" width="11.5" style="68" customWidth="1"/>
    <col min="12" max="13" width="10.1640625" style="68" customWidth="1"/>
    <col min="14" max="16" width="10.6640625" style="68" customWidth="1"/>
    <col min="17" max="17" width="15.83203125" style="68" customWidth="1"/>
    <col min="18" max="18" width="1.5" style="68" customWidth="1"/>
    <col min="19" max="19" width="13.6640625" style="68" bestFit="1" customWidth="1"/>
    <col min="20" max="38" width="10.83203125" style="68" customWidth="1"/>
    <col min="39" max="16384" width="8.83203125" style="67"/>
  </cols>
  <sheetData>
    <row r="1" spans="1:52">
      <c r="A1" s="61"/>
      <c r="B1" s="61"/>
      <c r="C1" s="62" t="s">
        <v>402</v>
      </c>
      <c r="D1" s="63"/>
      <c r="E1" s="64"/>
      <c r="F1" s="638" t="s">
        <v>30</v>
      </c>
      <c r="G1" s="64"/>
      <c r="H1" s="64"/>
      <c r="I1" s="64"/>
      <c r="J1" s="64"/>
      <c r="K1" s="64"/>
      <c r="L1" s="64"/>
      <c r="M1" s="64"/>
      <c r="N1" s="64"/>
      <c r="O1" s="638" t="s">
        <v>126</v>
      </c>
      <c r="P1" s="65">
        <v>43008</v>
      </c>
      <c r="Q1" s="500" t="s">
        <v>385</v>
      </c>
      <c r="R1" s="61"/>
      <c r="T1" s="66"/>
      <c r="U1" s="66"/>
      <c r="V1" s="66"/>
      <c r="W1" s="66"/>
      <c r="X1" s="66"/>
      <c r="Y1" s="66"/>
      <c r="Z1" s="66"/>
      <c r="AA1" s="61"/>
      <c r="AB1" s="61"/>
      <c r="AC1" s="61"/>
      <c r="AD1" s="61"/>
      <c r="AE1" s="61"/>
      <c r="AF1" s="61"/>
      <c r="AG1" s="61"/>
      <c r="AH1" s="61"/>
      <c r="AI1" s="61"/>
      <c r="AJ1" s="61"/>
      <c r="AK1" s="61"/>
      <c r="AL1" s="61"/>
    </row>
    <row r="2" spans="1:52">
      <c r="C2" s="69" t="s">
        <v>291</v>
      </c>
      <c r="D2" s="70"/>
      <c r="E2" s="71"/>
      <c r="F2" s="71"/>
      <c r="G2" s="71"/>
      <c r="H2" s="71"/>
      <c r="I2" s="71"/>
      <c r="J2" s="71"/>
      <c r="K2" s="71"/>
      <c r="L2" s="71"/>
      <c r="M2" s="71"/>
      <c r="N2" s="71"/>
      <c r="O2" s="248" t="s">
        <v>183</v>
      </c>
      <c r="P2" s="666">
        <v>42989</v>
      </c>
      <c r="Q2" s="72" t="s">
        <v>36</v>
      </c>
    </row>
    <row r="3" spans="1:52">
      <c r="C3" s="69" t="s">
        <v>290</v>
      </c>
      <c r="D3" s="70"/>
      <c r="E3" s="71"/>
      <c r="F3" s="71"/>
      <c r="G3" s="71"/>
      <c r="H3" s="71"/>
      <c r="I3" s="71"/>
      <c r="J3" s="71"/>
      <c r="K3" s="71"/>
      <c r="L3" s="71"/>
      <c r="M3" s="71"/>
      <c r="N3" s="71"/>
      <c r="O3" s="71"/>
      <c r="P3" s="71"/>
      <c r="Q3" s="72" t="s">
        <v>37</v>
      </c>
    </row>
    <row r="4" spans="1:52" ht="7.5" customHeight="1">
      <c r="C4" s="73"/>
      <c r="D4" s="71"/>
      <c r="E4" s="71"/>
      <c r="F4" s="71"/>
      <c r="G4" s="71"/>
      <c r="H4" s="71"/>
      <c r="I4" s="71"/>
      <c r="J4" s="71"/>
      <c r="K4" s="71"/>
      <c r="L4" s="71"/>
      <c r="M4" s="71"/>
      <c r="N4" s="71"/>
      <c r="O4" s="71"/>
      <c r="P4" s="71"/>
      <c r="Q4" s="74"/>
    </row>
    <row r="5" spans="1:52">
      <c r="C5" s="756" t="s">
        <v>38</v>
      </c>
      <c r="D5" s="741"/>
      <c r="E5" s="741"/>
      <c r="F5" s="741"/>
      <c r="G5" s="741"/>
      <c r="H5" s="741"/>
      <c r="I5" s="741"/>
      <c r="J5" s="741"/>
      <c r="K5" s="741"/>
      <c r="L5" s="741"/>
      <c r="M5" s="741"/>
      <c r="N5" s="77"/>
      <c r="O5" s="77" t="s">
        <v>39</v>
      </c>
      <c r="P5" s="77"/>
      <c r="Q5" s="151" t="s">
        <v>181</v>
      </c>
    </row>
    <row r="6" spans="1:52" ht="12.75" customHeight="1">
      <c r="C6" s="969" t="s">
        <v>417</v>
      </c>
      <c r="D6" s="970"/>
      <c r="E6" s="970"/>
      <c r="F6" s="970"/>
      <c r="G6" s="970"/>
      <c r="H6" s="970"/>
      <c r="I6" s="970"/>
      <c r="J6" s="970"/>
      <c r="K6" s="970"/>
      <c r="L6" s="970"/>
      <c r="M6" s="970"/>
      <c r="N6" s="374"/>
      <c r="O6" s="248" t="s">
        <v>400</v>
      </c>
      <c r="P6" s="374"/>
      <c r="Q6" s="248" t="s">
        <v>400</v>
      </c>
    </row>
    <row r="7" spans="1:52" ht="12.75" customHeight="1">
      <c r="C7" s="971"/>
      <c r="D7" s="972"/>
      <c r="E7" s="972"/>
      <c r="F7" s="972"/>
      <c r="G7" s="972"/>
      <c r="H7" s="972"/>
      <c r="I7" s="972"/>
      <c r="J7" s="972"/>
      <c r="K7" s="972"/>
      <c r="L7" s="972"/>
      <c r="M7" s="972"/>
      <c r="N7" s="125"/>
      <c r="O7" s="248" t="s">
        <v>401</v>
      </c>
      <c r="P7" s="125"/>
      <c r="Q7" s="248" t="s">
        <v>401</v>
      </c>
    </row>
    <row r="8" spans="1:52" ht="4.5" customHeight="1">
      <c r="C8" s="971"/>
      <c r="D8" s="972"/>
      <c r="E8" s="972"/>
      <c r="F8" s="972"/>
      <c r="G8" s="972"/>
      <c r="H8" s="972"/>
      <c r="I8" s="972"/>
      <c r="J8" s="972"/>
      <c r="K8" s="972"/>
      <c r="L8" s="972"/>
      <c r="M8" s="972"/>
      <c r="N8" s="71"/>
      <c r="O8" s="164"/>
      <c r="P8" s="71"/>
      <c r="Q8" s="74"/>
    </row>
    <row r="9" spans="1:52">
      <c r="C9" s="971"/>
      <c r="D9" s="972"/>
      <c r="E9" s="972"/>
      <c r="F9" s="972"/>
      <c r="G9" s="972"/>
      <c r="H9" s="972"/>
      <c r="I9" s="972"/>
      <c r="J9" s="972"/>
      <c r="K9" s="972"/>
      <c r="L9" s="972"/>
      <c r="M9" s="972"/>
      <c r="N9" s="71"/>
      <c r="O9" s="71"/>
      <c r="P9" s="71"/>
      <c r="Q9" s="74"/>
    </row>
    <row r="10" spans="1:52">
      <c r="C10" s="790" t="s">
        <v>184</v>
      </c>
      <c r="D10" s="791"/>
      <c r="E10" s="792" t="s">
        <v>418</v>
      </c>
      <c r="F10" s="791"/>
      <c r="G10" s="791"/>
      <c r="H10" s="791"/>
      <c r="I10" s="791"/>
      <c r="J10" s="791" t="s">
        <v>40</v>
      </c>
      <c r="K10" s="791"/>
      <c r="L10" s="792" t="s">
        <v>420</v>
      </c>
      <c r="M10" s="791"/>
      <c r="N10" s="791"/>
      <c r="O10" s="791"/>
      <c r="P10" s="791"/>
      <c r="Q10" s="793"/>
    </row>
    <row r="11" spans="1:52">
      <c r="C11" s="73" t="s">
        <v>41</v>
      </c>
      <c r="D11" s="71"/>
      <c r="E11" s="248" t="s">
        <v>419</v>
      </c>
      <c r="F11" s="71"/>
      <c r="G11" s="71"/>
      <c r="H11" s="71"/>
      <c r="I11" s="71"/>
      <c r="J11" s="71" t="s">
        <v>43</v>
      </c>
      <c r="K11" s="71"/>
      <c r="L11" s="848">
        <v>42859</v>
      </c>
      <c r="M11" s="71"/>
      <c r="N11" s="71"/>
      <c r="O11" s="71"/>
      <c r="P11" s="71"/>
      <c r="Q11" s="74"/>
    </row>
    <row r="12" spans="1:52">
      <c r="C12" s="73" t="s">
        <v>42</v>
      </c>
      <c r="D12" s="71"/>
      <c r="E12" s="248" t="s">
        <v>419</v>
      </c>
      <c r="F12" s="71"/>
      <c r="G12" s="71"/>
      <c r="H12" s="71"/>
      <c r="I12" s="71"/>
      <c r="J12" s="71" t="s">
        <v>45</v>
      </c>
      <c r="K12" s="71"/>
      <c r="L12" s="667" t="s">
        <v>187</v>
      </c>
      <c r="M12" s="71"/>
      <c r="N12" s="71"/>
      <c r="O12" s="71"/>
      <c r="P12" s="71"/>
      <c r="Q12" s="74"/>
    </row>
    <row r="13" spans="1:52">
      <c r="C13" s="73" t="s">
        <v>44</v>
      </c>
      <c r="D13" s="71"/>
      <c r="E13" s="248" t="s">
        <v>419</v>
      </c>
      <c r="F13" s="71"/>
      <c r="G13" s="71"/>
      <c r="H13" s="71"/>
      <c r="I13" s="71"/>
      <c r="J13" s="71"/>
      <c r="K13" s="71"/>
      <c r="L13" s="667" t="s">
        <v>267</v>
      </c>
      <c r="M13" s="71"/>
      <c r="N13" s="71"/>
      <c r="O13" s="71"/>
      <c r="P13" s="71"/>
      <c r="Q13" s="74"/>
      <c r="T13" s="558"/>
      <c r="U13" s="558"/>
      <c r="V13" s="558"/>
      <c r="W13" s="558"/>
      <c r="X13" s="558"/>
      <c r="Y13" s="558"/>
      <c r="Z13" s="558"/>
      <c r="AA13" s="558"/>
      <c r="AB13" s="558"/>
      <c r="AC13" s="558"/>
      <c r="AD13" s="558"/>
      <c r="AE13" s="558"/>
      <c r="AF13" s="558"/>
      <c r="AG13" s="558"/>
      <c r="AH13" s="558"/>
      <c r="AI13" s="558"/>
      <c r="AJ13" s="558"/>
      <c r="AK13" s="558"/>
      <c r="AL13" s="558"/>
      <c r="AM13" s="558"/>
      <c r="AN13" s="558"/>
      <c r="AO13" s="558"/>
      <c r="AP13" s="558"/>
      <c r="AQ13" s="558"/>
      <c r="AR13" s="558"/>
      <c r="AS13" s="558"/>
      <c r="AT13" s="558"/>
      <c r="AU13" s="558"/>
      <c r="AV13" s="558"/>
      <c r="AW13" s="558"/>
      <c r="AX13" s="558"/>
      <c r="AY13" s="558"/>
      <c r="AZ13" s="558"/>
    </row>
    <row r="14" spans="1:52">
      <c r="C14" s="247" t="s">
        <v>46</v>
      </c>
      <c r="D14" s="71"/>
      <c r="E14" s="83" t="s">
        <v>47</v>
      </c>
      <c r="F14" s="71"/>
      <c r="G14" s="71"/>
      <c r="H14" s="71"/>
      <c r="I14" s="71"/>
      <c r="J14" s="71"/>
      <c r="K14" s="71"/>
      <c r="L14" s="667" t="s">
        <v>266</v>
      </c>
      <c r="M14" s="71"/>
      <c r="N14" s="71"/>
      <c r="O14" s="71"/>
      <c r="P14" s="71"/>
      <c r="Q14" s="74"/>
      <c r="S14" s="28"/>
      <c r="U14" s="556"/>
      <c r="V14" s="556"/>
      <c r="W14" s="556"/>
      <c r="X14" s="556"/>
      <c r="Y14" s="556"/>
      <c r="Z14" s="556"/>
      <c r="AM14" s="68"/>
      <c r="AN14" s="68"/>
      <c r="AO14" s="68"/>
      <c r="AP14" s="68"/>
      <c r="AQ14" s="68"/>
      <c r="AR14" s="68"/>
      <c r="AS14" s="68"/>
      <c r="AT14" s="68"/>
      <c r="AU14" s="68"/>
      <c r="AV14" s="68"/>
      <c r="AW14" s="68"/>
      <c r="AX14" s="68"/>
      <c r="AY14" s="68"/>
      <c r="AZ14" s="68"/>
    </row>
    <row r="15" spans="1:52">
      <c r="C15" s="73" t="s">
        <v>48</v>
      </c>
      <c r="D15" s="71"/>
      <c r="E15" s="248" t="s">
        <v>419</v>
      </c>
      <c r="F15" s="71"/>
      <c r="G15" s="71"/>
      <c r="H15" s="71"/>
      <c r="I15" s="71"/>
      <c r="J15" s="71"/>
      <c r="K15" s="71"/>
      <c r="L15" s="667" t="s">
        <v>188</v>
      </c>
      <c r="M15" s="71"/>
      <c r="N15" s="71"/>
      <c r="O15" s="71"/>
      <c r="P15" s="71"/>
      <c r="Q15" s="74"/>
      <c r="S15" s="28"/>
      <c r="U15" s="556"/>
      <c r="V15" s="556"/>
      <c r="W15" s="556"/>
      <c r="X15" s="556"/>
      <c r="Y15" s="556"/>
      <c r="Z15" s="556"/>
      <c r="AM15" s="68"/>
      <c r="AN15" s="68"/>
      <c r="AO15" s="68"/>
      <c r="AP15" s="68"/>
      <c r="AQ15" s="68"/>
      <c r="AR15" s="68"/>
      <c r="AS15" s="68"/>
      <c r="AT15" s="68"/>
      <c r="AU15" s="68"/>
      <c r="AV15" s="68"/>
      <c r="AW15" s="68"/>
      <c r="AX15" s="68"/>
      <c r="AY15" s="68"/>
      <c r="AZ15" s="68"/>
    </row>
    <row r="16" spans="1:52">
      <c r="C16" s="85" t="s">
        <v>49</v>
      </c>
      <c r="D16" s="86"/>
      <c r="E16" s="341" t="s">
        <v>419</v>
      </c>
      <c r="F16" s="86"/>
      <c r="G16" s="86"/>
      <c r="H16" s="86"/>
      <c r="I16" s="86"/>
      <c r="J16" s="86"/>
      <c r="K16" s="86"/>
      <c r="L16" s="375"/>
      <c r="M16" s="86"/>
      <c r="N16" s="86"/>
      <c r="O16" s="86"/>
      <c r="P16" s="86"/>
      <c r="Q16" s="87"/>
    </row>
    <row r="17" spans="1:52" ht="6.75" customHeight="1">
      <c r="A17" s="84"/>
      <c r="C17" s="73"/>
      <c r="D17" s="71"/>
      <c r="E17" s="71"/>
      <c r="F17" s="71"/>
      <c r="G17" s="71"/>
      <c r="H17" s="71"/>
      <c r="I17" s="71"/>
      <c r="J17" s="71"/>
      <c r="K17" s="71"/>
      <c r="L17" s="71"/>
      <c r="M17" s="71"/>
      <c r="N17" s="71"/>
      <c r="O17" s="71"/>
      <c r="P17" s="71"/>
      <c r="Q17" s="74"/>
    </row>
    <row r="18" spans="1:52">
      <c r="A18" s="84"/>
      <c r="B18" s="88"/>
      <c r="C18" s="89" t="s">
        <v>50</v>
      </c>
      <c r="D18" s="90"/>
      <c r="E18" s="91" t="s">
        <v>51</v>
      </c>
      <c r="F18" s="90"/>
      <c r="G18" s="90"/>
      <c r="H18" s="91" t="s">
        <v>52</v>
      </c>
      <c r="I18" s="90"/>
      <c r="J18" s="76"/>
      <c r="K18" s="91"/>
      <c r="L18" s="76"/>
      <c r="M18" s="90"/>
      <c r="N18" s="91"/>
      <c r="O18" s="90"/>
      <c r="P18" s="90"/>
      <c r="Q18" s="92"/>
      <c r="R18" s="88"/>
      <c r="S18" s="88"/>
      <c r="T18" s="88"/>
      <c r="U18" s="88"/>
      <c r="V18" s="88"/>
      <c r="W18" s="88"/>
      <c r="X18" s="88"/>
      <c r="Y18" s="88"/>
      <c r="Z18" s="88"/>
      <c r="AA18" s="559"/>
      <c r="AB18" s="559"/>
      <c r="AC18" s="559"/>
      <c r="AD18" s="559"/>
      <c r="AE18" s="559"/>
      <c r="AF18" s="559"/>
      <c r="AG18" s="559"/>
      <c r="AH18" s="559"/>
      <c r="AI18" s="559"/>
      <c r="AJ18" s="559"/>
      <c r="AK18" s="559"/>
      <c r="AL18" s="559"/>
      <c r="AM18" s="559"/>
      <c r="AN18" s="559"/>
      <c r="AO18" s="559"/>
      <c r="AP18" s="559"/>
      <c r="AQ18" s="559"/>
      <c r="AR18" s="559"/>
      <c r="AS18" s="559"/>
      <c r="AT18" s="559"/>
      <c r="AU18" s="559"/>
      <c r="AV18" s="559"/>
      <c r="AW18" s="559"/>
      <c r="AX18" s="559"/>
      <c r="AY18" s="559"/>
      <c r="AZ18" s="559"/>
    </row>
    <row r="19" spans="1:52">
      <c r="A19" s="84"/>
      <c r="B19" s="909"/>
      <c r="C19" s="712" t="s">
        <v>53</v>
      </c>
      <c r="D19" s="94"/>
      <c r="E19" s="384" t="s">
        <v>292</v>
      </c>
      <c r="F19" s="167"/>
      <c r="G19" s="96"/>
      <c r="H19" s="659" t="s">
        <v>186</v>
      </c>
      <c r="L19" s="71"/>
      <c r="M19" s="94"/>
      <c r="N19" s="95"/>
      <c r="O19" s="94"/>
      <c r="P19" s="94"/>
      <c r="Q19" s="98"/>
      <c r="R19" s="88"/>
      <c r="S19" s="28"/>
      <c r="U19" s="556"/>
      <c r="V19" s="387"/>
      <c r="W19" s="556"/>
      <c r="X19" s="556"/>
      <c r="Y19" s="556"/>
      <c r="Z19" s="556"/>
      <c r="AA19" s="88"/>
      <c r="AM19" s="68"/>
      <c r="AN19" s="68"/>
      <c r="AO19" s="68"/>
      <c r="AP19" s="68"/>
      <c r="AQ19" s="68"/>
      <c r="AR19" s="68"/>
      <c r="AS19" s="68"/>
      <c r="AT19" s="68"/>
      <c r="AU19" s="68"/>
      <c r="AV19" s="68"/>
      <c r="AW19" s="68"/>
    </row>
    <row r="20" spans="1:52">
      <c r="A20" s="84"/>
      <c r="B20" s="88"/>
      <c r="C20" s="93"/>
      <c r="D20" s="94"/>
      <c r="E20" s="808" t="s">
        <v>31</v>
      </c>
      <c r="F20" s="808"/>
      <c r="G20" s="96"/>
      <c r="H20" s="808" t="s">
        <v>31</v>
      </c>
      <c r="I20" s="808"/>
      <c r="J20" s="808"/>
      <c r="L20" s="71"/>
      <c r="M20" s="94"/>
      <c r="N20" s="95"/>
      <c r="O20" s="94"/>
      <c r="P20" s="94"/>
      <c r="Q20" s="98"/>
      <c r="R20" s="88"/>
      <c r="S20" s="28"/>
      <c r="U20" s="556"/>
      <c r="V20" s="387"/>
      <c r="W20" s="556"/>
      <c r="X20" s="556"/>
      <c r="Y20" s="556"/>
      <c r="Z20" s="556"/>
      <c r="AA20" s="88"/>
      <c r="AM20" s="68"/>
      <c r="AN20" s="68"/>
      <c r="AO20" s="68"/>
      <c r="AP20" s="68"/>
      <c r="AQ20" s="68"/>
      <c r="AR20" s="68"/>
      <c r="AS20" s="68"/>
      <c r="AT20" s="68"/>
      <c r="AU20" s="68"/>
      <c r="AV20" s="68"/>
      <c r="AW20" s="68"/>
    </row>
    <row r="21" spans="1:52" s="447" customFormat="1">
      <c r="A21" s="99"/>
      <c r="B21" s="910"/>
      <c r="C21" s="658" t="s">
        <v>207</v>
      </c>
      <c r="D21" s="101"/>
      <c r="E21" s="854">
        <v>300</v>
      </c>
      <c r="F21" s="203"/>
      <c r="G21" s="203"/>
      <c r="H21" s="446">
        <f>+'Share Count'!F13/1000000</f>
        <v>1189.8642188838558</v>
      </c>
      <c r="I21" s="446"/>
      <c r="J21" s="446"/>
      <c r="L21" s="71"/>
      <c r="M21" s="202"/>
      <c r="N21" s="445"/>
      <c r="O21" s="202"/>
      <c r="P21" s="202"/>
      <c r="Q21" s="103"/>
      <c r="R21" s="100"/>
      <c r="S21" s="28"/>
      <c r="T21" s="68"/>
      <c r="U21" s="556"/>
      <c r="V21" s="446"/>
      <c r="W21" s="556"/>
      <c r="X21" s="556"/>
      <c r="Y21" s="556"/>
      <c r="Z21" s="556"/>
      <c r="AA21" s="88"/>
      <c r="AB21" s="68"/>
      <c r="AC21" s="68"/>
      <c r="AD21" s="68"/>
      <c r="AE21" s="68"/>
      <c r="AF21" s="68"/>
      <c r="AG21" s="68"/>
      <c r="AH21" s="68"/>
      <c r="AI21" s="68"/>
      <c r="AJ21" s="68"/>
      <c r="AK21" s="100"/>
      <c r="AL21" s="100"/>
    </row>
    <row r="22" spans="1:52" s="447" customFormat="1">
      <c r="A22" s="581"/>
      <c r="B22" s="100"/>
      <c r="C22" s="658" t="s">
        <v>407</v>
      </c>
      <c r="D22" s="205"/>
      <c r="E22" s="854">
        <v>126.34050000000001</v>
      </c>
      <c r="F22" s="445"/>
      <c r="G22" s="206"/>
      <c r="H22" s="856">
        <v>194.37</v>
      </c>
      <c r="I22" s="446"/>
      <c r="J22" s="446"/>
      <c r="L22" s="71"/>
      <c r="M22" s="205"/>
      <c r="N22" s="448"/>
      <c r="O22" s="101"/>
      <c r="P22" s="101"/>
      <c r="Q22" s="103"/>
      <c r="R22" s="100"/>
      <c r="S22" s="28"/>
      <c r="U22" s="556"/>
      <c r="V22" s="205"/>
      <c r="W22" s="556"/>
      <c r="X22" s="556"/>
      <c r="Y22" s="556"/>
      <c r="Z22" s="556"/>
      <c r="AA22" s="100"/>
      <c r="AB22" s="100"/>
      <c r="AC22" s="100"/>
      <c r="AD22" s="100"/>
      <c r="AE22" s="100"/>
      <c r="AF22" s="100"/>
      <c r="AG22" s="100"/>
      <c r="AH22" s="100"/>
      <c r="AI22" s="100"/>
      <c r="AJ22" s="100"/>
      <c r="AK22" s="100"/>
      <c r="AL22" s="100"/>
    </row>
    <row r="23" spans="1:52" s="447" customFormat="1">
      <c r="A23" s="581"/>
      <c r="B23" s="100"/>
      <c r="C23" s="658" t="s">
        <v>408</v>
      </c>
      <c r="D23" s="205"/>
      <c r="E23" s="854">
        <v>10.295999999999999</v>
      </c>
      <c r="F23" s="445"/>
      <c r="G23" s="206"/>
      <c r="H23" s="856">
        <v>15.84</v>
      </c>
      <c r="I23" s="446"/>
      <c r="J23" s="446"/>
      <c r="L23" s="71"/>
      <c r="M23" s="205"/>
      <c r="N23" s="448"/>
      <c r="O23" s="101"/>
      <c r="P23" s="101"/>
      <c r="Q23" s="103"/>
      <c r="R23" s="100"/>
      <c r="S23" s="28"/>
      <c r="U23" s="556"/>
      <c r="V23" s="205"/>
      <c r="W23" s="556"/>
      <c r="X23" s="556"/>
      <c r="Y23" s="556"/>
      <c r="Z23" s="556"/>
      <c r="AA23" s="100"/>
      <c r="AB23" s="100"/>
      <c r="AC23" s="100"/>
      <c r="AD23" s="100"/>
      <c r="AE23" s="100"/>
      <c r="AF23" s="100"/>
      <c r="AG23" s="100"/>
      <c r="AH23" s="100"/>
      <c r="AI23" s="100"/>
      <c r="AJ23" s="100"/>
      <c r="AK23" s="100"/>
      <c r="AL23" s="100"/>
    </row>
    <row r="24" spans="1:52" s="447" customFormat="1">
      <c r="A24" s="581"/>
      <c r="B24" s="100"/>
      <c r="C24" s="658" t="s">
        <v>409</v>
      </c>
      <c r="D24" s="205"/>
      <c r="E24" s="854">
        <v>58.363500000000002</v>
      </c>
      <c r="F24" s="445"/>
      <c r="G24" s="206"/>
      <c r="H24" s="856">
        <v>89.79</v>
      </c>
      <c r="I24" s="446"/>
      <c r="J24" s="446"/>
      <c r="K24" s="711"/>
      <c r="M24" s="902"/>
      <c r="N24" s="448"/>
      <c r="O24" s="101"/>
      <c r="P24" s="101"/>
      <c r="Q24" s="103"/>
      <c r="R24" s="100"/>
      <c r="S24" s="28"/>
      <c r="U24" s="556"/>
      <c r="V24" s="205"/>
      <c r="W24" s="556"/>
      <c r="X24" s="556"/>
      <c r="Y24" s="556"/>
      <c r="Z24" s="556"/>
      <c r="AA24" s="100"/>
      <c r="AB24" s="100"/>
      <c r="AC24" s="100"/>
      <c r="AD24" s="100"/>
      <c r="AE24" s="100"/>
      <c r="AF24" s="100"/>
      <c r="AG24" s="100"/>
      <c r="AH24" s="100"/>
      <c r="AI24" s="100"/>
      <c r="AJ24" s="100"/>
      <c r="AK24" s="100"/>
      <c r="AL24" s="100"/>
    </row>
    <row r="25" spans="1:52" s="447" customFormat="1">
      <c r="A25" s="99"/>
      <c r="B25" s="100"/>
      <c r="C25" s="914" t="s">
        <v>410</v>
      </c>
      <c r="D25" s="915"/>
      <c r="E25" s="916">
        <f>+(E22+E23+E24)/E21</f>
        <v>0.65</v>
      </c>
      <c r="F25" s="104"/>
      <c r="G25" s="102"/>
      <c r="H25" s="104">
        <f>+(H22+H23+H24)/H21</f>
        <v>0.25212960877285057</v>
      </c>
      <c r="I25" s="104"/>
      <c r="J25" s="104"/>
      <c r="M25" s="101"/>
      <c r="N25" s="104"/>
      <c r="O25" s="101"/>
      <c r="P25" s="101"/>
      <c r="Q25" s="103"/>
      <c r="R25" s="100"/>
      <c r="S25" s="643"/>
      <c r="U25" s="100"/>
      <c r="V25" s="643"/>
      <c r="W25" s="100"/>
      <c r="X25" s="100"/>
      <c r="Y25" s="100"/>
      <c r="Z25" s="100"/>
      <c r="AA25" s="100"/>
      <c r="AB25" s="100"/>
      <c r="AC25" s="100"/>
      <c r="AD25" s="100"/>
      <c r="AE25" s="100"/>
      <c r="AF25" s="100"/>
      <c r="AG25" s="100"/>
      <c r="AH25" s="100"/>
      <c r="AI25" s="100"/>
      <c r="AJ25" s="100"/>
      <c r="AK25" s="100"/>
      <c r="AL25" s="100"/>
    </row>
    <row r="26" spans="1:52" s="447" customFormat="1">
      <c r="A26" s="99"/>
      <c r="B26" s="100"/>
      <c r="C26" s="914" t="s">
        <v>288</v>
      </c>
      <c r="D26" s="915"/>
      <c r="E26" s="916">
        <f>E22/E21</f>
        <v>0.42113500000000004</v>
      </c>
      <c r="F26" s="104"/>
      <c r="G26" s="102"/>
      <c r="H26" s="104">
        <f>H22/H21</f>
        <v>0.16335477352392988</v>
      </c>
      <c r="I26" s="104"/>
      <c r="J26" s="104"/>
      <c r="K26" s="709"/>
      <c r="M26" s="101"/>
      <c r="N26" s="104"/>
      <c r="O26" s="101"/>
      <c r="P26" s="101"/>
      <c r="Q26" s="103"/>
      <c r="R26" s="100"/>
      <c r="S26" s="643"/>
      <c r="U26" s="100"/>
      <c r="V26" s="643"/>
      <c r="W26" s="100"/>
      <c r="X26" s="100"/>
      <c r="Y26" s="100"/>
      <c r="Z26" s="100"/>
      <c r="AA26" s="100"/>
      <c r="AB26" s="100"/>
      <c r="AC26" s="100"/>
      <c r="AD26" s="100"/>
      <c r="AE26" s="100"/>
      <c r="AF26" s="100"/>
      <c r="AG26" s="100"/>
      <c r="AH26" s="100"/>
      <c r="AI26" s="100"/>
      <c r="AJ26" s="100"/>
      <c r="AK26" s="100"/>
      <c r="AL26" s="100"/>
    </row>
    <row r="27" spans="1:52" s="447" customFormat="1">
      <c r="A27" s="84"/>
      <c r="B27" s="88"/>
      <c r="C27" s="911" t="s">
        <v>54</v>
      </c>
      <c r="D27" s="94"/>
      <c r="E27" s="104">
        <v>0.97499999999999998</v>
      </c>
      <c r="F27" s="104"/>
      <c r="G27" s="96"/>
      <c r="H27" s="104" t="s">
        <v>7</v>
      </c>
      <c r="I27" s="94"/>
      <c r="J27" s="71"/>
      <c r="K27" s="95"/>
      <c r="L27" s="71"/>
      <c r="M27" s="94"/>
      <c r="N27" s="95"/>
      <c r="O27" s="94"/>
      <c r="P27" s="94"/>
      <c r="Q27" s="98"/>
      <c r="R27" s="88"/>
      <c r="S27" s="88"/>
      <c r="U27" s="88"/>
      <c r="V27" s="88"/>
      <c r="W27" s="88"/>
      <c r="X27" s="88"/>
      <c r="Y27" s="88"/>
      <c r="Z27" s="88"/>
      <c r="AA27" s="560"/>
      <c r="AB27" s="561"/>
      <c r="AC27" s="88"/>
      <c r="AD27" s="88"/>
      <c r="AE27" s="88"/>
      <c r="AF27" s="88"/>
      <c r="AG27" s="88"/>
      <c r="AH27" s="88"/>
      <c r="AI27" s="88"/>
      <c r="AJ27" s="88"/>
      <c r="AK27" s="88"/>
      <c r="AL27" s="88"/>
    </row>
    <row r="28" spans="1:52">
      <c r="A28" s="105"/>
      <c r="B28" s="88"/>
      <c r="C28" s="912" t="s">
        <v>268</v>
      </c>
      <c r="D28" s="94"/>
      <c r="E28" s="855" t="s">
        <v>294</v>
      </c>
      <c r="F28" s="655"/>
      <c r="G28" s="96"/>
      <c r="H28" s="97" t="s">
        <v>7</v>
      </c>
      <c r="I28" s="94"/>
      <c r="J28" s="71"/>
      <c r="K28" s="95"/>
      <c r="L28" s="71"/>
      <c r="M28" s="94"/>
      <c r="N28" s="95"/>
      <c r="O28" s="94"/>
      <c r="P28" s="94"/>
      <c r="Q28" s="98"/>
      <c r="R28" s="88"/>
      <c r="S28" s="88"/>
      <c r="U28" s="88"/>
      <c r="V28" s="88"/>
      <c r="W28" s="88"/>
      <c r="X28" s="88"/>
      <c r="Y28" s="88"/>
      <c r="Z28" s="88"/>
      <c r="AA28" s="560"/>
      <c r="AB28" s="561"/>
      <c r="AC28" s="88"/>
      <c r="AD28" s="88"/>
      <c r="AE28" s="562"/>
      <c r="AF28" s="88"/>
      <c r="AG28" s="88"/>
      <c r="AH28" s="88"/>
      <c r="AI28" s="88"/>
      <c r="AJ28" s="88"/>
      <c r="AK28" s="88"/>
      <c r="AL28" s="88"/>
    </row>
    <row r="29" spans="1:52">
      <c r="A29" s="84"/>
      <c r="B29" s="88"/>
      <c r="C29" s="911" t="s">
        <v>55</v>
      </c>
      <c r="D29" s="94"/>
      <c r="E29" s="656" t="s">
        <v>269</v>
      </c>
      <c r="F29" s="107"/>
      <c r="G29" s="107"/>
      <c r="H29" s="97" t="s">
        <v>7</v>
      </c>
      <c r="I29" s="108"/>
      <c r="J29" s="174"/>
      <c r="K29" s="95"/>
      <c r="L29" s="174"/>
      <c r="M29" s="94"/>
      <c r="N29" s="95"/>
      <c r="O29" s="94"/>
      <c r="P29" s="94"/>
      <c r="Q29" s="98"/>
      <c r="R29" s="88"/>
      <c r="S29" s="522"/>
      <c r="U29" s="88"/>
      <c r="V29" s="88"/>
      <c r="W29" s="88"/>
      <c r="X29" s="88"/>
      <c r="Y29" s="88"/>
      <c r="Z29" s="88"/>
      <c r="AA29" s="560"/>
      <c r="AB29" s="561"/>
      <c r="AC29" s="88"/>
      <c r="AD29" s="88"/>
      <c r="AE29" s="88"/>
      <c r="AF29" s="88"/>
      <c r="AG29" s="88"/>
      <c r="AH29" s="88"/>
      <c r="AI29" s="88"/>
      <c r="AJ29" s="88"/>
      <c r="AK29" s="88"/>
      <c r="AL29" s="88"/>
    </row>
    <row r="30" spans="1:52">
      <c r="A30" s="88"/>
      <c r="B30" s="88"/>
      <c r="C30" s="911" t="s">
        <v>56</v>
      </c>
      <c r="D30" s="94"/>
      <c r="E30" s="657" t="s">
        <v>270</v>
      </c>
      <c r="F30" s="107"/>
      <c r="G30" s="107"/>
      <c r="H30" s="109" t="s">
        <v>7</v>
      </c>
      <c r="I30" s="108"/>
      <c r="J30" s="588"/>
      <c r="K30" s="95"/>
      <c r="L30" s="174"/>
      <c r="M30" s="94"/>
      <c r="N30" s="95"/>
      <c r="O30" s="94"/>
      <c r="P30" s="94"/>
      <c r="Q30" s="98"/>
      <c r="R30" s="88"/>
      <c r="S30" s="88"/>
      <c r="U30" s="88"/>
      <c r="V30" s="88"/>
      <c r="W30" s="88"/>
      <c r="X30" s="88"/>
      <c r="Y30" s="88"/>
      <c r="Z30" s="88"/>
      <c r="AA30" s="88"/>
      <c r="AB30" s="88"/>
      <c r="AC30" s="88"/>
      <c r="AD30" s="88"/>
      <c r="AE30" s="88"/>
      <c r="AF30" s="88"/>
      <c r="AG30" s="88"/>
      <c r="AH30" s="88"/>
      <c r="AI30" s="88"/>
      <c r="AJ30" s="88"/>
      <c r="AK30" s="88"/>
      <c r="AL30" s="88"/>
    </row>
    <row r="31" spans="1:52">
      <c r="A31" s="84"/>
      <c r="B31" s="88"/>
      <c r="C31" s="913" t="s">
        <v>57</v>
      </c>
      <c r="D31" s="111"/>
      <c r="E31" s="278" t="s">
        <v>382</v>
      </c>
      <c r="F31" s="113"/>
      <c r="G31" s="113"/>
      <c r="H31" s="112" t="s">
        <v>7</v>
      </c>
      <c r="I31" s="111"/>
      <c r="J31" s="386"/>
      <c r="K31" s="112"/>
      <c r="L31" s="386"/>
      <c r="M31" s="111"/>
      <c r="N31" s="112"/>
      <c r="O31" s="111"/>
      <c r="P31" s="111"/>
      <c r="Q31" s="114"/>
      <c r="R31" s="88"/>
      <c r="S31" s="88"/>
      <c r="U31" s="88"/>
      <c r="V31" s="88"/>
      <c r="W31" s="88"/>
      <c r="X31" s="88"/>
      <c r="Y31" s="88"/>
      <c r="Z31" s="88"/>
      <c r="AA31" s="88"/>
      <c r="AB31" s="88"/>
      <c r="AC31" s="88"/>
      <c r="AD31" s="88"/>
      <c r="AE31" s="88"/>
      <c r="AF31" s="88"/>
      <c r="AG31" s="88"/>
      <c r="AH31" s="88"/>
      <c r="AI31" s="88"/>
      <c r="AJ31" s="88"/>
      <c r="AK31" s="88"/>
      <c r="AL31" s="88"/>
    </row>
    <row r="32" spans="1:52" ht="6.75" customHeight="1">
      <c r="A32" s="84"/>
      <c r="B32" s="88"/>
      <c r="C32" s="487"/>
      <c r="D32" s="116"/>
      <c r="E32" s="116"/>
      <c r="F32" s="116"/>
      <c r="G32" s="116"/>
      <c r="H32" s="116"/>
      <c r="I32" s="116"/>
      <c r="J32" s="116"/>
      <c r="K32" s="116"/>
      <c r="L32" s="116"/>
      <c r="M32" s="116"/>
      <c r="N32" s="116"/>
      <c r="O32" s="116"/>
      <c r="P32" s="116"/>
      <c r="Q32" s="806"/>
      <c r="R32" s="88"/>
      <c r="S32" s="88"/>
      <c r="U32" s="88"/>
      <c r="V32" s="88"/>
      <c r="W32" s="88"/>
      <c r="X32" s="88"/>
      <c r="Y32" s="88"/>
      <c r="Z32" s="88"/>
      <c r="AA32" s="88"/>
      <c r="AB32" s="88"/>
      <c r="AC32" s="88"/>
      <c r="AD32" s="88"/>
      <c r="AE32" s="88"/>
      <c r="AF32" s="88"/>
      <c r="AG32" s="88"/>
      <c r="AH32" s="88"/>
      <c r="AI32" s="88"/>
      <c r="AJ32" s="88"/>
      <c r="AK32" s="88"/>
      <c r="AL32" s="88"/>
    </row>
    <row r="33" spans="1:38">
      <c r="A33" s="84"/>
      <c r="B33" s="88"/>
      <c r="C33" s="18" t="s">
        <v>289</v>
      </c>
      <c r="D33" s="26"/>
      <c r="E33" s="2"/>
      <c r="F33" s="2"/>
      <c r="G33" s="15"/>
      <c r="H33" s="19" t="s">
        <v>221</v>
      </c>
      <c r="I33" s="2"/>
      <c r="J33" s="26"/>
      <c r="K33" s="2"/>
      <c r="L33" s="71"/>
      <c r="M33" s="71"/>
      <c r="N33" s="71"/>
      <c r="O33" s="71"/>
      <c r="P33" s="71"/>
      <c r="Q33" s="74"/>
      <c r="R33" s="88"/>
      <c r="AA33" s="88"/>
      <c r="AB33" s="88"/>
      <c r="AC33" s="88"/>
      <c r="AD33" s="88"/>
      <c r="AE33" s="88"/>
      <c r="AF33" s="88"/>
      <c r="AG33" s="88"/>
      <c r="AH33" s="88"/>
      <c r="AI33" s="88"/>
      <c r="AJ33" s="88"/>
      <c r="AK33" s="88"/>
      <c r="AL33" s="88"/>
    </row>
    <row r="34" spans="1:38">
      <c r="A34" s="88"/>
      <c r="B34" s="88"/>
      <c r="C34" s="1"/>
      <c r="D34" s="174"/>
      <c r="E34" s="3"/>
      <c r="F34" s="6" t="s">
        <v>212</v>
      </c>
      <c r="G34" s="15"/>
      <c r="H34" s="26"/>
      <c r="I34" s="2"/>
      <c r="J34" s="6"/>
      <c r="K34" s="6" t="s">
        <v>212</v>
      </c>
      <c r="L34" s="6"/>
      <c r="N34" s="71"/>
      <c r="O34" s="6" t="s">
        <v>212</v>
      </c>
      <c r="Q34" s="74"/>
      <c r="R34" s="88"/>
      <c r="AA34" s="88"/>
      <c r="AB34" s="88"/>
      <c r="AC34" s="88"/>
      <c r="AD34" s="88"/>
      <c r="AE34" s="88"/>
      <c r="AF34" s="88"/>
      <c r="AG34" s="88"/>
      <c r="AH34" s="88"/>
      <c r="AI34" s="88"/>
      <c r="AJ34" s="88"/>
      <c r="AK34" s="88"/>
      <c r="AL34" s="88"/>
    </row>
    <row r="35" spans="1:38">
      <c r="A35" s="117"/>
      <c r="B35" s="88"/>
      <c r="C35" s="1"/>
      <c r="D35" s="174"/>
      <c r="E35" s="551">
        <v>42735</v>
      </c>
      <c r="F35" s="21" t="s">
        <v>0</v>
      </c>
      <c r="G35" s="15"/>
      <c r="H35" s="25"/>
      <c r="I35" s="2"/>
      <c r="J35" s="839">
        <v>42946</v>
      </c>
      <c r="K35" s="21" t="s">
        <v>0</v>
      </c>
      <c r="L35" s="6"/>
      <c r="N35" s="20" t="s">
        <v>19</v>
      </c>
      <c r="O35" s="21" t="s">
        <v>0</v>
      </c>
      <c r="Q35" s="74"/>
      <c r="R35" s="88"/>
      <c r="AA35" s="88"/>
      <c r="AB35" s="88"/>
      <c r="AC35" s="88"/>
      <c r="AD35" s="88"/>
      <c r="AE35" s="88"/>
      <c r="AF35" s="88"/>
      <c r="AG35" s="88"/>
      <c r="AH35" s="88"/>
      <c r="AI35" s="88"/>
      <c r="AJ35" s="88"/>
      <c r="AK35" s="88"/>
      <c r="AL35" s="88"/>
    </row>
    <row r="36" spans="1:38">
      <c r="A36" s="515"/>
      <c r="B36" s="88"/>
      <c r="C36" s="920" t="s">
        <v>26</v>
      </c>
      <c r="D36" s="174"/>
      <c r="E36" s="37">
        <v>0</v>
      </c>
      <c r="F36" s="29">
        <f>+F39</f>
        <v>4.168163851958318</v>
      </c>
      <c r="G36" s="15"/>
      <c r="H36" s="921" t="s">
        <v>26</v>
      </c>
      <c r="I36" s="22"/>
      <c r="J36" s="37">
        <f>1727.995+7.016-J37-J40</f>
        <v>-161.98900000000003</v>
      </c>
      <c r="K36" s="29">
        <f>+K39</f>
        <v>4.0592380532922263</v>
      </c>
      <c r="L36" s="6"/>
      <c r="N36" s="35">
        <f t="shared" ref="N36:O41" si="0">+J36-E36</f>
        <v>-161.98900000000003</v>
      </c>
      <c r="O36" s="823">
        <f t="shared" si="0"/>
        <v>-0.10892579866609164</v>
      </c>
      <c r="Q36" s="74"/>
      <c r="R36" s="88"/>
      <c r="AA36" s="88"/>
      <c r="AB36" s="88"/>
      <c r="AC36" s="88"/>
      <c r="AD36" s="88"/>
      <c r="AE36" s="88"/>
      <c r="AF36" s="88"/>
      <c r="AG36" s="88"/>
      <c r="AH36" s="88"/>
      <c r="AI36" s="88"/>
      <c r="AJ36" s="88"/>
      <c r="AK36" s="88"/>
      <c r="AL36" s="88"/>
    </row>
    <row r="37" spans="1:38">
      <c r="A37" s="515"/>
      <c r="B37" s="88"/>
      <c r="C37" s="919" t="s">
        <v>262</v>
      </c>
      <c r="D37" s="174"/>
      <c r="E37" s="37">
        <v>1160</v>
      </c>
      <c r="F37" s="29">
        <f>+F39</f>
        <v>4.168163851958318</v>
      </c>
      <c r="G37" s="15"/>
      <c r="H37" s="921" t="str">
        <f>C37</f>
        <v>1st Lien Term Loan</v>
      </c>
      <c r="I37" s="22"/>
      <c r="J37" s="37">
        <v>1397</v>
      </c>
      <c r="K37" s="29">
        <f>K39</f>
        <v>4.0592380532922263</v>
      </c>
      <c r="L37" s="6"/>
      <c r="N37" s="35">
        <f t="shared" ref="N37" si="1">+J37-E37</f>
        <v>237</v>
      </c>
      <c r="O37" s="823">
        <f t="shared" ref="O37" si="2">+K37-F37</f>
        <v>-0.10892579866609164</v>
      </c>
      <c r="Q37" s="74"/>
      <c r="R37" s="88"/>
      <c r="AA37" s="88"/>
      <c r="AB37" s="88"/>
      <c r="AC37" s="88"/>
      <c r="AD37" s="88"/>
      <c r="AE37" s="88"/>
      <c r="AF37" s="88"/>
      <c r="AG37" s="88"/>
      <c r="AH37" s="88"/>
      <c r="AI37" s="88"/>
      <c r="AJ37" s="88"/>
      <c r="AK37" s="88"/>
      <c r="AL37" s="88"/>
    </row>
    <row r="38" spans="1:38">
      <c r="A38" s="515"/>
      <c r="B38" s="88"/>
      <c r="C38" s="920" t="s">
        <v>146</v>
      </c>
      <c r="D38" s="174"/>
      <c r="E38" s="39">
        <v>0</v>
      </c>
      <c r="F38" s="30">
        <f>+F39</f>
        <v>4.168163851958318</v>
      </c>
      <c r="G38" s="15"/>
      <c r="H38" s="922" t="s">
        <v>264</v>
      </c>
      <c r="I38" s="174"/>
      <c r="J38" s="39">
        <v>0</v>
      </c>
      <c r="K38" s="30">
        <f>+K39</f>
        <v>4.0592380532922263</v>
      </c>
      <c r="L38" s="6"/>
      <c r="N38" s="36">
        <f t="shared" si="0"/>
        <v>0</v>
      </c>
      <c r="O38" s="820">
        <f t="shared" si="0"/>
        <v>-0.10892579866609164</v>
      </c>
      <c r="Q38" s="74"/>
      <c r="R38" s="88"/>
      <c r="AA38" s="88"/>
      <c r="AB38" s="88"/>
      <c r="AC38" s="88"/>
      <c r="AD38" s="88"/>
      <c r="AE38" s="88"/>
      <c r="AF38" s="88"/>
      <c r="AG38" s="88"/>
      <c r="AH38" s="88"/>
      <c r="AI38" s="88"/>
      <c r="AJ38" s="88"/>
      <c r="AK38" s="88"/>
      <c r="AL38" s="88"/>
    </row>
    <row r="39" spans="1:38">
      <c r="A39" s="88"/>
      <c r="B39" s="88"/>
      <c r="C39" s="803" t="s">
        <v>179</v>
      </c>
      <c r="D39" s="174"/>
      <c r="E39" s="527">
        <f>SUM(E36:E38)</f>
        <v>1160</v>
      </c>
      <c r="F39" s="31">
        <f>+E39/E51</f>
        <v>4.168163851958318</v>
      </c>
      <c r="G39" s="15"/>
      <c r="H39" s="804" t="s">
        <v>179</v>
      </c>
      <c r="I39" s="174"/>
      <c r="J39" s="527">
        <f>SUM(J36:J38)</f>
        <v>1235.011</v>
      </c>
      <c r="K39" s="31">
        <f>+J39/J51</f>
        <v>4.0592380532922263</v>
      </c>
      <c r="L39" s="6"/>
      <c r="N39" s="33">
        <f t="shared" si="0"/>
        <v>75.010999999999967</v>
      </c>
      <c r="O39" s="823">
        <f>+K39-F39</f>
        <v>-0.10892579866609164</v>
      </c>
      <c r="Q39" s="74"/>
      <c r="R39" s="88"/>
      <c r="AA39" s="88"/>
      <c r="AB39" s="88"/>
      <c r="AC39" s="88"/>
      <c r="AD39" s="88"/>
      <c r="AE39" s="88"/>
      <c r="AF39" s="88"/>
      <c r="AG39" s="88"/>
      <c r="AH39" s="88"/>
      <c r="AI39" s="88"/>
      <c r="AJ39" s="88"/>
      <c r="AK39" s="88"/>
      <c r="AL39" s="88"/>
    </row>
    <row r="40" spans="1:38">
      <c r="A40" s="88"/>
      <c r="B40" s="88"/>
      <c r="C40" s="919" t="s">
        <v>185</v>
      </c>
      <c r="D40" s="174"/>
      <c r="E40" s="38">
        <v>575</v>
      </c>
      <c r="F40" s="29">
        <f>+F42</f>
        <v>6.2342795544376566</v>
      </c>
      <c r="G40" s="15"/>
      <c r="H40" s="922" t="s">
        <v>185</v>
      </c>
      <c r="I40" s="174"/>
      <c r="J40" s="38">
        <v>500</v>
      </c>
      <c r="K40" s="29">
        <f>+K42</f>
        <v>5.702639631615102</v>
      </c>
      <c r="L40" s="6"/>
      <c r="N40" s="33">
        <f t="shared" si="0"/>
        <v>-75</v>
      </c>
      <c r="O40" s="823">
        <f>+K40-F40</f>
        <v>-0.53163992282255457</v>
      </c>
      <c r="P40" s="67"/>
      <c r="Q40" s="821"/>
      <c r="R40" s="88"/>
      <c r="T40" s="164" t="s">
        <v>213</v>
      </c>
      <c r="U40" s="558">
        <v>42783</v>
      </c>
      <c r="V40" s="558">
        <f>U43</f>
        <v>42916</v>
      </c>
      <c r="W40" s="558">
        <f>V43</f>
        <v>42947</v>
      </c>
      <c r="AA40" s="88"/>
      <c r="AB40" s="88"/>
      <c r="AC40" s="88"/>
      <c r="AD40" s="88"/>
      <c r="AE40" s="88"/>
      <c r="AF40" s="88"/>
      <c r="AG40" s="88"/>
      <c r="AH40" s="88"/>
      <c r="AI40" s="88"/>
      <c r="AJ40" s="88"/>
      <c r="AK40" s="88"/>
      <c r="AL40" s="88"/>
    </row>
    <row r="41" spans="1:38">
      <c r="A41" s="88"/>
      <c r="B41" s="88"/>
      <c r="C41" s="919" t="s">
        <v>263</v>
      </c>
      <c r="D41" s="174"/>
      <c r="E41" s="817">
        <v>0</v>
      </c>
      <c r="F41" s="818">
        <f>+F43</f>
        <v>6.2342795544376566</v>
      </c>
      <c r="G41" s="15"/>
      <c r="H41" s="922" t="str">
        <f>C41</f>
        <v>Seller Note / Other</v>
      </c>
      <c r="I41" s="174"/>
      <c r="J41" s="817">
        <v>0</v>
      </c>
      <c r="K41" s="818">
        <f>+K43</f>
        <v>5.702639631615102</v>
      </c>
      <c r="L41" s="6"/>
      <c r="N41" s="819">
        <f t="shared" si="0"/>
        <v>0</v>
      </c>
      <c r="O41" s="820">
        <f>+K41-F41</f>
        <v>-0.53163992282255457</v>
      </c>
      <c r="P41" s="67"/>
      <c r="Q41" s="821"/>
      <c r="R41" s="88"/>
      <c r="T41" s="164"/>
      <c r="U41" s="558"/>
      <c r="V41" s="558"/>
      <c r="W41" s="558"/>
      <c r="AA41" s="88"/>
      <c r="AB41" s="88"/>
      <c r="AC41" s="88"/>
      <c r="AD41" s="88"/>
      <c r="AE41" s="88"/>
      <c r="AF41" s="88"/>
      <c r="AG41" s="88"/>
      <c r="AH41" s="88"/>
      <c r="AI41" s="88"/>
      <c r="AJ41" s="88"/>
      <c r="AK41" s="88"/>
      <c r="AL41" s="88"/>
    </row>
    <row r="42" spans="1:38" outlineLevel="1">
      <c r="A42" s="88"/>
      <c r="B42" s="88"/>
      <c r="C42" s="8" t="s">
        <v>147</v>
      </c>
      <c r="D42" s="174"/>
      <c r="E42" s="47">
        <f>SUM(E39:E41)</f>
        <v>1735</v>
      </c>
      <c r="F42" s="31">
        <f>+E42/E51</f>
        <v>6.2342795544376566</v>
      </c>
      <c r="G42" s="15"/>
      <c r="H42" s="26" t="s">
        <v>147</v>
      </c>
      <c r="I42" s="23"/>
      <c r="J42" s="47">
        <f>SUM(J39:J41)</f>
        <v>1735.011</v>
      </c>
      <c r="K42" s="31">
        <f>+J42/J51</f>
        <v>5.702639631615102</v>
      </c>
      <c r="L42" s="6"/>
      <c r="N42" s="47">
        <f>SUM(N39:N41)</f>
        <v>1.0999999999967258E-2</v>
      </c>
      <c r="O42" s="824">
        <f>+K42-F42</f>
        <v>-0.53163992282255457</v>
      </c>
      <c r="P42" s="67"/>
      <c r="Q42" s="821"/>
      <c r="R42" s="88"/>
      <c r="AA42" s="88"/>
      <c r="AB42" s="88"/>
      <c r="AC42" s="88"/>
      <c r="AD42" s="88"/>
      <c r="AE42" s="88"/>
      <c r="AF42" s="88"/>
      <c r="AG42" s="88"/>
      <c r="AH42" s="88"/>
      <c r="AI42" s="88"/>
      <c r="AJ42" s="88"/>
      <c r="AK42" s="88"/>
      <c r="AL42" s="88"/>
    </row>
    <row r="43" spans="1:38">
      <c r="A43" s="88"/>
      <c r="B43" s="88"/>
      <c r="C43" s="8" t="s">
        <v>178</v>
      </c>
      <c r="D43" s="174"/>
      <c r="E43" s="47">
        <f>+E42</f>
        <v>1735</v>
      </c>
      <c r="F43" s="31">
        <f>+F42</f>
        <v>6.2342795544376566</v>
      </c>
      <c r="G43" s="15"/>
      <c r="H43" s="26" t="s">
        <v>178</v>
      </c>
      <c r="I43" s="23"/>
      <c r="J43" s="47">
        <f>+J42</f>
        <v>1735.011</v>
      </c>
      <c r="K43" s="31">
        <f>+K42</f>
        <v>5.702639631615102</v>
      </c>
      <c r="L43" s="903"/>
      <c r="N43" s="47">
        <f t="shared" ref="N43:N49" si="3">+J43-E43</f>
        <v>1.0999999999967258E-2</v>
      </c>
      <c r="O43" s="824">
        <f t="shared" ref="O43:O49" si="4">+K43-F43</f>
        <v>-0.53163992282255457</v>
      </c>
      <c r="P43" s="67"/>
      <c r="Q43" s="821"/>
      <c r="R43" s="88"/>
      <c r="T43" s="164" t="s">
        <v>214</v>
      </c>
      <c r="U43" s="755">
        <v>42916</v>
      </c>
      <c r="V43" s="558">
        <v>42947</v>
      </c>
      <c r="W43" s="558">
        <f>+EOMONTH(V43,3)</f>
        <v>43039</v>
      </c>
      <c r="AA43" s="88"/>
      <c r="AB43" s="88"/>
      <c r="AC43" s="88"/>
      <c r="AD43" s="88"/>
      <c r="AE43" s="88"/>
      <c r="AF43" s="88"/>
      <c r="AG43" s="88"/>
      <c r="AH43" s="88"/>
      <c r="AI43" s="88"/>
      <c r="AJ43" s="88"/>
      <c r="AK43" s="88"/>
      <c r="AL43" s="88"/>
    </row>
    <row r="44" spans="1:38">
      <c r="C44" s="918" t="s">
        <v>292</v>
      </c>
      <c r="D44" s="174"/>
      <c r="E44" s="39">
        <f>+E21</f>
        <v>300</v>
      </c>
      <c r="F44" s="30">
        <f>+F45</f>
        <v>7.312252964426877</v>
      </c>
      <c r="G44" s="15"/>
      <c r="H44" s="923" t="s">
        <v>292</v>
      </c>
      <c r="I44" s="51"/>
      <c r="J44" s="39">
        <f>+V50</f>
        <v>317.23245804398152</v>
      </c>
      <c r="K44" s="30">
        <f>+K45</f>
        <v>6.7453202761045503</v>
      </c>
      <c r="L44" s="904"/>
      <c r="N44" s="52">
        <f t="shared" si="3"/>
        <v>17.232458043981524</v>
      </c>
      <c r="O44" s="825">
        <f t="shared" si="4"/>
        <v>-0.56693268832232668</v>
      </c>
      <c r="P44" s="67"/>
      <c r="Q44" s="821"/>
      <c r="T44" s="164" t="s">
        <v>215</v>
      </c>
      <c r="U44" s="68">
        <f>+U43-U40</f>
        <v>133</v>
      </c>
      <c r="V44" s="68">
        <f>+V43-V40</f>
        <v>31</v>
      </c>
      <c r="W44" s="68">
        <f>+W43-W40</f>
        <v>92</v>
      </c>
    </row>
    <row r="45" spans="1:38">
      <c r="A45" s="122"/>
      <c r="B45" s="122"/>
      <c r="C45" s="8" t="s">
        <v>25</v>
      </c>
      <c r="D45" s="174"/>
      <c r="E45" s="47">
        <f>SUM(E43:E44)</f>
        <v>2035</v>
      </c>
      <c r="F45" s="32">
        <f>+E45/E51</f>
        <v>7.312252964426877</v>
      </c>
      <c r="G45" s="15"/>
      <c r="H45" s="26" t="s">
        <v>25</v>
      </c>
      <c r="I45" s="55"/>
      <c r="J45" s="47">
        <f>SUM(J43:J44)</f>
        <v>2052.2434580439813</v>
      </c>
      <c r="K45" s="32">
        <f>+J45/J51</f>
        <v>6.7453202761045503</v>
      </c>
      <c r="L45" s="6"/>
      <c r="N45" s="53">
        <f t="shared" si="3"/>
        <v>17.243458043981263</v>
      </c>
      <c r="O45" s="826">
        <f t="shared" si="4"/>
        <v>-0.56693268832232668</v>
      </c>
      <c r="P45" s="67"/>
      <c r="Q45" s="821"/>
      <c r="R45" s="122"/>
      <c r="T45" s="164" t="s">
        <v>216</v>
      </c>
      <c r="U45" s="68">
        <v>360</v>
      </c>
      <c r="V45" s="68">
        <v>360</v>
      </c>
      <c r="W45" s="68">
        <v>360</v>
      </c>
      <c r="AA45" s="122"/>
      <c r="AB45" s="122"/>
      <c r="AC45" s="122"/>
      <c r="AD45" s="122"/>
      <c r="AE45" s="122"/>
      <c r="AF45" s="122"/>
      <c r="AG45" s="122"/>
      <c r="AH45" s="122"/>
      <c r="AI45" s="122"/>
      <c r="AJ45" s="122"/>
      <c r="AK45" s="122"/>
      <c r="AL45" s="122"/>
    </row>
    <row r="46" spans="1:38">
      <c r="A46" s="515"/>
      <c r="C46" s="917" t="s">
        <v>20</v>
      </c>
      <c r="D46" s="174"/>
      <c r="E46" s="48">
        <v>-41</v>
      </c>
      <c r="F46" s="30">
        <f>+E46/E51</f>
        <v>-0.14732303269852676</v>
      </c>
      <c r="G46" s="15"/>
      <c r="H46" s="924" t="s">
        <v>20</v>
      </c>
      <c r="I46" s="51"/>
      <c r="J46" s="39">
        <v>-75.266999999999996</v>
      </c>
      <c r="K46" s="30">
        <f>+J46/J51</f>
        <v>-0.24738781319125577</v>
      </c>
      <c r="L46" s="6"/>
      <c r="N46" s="52">
        <f t="shared" si="3"/>
        <v>-34.266999999999996</v>
      </c>
      <c r="O46" s="825">
        <f t="shared" si="4"/>
        <v>-0.10006478049272902</v>
      </c>
      <c r="P46" s="67"/>
      <c r="Q46" s="821"/>
      <c r="T46" s="164" t="s">
        <v>217</v>
      </c>
      <c r="U46" s="722">
        <f>U44/U45</f>
        <v>0.36944444444444446</v>
      </c>
      <c r="V46" s="722">
        <f>V44/V45</f>
        <v>8.611111111111111E-2</v>
      </c>
      <c r="W46" s="722">
        <f>W44/W45</f>
        <v>0.25555555555555554</v>
      </c>
    </row>
    <row r="47" spans="1:38">
      <c r="A47" s="122"/>
      <c r="B47" s="122"/>
      <c r="C47" s="8" t="s">
        <v>21</v>
      </c>
      <c r="D47" s="174"/>
      <c r="E47" s="53">
        <f>SUM(E45:E46)</f>
        <v>1994</v>
      </c>
      <c r="F47" s="31">
        <f>+E47/E51</f>
        <v>7.1649299317283504</v>
      </c>
      <c r="G47" s="15"/>
      <c r="H47" s="26" t="s">
        <v>21</v>
      </c>
      <c r="I47" s="55"/>
      <c r="J47" s="53">
        <f>SUM(J45:J46)</f>
        <v>1976.9764580439812</v>
      </c>
      <c r="K47" s="31">
        <f>+J47/J51</f>
        <v>6.4979324629132948</v>
      </c>
      <c r="L47" s="6"/>
      <c r="N47" s="53">
        <f t="shared" si="3"/>
        <v>-17.023541956018789</v>
      </c>
      <c r="O47" s="826">
        <f t="shared" si="4"/>
        <v>-0.66699746881505551</v>
      </c>
      <c r="P47" s="67"/>
      <c r="Q47" s="821"/>
      <c r="R47" s="122"/>
      <c r="T47" s="164" t="s">
        <v>218</v>
      </c>
      <c r="U47" s="722">
        <v>0.125</v>
      </c>
      <c r="V47" s="722">
        <f>+U47</f>
        <v>0.125</v>
      </c>
      <c r="W47" s="722">
        <f>+V47</f>
        <v>0.125</v>
      </c>
      <c r="AA47" s="122"/>
      <c r="AB47" s="122"/>
      <c r="AC47" s="122"/>
      <c r="AD47" s="122"/>
      <c r="AE47" s="122"/>
      <c r="AF47" s="122"/>
      <c r="AG47" s="122"/>
      <c r="AH47" s="122"/>
      <c r="AI47" s="122"/>
      <c r="AJ47" s="122"/>
      <c r="AK47" s="122"/>
      <c r="AL47" s="122"/>
    </row>
    <row r="48" spans="1:38" ht="12" customHeight="1">
      <c r="A48" s="568"/>
      <c r="B48" s="122"/>
      <c r="C48" s="918" t="s">
        <v>27</v>
      </c>
      <c r="D48" s="174"/>
      <c r="E48" s="48">
        <f>+H21</f>
        <v>1189.8642188838558</v>
      </c>
      <c r="F48" s="49">
        <f>+F49</f>
        <v>11.44040322990965</v>
      </c>
      <c r="G48" s="15"/>
      <c r="H48" s="923" t="s">
        <v>250</v>
      </c>
      <c r="I48" s="51"/>
      <c r="J48" s="39">
        <f>+E48</f>
        <v>1189.8642188838558</v>
      </c>
      <c r="K48" s="49">
        <f>+K49</f>
        <v>10.408781933520583</v>
      </c>
      <c r="L48" s="6"/>
      <c r="N48" s="52">
        <f t="shared" si="3"/>
        <v>0</v>
      </c>
      <c r="O48" s="825">
        <f t="shared" si="4"/>
        <v>-1.0316212963890674</v>
      </c>
      <c r="P48" s="67"/>
      <c r="Q48" s="821"/>
      <c r="R48" s="122"/>
      <c r="T48" s="164" t="s">
        <v>225</v>
      </c>
      <c r="U48" s="802">
        <f>E44</f>
        <v>300</v>
      </c>
      <c r="V48" s="802">
        <f>U50</f>
        <v>313.85416666666669</v>
      </c>
      <c r="W48" s="802">
        <f>V50</f>
        <v>317.23245804398152</v>
      </c>
      <c r="AA48" s="122"/>
      <c r="AB48" s="122"/>
      <c r="AC48" s="122"/>
      <c r="AD48" s="122"/>
      <c r="AE48" s="122"/>
      <c r="AF48" s="122"/>
      <c r="AG48" s="122"/>
      <c r="AH48" s="122"/>
      <c r="AI48" s="122"/>
      <c r="AJ48" s="122"/>
      <c r="AK48" s="122"/>
      <c r="AL48" s="122"/>
    </row>
    <row r="49" spans="1:38" ht="14" thickBot="1">
      <c r="C49" s="8" t="s">
        <v>22</v>
      </c>
      <c r="D49" s="174"/>
      <c r="E49" s="56">
        <f>SUM(E47:E48)</f>
        <v>3183.8642188838558</v>
      </c>
      <c r="F49" s="57">
        <f>+E49/E51</f>
        <v>11.44040322990965</v>
      </c>
      <c r="G49" s="15"/>
      <c r="H49" s="26" t="s">
        <v>22</v>
      </c>
      <c r="I49" s="55"/>
      <c r="J49" s="56">
        <f>SUM(J47:J48)</f>
        <v>3166.8406769278372</v>
      </c>
      <c r="K49" s="57">
        <f>+J49/J51</f>
        <v>10.408781933520583</v>
      </c>
      <c r="L49" s="6"/>
      <c r="N49" s="56">
        <f t="shared" si="3"/>
        <v>-17.023541956018562</v>
      </c>
      <c r="O49" s="827">
        <f t="shared" si="4"/>
        <v>-1.0316212963890674</v>
      </c>
      <c r="P49" s="67"/>
      <c r="Q49" s="821"/>
      <c r="T49" s="164" t="s">
        <v>219</v>
      </c>
      <c r="U49" s="802">
        <f>U48*U47*U46</f>
        <v>13.854166666666668</v>
      </c>
      <c r="V49" s="802">
        <f>V48*V47*V46</f>
        <v>3.3782913773148149</v>
      </c>
      <c r="W49" s="802"/>
    </row>
    <row r="50" spans="1:38" ht="14" thickTop="1">
      <c r="A50" s="122"/>
      <c r="B50" s="122"/>
      <c r="C50" s="1"/>
      <c r="D50" s="174"/>
      <c r="E50" s="58"/>
      <c r="F50" s="497"/>
      <c r="G50" s="15"/>
      <c r="H50" s="50"/>
      <c r="I50" s="51"/>
      <c r="L50" s="6"/>
      <c r="N50" s="24"/>
      <c r="O50" s="4"/>
      <c r="P50" s="67"/>
      <c r="Q50" s="821"/>
      <c r="R50" s="122"/>
      <c r="T50" s="164" t="s">
        <v>226</v>
      </c>
      <c r="U50" s="802">
        <f>U49+U48</f>
        <v>313.85416666666669</v>
      </c>
      <c r="V50" s="802">
        <f>V49+V48</f>
        <v>317.23245804398152</v>
      </c>
      <c r="W50" s="802"/>
      <c r="AA50" s="122"/>
      <c r="AB50" s="122"/>
      <c r="AC50" s="122"/>
      <c r="AD50" s="122"/>
      <c r="AE50" s="122"/>
      <c r="AF50" s="122"/>
      <c r="AG50" s="122"/>
      <c r="AH50" s="122"/>
      <c r="AI50" s="122"/>
      <c r="AJ50" s="122"/>
      <c r="AK50" s="122"/>
      <c r="AL50" s="122"/>
    </row>
    <row r="51" spans="1:38">
      <c r="C51" s="8" t="s">
        <v>354</v>
      </c>
      <c r="D51" s="174"/>
      <c r="E51" s="60">
        <v>278.3</v>
      </c>
      <c r="F51" s="497"/>
      <c r="G51" s="59"/>
      <c r="H51" s="54" t="s">
        <v>355</v>
      </c>
      <c r="I51" s="55"/>
      <c r="J51" s="53">
        <f>F144</f>
        <v>304.24700000000001</v>
      </c>
      <c r="L51" s="53"/>
      <c r="N51" s="47">
        <f>J51-E51</f>
        <v>25.947000000000003</v>
      </c>
      <c r="O51" s="4"/>
      <c r="P51" s="67"/>
      <c r="Q51" s="821"/>
      <c r="V51" s="811"/>
    </row>
    <row r="52" spans="1:38">
      <c r="C52" s="8"/>
      <c r="D52" s="174"/>
      <c r="E52" s="60"/>
      <c r="F52" s="497"/>
      <c r="G52" s="59"/>
      <c r="H52" s="54"/>
      <c r="I52" s="55"/>
      <c r="J52" s="60"/>
      <c r="K52" s="573"/>
      <c r="L52" s="71"/>
      <c r="M52" s="47"/>
      <c r="N52" s="4"/>
      <c r="O52" s="71"/>
      <c r="P52" s="71"/>
      <c r="Q52" s="74"/>
    </row>
    <row r="53" spans="1:38" ht="12" customHeight="1">
      <c r="C53" s="732" t="s">
        <v>356</v>
      </c>
      <c r="D53" s="488"/>
      <c r="E53" s="489"/>
      <c r="F53" s="490"/>
      <c r="G53" s="490"/>
      <c r="H53" s="599"/>
      <c r="I53" s="491"/>
      <c r="J53" s="488"/>
      <c r="K53" s="492"/>
      <c r="L53" s="493"/>
      <c r="M53" s="490"/>
      <c r="N53" s="490"/>
      <c r="O53" s="494"/>
      <c r="P53" s="490"/>
      <c r="Q53" s="114"/>
    </row>
    <row r="54" spans="1:38" s="71" customFormat="1" ht="11">
      <c r="C54" s="89" t="s">
        <v>58</v>
      </c>
      <c r="D54" s="90"/>
      <c r="E54" s="91"/>
      <c r="F54" s="90"/>
      <c r="G54" s="90"/>
      <c r="H54" s="90"/>
      <c r="I54" s="91"/>
      <c r="J54" s="90"/>
      <c r="K54" s="90"/>
      <c r="L54" s="90"/>
      <c r="M54" s="91"/>
      <c r="N54" s="90"/>
      <c r="O54" s="90"/>
      <c r="P54" s="90"/>
      <c r="Q54" s="822"/>
      <c r="R54" s="129"/>
      <c r="AA54" s="130"/>
    </row>
    <row r="55" spans="1:38" s="71" customFormat="1" ht="11">
      <c r="C55" s="73"/>
      <c r="Q55" s="74"/>
      <c r="R55" s="129"/>
      <c r="AA55" s="130"/>
    </row>
    <row r="56" spans="1:38" s="71" customFormat="1" ht="11">
      <c r="C56" s="933" t="s">
        <v>59</v>
      </c>
      <c r="Q56" s="74"/>
      <c r="R56" s="129"/>
      <c r="AA56" s="130"/>
    </row>
    <row r="57" spans="1:38" s="71" customFormat="1" ht="11">
      <c r="C57" s="247" t="s">
        <v>403</v>
      </c>
      <c r="Q57" s="74"/>
      <c r="R57" s="129"/>
      <c r="AA57" s="130"/>
    </row>
    <row r="58" spans="1:38" s="71" customFormat="1" ht="11">
      <c r="C58" s="73"/>
      <c r="F58" s="125"/>
      <c r="Q58" s="74"/>
      <c r="R58" s="129"/>
      <c r="AA58" s="130"/>
    </row>
    <row r="59" spans="1:38" s="71" customFormat="1" ht="11">
      <c r="C59" s="933" t="s">
        <v>60</v>
      </c>
      <c r="Q59" s="74"/>
      <c r="R59" s="129"/>
      <c r="AA59" s="130"/>
    </row>
    <row r="60" spans="1:38" s="71" customFormat="1" ht="11">
      <c r="C60" s="73" t="s">
        <v>148</v>
      </c>
      <c r="Q60" s="74"/>
      <c r="R60" s="129"/>
      <c r="AA60" s="130"/>
    </row>
    <row r="61" spans="1:38" s="71" customFormat="1" ht="11">
      <c r="C61" s="73"/>
      <c r="Q61" s="74"/>
      <c r="R61" s="129"/>
      <c r="AA61" s="130"/>
    </row>
    <row r="62" spans="1:38" s="71" customFormat="1" ht="11">
      <c r="C62" s="132"/>
      <c r="D62" s="116"/>
      <c r="E62" s="133" t="s">
        <v>61</v>
      </c>
      <c r="F62" s="134" t="s">
        <v>61</v>
      </c>
      <c r="G62" s="135" t="s">
        <v>62</v>
      </c>
      <c r="H62" s="136"/>
      <c r="I62" s="137"/>
      <c r="J62" s="79"/>
      <c r="K62" s="79"/>
      <c r="L62" s="79"/>
      <c r="M62" s="79"/>
      <c r="N62" s="79"/>
      <c r="O62" s="79"/>
      <c r="P62" s="79"/>
      <c r="Q62" s="80"/>
      <c r="R62" s="129"/>
      <c r="AA62" s="130"/>
    </row>
    <row r="63" spans="1:38" s="71" customFormat="1" ht="11">
      <c r="C63" s="138" t="s">
        <v>63</v>
      </c>
      <c r="D63" s="81"/>
      <c r="E63" s="592" t="s">
        <v>64</v>
      </c>
      <c r="F63" s="139" t="s">
        <v>65</v>
      </c>
      <c r="G63" s="139" t="s">
        <v>66</v>
      </c>
      <c r="H63" s="140" t="s">
        <v>67</v>
      </c>
      <c r="I63" s="141" t="s">
        <v>68</v>
      </c>
      <c r="J63" s="81"/>
      <c r="K63" s="81"/>
      <c r="L63" s="81"/>
      <c r="M63" s="81"/>
      <c r="N63" s="81"/>
      <c r="O63" s="81"/>
      <c r="P63" s="81"/>
      <c r="Q63" s="82"/>
      <c r="R63" s="129"/>
      <c r="AA63" s="130"/>
    </row>
    <row r="64" spans="1:38" s="71" customFormat="1" ht="11">
      <c r="C64" s="93" t="s">
        <v>69</v>
      </c>
      <c r="E64" s="591">
        <f t="shared" ref="E64:F66" si="5">+F231</f>
        <v>14.159053314040897</v>
      </c>
      <c r="F64" s="905">
        <f t="shared" si="5"/>
        <v>4307.8494936370007</v>
      </c>
      <c r="G64" s="143">
        <f t="shared" ref="G64:H66" si="6">+I231</f>
        <v>0.45892421751598234</v>
      </c>
      <c r="H64" s="144">
        <f t="shared" si="6"/>
        <v>0.5</v>
      </c>
      <c r="I64" s="73" t="s">
        <v>70</v>
      </c>
      <c r="Q64" s="74"/>
      <c r="R64" s="129"/>
      <c r="AA64" s="130"/>
    </row>
    <row r="65" spans="1:27" s="71" customFormat="1" ht="11">
      <c r="C65" s="145" t="s">
        <v>71</v>
      </c>
      <c r="E65" s="142">
        <f t="shared" si="5"/>
        <v>12.301666666666666</v>
      </c>
      <c r="F65" s="905">
        <f t="shared" si="5"/>
        <v>3742.7451783333331</v>
      </c>
      <c r="G65" s="143">
        <f t="shared" si="6"/>
        <v>0.52821561817476992</v>
      </c>
      <c r="H65" s="144">
        <f t="shared" si="6"/>
        <v>0.25</v>
      </c>
      <c r="I65" s="115" t="s">
        <v>72</v>
      </c>
      <c r="Q65" s="74"/>
      <c r="R65" s="129"/>
      <c r="AA65" s="130"/>
    </row>
    <row r="66" spans="1:27" s="71" customFormat="1" ht="11">
      <c r="C66" s="110" t="s">
        <v>73</v>
      </c>
      <c r="D66" s="86"/>
      <c r="E66" s="146">
        <f t="shared" si="5"/>
        <v>11.7052858469293</v>
      </c>
      <c r="F66" s="906">
        <f t="shared" si="5"/>
        <v>3561.2981030706987</v>
      </c>
      <c r="G66" s="147">
        <f t="shared" si="6"/>
        <v>0.55512804624228174</v>
      </c>
      <c r="H66" s="144">
        <f t="shared" si="6"/>
        <v>0.25</v>
      </c>
      <c r="I66" s="73" t="s">
        <v>74</v>
      </c>
      <c r="Q66" s="74"/>
      <c r="R66" s="129"/>
      <c r="AA66" s="130"/>
    </row>
    <row r="67" spans="1:27" s="125" customFormat="1" ht="11">
      <c r="C67" s="89" t="s">
        <v>75</v>
      </c>
      <c r="D67" s="77"/>
      <c r="E67" s="148">
        <f>F234</f>
        <v>13.081264785419439</v>
      </c>
      <c r="F67" s="907">
        <f>+G234</f>
        <v>3979.9355671695084</v>
      </c>
      <c r="G67" s="149">
        <f>+I234</f>
        <v>0.49673579500936182</v>
      </c>
      <c r="H67" s="149"/>
      <c r="I67" s="150"/>
      <c r="J67" s="77"/>
      <c r="K67" s="77"/>
      <c r="L67" s="77"/>
      <c r="M67" s="77"/>
      <c r="N67" s="77"/>
      <c r="O67" s="77"/>
      <c r="P67" s="77"/>
      <c r="Q67" s="151"/>
      <c r="R67" s="152"/>
      <c r="AA67" s="153"/>
    </row>
    <row r="68" spans="1:27" s="71" customFormat="1" ht="11">
      <c r="C68" s="93"/>
      <c r="F68" s="154"/>
      <c r="Q68" s="74"/>
      <c r="R68" s="129"/>
      <c r="AA68" s="130"/>
    </row>
    <row r="69" spans="1:27" s="71" customFormat="1" ht="11">
      <c r="C69" s="933" t="s">
        <v>76</v>
      </c>
      <c r="F69" s="154"/>
      <c r="Q69" s="74"/>
      <c r="R69" s="129"/>
      <c r="AA69" s="130"/>
    </row>
    <row r="70" spans="1:27" s="71" customFormat="1" ht="11">
      <c r="C70" s="93"/>
      <c r="F70" s="154">
        <v>2</v>
      </c>
      <c r="Q70" s="74"/>
      <c r="R70" s="129"/>
      <c r="T70" s="71">
        <v>4</v>
      </c>
      <c r="AA70" s="130"/>
    </row>
    <row r="71" spans="1:27" s="71" customFormat="1" ht="11">
      <c r="C71" s="93" t="s">
        <v>77</v>
      </c>
      <c r="F71" s="155"/>
      <c r="G71" s="94"/>
      <c r="H71" s="94"/>
      <c r="I71" s="94"/>
      <c r="J71" s="94">
        <v>3</v>
      </c>
      <c r="K71" s="94"/>
      <c r="L71" s="94"/>
      <c r="M71" s="94"/>
      <c r="N71" s="94"/>
      <c r="O71" s="94"/>
      <c r="P71" s="94"/>
      <c r="Q71" s="74"/>
      <c r="R71" s="129"/>
      <c r="X71" s="71">
        <v>1</v>
      </c>
      <c r="AA71" s="130"/>
    </row>
    <row r="72" spans="1:27" s="71" customFormat="1" ht="7.5" customHeight="1">
      <c r="C72" s="93"/>
      <c r="E72" s="71">
        <v>3</v>
      </c>
      <c r="F72" s="155"/>
      <c r="G72" s="94"/>
      <c r="H72" s="94"/>
      <c r="I72" s="94"/>
      <c r="J72" s="94"/>
      <c r="K72" s="94"/>
      <c r="L72" s="94"/>
      <c r="M72" s="94"/>
      <c r="N72" s="94"/>
      <c r="O72" s="94"/>
      <c r="P72" s="94"/>
      <c r="Q72" s="74"/>
      <c r="R72" s="129"/>
      <c r="AA72" s="130"/>
    </row>
    <row r="73" spans="1:27" s="71" customFormat="1" ht="11">
      <c r="C73" s="93"/>
      <c r="D73" s="75" t="s">
        <v>78</v>
      </c>
      <c r="E73" s="76"/>
      <c r="F73" s="156"/>
      <c r="G73" s="90"/>
      <c r="H73" s="90"/>
      <c r="I73" s="90"/>
      <c r="J73" s="90"/>
      <c r="K73" s="90"/>
      <c r="L73" s="90"/>
      <c r="M73" s="90"/>
      <c r="N73" s="90"/>
      <c r="O73" s="90"/>
      <c r="P73" s="92"/>
      <c r="Q73" s="74"/>
      <c r="R73" s="129"/>
      <c r="T73" s="576" t="s">
        <v>161</v>
      </c>
      <c r="U73" s="576"/>
      <c r="V73" s="523"/>
      <c r="X73" s="576" t="s">
        <v>79</v>
      </c>
      <c r="Y73" s="576"/>
      <c r="AA73" s="130"/>
    </row>
    <row r="74" spans="1:27" s="71" customFormat="1" ht="11">
      <c r="C74" s="93"/>
      <c r="D74" s="157"/>
      <c r="F74" s="158" t="s">
        <v>79</v>
      </c>
      <c r="G74" s="158"/>
      <c r="H74" s="159"/>
      <c r="J74" s="159"/>
      <c r="K74" s="159"/>
      <c r="L74" s="159"/>
      <c r="M74" s="160"/>
      <c r="P74" s="98"/>
      <c r="Q74" s="74"/>
      <c r="R74" s="129"/>
      <c r="T74" s="936" t="s">
        <v>162</v>
      </c>
      <c r="U74" s="523"/>
      <c r="V74" s="946">
        <f>+P1</f>
        <v>43008</v>
      </c>
      <c r="X74" s="371" t="s">
        <v>162</v>
      </c>
      <c r="Y74" s="523"/>
      <c r="Z74" s="934">
        <f>+P1</f>
        <v>43008</v>
      </c>
      <c r="AA74" s="130"/>
    </row>
    <row r="75" spans="1:27" s="71" customFormat="1" ht="11">
      <c r="C75" s="93"/>
      <c r="D75" s="157"/>
      <c r="F75" s="502" t="s">
        <v>293</v>
      </c>
      <c r="G75" s="733" t="s">
        <v>383</v>
      </c>
      <c r="H75" s="161" t="s">
        <v>80</v>
      </c>
      <c r="J75" s="954" t="s">
        <v>143</v>
      </c>
      <c r="K75" s="86"/>
      <c r="L75" s="162"/>
      <c r="M75" s="163" t="s">
        <v>81</v>
      </c>
      <c r="N75" s="86"/>
      <c r="O75" s="86"/>
      <c r="P75" s="114"/>
      <c r="Q75" s="74"/>
      <c r="R75" s="129"/>
      <c r="S75" s="164"/>
      <c r="T75" s="523" t="s">
        <v>163</v>
      </c>
      <c r="U75" s="523"/>
      <c r="V75" s="577"/>
      <c r="X75" s="523" t="s">
        <v>360</v>
      </c>
      <c r="Y75" s="523"/>
      <c r="Z75" s="578">
        <v>42783</v>
      </c>
      <c r="AA75" s="130"/>
    </row>
    <row r="76" spans="1:27" s="71" customFormat="1" ht="11">
      <c r="A76" s="248" t="s">
        <v>189</v>
      </c>
      <c r="C76" s="93"/>
      <c r="D76" s="451" t="s">
        <v>82</v>
      </c>
      <c r="E76" s="79"/>
      <c r="F76" s="665">
        <v>0.1158</v>
      </c>
      <c r="G76" s="665">
        <v>0.1123</v>
      </c>
      <c r="H76" s="949">
        <f>+G76-F76</f>
        <v>-3.5000000000000031E-3</v>
      </c>
      <c r="J76" s="166" t="s">
        <v>79</v>
      </c>
      <c r="L76" s="952">
        <f>+Z84</f>
        <v>0.13307180343713451</v>
      </c>
      <c r="M76" s="167" t="s">
        <v>24</v>
      </c>
      <c r="P76" s="98"/>
      <c r="Q76" s="74"/>
      <c r="R76" s="129"/>
      <c r="S76" s="164"/>
      <c r="T76" s="938" t="s">
        <v>164</v>
      </c>
      <c r="U76" s="523"/>
      <c r="V76" s="939">
        <v>44196</v>
      </c>
      <c r="X76" s="523" t="s">
        <v>164</v>
      </c>
      <c r="Y76" s="523"/>
      <c r="Z76" s="939">
        <v>44196</v>
      </c>
      <c r="AA76" s="130"/>
    </row>
    <row r="77" spans="1:27" s="71" customFormat="1" ht="11">
      <c r="A77" s="458">
        <v>41957</v>
      </c>
      <c r="C77" s="376"/>
      <c r="D77" s="173" t="s">
        <v>404</v>
      </c>
      <c r="E77" s="450"/>
      <c r="F77" s="757">
        <v>0.13333692597940089</v>
      </c>
      <c r="G77" s="168">
        <f>+L80</f>
        <v>0.12957180343713451</v>
      </c>
      <c r="H77" s="452" t="s">
        <v>176</v>
      </c>
      <c r="J77" s="166" t="s">
        <v>83</v>
      </c>
      <c r="L77" s="947">
        <f>+H76</f>
        <v>-3.5000000000000031E-3</v>
      </c>
      <c r="M77" s="167" t="s">
        <v>24</v>
      </c>
      <c r="P77" s="98"/>
      <c r="Q77" s="74"/>
      <c r="R77" s="129"/>
      <c r="S77" s="164"/>
      <c r="T77" s="938" t="s">
        <v>165</v>
      </c>
      <c r="U77" s="523"/>
      <c r="V77" s="935">
        <v>0.125</v>
      </c>
      <c r="X77" s="523" t="s">
        <v>165</v>
      </c>
      <c r="Y77" s="523"/>
      <c r="Z77" s="935">
        <v>0.125</v>
      </c>
      <c r="AA77" s="130"/>
    </row>
    <row r="78" spans="1:27" s="71" customFormat="1" ht="11">
      <c r="C78" s="376"/>
      <c r="D78" s="157"/>
      <c r="E78" s="160"/>
      <c r="F78" s="160"/>
      <c r="G78" s="160"/>
      <c r="H78" s="160"/>
      <c r="J78" s="166" t="s">
        <v>84</v>
      </c>
      <c r="L78" s="953">
        <v>0</v>
      </c>
      <c r="M78" s="167" t="s">
        <v>24</v>
      </c>
      <c r="P78" s="98"/>
      <c r="Q78" s="74"/>
      <c r="R78" s="129"/>
      <c r="S78" s="164"/>
      <c r="T78" s="938" t="s">
        <v>166</v>
      </c>
      <c r="U78" s="523"/>
      <c r="V78" s="945">
        <f>+L80</f>
        <v>0.12957180343713451</v>
      </c>
      <c r="X78" s="523" t="s">
        <v>295</v>
      </c>
      <c r="Y78" s="523"/>
      <c r="Z78" s="942">
        <v>97.5</v>
      </c>
      <c r="AA78" s="130"/>
    </row>
    <row r="79" spans="1:27" s="71" customFormat="1" ht="11">
      <c r="C79" s="93"/>
      <c r="D79" s="157"/>
      <c r="E79" s="129"/>
      <c r="F79" s="129"/>
      <c r="G79" s="129"/>
      <c r="H79" s="129"/>
      <c r="J79" s="166" t="s">
        <v>23</v>
      </c>
      <c r="L79" s="165">
        <v>0</v>
      </c>
      <c r="M79" s="167" t="s">
        <v>24</v>
      </c>
      <c r="P79" s="98"/>
      <c r="Q79" s="74"/>
      <c r="R79" s="129"/>
      <c r="S79" s="248" t="s">
        <v>399</v>
      </c>
      <c r="T79" s="938" t="s">
        <v>167</v>
      </c>
      <c r="U79" s="523"/>
      <c r="V79" s="941">
        <v>100</v>
      </c>
      <c r="X79" s="943" t="s">
        <v>359</v>
      </c>
      <c r="Y79" s="943"/>
      <c r="Z79" s="950">
        <f>+(Z81-Z78)*(Z74-Z75)/(Z76-Z75)</f>
        <v>0.39808917197452232</v>
      </c>
      <c r="AA79" s="130"/>
    </row>
    <row r="80" spans="1:27" s="71" customFormat="1" ht="11">
      <c r="C80" s="93"/>
      <c r="D80" s="457"/>
      <c r="E80" s="129"/>
      <c r="F80" s="129"/>
      <c r="G80" s="129"/>
      <c r="H80" s="129"/>
      <c r="J80" s="503" t="str">
        <f>"Implied Yield @ "&amp;TEXT(P1, "mm/dd/yy")</f>
        <v>Implied Yield @ 09/30/17</v>
      </c>
      <c r="K80" s="170"/>
      <c r="L80" s="951">
        <f>SUM(L76:L79)</f>
        <v>0.12957180343713451</v>
      </c>
      <c r="M80" s="647"/>
      <c r="P80" s="98"/>
      <c r="Q80" s="74"/>
      <c r="R80" s="129"/>
      <c r="T80" s="938" t="s">
        <v>168</v>
      </c>
      <c r="U80" s="523"/>
      <c r="V80" s="937">
        <v>4</v>
      </c>
      <c r="X80" s="943" t="s">
        <v>361</v>
      </c>
      <c r="Y80" s="943"/>
      <c r="Z80" s="944">
        <f>+Z78+Z79</f>
        <v>97.898089171974519</v>
      </c>
      <c r="AA80" s="130"/>
    </row>
    <row r="81" spans="2:27" s="71" customFormat="1" ht="11">
      <c r="C81" s="93"/>
      <c r="D81" s="457"/>
      <c r="E81" s="129"/>
      <c r="F81" s="129"/>
      <c r="G81" s="129"/>
      <c r="H81" s="129"/>
      <c r="J81" s="171" t="s">
        <v>85</v>
      </c>
      <c r="K81" s="172"/>
      <c r="L81" s="948">
        <f>V84</f>
        <v>98.802871263489124</v>
      </c>
      <c r="M81" s="646"/>
      <c r="N81" s="96"/>
      <c r="O81" s="96"/>
      <c r="P81" s="644"/>
      <c r="Q81" s="74"/>
      <c r="R81" s="129"/>
      <c r="T81" s="938" t="s">
        <v>169</v>
      </c>
      <c r="U81" s="523"/>
      <c r="V81" s="937">
        <v>2</v>
      </c>
      <c r="X81" s="523" t="s">
        <v>167</v>
      </c>
      <c r="Y81" s="523"/>
      <c r="Z81" s="941">
        <v>100</v>
      </c>
      <c r="AA81" s="130"/>
    </row>
    <row r="82" spans="2:27" s="71" customFormat="1" ht="11" outlineLevel="1">
      <c r="C82" s="93"/>
      <c r="D82" s="457"/>
      <c r="E82" s="129"/>
      <c r="F82" s="129"/>
      <c r="G82" s="129"/>
      <c r="H82" s="129"/>
      <c r="J82" s="813"/>
      <c r="K82" s="172"/>
      <c r="L82" s="718"/>
      <c r="M82" s="646"/>
      <c r="N82" s="96"/>
      <c r="O82" s="96"/>
      <c r="P82" s="644"/>
      <c r="Q82" s="74"/>
      <c r="R82" s="129"/>
      <c r="T82" s="523"/>
      <c r="U82" s="523"/>
      <c r="V82" s="523"/>
      <c r="X82" s="523" t="s">
        <v>168</v>
      </c>
      <c r="Y82" s="523"/>
      <c r="Z82" s="937">
        <v>4</v>
      </c>
      <c r="AA82" s="130"/>
    </row>
    <row r="83" spans="2:27" s="129" customFormat="1" ht="11">
      <c r="C83" s="429"/>
      <c r="D83" s="457"/>
      <c r="J83" s="390"/>
      <c r="L83" s="449"/>
      <c r="M83" s="392"/>
      <c r="P83" s="196"/>
      <c r="Q83" s="442"/>
      <c r="T83" s="523"/>
      <c r="U83" s="523"/>
      <c r="V83" s="523"/>
      <c r="X83" s="523" t="s">
        <v>169</v>
      </c>
      <c r="Y83" s="523"/>
      <c r="Z83" s="937">
        <v>2</v>
      </c>
      <c r="AA83" s="130"/>
    </row>
    <row r="84" spans="2:27" s="71" customFormat="1" ht="11.25" customHeight="1">
      <c r="C84" s="131"/>
      <c r="D84" s="963" t="s">
        <v>86</v>
      </c>
      <c r="E84" s="964"/>
      <c r="F84" s="964"/>
      <c r="G84" s="964"/>
      <c r="H84" s="964"/>
      <c r="I84" s="964"/>
      <c r="J84" s="964"/>
      <c r="K84" s="964"/>
      <c r="L84" s="964"/>
      <c r="M84" s="964"/>
      <c r="N84" s="964"/>
      <c r="O84" s="964"/>
      <c r="P84" s="965"/>
      <c r="Q84" s="74"/>
      <c r="R84" s="129"/>
      <c r="T84" s="523" t="s">
        <v>170</v>
      </c>
      <c r="U84" s="577"/>
      <c r="V84" s="579">
        <f>PRICE(V74,V76,V77,V78,V79,V80,V81)</f>
        <v>98.802871263489124</v>
      </c>
      <c r="X84" s="523" t="s">
        <v>79</v>
      </c>
      <c r="Y84" s="577"/>
      <c r="Z84" s="940">
        <f>+YIELD(Z74,Z76,Z77,Z80,Z81,Z82,Z83)</f>
        <v>0.13307180343713451</v>
      </c>
      <c r="AA84" s="130"/>
    </row>
    <row r="85" spans="2:27" s="71" customFormat="1" ht="11">
      <c r="C85" s="131"/>
      <c r="D85" s="966"/>
      <c r="E85" s="967"/>
      <c r="F85" s="967"/>
      <c r="G85" s="967"/>
      <c r="H85" s="967"/>
      <c r="I85" s="967"/>
      <c r="J85" s="967"/>
      <c r="K85" s="967"/>
      <c r="L85" s="967"/>
      <c r="M85" s="967"/>
      <c r="N85" s="967"/>
      <c r="O85" s="967"/>
      <c r="P85" s="968"/>
      <c r="Q85" s="74"/>
      <c r="R85" s="129"/>
    </row>
    <row r="86" spans="2:27" s="71" customFormat="1" ht="7.5" customHeight="1">
      <c r="C86" s="131"/>
      <c r="D86" s="387"/>
      <c r="F86" s="388"/>
      <c r="G86" s="388"/>
      <c r="H86" s="388"/>
      <c r="J86" s="160"/>
      <c r="K86" s="160"/>
      <c r="L86" s="160"/>
      <c r="M86" s="160"/>
      <c r="P86" s="94"/>
      <c r="Q86" s="74"/>
      <c r="R86" s="129"/>
      <c r="AA86" s="130"/>
    </row>
    <row r="87" spans="2:27" s="71" customFormat="1" ht="11">
      <c r="C87" s="131"/>
      <c r="D87" s="94"/>
      <c r="F87" s="94"/>
      <c r="G87" s="815"/>
      <c r="H87" s="94"/>
      <c r="I87" s="94"/>
      <c r="J87" s="94"/>
      <c r="K87" s="94"/>
      <c r="L87" s="94"/>
      <c r="M87" s="94"/>
      <c r="N87" s="94"/>
      <c r="O87" s="94"/>
      <c r="P87" s="94"/>
      <c r="Q87" s="74"/>
      <c r="R87" s="129"/>
      <c r="V87" s="71">
        <v>0.12957180343713501</v>
      </c>
      <c r="AA87" s="130"/>
    </row>
    <row r="88" spans="2:27" s="71" customFormat="1" ht="11">
      <c r="C88" s="712" t="s">
        <v>141</v>
      </c>
      <c r="F88" s="155">
        <v>5</v>
      </c>
      <c r="G88" s="815"/>
      <c r="H88" s="94"/>
      <c r="I88" s="94"/>
      <c r="J88" s="94"/>
      <c r="K88" s="94"/>
      <c r="L88" s="94"/>
      <c r="M88" s="94"/>
      <c r="N88" s="94"/>
      <c r="O88" s="94"/>
      <c r="P88" s="94"/>
      <c r="Q88" s="74"/>
      <c r="R88" s="129"/>
      <c r="AA88" s="130"/>
    </row>
    <row r="89" spans="2:27" s="71" customFormat="1" ht="7.5" customHeight="1">
      <c r="C89" s="93"/>
      <c r="F89" s="155"/>
      <c r="G89" s="94"/>
      <c r="H89" s="94"/>
      <c r="I89" s="94"/>
      <c r="J89" s="94"/>
      <c r="K89" s="94"/>
      <c r="L89" s="94"/>
      <c r="M89" s="94"/>
      <c r="N89" s="94"/>
      <c r="O89" s="94"/>
      <c r="P89" s="94"/>
      <c r="Q89" s="74"/>
      <c r="R89" s="129"/>
      <c r="AA89" s="130"/>
    </row>
    <row r="90" spans="2:27" s="129" customFormat="1" ht="11">
      <c r="B90" s="71"/>
      <c r="C90" s="429"/>
      <c r="D90" s="41" t="s">
        <v>142</v>
      </c>
      <c r="E90" s="42"/>
      <c r="F90" s="580"/>
      <c r="G90" s="580"/>
      <c r="H90" s="398" t="s">
        <v>68</v>
      </c>
      <c r="I90" s="397"/>
      <c r="J90" s="397"/>
      <c r="K90" s="397"/>
      <c r="L90" s="397"/>
      <c r="M90" s="397"/>
      <c r="N90" s="397"/>
      <c r="O90" s="397"/>
      <c r="P90" s="399"/>
      <c r="Q90" s="442"/>
      <c r="AA90" s="389"/>
    </row>
    <row r="91" spans="2:27" s="129" customFormat="1" ht="11.25" customHeight="1">
      <c r="B91" s="71"/>
      <c r="C91" s="429"/>
      <c r="D91" s="524" t="s">
        <v>251</v>
      </c>
      <c r="E91" s="15"/>
      <c r="F91" s="719"/>
      <c r="G91" s="719">
        <f>+F67</f>
        <v>3979.9355671695084</v>
      </c>
      <c r="H91" s="773"/>
      <c r="J91" s="765"/>
      <c r="K91" s="765"/>
      <c r="L91" s="765"/>
      <c r="M91" s="765"/>
      <c r="N91" s="765"/>
      <c r="O91" s="765"/>
      <c r="P91" s="768"/>
      <c r="Q91" s="442"/>
      <c r="AA91" s="389"/>
    </row>
    <row r="92" spans="2:27" s="129" customFormat="1" ht="11.25" customHeight="1">
      <c r="B92" s="71"/>
      <c r="C92" s="429"/>
      <c r="D92" s="524" t="s">
        <v>252</v>
      </c>
      <c r="E92" s="15"/>
      <c r="F92" s="34"/>
      <c r="G92" s="34">
        <f>+G91-J47</f>
        <v>2002.9591091255272</v>
      </c>
      <c r="H92" s="805"/>
      <c r="J92" s="767"/>
      <c r="K92" s="767"/>
      <c r="L92" s="767"/>
      <c r="M92" s="767"/>
      <c r="N92" s="767"/>
      <c r="O92" s="767"/>
      <c r="P92" s="769"/>
      <c r="Q92" s="442"/>
      <c r="S92" s="392"/>
      <c r="T92" s="393"/>
      <c r="U92" s="393"/>
      <c r="V92" s="393"/>
      <c r="W92" s="393"/>
      <c r="X92" s="393"/>
      <c r="Y92" s="393"/>
      <c r="Z92" s="393"/>
      <c r="AA92" s="389"/>
    </row>
    <row r="93" spans="2:27" s="129" customFormat="1" ht="11.25" customHeight="1">
      <c r="B93" s="71"/>
      <c r="C93" s="429"/>
      <c r="D93" s="524" t="s">
        <v>351</v>
      </c>
      <c r="E93" s="15"/>
      <c r="F93" s="34"/>
      <c r="G93" s="34">
        <f>+'Share Count'!B13/1000</f>
        <v>13998.402575104185</v>
      </c>
      <c r="H93" s="805"/>
      <c r="J93" s="853"/>
      <c r="K93" s="853"/>
      <c r="L93" s="853"/>
      <c r="M93" s="853"/>
      <c r="N93" s="853"/>
      <c r="O93" s="853"/>
      <c r="P93" s="769"/>
      <c r="Q93" s="442"/>
      <c r="S93" s="392"/>
      <c r="T93" s="393"/>
      <c r="U93" s="393"/>
      <c r="V93" s="393"/>
      <c r="W93" s="393"/>
      <c r="X93" s="393"/>
      <c r="Y93" s="393"/>
      <c r="Z93" s="393"/>
      <c r="AA93" s="389"/>
    </row>
    <row r="94" spans="2:27" s="129" customFormat="1" ht="11.25" customHeight="1" outlineLevel="1">
      <c r="B94" s="71"/>
      <c r="C94" s="429"/>
      <c r="D94" s="524" t="s">
        <v>349</v>
      </c>
      <c r="E94" s="15"/>
      <c r="F94" s="34"/>
      <c r="G94" s="34">
        <f>+'Share Count'!D11/1000</f>
        <v>1908.8730784232971</v>
      </c>
      <c r="H94" s="809"/>
      <c r="J94" s="810"/>
      <c r="K94" s="810"/>
      <c r="L94" s="810"/>
      <c r="M94" s="810"/>
      <c r="N94" s="810"/>
      <c r="O94" s="810"/>
      <c r="P94" s="769"/>
      <c r="Q94" s="442"/>
      <c r="S94" s="392"/>
      <c r="T94" s="393"/>
      <c r="U94" s="393"/>
      <c r="V94" s="393"/>
      <c r="W94" s="393"/>
      <c r="X94" s="393"/>
      <c r="Y94" s="393"/>
      <c r="Z94" s="393"/>
      <c r="AA94" s="389"/>
    </row>
    <row r="95" spans="2:27" s="129" customFormat="1" ht="11.25" customHeight="1" outlineLevel="1">
      <c r="B95" s="71"/>
      <c r="C95" s="429"/>
      <c r="D95" s="524" t="s">
        <v>350</v>
      </c>
      <c r="E95" s="15"/>
      <c r="F95" s="34"/>
      <c r="G95" s="814">
        <f>-G94/SUM(G93:G94)*(G92-E48)</f>
        <v>-97.571386829000545</v>
      </c>
      <c r="H95" s="809"/>
      <c r="J95" s="810"/>
      <c r="K95" s="810"/>
      <c r="L95" s="810"/>
      <c r="M95" s="810"/>
      <c r="N95" s="810"/>
      <c r="O95" s="810"/>
      <c r="P95" s="769"/>
      <c r="Q95" s="442"/>
      <c r="S95" s="392"/>
      <c r="T95" s="393"/>
      <c r="U95" s="393"/>
      <c r="V95" s="393"/>
      <c r="W95" s="393"/>
      <c r="X95" s="393"/>
      <c r="Y95" s="393"/>
      <c r="Z95" s="393"/>
      <c r="AA95" s="389"/>
    </row>
    <row r="96" spans="2:27" s="129" customFormat="1" ht="11.25" customHeight="1">
      <c r="B96" s="71"/>
      <c r="C96" s="429"/>
      <c r="D96" s="524" t="s">
        <v>253</v>
      </c>
      <c r="E96" s="15"/>
      <c r="F96" s="34"/>
      <c r="G96" s="34">
        <f>G92+G95</f>
        <v>1905.3877222965266</v>
      </c>
      <c r="H96" s="809"/>
      <c r="J96" s="810"/>
      <c r="K96" s="810"/>
      <c r="L96" s="810"/>
      <c r="M96" s="810"/>
      <c r="N96" s="810"/>
      <c r="O96" s="810"/>
      <c r="P96" s="769"/>
      <c r="Q96" s="442"/>
      <c r="S96" s="392"/>
      <c r="T96" s="393"/>
      <c r="U96" s="393"/>
      <c r="V96" s="393"/>
      <c r="W96" s="393"/>
      <c r="X96" s="393"/>
      <c r="Y96" s="393"/>
      <c r="Z96" s="393"/>
      <c r="AA96" s="389"/>
    </row>
    <row r="97" spans="1:38" s="129" customFormat="1" ht="11.25" customHeight="1">
      <c r="B97" s="71"/>
      <c r="C97" s="429"/>
      <c r="D97" s="524" t="s">
        <v>411</v>
      </c>
      <c r="E97" s="15"/>
      <c r="F97" s="720"/>
      <c r="G97" s="720">
        <f>G96*$H$26</f>
        <v>311.2541798510257</v>
      </c>
      <c r="H97" s="805"/>
      <c r="I97" s="844"/>
      <c r="J97" s="767"/>
      <c r="K97" s="767"/>
      <c r="L97" s="767"/>
      <c r="M97" s="767"/>
      <c r="N97" s="767"/>
      <c r="O97" s="767"/>
      <c r="P97" s="769"/>
      <c r="Q97" s="442"/>
      <c r="S97" s="392"/>
      <c r="T97" s="393"/>
      <c r="U97" s="393"/>
      <c r="V97" s="393"/>
      <c r="W97" s="393"/>
      <c r="X97" s="393"/>
      <c r="Y97" s="393"/>
      <c r="Z97" s="393"/>
      <c r="AA97" s="389"/>
    </row>
    <row r="98" spans="1:38" s="129" customFormat="1" ht="11.25" customHeight="1">
      <c r="B98" s="71"/>
      <c r="C98" s="429"/>
      <c r="D98" s="830" t="s">
        <v>412</v>
      </c>
      <c r="E98" s="831"/>
      <c r="F98" s="832"/>
      <c r="G98" s="899">
        <f>H22</f>
        <v>194.37</v>
      </c>
      <c r="H98" s="766"/>
      <c r="J98" s="767"/>
      <c r="K98" s="767"/>
      <c r="L98" s="767"/>
      <c r="M98" s="767"/>
      <c r="N98" s="767"/>
      <c r="O98" s="767"/>
      <c r="P98" s="769"/>
      <c r="Q98" s="442"/>
      <c r="S98" s="392"/>
      <c r="T98" s="393"/>
      <c r="U98" s="393"/>
      <c r="V98" s="393"/>
      <c r="W98" s="393"/>
      <c r="X98" s="393"/>
      <c r="Y98" s="393"/>
      <c r="Z98" s="393"/>
      <c r="AA98" s="389"/>
    </row>
    <row r="99" spans="1:38" s="129" customFormat="1" ht="11.25" customHeight="1">
      <c r="B99" s="71"/>
      <c r="C99" s="429"/>
      <c r="D99" s="453" t="s">
        <v>256</v>
      </c>
      <c r="E99" s="774"/>
      <c r="F99" s="812"/>
      <c r="G99" s="900">
        <v>1</v>
      </c>
      <c r="H99" s="805" t="s">
        <v>352</v>
      </c>
      <c r="J99" s="767"/>
      <c r="K99" s="767"/>
      <c r="L99" s="767"/>
      <c r="M99" s="767"/>
      <c r="N99" s="767"/>
      <c r="O99" s="767"/>
      <c r="P99" s="769"/>
      <c r="Q99" s="442"/>
      <c r="S99" s="392"/>
      <c r="T99" s="393"/>
      <c r="U99" s="393"/>
      <c r="V99" s="393"/>
      <c r="W99" s="393"/>
      <c r="X99" s="393"/>
      <c r="Y99" s="393"/>
      <c r="Z99" s="393"/>
      <c r="AA99" s="389"/>
    </row>
    <row r="100" spans="1:38" s="129" customFormat="1" ht="11.25" customHeight="1">
      <c r="B100" s="71"/>
      <c r="C100" s="429"/>
      <c r="D100" s="524" t="s">
        <v>206</v>
      </c>
      <c r="E100" s="15"/>
      <c r="F100" s="499"/>
      <c r="G100" s="499">
        <f>+G91/$J$51</f>
        <v>13.081264785419439</v>
      </c>
      <c r="H100" s="805"/>
      <c r="J100" s="767"/>
      <c r="K100" s="767"/>
      <c r="L100" s="767"/>
      <c r="M100" s="767"/>
      <c r="N100" s="767"/>
      <c r="O100" s="767"/>
      <c r="P100" s="769"/>
      <c r="Q100" s="442"/>
      <c r="S100" s="392"/>
      <c r="T100" s="393"/>
      <c r="U100" s="393"/>
      <c r="V100" s="393"/>
      <c r="W100" s="393"/>
      <c r="X100" s="393"/>
      <c r="Y100" s="393"/>
      <c r="Z100" s="393"/>
      <c r="AA100" s="389"/>
    </row>
    <row r="101" spans="1:38" s="129" customFormat="1" ht="11.25" customHeight="1">
      <c r="B101" s="71"/>
      <c r="C101" s="429"/>
      <c r="D101" s="528" t="s">
        <v>205</v>
      </c>
      <c r="E101" s="27"/>
      <c r="F101" s="721"/>
      <c r="G101" s="721">
        <f>+$F$232</f>
        <v>12.301666666666666</v>
      </c>
      <c r="H101" s="807"/>
      <c r="I101" s="770"/>
      <c r="J101" s="770"/>
      <c r="K101" s="770"/>
      <c r="L101" s="770"/>
      <c r="M101" s="770"/>
      <c r="N101" s="770"/>
      <c r="O101" s="770"/>
      <c r="P101" s="771"/>
      <c r="Q101" s="442"/>
      <c r="S101" s="392"/>
      <c r="T101" s="393"/>
      <c r="U101" s="393"/>
      <c r="V101" s="393"/>
      <c r="W101" s="393"/>
      <c r="X101" s="393"/>
      <c r="Y101" s="393"/>
      <c r="Z101" s="393"/>
      <c r="AA101" s="389"/>
    </row>
    <row r="102" spans="1:38" s="129" customFormat="1" ht="11">
      <c r="B102" s="71"/>
      <c r="C102" s="429"/>
      <c r="D102" s="390"/>
      <c r="F102" s="391"/>
      <c r="G102" s="391"/>
      <c r="H102" s="391"/>
      <c r="J102" s="166"/>
      <c r="L102" s="394"/>
      <c r="M102" s="395"/>
      <c r="P102" s="108"/>
      <c r="Q102" s="442"/>
      <c r="T102" s="396"/>
      <c r="U102" s="396"/>
      <c r="V102" s="396"/>
      <c r="W102" s="396"/>
      <c r="X102" s="396"/>
      <c r="Y102" s="396"/>
      <c r="Z102" s="396"/>
      <c r="AA102" s="389"/>
    </row>
    <row r="103" spans="1:38" s="71" customFormat="1" ht="11">
      <c r="C103" s="933" t="s">
        <v>87</v>
      </c>
      <c r="F103" s="94"/>
      <c r="G103" s="94"/>
      <c r="H103" s="94"/>
      <c r="I103" s="94"/>
      <c r="J103" s="94"/>
      <c r="K103" s="94"/>
      <c r="L103" s="94"/>
      <c r="M103" s="94"/>
      <c r="N103" s="94"/>
      <c r="O103" s="94"/>
      <c r="P103" s="94"/>
      <c r="Q103" s="74"/>
      <c r="R103" s="129"/>
      <c r="AA103" s="130"/>
    </row>
    <row r="104" spans="1:38" s="71" customFormat="1" ht="11">
      <c r="C104" s="712" t="s">
        <v>421</v>
      </c>
      <c r="F104" s="94"/>
      <c r="G104" s="94"/>
      <c r="H104" s="94"/>
      <c r="I104" s="94"/>
      <c r="J104" s="94"/>
      <c r="K104" s="94"/>
      <c r="L104" s="94"/>
      <c r="M104" s="94"/>
      <c r="N104" s="94"/>
      <c r="O104" s="94"/>
      <c r="P104" s="94"/>
      <c r="Q104" s="74"/>
      <c r="R104" s="129"/>
      <c r="AA104" s="130"/>
    </row>
    <row r="105" spans="1:38" s="71" customFormat="1" ht="11">
      <c r="C105" s="511" t="s">
        <v>347</v>
      </c>
      <c r="D105" s="86"/>
      <c r="E105" s="86"/>
      <c r="F105" s="111"/>
      <c r="G105" s="111"/>
      <c r="H105" s="111"/>
      <c r="I105" s="111"/>
      <c r="J105" s="111"/>
      <c r="K105" s="111"/>
      <c r="L105" s="111"/>
      <c r="M105" s="111"/>
      <c r="N105" s="111"/>
      <c r="O105" s="111"/>
      <c r="P105" s="111"/>
      <c r="Q105" s="87"/>
      <c r="R105" s="129"/>
      <c r="AA105" s="130"/>
    </row>
    <row r="106" spans="1:38" s="174" customFormat="1" ht="3" customHeight="1">
      <c r="A106" s="71"/>
      <c r="B106" s="71"/>
      <c r="C106" s="127"/>
      <c r="D106" s="123"/>
      <c r="E106" s="118"/>
      <c r="F106" s="107"/>
      <c r="G106" s="107"/>
      <c r="H106" s="106"/>
      <c r="I106" s="127"/>
      <c r="J106" s="123"/>
      <c r="K106" s="126"/>
      <c r="L106" s="128"/>
      <c r="M106" s="107"/>
      <c r="N106" s="107"/>
      <c r="O106" s="124"/>
      <c r="P106" s="107"/>
      <c r="Q106" s="94"/>
      <c r="R106" s="71"/>
      <c r="S106" s="71"/>
      <c r="T106" s="71"/>
      <c r="U106" s="71"/>
      <c r="V106" s="71"/>
      <c r="W106" s="71"/>
      <c r="X106" s="71"/>
      <c r="Y106" s="71"/>
      <c r="Z106" s="71"/>
      <c r="AA106" s="71"/>
      <c r="AB106" s="71"/>
      <c r="AC106" s="71"/>
      <c r="AD106" s="71"/>
      <c r="AE106" s="71"/>
      <c r="AF106" s="71"/>
      <c r="AG106" s="71"/>
      <c r="AH106" s="71"/>
      <c r="AI106" s="71"/>
      <c r="AJ106" s="71"/>
      <c r="AK106" s="71"/>
      <c r="AL106" s="71"/>
    </row>
    <row r="107" spans="1:38">
      <c r="A107" s="186"/>
      <c r="C107" s="89" t="s">
        <v>90</v>
      </c>
      <c r="D107" s="90"/>
      <c r="E107" s="91"/>
      <c r="F107" s="90"/>
      <c r="G107" s="90"/>
      <c r="H107" s="90"/>
      <c r="I107" s="91"/>
      <c r="J107" s="90"/>
      <c r="K107" s="90"/>
      <c r="L107" s="90"/>
      <c r="M107" s="91"/>
      <c r="N107" s="90"/>
      <c r="O107" s="90"/>
      <c r="P107" s="90"/>
      <c r="Q107" s="92"/>
    </row>
    <row r="108" spans="1:38" ht="6" customHeight="1">
      <c r="A108" s="186"/>
      <c r="B108" s="71"/>
      <c r="C108" s="93"/>
      <c r="D108" s="94"/>
      <c r="E108" s="95"/>
      <c r="F108" s="96"/>
      <c r="G108" s="96"/>
      <c r="H108" s="96"/>
      <c r="I108" s="95"/>
      <c r="J108" s="96"/>
      <c r="K108" s="96"/>
      <c r="L108" s="96"/>
      <c r="M108" s="95"/>
      <c r="N108" s="96"/>
      <c r="O108" s="94"/>
      <c r="P108" s="94"/>
      <c r="Q108" s="98"/>
      <c r="R108" s="71"/>
      <c r="S108" s="71"/>
      <c r="T108" s="71"/>
      <c r="U108" s="71"/>
      <c r="V108" s="71"/>
      <c r="W108" s="71"/>
      <c r="X108" s="71"/>
      <c r="Y108" s="71"/>
      <c r="Z108" s="71"/>
      <c r="AL108" s="71"/>
    </row>
    <row r="109" spans="1:38">
      <c r="A109" s="186"/>
      <c r="B109" s="125"/>
      <c r="C109" s="187" t="s">
        <v>91</v>
      </c>
      <c r="D109" s="188"/>
      <c r="E109" s="189"/>
      <c r="F109" s="190"/>
      <c r="G109" s="191"/>
      <c r="H109" s="191"/>
      <c r="I109" s="192"/>
      <c r="J109" s="192"/>
      <c r="K109" s="191" t="s">
        <v>92</v>
      </c>
      <c r="L109" s="191"/>
      <c r="M109" s="192"/>
      <c r="N109" s="191"/>
      <c r="O109" s="188"/>
      <c r="P109" s="188"/>
      <c r="Q109" s="193"/>
      <c r="R109" s="125"/>
      <c r="S109" s="125"/>
      <c r="T109" s="125"/>
      <c r="U109" s="125"/>
      <c r="V109" s="125"/>
      <c r="W109" s="125"/>
      <c r="X109" s="125"/>
      <c r="Y109" s="125"/>
      <c r="Z109" s="125"/>
      <c r="AL109" s="125"/>
    </row>
    <row r="110" spans="1:38">
      <c r="A110" s="129"/>
      <c r="B110" s="129"/>
      <c r="C110" s="194" t="s">
        <v>296</v>
      </c>
      <c r="D110" s="108"/>
      <c r="E110" s="118"/>
      <c r="F110" s="120"/>
      <c r="G110" s="107"/>
      <c r="H110" s="107"/>
      <c r="I110" s="106"/>
      <c r="J110" s="107"/>
      <c r="K110" s="195" t="s">
        <v>348</v>
      </c>
      <c r="L110" s="107"/>
      <c r="M110" s="106"/>
      <c r="N110" s="107"/>
      <c r="O110" s="108"/>
      <c r="P110" s="108"/>
      <c r="Q110" s="196"/>
      <c r="R110" s="129"/>
      <c r="S110" s="129"/>
      <c r="T110" s="129"/>
      <c r="U110" s="129"/>
      <c r="V110" s="129"/>
      <c r="W110" s="129"/>
      <c r="X110" s="129"/>
      <c r="Y110" s="129"/>
      <c r="Z110" s="129"/>
      <c r="AL110" s="129"/>
    </row>
    <row r="111" spans="1:38">
      <c r="A111" s="129"/>
      <c r="B111" s="129"/>
      <c r="C111" s="194" t="s">
        <v>297</v>
      </c>
      <c r="D111" s="108"/>
      <c r="E111" s="118"/>
      <c r="F111" s="120"/>
      <c r="G111" s="107"/>
      <c r="H111" s="107"/>
      <c r="I111" s="106"/>
      <c r="J111" s="107"/>
      <c r="K111" s="195" t="s">
        <v>301</v>
      </c>
      <c r="L111" s="107"/>
      <c r="M111" s="106"/>
      <c r="N111" s="107"/>
      <c r="O111" s="108"/>
      <c r="P111" s="108"/>
      <c r="Q111" s="196"/>
      <c r="R111" s="129"/>
      <c r="S111" s="129"/>
      <c r="T111" s="129"/>
      <c r="U111" s="129"/>
      <c r="V111" s="129"/>
      <c r="W111" s="129"/>
      <c r="X111" s="129"/>
      <c r="Y111" s="129"/>
      <c r="Z111" s="129"/>
      <c r="AL111" s="129"/>
    </row>
    <row r="112" spans="1:38">
      <c r="A112" s="129"/>
      <c r="B112" s="129"/>
      <c r="C112" s="194" t="s">
        <v>298</v>
      </c>
      <c r="D112" s="108"/>
      <c r="E112" s="118"/>
      <c r="F112" s="120"/>
      <c r="G112" s="107"/>
      <c r="H112" s="107"/>
      <c r="I112" s="106"/>
      <c r="J112" s="107"/>
      <c r="K112" s="195" t="s">
        <v>302</v>
      </c>
      <c r="L112" s="107"/>
      <c r="M112" s="106"/>
      <c r="N112" s="107"/>
      <c r="O112" s="108"/>
      <c r="P112" s="108"/>
      <c r="Q112" s="196"/>
      <c r="R112" s="129"/>
      <c r="S112" s="129"/>
      <c r="T112" s="129"/>
      <c r="U112" s="129"/>
      <c r="V112" s="129"/>
      <c r="W112" s="129"/>
      <c r="X112" s="129"/>
      <c r="Y112" s="129"/>
      <c r="Z112" s="129"/>
      <c r="AL112" s="129"/>
    </row>
    <row r="113" spans="1:39">
      <c r="A113" s="129"/>
      <c r="B113" s="129"/>
      <c r="C113" s="194" t="s">
        <v>299</v>
      </c>
      <c r="D113" s="108"/>
      <c r="E113" s="118"/>
      <c r="F113" s="120"/>
      <c r="G113" s="107"/>
      <c r="H113" s="107"/>
      <c r="I113" s="106"/>
      <c r="J113" s="107"/>
      <c r="K113" s="195" t="s">
        <v>303</v>
      </c>
      <c r="L113" s="107"/>
      <c r="M113" s="106"/>
      <c r="N113" s="107"/>
      <c r="O113" s="108"/>
      <c r="P113" s="108"/>
      <c r="Q113" s="196"/>
      <c r="R113" s="129"/>
      <c r="S113" s="129"/>
      <c r="T113" s="129"/>
      <c r="U113" s="129"/>
      <c r="V113" s="129"/>
      <c r="W113" s="129"/>
      <c r="X113" s="129"/>
      <c r="Y113" s="129"/>
      <c r="Z113" s="129"/>
      <c r="AL113" s="129"/>
    </row>
    <row r="114" spans="1:39">
      <c r="A114" s="129"/>
      <c r="B114" s="129"/>
      <c r="C114" s="194" t="s">
        <v>300</v>
      </c>
      <c r="D114" s="108"/>
      <c r="E114" s="118"/>
      <c r="F114" s="120"/>
      <c r="G114" s="107"/>
      <c r="H114" s="107"/>
      <c r="I114" s="106"/>
      <c r="J114" s="107"/>
      <c r="K114" s="195" t="s">
        <v>304</v>
      </c>
      <c r="L114" s="107"/>
      <c r="M114" s="106"/>
      <c r="N114" s="107"/>
      <c r="O114" s="108"/>
      <c r="P114" s="108"/>
      <c r="Q114" s="196"/>
      <c r="R114" s="129"/>
      <c r="S114" s="129"/>
      <c r="T114" s="129"/>
      <c r="U114" s="129"/>
      <c r="V114" s="129"/>
      <c r="W114" s="129"/>
      <c r="X114" s="129"/>
      <c r="Y114" s="129"/>
      <c r="Z114" s="129"/>
      <c r="AL114" s="129"/>
    </row>
    <row r="115" spans="1:39">
      <c r="A115" s="197"/>
      <c r="B115" s="129"/>
      <c r="C115" s="194"/>
      <c r="D115" s="119"/>
      <c r="E115" s="118"/>
      <c r="F115" s="120"/>
      <c r="G115" s="198"/>
      <c r="H115" s="198"/>
      <c r="I115" s="121"/>
      <c r="J115" s="198"/>
      <c r="K115" s="195"/>
      <c r="L115" s="198"/>
      <c r="M115" s="121"/>
      <c r="N115" s="198"/>
      <c r="O115" s="119"/>
      <c r="P115" s="119"/>
      <c r="Q115" s="199"/>
      <c r="R115" s="129"/>
      <c r="S115" s="129"/>
      <c r="T115" s="129"/>
      <c r="U115" s="129"/>
      <c r="V115" s="129"/>
      <c r="W115" s="129"/>
      <c r="X115" s="129"/>
      <c r="Y115" s="129"/>
      <c r="Z115" s="129"/>
      <c r="AL115" s="129"/>
    </row>
    <row r="116" spans="1:39">
      <c r="A116" s="129"/>
      <c r="B116" s="129"/>
      <c r="C116" s="194"/>
      <c r="D116" s="119"/>
      <c r="E116" s="200"/>
      <c r="F116" s="120"/>
      <c r="G116" s="198"/>
      <c r="H116" s="198"/>
      <c r="I116" s="121"/>
      <c r="J116" s="198"/>
      <c r="K116" s="195"/>
      <c r="L116" s="198"/>
      <c r="M116" s="121"/>
      <c r="N116" s="198"/>
      <c r="O116" s="119"/>
      <c r="P116" s="119"/>
      <c r="Q116" s="199"/>
      <c r="R116" s="129"/>
      <c r="S116" s="129"/>
      <c r="T116" s="129"/>
      <c r="U116" s="129"/>
      <c r="V116" s="129"/>
      <c r="W116" s="129"/>
      <c r="X116" s="129"/>
      <c r="Y116" s="129"/>
      <c r="Z116" s="129"/>
      <c r="AL116" s="129"/>
    </row>
    <row r="117" spans="1:39" ht="6" customHeight="1">
      <c r="A117" s="71"/>
      <c r="B117" s="71"/>
      <c r="C117" s="110"/>
      <c r="D117" s="111"/>
      <c r="E117" s="201"/>
      <c r="F117" s="113"/>
      <c r="G117" s="113"/>
      <c r="H117" s="113"/>
      <c r="I117" s="112"/>
      <c r="J117" s="113"/>
      <c r="K117" s="113"/>
      <c r="L117" s="113"/>
      <c r="M117" s="112"/>
      <c r="N117" s="113"/>
      <c r="O117" s="111"/>
      <c r="P117" s="111"/>
      <c r="Q117" s="114"/>
      <c r="R117" s="71"/>
      <c r="S117" s="71"/>
      <c r="T117" s="71"/>
      <c r="U117" s="71"/>
      <c r="V117" s="71"/>
      <c r="W117" s="71"/>
      <c r="X117" s="71"/>
      <c r="Y117" s="71"/>
      <c r="Z117" s="71"/>
      <c r="AL117" s="71"/>
    </row>
    <row r="118" spans="1:39" s="174" customFormat="1">
      <c r="A118" s="71"/>
      <c r="B118" s="71"/>
      <c r="C118" s="230"/>
      <c r="D118" s="94"/>
      <c r="E118" s="95"/>
      <c r="F118" s="96"/>
      <c r="G118" s="96"/>
      <c r="H118" s="96"/>
      <c r="I118" s="95"/>
      <c r="J118" s="96"/>
      <c r="K118" s="96"/>
      <c r="L118" s="96"/>
      <c r="M118" s="95"/>
      <c r="N118" s="96"/>
      <c r="O118" s="94"/>
      <c r="P118" s="94"/>
      <c r="Q118" s="94"/>
      <c r="R118" s="71"/>
      <c r="S118" s="71"/>
      <c r="T118" s="71"/>
      <c r="U118" s="71"/>
      <c r="V118" s="71"/>
      <c r="W118" s="71"/>
      <c r="X118" s="71"/>
      <c r="Y118" s="71"/>
      <c r="Z118" s="71"/>
      <c r="AA118" s="71"/>
      <c r="AB118" s="71"/>
      <c r="AC118" s="71"/>
      <c r="AD118" s="71"/>
      <c r="AE118" s="71"/>
      <c r="AF118" s="71"/>
      <c r="AG118" s="71"/>
      <c r="AH118" s="71"/>
      <c r="AI118" s="71"/>
      <c r="AJ118" s="71"/>
      <c r="AK118" s="71"/>
      <c r="AL118" s="71"/>
    </row>
    <row r="119" spans="1:39">
      <c r="C119" s="89" t="s">
        <v>89</v>
      </c>
      <c r="D119" s="90"/>
      <c r="E119" s="91"/>
      <c r="F119" s="90"/>
      <c r="G119" s="90"/>
      <c r="H119" s="90"/>
      <c r="I119" s="91"/>
      <c r="J119" s="90"/>
      <c r="K119" s="90"/>
      <c r="L119" s="90"/>
      <c r="M119" s="91"/>
      <c r="N119" s="90"/>
      <c r="O119" s="90"/>
      <c r="P119" s="90"/>
      <c r="Q119" s="92"/>
    </row>
    <row r="120" spans="1:39" s="174" customFormat="1" ht="6.75" customHeight="1">
      <c r="A120" s="71"/>
      <c r="B120" s="71"/>
      <c r="C120" s="505"/>
      <c r="D120" s="506"/>
      <c r="E120" s="507"/>
      <c r="F120" s="506"/>
      <c r="G120" s="506"/>
      <c r="H120" s="506"/>
      <c r="I120" s="507"/>
      <c r="J120" s="506"/>
      <c r="K120" s="506"/>
      <c r="L120" s="506"/>
      <c r="M120" s="507"/>
      <c r="N120" s="506"/>
      <c r="O120" s="506"/>
      <c r="P120" s="506"/>
      <c r="Q120" s="508"/>
      <c r="R120" s="71"/>
      <c r="S120" s="585"/>
      <c r="T120" s="585"/>
      <c r="U120" s="585"/>
      <c r="V120" s="585"/>
      <c r="W120" s="585"/>
      <c r="X120" s="585"/>
      <c r="Y120" s="585"/>
      <c r="Z120" s="585"/>
      <c r="AA120" s="585"/>
      <c r="AB120" s="585"/>
      <c r="AC120" s="585"/>
      <c r="AD120" s="585"/>
      <c r="AE120" s="585"/>
      <c r="AF120" s="585"/>
      <c r="AG120" s="585"/>
      <c r="AH120" s="585"/>
      <c r="AI120" s="585"/>
      <c r="AJ120" s="585"/>
      <c r="AK120" s="585"/>
      <c r="AL120" s="585"/>
      <c r="AM120" s="585"/>
    </row>
    <row r="121" spans="1:39" s="461" customFormat="1">
      <c r="A121" s="94"/>
      <c r="B121" s="94"/>
      <c r="C121" s="430"/>
      <c r="D121" s="431"/>
      <c r="E121" s="786" t="s">
        <v>353</v>
      </c>
      <c r="F121" s="786"/>
      <c r="G121" s="786"/>
      <c r="H121" s="786"/>
      <c r="I121" s="786"/>
      <c r="K121" s="786" t="s">
        <v>180</v>
      </c>
      <c r="L121" s="786"/>
      <c r="M121" s="786"/>
      <c r="N121" s="786"/>
      <c r="O121" s="786"/>
      <c r="P121" s="642"/>
      <c r="Q121" s="509"/>
      <c r="S121" s="585"/>
      <c r="T121" s="585"/>
      <c r="U121" s="585"/>
      <c r="V121" s="585"/>
      <c r="W121" s="585"/>
      <c r="X121" s="585"/>
      <c r="Y121" s="585"/>
      <c r="Z121" s="585"/>
      <c r="AA121" s="585"/>
      <c r="AB121" s="585"/>
      <c r="AC121" s="585"/>
      <c r="AD121" s="585"/>
      <c r="AE121" s="585"/>
      <c r="AF121" s="585"/>
      <c r="AG121" s="585"/>
      <c r="AH121" s="585"/>
      <c r="AI121" s="585"/>
      <c r="AJ121" s="585"/>
      <c r="AK121" s="585"/>
      <c r="AL121" s="585"/>
      <c r="AM121" s="585"/>
    </row>
    <row r="122" spans="1:39" s="377" customFormat="1">
      <c r="A122" s="71"/>
      <c r="B122" s="71"/>
      <c r="C122" s="432"/>
      <c r="D122" s="431"/>
      <c r="E122" s="433">
        <f>+J35</f>
        <v>42946</v>
      </c>
      <c r="F122" s="433">
        <f>E122</f>
        <v>42946</v>
      </c>
      <c r="G122" s="14" t="s">
        <v>32</v>
      </c>
      <c r="H122" s="433">
        <f>E122-366</f>
        <v>42580</v>
      </c>
      <c r="I122" s="440" t="s">
        <v>32</v>
      </c>
      <c r="K122" s="433">
        <f>E122</f>
        <v>42946</v>
      </c>
      <c r="L122" s="433">
        <f>$K$122</f>
        <v>42946</v>
      </c>
      <c r="M122" s="14" t="s">
        <v>32</v>
      </c>
      <c r="N122" s="433">
        <f>H122</f>
        <v>42580</v>
      </c>
      <c r="O122" s="440" t="s">
        <v>32</v>
      </c>
      <c r="Q122" s="510"/>
      <c r="S122" s="585"/>
      <c r="T122" s="585"/>
      <c r="U122" s="585"/>
      <c r="V122" s="585"/>
      <c r="W122" s="585"/>
      <c r="X122" s="585"/>
      <c r="Y122" s="585"/>
      <c r="Z122" s="585"/>
      <c r="AA122" s="585"/>
      <c r="AB122" s="585"/>
      <c r="AC122" s="585"/>
      <c r="AD122" s="585"/>
      <c r="AE122" s="585"/>
      <c r="AF122" s="585"/>
      <c r="AG122" s="585"/>
      <c r="AH122" s="585"/>
      <c r="AI122" s="585"/>
      <c r="AJ122" s="585"/>
      <c r="AK122" s="585"/>
      <c r="AL122" s="585"/>
      <c r="AM122" s="585"/>
    </row>
    <row r="123" spans="1:39" s="377" customFormat="1">
      <c r="A123" s="71"/>
      <c r="B123" s="71"/>
      <c r="C123" s="430"/>
      <c r="D123" s="431"/>
      <c r="E123" s="428" t="s">
        <v>18</v>
      </c>
      <c r="F123" s="428" t="s">
        <v>160</v>
      </c>
      <c r="G123" s="40" t="s">
        <v>160</v>
      </c>
      <c r="H123" s="428" t="s">
        <v>18</v>
      </c>
      <c r="I123" s="434" t="s">
        <v>33</v>
      </c>
      <c r="K123" s="428" t="s">
        <v>18</v>
      </c>
      <c r="L123" s="428" t="s">
        <v>160</v>
      </c>
      <c r="M123" s="40" t="s">
        <v>235</v>
      </c>
      <c r="N123" s="428" t="s">
        <v>18</v>
      </c>
      <c r="O123" s="434" t="s">
        <v>33</v>
      </c>
      <c r="Q123" s="510"/>
      <c r="S123" s="585"/>
      <c r="T123" s="585"/>
      <c r="U123" s="585"/>
      <c r="V123" s="585"/>
      <c r="W123" s="585"/>
      <c r="X123" s="585"/>
      <c r="Y123" s="585"/>
      <c r="Z123" s="585"/>
      <c r="AA123" s="585"/>
      <c r="AB123" s="585"/>
      <c r="AC123" s="585"/>
      <c r="AD123" s="585"/>
      <c r="AE123" s="585"/>
      <c r="AF123" s="585"/>
      <c r="AG123" s="585"/>
      <c r="AH123" s="585"/>
      <c r="AI123" s="585"/>
      <c r="AJ123" s="585"/>
      <c r="AK123" s="585"/>
      <c r="AL123" s="585"/>
      <c r="AM123" s="585"/>
    </row>
    <row r="124" spans="1:39" s="377" customFormat="1">
      <c r="A124" s="71"/>
      <c r="B124" s="71"/>
      <c r="C124" s="885" t="s">
        <v>314</v>
      </c>
      <c r="D124" s="431"/>
      <c r="E124" s="889">
        <v>48.470999999999997</v>
      </c>
      <c r="F124" s="889">
        <v>51.323</v>
      </c>
      <c r="G124" s="438">
        <f>+E124/F124-1</f>
        <v>-5.5569627652319653E-2</v>
      </c>
      <c r="H124" s="889">
        <v>46.85</v>
      </c>
      <c r="I124" s="438">
        <f t="shared" ref="I124:I126" si="7">+E124/H124-1</f>
        <v>3.4599786552828027E-2</v>
      </c>
      <c r="K124" s="889">
        <v>337.71600000000001</v>
      </c>
      <c r="L124" s="889">
        <v>337.85</v>
      </c>
      <c r="M124" s="438">
        <f>+K124/L124-1</f>
        <v>-3.9662572147403097E-4</v>
      </c>
      <c r="N124" s="889">
        <v>304.995</v>
      </c>
      <c r="O124" s="438">
        <f>+K124/N124-1</f>
        <v>0.10728372596272062</v>
      </c>
      <c r="Q124" s="510"/>
      <c r="S124" s="585"/>
      <c r="T124" s="585"/>
      <c r="U124" s="585"/>
      <c r="V124" s="585"/>
      <c r="W124" s="585"/>
      <c r="X124" s="585"/>
      <c r="Y124" s="585"/>
      <c r="Z124" s="585"/>
      <c r="AA124" s="585"/>
      <c r="AB124" s="585"/>
      <c r="AC124" s="585"/>
      <c r="AD124" s="585"/>
      <c r="AE124" s="585"/>
      <c r="AF124" s="585"/>
      <c r="AG124" s="585"/>
      <c r="AH124" s="585"/>
      <c r="AI124" s="585"/>
      <c r="AJ124" s="585"/>
      <c r="AK124" s="585"/>
      <c r="AL124" s="585"/>
      <c r="AM124" s="585"/>
    </row>
    <row r="125" spans="1:39" s="377" customFormat="1">
      <c r="A125" s="71"/>
      <c r="B125" s="71"/>
      <c r="C125" s="885" t="s">
        <v>315</v>
      </c>
      <c r="D125" s="431"/>
      <c r="E125" s="890">
        <v>24.85</v>
      </c>
      <c r="F125" s="890">
        <v>27.097999999999999</v>
      </c>
      <c r="G125" s="438">
        <f t="shared" ref="G125:G127" si="8">+E125/F125-1</f>
        <v>-8.2958151893128607E-2</v>
      </c>
      <c r="H125" s="890">
        <v>18.978999999999999</v>
      </c>
      <c r="I125" s="438">
        <f t="shared" si="7"/>
        <v>0.30934190420991636</v>
      </c>
      <c r="K125" s="890">
        <v>130.166</v>
      </c>
      <c r="L125" s="890">
        <v>144.376</v>
      </c>
      <c r="M125" s="438">
        <f>+K125/L125-1</f>
        <v>-9.8423560702609936E-2</v>
      </c>
      <c r="N125" s="890">
        <v>112.444</v>
      </c>
      <c r="O125" s="438">
        <f>+K125/N125-1</f>
        <v>0.15760734232151119</v>
      </c>
      <c r="Q125" s="510"/>
      <c r="S125" s="585"/>
      <c r="T125" s="585"/>
      <c r="U125" s="585"/>
      <c r="V125" s="585"/>
      <c r="W125" s="585"/>
      <c r="X125" s="585"/>
      <c r="Y125" s="585"/>
      <c r="Z125" s="585"/>
      <c r="AA125" s="585"/>
      <c r="AB125" s="585"/>
      <c r="AC125" s="585"/>
      <c r="AD125" s="585"/>
      <c r="AE125" s="585"/>
      <c r="AF125" s="585"/>
      <c r="AG125" s="585"/>
      <c r="AH125" s="585"/>
      <c r="AI125" s="585"/>
      <c r="AJ125" s="585"/>
      <c r="AK125" s="585"/>
      <c r="AL125" s="585"/>
      <c r="AM125" s="585"/>
    </row>
    <row r="126" spans="1:39" s="377" customFormat="1">
      <c r="A126" s="71"/>
      <c r="B126" s="71"/>
      <c r="C126" s="885" t="s">
        <v>316</v>
      </c>
      <c r="D126" s="431"/>
      <c r="E126" s="891">
        <v>15.866</v>
      </c>
      <c r="F126" s="891">
        <v>15.686999999999999</v>
      </c>
      <c r="G126" s="886">
        <f t="shared" si="8"/>
        <v>1.1410722254095784E-2</v>
      </c>
      <c r="H126" s="891">
        <v>16.024999999999999</v>
      </c>
      <c r="I126" s="886">
        <f t="shared" si="7"/>
        <v>-9.9219968798751612E-3</v>
      </c>
      <c r="K126" s="891">
        <v>115.01300000000001</v>
      </c>
      <c r="L126" s="891">
        <v>113.48</v>
      </c>
      <c r="M126" s="886">
        <f>+K126/L126-1</f>
        <v>1.3508988367994412E-2</v>
      </c>
      <c r="N126" s="891">
        <v>109.875</v>
      </c>
      <c r="O126" s="886">
        <f>+K126/N126-1</f>
        <v>4.6762229806598388E-2</v>
      </c>
      <c r="Q126" s="510"/>
      <c r="S126" s="585"/>
      <c r="T126" s="585"/>
      <c r="U126" s="585"/>
      <c r="V126" s="585"/>
      <c r="W126" s="585"/>
      <c r="X126" s="585"/>
      <c r="Y126" s="585"/>
      <c r="Z126" s="585"/>
      <c r="AA126" s="585"/>
      <c r="AB126" s="585"/>
      <c r="AC126" s="585"/>
      <c r="AD126" s="585"/>
      <c r="AE126" s="585"/>
      <c r="AF126" s="585"/>
      <c r="AG126" s="585"/>
      <c r="AH126" s="585"/>
      <c r="AI126" s="585"/>
      <c r="AJ126" s="585"/>
      <c r="AK126" s="585"/>
      <c r="AL126" s="585"/>
      <c r="AM126" s="585"/>
    </row>
    <row r="127" spans="1:39" s="377" customFormat="1">
      <c r="A127" s="71"/>
      <c r="B127" s="71"/>
      <c r="C127" s="704" t="s">
        <v>317</v>
      </c>
      <c r="D127" s="705"/>
      <c r="E127" s="892">
        <f>SUM(E124:E126)</f>
        <v>89.186999999999998</v>
      </c>
      <c r="F127" s="892">
        <f>SUM(F124:F126)</f>
        <v>94.10799999999999</v>
      </c>
      <c r="G127" s="888">
        <f t="shared" si="8"/>
        <v>-5.2290984825944631E-2</v>
      </c>
      <c r="H127" s="892">
        <f>SUM(H124:H126)</f>
        <v>81.854000000000013</v>
      </c>
      <c r="I127" s="888">
        <f>+E127/H127-1</f>
        <v>8.9586336648178166E-2</v>
      </c>
      <c r="J127" s="594"/>
      <c r="K127" s="892">
        <f>SUM(K124:K126)</f>
        <v>582.89499999999998</v>
      </c>
      <c r="L127" s="892">
        <f>SUM(L124:L126)</f>
        <v>595.70600000000002</v>
      </c>
      <c r="M127" s="888">
        <f>+K127/L127-1</f>
        <v>-2.1505574897684454E-2</v>
      </c>
      <c r="N127" s="892">
        <f>SUM(N124:N126)</f>
        <v>527.31400000000008</v>
      </c>
      <c r="O127" s="888">
        <f>+K127/N127-1</f>
        <v>0.10540399079106555</v>
      </c>
      <c r="Q127" s="510"/>
      <c r="S127" s="585">
        <f>K127-L127</f>
        <v>-12.811000000000035</v>
      </c>
      <c r="T127" s="585"/>
      <c r="U127" s="585"/>
      <c r="V127" s="585"/>
      <c r="W127" s="585"/>
      <c r="X127" s="585"/>
      <c r="Y127" s="585"/>
      <c r="Z127" s="585"/>
      <c r="AA127" s="585"/>
      <c r="AB127" s="585"/>
      <c r="AC127" s="585"/>
      <c r="AD127" s="585"/>
      <c r="AE127" s="585"/>
      <c r="AF127" s="585"/>
      <c r="AG127" s="585"/>
      <c r="AH127" s="585"/>
      <c r="AI127" s="585"/>
      <c r="AJ127" s="585"/>
      <c r="AK127" s="585"/>
      <c r="AL127" s="585"/>
      <c r="AM127" s="585"/>
    </row>
    <row r="128" spans="1:39" s="377" customFormat="1">
      <c r="A128" s="71"/>
      <c r="B128" s="71"/>
      <c r="C128" s="884" t="s">
        <v>313</v>
      </c>
      <c r="D128" s="705"/>
      <c r="E128" s="901">
        <v>5.5E-2</v>
      </c>
      <c r="F128" s="901"/>
      <c r="G128" s="438"/>
      <c r="H128" s="901">
        <v>-3.0000000000000001E-3</v>
      </c>
      <c r="I128" s="438"/>
      <c r="J128" s="594"/>
      <c r="K128" s="901">
        <v>0.05</v>
      </c>
      <c r="L128" s="901"/>
      <c r="M128" s="438"/>
      <c r="N128" s="901">
        <v>-0.06</v>
      </c>
      <c r="O128" s="438"/>
      <c r="Q128" s="510"/>
      <c r="S128" s="585"/>
      <c r="T128" s="585"/>
      <c r="U128" s="585"/>
      <c r="V128" s="585"/>
      <c r="W128" s="585"/>
      <c r="X128" s="585"/>
      <c r="Y128" s="585"/>
      <c r="Z128" s="585"/>
      <c r="AA128" s="585"/>
      <c r="AB128" s="585"/>
      <c r="AC128" s="585"/>
      <c r="AD128" s="585"/>
      <c r="AE128" s="585"/>
      <c r="AF128" s="585"/>
      <c r="AG128" s="585"/>
      <c r="AH128" s="585"/>
      <c r="AI128" s="585"/>
      <c r="AJ128" s="585"/>
      <c r="AK128" s="585"/>
      <c r="AL128" s="585"/>
      <c r="AM128" s="585"/>
    </row>
    <row r="129" spans="1:39" s="377" customFormat="1" ht="8.25" customHeight="1">
      <c r="A129" s="71"/>
      <c r="B129" s="71"/>
      <c r="C129" s="437"/>
      <c r="D129" s="705"/>
      <c r="E129" s="438"/>
      <c r="F129" s="438"/>
      <c r="G129" s="554"/>
      <c r="H129" s="439"/>
      <c r="I129" s="554"/>
      <c r="J129" s="594"/>
      <c r="K129" s="438"/>
      <c r="L129" s="438"/>
      <c r="M129" s="554"/>
      <c r="N129" s="439"/>
      <c r="O129" s="554"/>
      <c r="Q129" s="510"/>
      <c r="S129" s="585"/>
      <c r="T129" s="585"/>
      <c r="U129" s="585"/>
      <c r="V129" s="585"/>
      <c r="W129" s="585"/>
      <c r="X129" s="585"/>
      <c r="Y129" s="585"/>
      <c r="Z129" s="585"/>
      <c r="AA129" s="585"/>
      <c r="AB129" s="585"/>
      <c r="AC129" s="585"/>
      <c r="AD129" s="585"/>
      <c r="AE129" s="585"/>
      <c r="AF129" s="585"/>
      <c r="AG129" s="585"/>
      <c r="AH129" s="585"/>
      <c r="AI129" s="585"/>
      <c r="AJ129" s="585"/>
      <c r="AK129" s="585"/>
      <c r="AL129" s="585"/>
      <c r="AM129" s="585"/>
    </row>
    <row r="130" spans="1:39" s="377" customFormat="1">
      <c r="A130" s="71"/>
      <c r="B130" s="71"/>
      <c r="C130" s="512" t="s">
        <v>158</v>
      </c>
      <c r="D130" s="705"/>
      <c r="E130" s="893">
        <v>22.609000000000002</v>
      </c>
      <c r="F130" s="893">
        <v>24.084</v>
      </c>
      <c r="G130" s="438">
        <f>+E130/F130-1</f>
        <v>-6.1243979405414262E-2</v>
      </c>
      <c r="H130" s="893">
        <v>20.858000000000001</v>
      </c>
      <c r="I130" s="438">
        <f>+E130/H130-1</f>
        <v>8.3948604851855402E-2</v>
      </c>
      <c r="J130" s="594"/>
      <c r="K130" s="887">
        <v>133.303</v>
      </c>
      <c r="L130" s="893">
        <v>137.24799999999999</v>
      </c>
      <c r="M130" s="438">
        <f>+K130/L130-1</f>
        <v>-2.8743588249009022E-2</v>
      </c>
      <c r="N130" s="887">
        <v>120.502</v>
      </c>
      <c r="O130" s="438">
        <f>+K130/N130-1</f>
        <v>0.10623060198170986</v>
      </c>
      <c r="Q130" s="510"/>
      <c r="S130" s="585">
        <f>K130-L130</f>
        <v>-3.9449999999999932</v>
      </c>
      <c r="T130" s="585"/>
      <c r="U130" s="585"/>
      <c r="V130" s="585"/>
      <c r="W130" s="585"/>
      <c r="X130" s="585"/>
      <c r="Y130" s="585"/>
      <c r="Z130" s="585"/>
      <c r="AA130" s="585"/>
      <c r="AB130" s="585"/>
      <c r="AC130" s="585"/>
      <c r="AD130" s="585"/>
      <c r="AE130" s="585"/>
      <c r="AF130" s="585"/>
      <c r="AG130" s="585"/>
      <c r="AH130" s="585"/>
      <c r="AI130" s="585"/>
      <c r="AJ130" s="585"/>
      <c r="AK130" s="585"/>
      <c r="AL130" s="585"/>
      <c r="AM130" s="585"/>
    </row>
    <row r="131" spans="1:39" s="377" customFormat="1">
      <c r="A131" s="71"/>
      <c r="B131" s="71"/>
      <c r="C131" s="430" t="s">
        <v>8</v>
      </c>
      <c r="D131" s="705"/>
      <c r="E131" s="438">
        <f>+E130/E127</f>
        <v>0.25350107078385864</v>
      </c>
      <c r="F131" s="438">
        <f>+F130/F127</f>
        <v>0.25591873166999618</v>
      </c>
      <c r="G131" s="438">
        <f>E131-F131</f>
        <v>-2.4176608861375404E-3</v>
      </c>
      <c r="H131" s="438">
        <f>+H130/H127</f>
        <v>0.25481955677181317</v>
      </c>
      <c r="I131" s="438">
        <f>E131-H131</f>
        <v>-1.3184859879545319E-3</v>
      </c>
      <c r="J131" s="594"/>
      <c r="K131" s="438">
        <f>+K130/K127</f>
        <v>0.22869127372854459</v>
      </c>
      <c r="L131" s="438">
        <f>+L130/L127</f>
        <v>0.23039553068124208</v>
      </c>
      <c r="M131" s="438">
        <f>K131-L131</f>
        <v>-1.7042569526974916E-3</v>
      </c>
      <c r="N131" s="438">
        <f>+N130/N127</f>
        <v>0.22852038823167975</v>
      </c>
      <c r="O131" s="438">
        <f>K131-N131</f>
        <v>1.7088549686483656E-4</v>
      </c>
      <c r="Q131" s="510"/>
      <c r="S131" s="585"/>
      <c r="T131" s="585"/>
      <c r="U131" s="585"/>
      <c r="V131" s="585"/>
      <c r="W131" s="585"/>
      <c r="X131" s="585"/>
      <c r="Y131" s="585"/>
      <c r="Z131" s="585"/>
      <c r="AA131" s="585"/>
      <c r="AB131" s="585"/>
      <c r="AC131" s="585"/>
      <c r="AD131" s="585"/>
      <c r="AE131" s="585"/>
      <c r="AF131" s="585"/>
      <c r="AG131" s="585"/>
      <c r="AH131" s="585"/>
      <c r="AI131" s="585"/>
      <c r="AJ131" s="585"/>
      <c r="AK131" s="585"/>
      <c r="AL131" s="585"/>
      <c r="AM131" s="585"/>
    </row>
    <row r="132" spans="1:39" s="377" customFormat="1">
      <c r="A132" s="71"/>
      <c r="B132" s="71"/>
      <c r="C132" s="430"/>
      <c r="D132" s="431"/>
      <c r="E132" s="439"/>
      <c r="F132" s="439"/>
      <c r="G132" s="443"/>
      <c r="H132" s="439"/>
      <c r="I132" s="443"/>
      <c r="J132" s="594" t="s">
        <v>30</v>
      </c>
      <c r="K132" s="439"/>
      <c r="L132" s="439"/>
      <c r="M132" s="439"/>
      <c r="N132" s="443"/>
      <c r="O132" s="439"/>
      <c r="P132" s="443"/>
      <c r="Q132" s="510"/>
      <c r="S132" s="585"/>
      <c r="T132" s="585"/>
      <c r="U132" s="585"/>
      <c r="V132" s="585"/>
      <c r="W132" s="585"/>
      <c r="X132" s="585"/>
      <c r="Y132" s="585"/>
      <c r="Z132" s="585"/>
      <c r="AA132" s="585"/>
      <c r="AB132" s="585"/>
      <c r="AC132" s="585"/>
      <c r="AD132" s="585"/>
      <c r="AE132" s="585"/>
      <c r="AF132" s="585"/>
      <c r="AG132" s="585"/>
      <c r="AH132" s="585"/>
      <c r="AI132" s="585"/>
      <c r="AJ132" s="585"/>
      <c r="AK132" s="585"/>
      <c r="AL132" s="585"/>
      <c r="AM132" s="585"/>
    </row>
    <row r="133" spans="1:39" s="377" customFormat="1" outlineLevel="1">
      <c r="A133" s="71"/>
      <c r="B133" s="71"/>
      <c r="C133" s="512" t="s">
        <v>1</v>
      </c>
      <c r="D133" s="431"/>
      <c r="E133" s="699"/>
      <c r="F133" s="780"/>
      <c r="G133" s="438" t="e">
        <f>+E133/F133-1</f>
        <v>#DIV/0!</v>
      </c>
      <c r="H133" s="699"/>
      <c r="I133" s="438" t="e">
        <f>+E133/H133-1</f>
        <v>#DIV/0!</v>
      </c>
      <c r="K133" s="699"/>
      <c r="L133" s="699"/>
      <c r="M133" s="514">
        <f>K133-L133</f>
        <v>0</v>
      </c>
      <c r="N133" s="438" t="e">
        <f>+K133/L133-1</f>
        <v>#DIV/0!</v>
      </c>
      <c r="O133" s="699"/>
      <c r="P133" s="438" t="e">
        <f>+K133/O133-1</f>
        <v>#DIV/0!</v>
      </c>
      <c r="Q133" s="510"/>
      <c r="S133" s="585"/>
      <c r="T133" s="585"/>
      <c r="U133" s="585"/>
      <c r="V133" s="585"/>
      <c r="W133" s="585"/>
      <c r="X133" s="585"/>
      <c r="Y133" s="585"/>
      <c r="Z133" s="585"/>
      <c r="AA133" s="585"/>
      <c r="AB133" s="585"/>
      <c r="AC133" s="585"/>
      <c r="AD133" s="585"/>
      <c r="AE133" s="585"/>
      <c r="AF133" s="585"/>
      <c r="AG133" s="585"/>
      <c r="AH133" s="585"/>
      <c r="AI133" s="585"/>
      <c r="AJ133" s="585"/>
      <c r="AK133" s="585"/>
      <c r="AL133" s="585"/>
      <c r="AM133" s="585"/>
    </row>
    <row r="134" spans="1:39" s="377" customFormat="1" outlineLevel="1">
      <c r="A134" s="71"/>
      <c r="B134" s="71"/>
      <c r="C134" s="512" t="s">
        <v>195</v>
      </c>
      <c r="D134" s="431"/>
      <c r="E134" s="699"/>
      <c r="F134" s="463"/>
      <c r="G134" s="438" t="s">
        <v>24</v>
      </c>
      <c r="H134" s="699"/>
      <c r="I134" s="438" t="str">
        <f>+IFERROR(E134/H134-1,"n/a")</f>
        <v>n/a</v>
      </c>
      <c r="K134" s="699"/>
      <c r="L134" s="463"/>
      <c r="M134" s="463" t="s">
        <v>24</v>
      </c>
      <c r="N134" s="463" t="s">
        <v>24</v>
      </c>
      <c r="O134" s="699"/>
      <c r="P134" s="438" t="e">
        <f>+K134/O134-1</f>
        <v>#DIV/0!</v>
      </c>
      <c r="Q134" s="510"/>
      <c r="S134" s="585"/>
      <c r="T134" s="585"/>
      <c r="U134" s="585"/>
      <c r="V134" s="585"/>
      <c r="W134" s="585"/>
      <c r="X134" s="585"/>
      <c r="Y134" s="585"/>
      <c r="Z134" s="585"/>
      <c r="AA134" s="585"/>
      <c r="AB134" s="585"/>
      <c r="AC134" s="585"/>
      <c r="AD134" s="585"/>
      <c r="AE134" s="585"/>
      <c r="AF134" s="585"/>
      <c r="AG134" s="585"/>
      <c r="AH134" s="585"/>
      <c r="AI134" s="585"/>
      <c r="AJ134" s="585"/>
      <c r="AK134" s="585"/>
      <c r="AL134" s="585"/>
      <c r="AM134" s="585"/>
    </row>
    <row r="135" spans="1:39" s="377" customFormat="1" outlineLevel="1">
      <c r="A135" s="71"/>
      <c r="B135" s="71"/>
      <c r="C135" s="512"/>
      <c r="D135" s="431"/>
      <c r="E135" s="699"/>
      <c r="F135" s="463"/>
      <c r="G135" s="463"/>
      <c r="H135" s="699"/>
      <c r="I135" s="438"/>
      <c r="K135" s="699"/>
      <c r="L135" s="463"/>
      <c r="M135" s="438"/>
      <c r="N135" s="699"/>
      <c r="O135" s="438"/>
      <c r="Q135" s="510"/>
      <c r="S135" s="585"/>
      <c r="T135" s="585"/>
      <c r="U135" s="585"/>
      <c r="V135" s="585"/>
      <c r="W135" s="585"/>
      <c r="X135" s="585"/>
      <c r="Y135" s="585"/>
      <c r="Z135" s="585"/>
      <c r="AA135" s="585"/>
      <c r="AB135" s="585"/>
      <c r="AC135" s="585"/>
      <c r="AD135" s="585"/>
      <c r="AE135" s="585"/>
      <c r="AF135" s="585"/>
      <c r="AG135" s="585"/>
      <c r="AH135" s="585"/>
      <c r="AI135" s="585"/>
      <c r="AJ135" s="585"/>
      <c r="AK135" s="585"/>
      <c r="AL135" s="585"/>
      <c r="AM135" s="585"/>
    </row>
    <row r="136" spans="1:39" s="377" customFormat="1">
      <c r="A136" s="71"/>
      <c r="B136" s="71"/>
      <c r="C136" s="441"/>
      <c r="D136" s="431"/>
      <c r="E136" s="463"/>
      <c r="F136" s="463"/>
      <c r="G136" s="438"/>
      <c r="H136" s="463"/>
      <c r="I136" s="438"/>
      <c r="K136" s="463"/>
      <c r="L136" s="463"/>
      <c r="M136" s="438"/>
      <c r="N136" s="463"/>
      <c r="O136" s="438"/>
      <c r="Q136" s="510"/>
      <c r="S136" s="585"/>
      <c r="T136" s="585"/>
      <c r="U136" s="585"/>
      <c r="V136" s="585"/>
      <c r="W136" s="585"/>
      <c r="X136" s="585"/>
      <c r="Y136" s="585"/>
      <c r="Z136" s="585"/>
      <c r="AA136" s="585"/>
      <c r="AB136" s="585"/>
      <c r="AC136" s="585"/>
      <c r="AD136" s="585"/>
      <c r="AE136" s="585"/>
      <c r="AF136" s="585"/>
      <c r="AG136" s="585"/>
      <c r="AH136" s="585"/>
      <c r="AI136" s="585"/>
      <c r="AJ136" s="585"/>
      <c r="AK136" s="585"/>
      <c r="AL136" s="585"/>
      <c r="AM136" s="585"/>
    </row>
    <row r="137" spans="1:39" s="377" customFormat="1">
      <c r="A137" s="71"/>
      <c r="B137" s="71"/>
      <c r="C137" s="716" t="s">
        <v>199</v>
      </c>
      <c r="D137" s="717"/>
      <c r="E137" s="715"/>
      <c r="F137" s="715"/>
      <c r="G137" s="438"/>
      <c r="H137" s="463"/>
      <c r="I137" s="438"/>
      <c r="K137" s="463"/>
      <c r="L137" s="463"/>
      <c r="M137" s="438"/>
      <c r="N137" s="463"/>
      <c r="O137" s="438"/>
      <c r="Q137" s="510"/>
      <c r="S137" s="585"/>
      <c r="T137" s="585"/>
      <c r="U137" s="585"/>
      <c r="V137" s="585"/>
      <c r="W137" s="585"/>
      <c r="X137" s="585"/>
      <c r="Y137" s="585"/>
      <c r="Z137" s="585"/>
      <c r="AA137" s="585"/>
      <c r="AB137" s="585"/>
      <c r="AC137" s="585"/>
      <c r="AD137" s="585"/>
      <c r="AE137" s="585"/>
      <c r="AF137" s="585"/>
      <c r="AG137" s="585"/>
      <c r="AH137" s="585"/>
      <c r="AI137" s="585"/>
      <c r="AJ137" s="585"/>
      <c r="AK137" s="585"/>
      <c r="AL137" s="585"/>
      <c r="AM137" s="585"/>
    </row>
    <row r="138" spans="1:39" s="377" customFormat="1">
      <c r="A138" s="71"/>
      <c r="B138" s="71"/>
      <c r="C138" s="512" t="s">
        <v>200</v>
      </c>
      <c r="D138" s="431"/>
      <c r="E138" s="514"/>
      <c r="F138" s="514">
        <f>K130</f>
        <v>133.303</v>
      </c>
      <c r="G138" s="438"/>
      <c r="H138" s="463"/>
      <c r="I138" s="438"/>
      <c r="K138" s="463"/>
      <c r="L138" s="463"/>
      <c r="M138" s="438"/>
      <c r="N138" s="463"/>
      <c r="O138" s="438"/>
      <c r="Q138" s="510"/>
      <c r="S138" s="585"/>
      <c r="T138" s="585"/>
      <c r="U138" s="585"/>
      <c r="V138" s="585"/>
      <c r="W138" s="585"/>
      <c r="X138" s="585"/>
      <c r="Y138" s="585"/>
      <c r="Z138" s="585"/>
      <c r="AA138" s="585"/>
      <c r="AB138" s="585"/>
      <c r="AC138" s="585"/>
      <c r="AD138" s="585"/>
      <c r="AE138" s="585"/>
      <c r="AF138" s="585"/>
      <c r="AG138" s="585"/>
      <c r="AH138" s="585"/>
      <c r="AI138" s="585"/>
      <c r="AJ138" s="585"/>
      <c r="AK138" s="585"/>
      <c r="AL138" s="585"/>
      <c r="AM138" s="585"/>
    </row>
    <row r="139" spans="1:39" s="377" customFormat="1">
      <c r="A139" s="71"/>
      <c r="B139" s="71"/>
      <c r="C139" s="512" t="s">
        <v>201</v>
      </c>
      <c r="D139" s="431"/>
      <c r="E139" s="701"/>
      <c r="F139" s="701">
        <f>N130</f>
        <v>120.502</v>
      </c>
      <c r="G139" s="438"/>
      <c r="H139" s="463"/>
      <c r="I139" s="438"/>
      <c r="K139" s="463"/>
      <c r="L139" s="463"/>
      <c r="M139" s="438"/>
      <c r="N139" s="463"/>
      <c r="O139" s="438"/>
      <c r="Q139" s="510"/>
      <c r="S139" s="585"/>
      <c r="T139" s="585"/>
      <c r="U139" s="585"/>
      <c r="V139" s="585"/>
      <c r="W139" s="585"/>
      <c r="X139" s="585"/>
      <c r="Y139" s="585"/>
      <c r="Z139" s="585"/>
      <c r="AA139" s="585"/>
      <c r="AB139" s="585"/>
      <c r="AC139" s="585"/>
      <c r="AD139" s="585"/>
      <c r="AE139" s="585"/>
      <c r="AF139" s="585"/>
      <c r="AG139" s="585"/>
      <c r="AH139" s="585"/>
      <c r="AI139" s="585"/>
      <c r="AJ139" s="585"/>
      <c r="AK139" s="585"/>
      <c r="AL139" s="585"/>
      <c r="AM139" s="585"/>
    </row>
    <row r="140" spans="1:39" s="377" customFormat="1">
      <c r="A140" s="71"/>
      <c r="B140" s="71"/>
      <c r="C140" s="512" t="s">
        <v>202</v>
      </c>
      <c r="D140" s="431"/>
      <c r="E140" s="702"/>
      <c r="F140" s="702">
        <f>I178</f>
        <v>241.29676903718862</v>
      </c>
      <c r="G140" s="438"/>
      <c r="H140" s="463"/>
      <c r="I140" s="438"/>
      <c r="K140" s="463"/>
      <c r="L140" s="463"/>
      <c r="M140" s="438"/>
      <c r="N140" s="463"/>
      <c r="O140" s="438"/>
      <c r="Q140" s="510"/>
      <c r="S140" s="585"/>
      <c r="T140" s="585"/>
      <c r="U140" s="585"/>
      <c r="V140" s="585"/>
      <c r="W140" s="585"/>
      <c r="X140" s="585"/>
      <c r="Y140" s="585"/>
      <c r="Z140" s="585"/>
      <c r="AA140" s="585"/>
      <c r="AB140" s="585"/>
      <c r="AC140" s="585"/>
      <c r="AD140" s="585"/>
      <c r="AE140" s="585"/>
      <c r="AF140" s="585"/>
      <c r="AG140" s="585"/>
      <c r="AH140" s="585"/>
      <c r="AI140" s="585"/>
      <c r="AJ140" s="585"/>
      <c r="AK140" s="585"/>
      <c r="AL140" s="585"/>
      <c r="AM140" s="585"/>
    </row>
    <row r="141" spans="1:39" s="377" customFormat="1">
      <c r="A141" s="71"/>
      <c r="B141" s="71"/>
      <c r="C141" s="775" t="s">
        <v>203</v>
      </c>
      <c r="D141" s="776"/>
      <c r="E141" s="777"/>
      <c r="F141" s="777">
        <f>F138+F140-F139</f>
        <v>254.09776903718858</v>
      </c>
      <c r="G141" s="438"/>
      <c r="H141" s="463"/>
      <c r="I141" s="438"/>
      <c r="K141" s="463"/>
      <c r="L141" s="463"/>
      <c r="M141" s="438"/>
      <c r="N141" s="463"/>
      <c r="O141" s="438"/>
      <c r="Q141" s="510"/>
      <c r="S141" s="585"/>
      <c r="T141" s="585"/>
      <c r="U141" s="585"/>
      <c r="V141" s="585"/>
      <c r="W141" s="585"/>
      <c r="X141" s="585"/>
      <c r="Y141" s="585"/>
      <c r="Z141" s="585"/>
      <c r="AA141" s="585"/>
      <c r="AB141" s="585"/>
      <c r="AC141" s="585"/>
      <c r="AD141" s="585"/>
      <c r="AE141" s="585"/>
      <c r="AF141" s="585"/>
      <c r="AG141" s="585"/>
      <c r="AH141" s="585"/>
      <c r="AI141" s="585"/>
      <c r="AJ141" s="585"/>
      <c r="AK141" s="585"/>
      <c r="AL141" s="585"/>
      <c r="AM141" s="585"/>
    </row>
    <row r="142" spans="1:39" s="377" customFormat="1">
      <c r="A142" s="71"/>
      <c r="B142" s="71"/>
      <c r="C142" s="700" t="s">
        <v>204</v>
      </c>
      <c r="D142" s="431"/>
      <c r="E142" s="463"/>
      <c r="F142" s="463"/>
      <c r="G142" s="438"/>
      <c r="H142" s="463"/>
      <c r="I142" s="438"/>
      <c r="K142" s="463"/>
      <c r="L142" s="463"/>
      <c r="M142" s="438"/>
      <c r="N142" s="463"/>
      <c r="O142" s="438"/>
      <c r="Q142" s="510"/>
      <c r="S142" s="585"/>
      <c r="T142" s="585"/>
      <c r="U142" s="585"/>
      <c r="V142" s="585"/>
      <c r="W142" s="585"/>
      <c r="X142" s="585"/>
      <c r="Y142" s="585"/>
      <c r="Z142" s="585"/>
      <c r="AA142" s="585"/>
      <c r="AB142" s="585"/>
      <c r="AC142" s="585"/>
      <c r="AD142" s="585"/>
      <c r="AE142" s="585"/>
      <c r="AF142" s="585"/>
      <c r="AG142" s="585"/>
      <c r="AH142" s="585"/>
      <c r="AI142" s="585"/>
      <c r="AJ142" s="585"/>
      <c r="AK142" s="585"/>
      <c r="AL142" s="585"/>
      <c r="AM142" s="585"/>
    </row>
    <row r="143" spans="1:39" s="377" customFormat="1">
      <c r="A143" s="71"/>
      <c r="B143" s="71"/>
      <c r="C143" s="512" t="s">
        <v>254</v>
      </c>
      <c r="D143" s="431"/>
      <c r="E143" s="710"/>
      <c r="F143" s="829">
        <f>F144-F141</f>
        <v>50.14923096281143</v>
      </c>
      <c r="G143" s="438"/>
      <c r="H143" s="463"/>
      <c r="I143" s="438"/>
      <c r="K143" s="463"/>
      <c r="L143" s="463"/>
      <c r="M143" s="438"/>
      <c r="N143" s="463"/>
      <c r="O143" s="438"/>
      <c r="Q143" s="510"/>
      <c r="S143" s="585"/>
      <c r="T143" s="585"/>
      <c r="U143" s="585"/>
      <c r="V143" s="585"/>
      <c r="W143" s="585"/>
      <c r="X143" s="585"/>
      <c r="Y143" s="585"/>
      <c r="Z143" s="585"/>
      <c r="AA143" s="585"/>
      <c r="AB143" s="585"/>
      <c r="AC143" s="585"/>
      <c r="AD143" s="585"/>
      <c r="AE143" s="585"/>
      <c r="AF143" s="585"/>
      <c r="AG143" s="585"/>
      <c r="AH143" s="585"/>
      <c r="AI143" s="585"/>
      <c r="AJ143" s="585"/>
      <c r="AK143" s="585"/>
      <c r="AL143" s="585"/>
      <c r="AM143" s="585"/>
    </row>
    <row r="144" spans="1:39" s="377" customFormat="1">
      <c r="A144" s="71"/>
      <c r="B144" s="71"/>
      <c r="C144" s="775" t="s">
        <v>318</v>
      </c>
      <c r="D144" s="778"/>
      <c r="E144" s="779"/>
      <c r="F144" s="828">
        <v>304.24700000000001</v>
      </c>
      <c r="G144" s="438"/>
      <c r="H144" s="463"/>
      <c r="I144" s="438"/>
      <c r="K144" s="463"/>
      <c r="L144" s="463"/>
      <c r="M144" s="438"/>
      <c r="N144" s="463"/>
      <c r="O144" s="438"/>
      <c r="Q144" s="510"/>
      <c r="S144" s="585"/>
      <c r="T144" s="585"/>
      <c r="U144" s="585"/>
      <c r="V144" s="585"/>
      <c r="W144" s="585"/>
      <c r="X144" s="585"/>
      <c r="Y144" s="585"/>
      <c r="Z144" s="585"/>
      <c r="AA144" s="585"/>
      <c r="AB144" s="585"/>
      <c r="AC144" s="585"/>
      <c r="AD144" s="585"/>
      <c r="AE144" s="585"/>
      <c r="AF144" s="585"/>
      <c r="AG144" s="585"/>
      <c r="AH144" s="585"/>
      <c r="AI144" s="585"/>
      <c r="AJ144" s="585"/>
      <c r="AK144" s="585"/>
      <c r="AL144" s="585"/>
      <c r="AM144" s="585"/>
    </row>
    <row r="145" spans="1:39" s="513" customFormat="1">
      <c r="A145" s="125"/>
      <c r="B145" s="125"/>
      <c r="C145" s="587"/>
      <c r="D145" s="516"/>
      <c r="E145" s="517"/>
      <c r="F145" s="517"/>
      <c r="G145" s="518"/>
      <c r="H145" s="517"/>
      <c r="I145" s="518"/>
      <c r="J145" s="519"/>
      <c r="K145" s="521"/>
      <c r="L145" s="517"/>
      <c r="M145" s="518"/>
      <c r="N145" s="517"/>
      <c r="O145" s="518"/>
      <c r="P145" s="586"/>
      <c r="Q145" s="520"/>
      <c r="S145" s="585"/>
      <c r="T145" s="585"/>
      <c r="U145" s="585"/>
      <c r="V145" s="585"/>
      <c r="W145" s="585"/>
      <c r="X145" s="585"/>
      <c r="Y145" s="585"/>
      <c r="Z145" s="585"/>
      <c r="AA145" s="585"/>
      <c r="AB145" s="585"/>
      <c r="AC145" s="585"/>
      <c r="AD145" s="585"/>
      <c r="AE145" s="585"/>
      <c r="AF145" s="585"/>
      <c r="AG145" s="585"/>
      <c r="AH145" s="585"/>
      <c r="AI145" s="585"/>
      <c r="AJ145" s="585"/>
      <c r="AK145" s="585"/>
      <c r="AL145" s="585"/>
      <c r="AM145" s="585"/>
    </row>
    <row r="146" spans="1:39" s="377" customFormat="1" ht="9" customHeight="1">
      <c r="A146" s="71"/>
      <c r="B146" s="71"/>
      <c r="C146" s="441"/>
      <c r="D146" s="431"/>
      <c r="E146" s="436"/>
      <c r="F146" s="436"/>
      <c r="G146" s="436"/>
      <c r="H146" s="436"/>
      <c r="I146" s="438"/>
      <c r="J146" s="435"/>
      <c r="K146" s="436"/>
      <c r="L146" s="436"/>
      <c r="M146" s="436"/>
      <c r="N146" s="436"/>
      <c r="O146" s="438"/>
      <c r="P146" s="582"/>
      <c r="Q146" s="444"/>
      <c r="AF146" s="71"/>
      <c r="AG146" s="71"/>
      <c r="AH146" s="71"/>
      <c r="AI146" s="71"/>
      <c r="AJ146" s="71"/>
      <c r="AK146" s="71"/>
      <c r="AL146" s="71"/>
    </row>
    <row r="147" spans="1:39">
      <c r="A147" s="71"/>
      <c r="B147" s="71"/>
      <c r="C147" s="89" t="s">
        <v>88</v>
      </c>
      <c r="D147" s="90"/>
      <c r="E147" s="91"/>
      <c r="F147" s="90"/>
      <c r="G147" s="90"/>
      <c r="H147" s="90"/>
      <c r="I147" s="91"/>
      <c r="J147" s="90"/>
      <c r="K147" s="90"/>
      <c r="L147" s="90"/>
      <c r="M147" s="91"/>
      <c r="N147" s="90"/>
      <c r="O147" s="90"/>
      <c r="P147" s="90"/>
      <c r="Q147" s="92"/>
      <c r="R147" s="71"/>
      <c r="S147" s="71"/>
      <c r="T147" s="71"/>
      <c r="U147" s="71"/>
      <c r="V147" s="71"/>
      <c r="W147" s="71"/>
      <c r="X147" s="71"/>
      <c r="Y147" s="71"/>
      <c r="Z147" s="71"/>
      <c r="AA147" s="71"/>
      <c r="AB147" s="71"/>
      <c r="AC147" s="71"/>
      <c r="AD147" s="71"/>
      <c r="AE147" s="71"/>
      <c r="AF147" s="71"/>
      <c r="AG147" s="71"/>
      <c r="AH147" s="71"/>
      <c r="AI147" s="71"/>
      <c r="AJ147" s="71"/>
      <c r="AK147" s="71"/>
      <c r="AL147" s="71"/>
    </row>
    <row r="148" spans="1:39">
      <c r="A148" s="71"/>
      <c r="B148" s="71"/>
      <c r="C148" s="175"/>
      <c r="D148" s="94"/>
      <c r="E148" s="95"/>
      <c r="F148" s="96"/>
      <c r="G148" s="96"/>
      <c r="H148" s="96"/>
      <c r="I148" s="95"/>
      <c r="J148" s="96"/>
      <c r="K148" s="96"/>
      <c r="L148" s="96"/>
      <c r="M148" s="95"/>
      <c r="N148" s="96"/>
      <c r="O148" s="94"/>
      <c r="P148" s="94"/>
      <c r="Q148" s="98"/>
      <c r="R148" s="71"/>
      <c r="S148" s="71"/>
      <c r="T148" s="71"/>
      <c r="U148" s="71"/>
      <c r="V148" s="71"/>
      <c r="W148" s="71"/>
      <c r="X148" s="71"/>
      <c r="Y148" s="71"/>
      <c r="Z148" s="71"/>
      <c r="AA148" s="71"/>
      <c r="AB148" s="71"/>
      <c r="AC148" s="71"/>
      <c r="AD148" s="71"/>
      <c r="AE148" s="71"/>
      <c r="AF148" s="71"/>
      <c r="AG148" s="71"/>
      <c r="AH148" s="71"/>
      <c r="AI148" s="71"/>
      <c r="AJ148" s="71"/>
      <c r="AK148" s="71"/>
      <c r="AL148" s="71"/>
    </row>
    <row r="149" spans="1:39">
      <c r="A149" s="71"/>
      <c r="B149" s="71"/>
      <c r="C149" s="93"/>
      <c r="D149" s="94"/>
      <c r="E149" s="95"/>
      <c r="F149" s="96"/>
      <c r="G149" s="96"/>
      <c r="H149" s="96"/>
      <c r="I149" s="95"/>
      <c r="J149" s="96"/>
      <c r="K149" s="96"/>
      <c r="L149" s="96"/>
      <c r="M149" s="95"/>
      <c r="N149" s="96"/>
      <c r="O149" s="94"/>
      <c r="P149" s="94"/>
      <c r="Q149" s="98"/>
      <c r="R149" s="71"/>
      <c r="S149" s="71"/>
      <c r="T149" s="71"/>
      <c r="U149" s="71"/>
      <c r="V149" s="71"/>
      <c r="W149" s="71"/>
      <c r="X149" s="71"/>
      <c r="Y149" s="71"/>
      <c r="Z149" s="71"/>
      <c r="AA149" s="71"/>
      <c r="AB149" s="71"/>
      <c r="AC149" s="71"/>
      <c r="AD149" s="71"/>
      <c r="AE149" s="71"/>
      <c r="AF149" s="71"/>
      <c r="AG149" s="71"/>
      <c r="AH149" s="71"/>
      <c r="AI149" s="71"/>
      <c r="AJ149" s="71"/>
      <c r="AK149" s="71"/>
      <c r="AL149" s="71"/>
    </row>
    <row r="150" spans="1:39">
      <c r="A150" s="71"/>
      <c r="B150" s="71"/>
      <c r="C150" s="93"/>
      <c r="D150" s="94"/>
      <c r="E150" s="95"/>
      <c r="F150" s="96"/>
      <c r="G150" s="96"/>
      <c r="H150" s="96"/>
      <c r="I150" s="95"/>
      <c r="J150" s="96"/>
      <c r="K150" s="96"/>
      <c r="L150" s="96"/>
      <c r="M150" s="95"/>
      <c r="N150" s="96"/>
      <c r="O150" s="94"/>
      <c r="P150" s="94"/>
      <c r="Q150" s="98"/>
      <c r="R150" s="71"/>
      <c r="S150" s="71"/>
      <c r="T150" s="71"/>
      <c r="U150" s="71"/>
      <c r="V150" s="71"/>
      <c r="W150" s="71"/>
      <c r="X150" s="71"/>
      <c r="Y150" s="71"/>
      <c r="Z150" s="71"/>
      <c r="AA150" s="71"/>
      <c r="AB150" s="71"/>
      <c r="AC150" s="71"/>
      <c r="AD150" s="71"/>
      <c r="AE150" s="71"/>
      <c r="AF150" s="71"/>
      <c r="AG150" s="71"/>
      <c r="AH150" s="71"/>
      <c r="AI150" s="71"/>
      <c r="AJ150" s="71"/>
      <c r="AK150" s="71"/>
      <c r="AL150" s="71"/>
    </row>
    <row r="151" spans="1:39">
      <c r="A151" s="71"/>
      <c r="B151" s="71"/>
      <c r="C151" s="93"/>
      <c r="D151" s="94"/>
      <c r="E151" s="95"/>
      <c r="F151" s="96"/>
      <c r="G151" s="96"/>
      <c r="H151" s="96"/>
      <c r="I151" s="95"/>
      <c r="J151" s="96"/>
      <c r="K151" s="96"/>
      <c r="L151" s="96"/>
      <c r="M151" s="95"/>
      <c r="N151" s="96"/>
      <c r="O151" s="94"/>
      <c r="P151" s="94"/>
      <c r="Q151" s="98"/>
      <c r="R151" s="71"/>
      <c r="S151" s="71"/>
      <c r="T151" s="71"/>
      <c r="U151" s="71"/>
      <c r="V151" s="71"/>
      <c r="W151" s="71"/>
      <c r="X151" s="71"/>
      <c r="Y151" s="71"/>
      <c r="Z151" s="71"/>
      <c r="AA151" s="71"/>
      <c r="AB151" s="71"/>
      <c r="AC151" s="71"/>
      <c r="AD151" s="71"/>
      <c r="AE151" s="71"/>
      <c r="AF151" s="71"/>
      <c r="AG151" s="71"/>
      <c r="AH151" s="71"/>
      <c r="AI151" s="71"/>
      <c r="AJ151" s="71"/>
      <c r="AK151" s="71"/>
      <c r="AL151" s="71"/>
    </row>
    <row r="152" spans="1:39">
      <c r="A152" s="71"/>
      <c r="B152" s="71"/>
      <c r="C152" s="93"/>
      <c r="D152" s="94"/>
      <c r="E152" s="95"/>
      <c r="F152" s="96"/>
      <c r="G152" s="96"/>
      <c r="H152" s="96"/>
      <c r="I152" s="95"/>
      <c r="J152" s="96"/>
      <c r="K152" s="96"/>
      <c r="L152" s="96"/>
      <c r="M152" s="95"/>
      <c r="N152" s="96"/>
      <c r="O152" s="94"/>
      <c r="P152" s="94"/>
      <c r="Q152" s="98"/>
      <c r="R152" s="71"/>
      <c r="S152" s="71"/>
      <c r="T152" s="71"/>
      <c r="U152" s="71"/>
      <c r="V152" s="71"/>
      <c r="W152" s="71"/>
      <c r="X152" s="71"/>
      <c r="Y152" s="71"/>
      <c r="Z152" s="71"/>
      <c r="AA152" s="71"/>
      <c r="AB152" s="71"/>
      <c r="AC152" s="71"/>
      <c r="AD152" s="71"/>
      <c r="AE152" s="71"/>
      <c r="AF152" s="71"/>
      <c r="AG152" s="71"/>
      <c r="AH152" s="71"/>
      <c r="AI152" s="71"/>
      <c r="AJ152" s="71"/>
      <c r="AK152" s="71"/>
      <c r="AL152" s="71"/>
    </row>
    <row r="153" spans="1:39">
      <c r="A153" s="71"/>
      <c r="B153" s="71"/>
      <c r="C153" s="93"/>
      <c r="D153" s="94"/>
      <c r="E153" s="95"/>
      <c r="F153" s="96"/>
      <c r="G153" s="96"/>
      <c r="H153" s="96"/>
      <c r="I153" s="95"/>
      <c r="J153" s="96"/>
      <c r="K153" s="96"/>
      <c r="L153" s="96"/>
      <c r="M153" s="95"/>
      <c r="N153" s="96"/>
      <c r="O153" s="94"/>
      <c r="P153" s="94"/>
      <c r="Q153" s="98"/>
      <c r="R153" s="71"/>
      <c r="S153" s="71"/>
      <c r="T153" s="71"/>
      <c r="U153" s="71"/>
      <c r="V153" s="71"/>
      <c r="W153" s="71"/>
      <c r="X153" s="71"/>
      <c r="Y153" s="71"/>
      <c r="Z153" s="71"/>
      <c r="AA153" s="71"/>
      <c r="AB153" s="71"/>
      <c r="AC153" s="71"/>
      <c r="AD153" s="71"/>
      <c r="AE153" s="71"/>
      <c r="AF153" s="71"/>
      <c r="AG153" s="71"/>
      <c r="AH153" s="71"/>
      <c r="AI153" s="71"/>
      <c r="AJ153" s="71"/>
      <c r="AK153" s="71"/>
      <c r="AL153" s="71"/>
    </row>
    <row r="154" spans="1:39">
      <c r="A154" s="71"/>
      <c r="B154" s="71"/>
      <c r="C154" s="93"/>
      <c r="D154" s="94"/>
      <c r="E154" s="95"/>
      <c r="F154" s="96"/>
      <c r="G154" s="96"/>
      <c r="H154" s="96"/>
      <c r="I154" s="95"/>
      <c r="J154" s="96"/>
      <c r="K154" s="96"/>
      <c r="L154" s="96"/>
      <c r="M154" s="95"/>
      <c r="N154" s="96"/>
      <c r="O154" s="94"/>
      <c r="P154" s="94"/>
      <c r="Q154" s="98"/>
      <c r="R154" s="71"/>
      <c r="S154" s="71"/>
      <c r="T154" s="71"/>
      <c r="U154" s="71"/>
      <c r="V154" s="71"/>
      <c r="W154" s="71"/>
      <c r="X154" s="71"/>
      <c r="Y154" s="71"/>
      <c r="Z154" s="71"/>
      <c r="AA154" s="71"/>
      <c r="AB154" s="71"/>
      <c r="AC154" s="71"/>
      <c r="AD154" s="71"/>
      <c r="AE154" s="71"/>
      <c r="AF154" s="71"/>
      <c r="AG154" s="71"/>
      <c r="AH154" s="71"/>
      <c r="AI154" s="71"/>
      <c r="AJ154" s="71"/>
      <c r="AK154" s="71"/>
      <c r="AL154" s="71"/>
    </row>
    <row r="155" spans="1:39">
      <c r="A155" s="71"/>
      <c r="B155" s="71"/>
      <c r="C155" s="93"/>
      <c r="D155" s="94"/>
      <c r="E155" s="95"/>
      <c r="F155" s="96"/>
      <c r="G155" s="96"/>
      <c r="H155" s="96"/>
      <c r="I155" s="95"/>
      <c r="J155" s="96"/>
      <c r="K155" s="96"/>
      <c r="L155" s="96"/>
      <c r="M155" s="95"/>
      <c r="N155" s="96"/>
      <c r="O155" s="94"/>
      <c r="P155" s="94"/>
      <c r="Q155" s="98"/>
      <c r="R155" s="71"/>
      <c r="S155" s="71"/>
      <c r="T155" s="71"/>
      <c r="U155" s="71"/>
      <c r="V155" s="71"/>
      <c r="W155" s="71"/>
      <c r="X155" s="71"/>
      <c r="Y155" s="71"/>
      <c r="Z155" s="71"/>
      <c r="AA155" s="71"/>
      <c r="AB155" s="71"/>
      <c r="AC155" s="71"/>
      <c r="AD155" s="71"/>
      <c r="AE155" s="71"/>
      <c r="AF155" s="71"/>
      <c r="AG155" s="71"/>
      <c r="AH155" s="71"/>
      <c r="AI155" s="71"/>
      <c r="AJ155" s="71"/>
      <c r="AK155" s="71"/>
      <c r="AL155" s="71"/>
    </row>
    <row r="156" spans="1:39">
      <c r="A156" s="71"/>
      <c r="B156" s="71"/>
      <c r="C156" s="93"/>
      <c r="D156" s="94"/>
      <c r="E156" s="95"/>
      <c r="F156" s="96"/>
      <c r="G156" s="96"/>
      <c r="H156" s="96"/>
      <c r="I156" s="95"/>
      <c r="J156" s="96"/>
      <c r="K156" s="96"/>
      <c r="L156" s="96"/>
      <c r="M156" s="95"/>
      <c r="N156" s="96"/>
      <c r="O156" s="94"/>
      <c r="P156" s="94"/>
      <c r="Q156" s="98"/>
      <c r="R156" s="71"/>
      <c r="S156" s="71"/>
      <c r="T156" s="71"/>
      <c r="U156" s="71"/>
      <c r="V156" s="71"/>
      <c r="W156" s="71"/>
      <c r="X156" s="71"/>
      <c r="Y156" s="71"/>
      <c r="Z156" s="71"/>
      <c r="AA156" s="71"/>
      <c r="AB156" s="71"/>
      <c r="AC156" s="71"/>
      <c r="AD156" s="71"/>
      <c r="AE156" s="71"/>
      <c r="AF156" s="71"/>
      <c r="AG156" s="71"/>
      <c r="AH156" s="71"/>
      <c r="AI156" s="71"/>
      <c r="AJ156" s="71"/>
      <c r="AK156" s="71"/>
      <c r="AL156" s="71"/>
    </row>
    <row r="157" spans="1:39">
      <c r="A157" s="71"/>
      <c r="B157" s="71"/>
      <c r="C157" s="93"/>
      <c r="D157" s="94"/>
      <c r="E157" s="95"/>
      <c r="F157" s="96"/>
      <c r="G157" s="96"/>
      <c r="H157" s="96"/>
      <c r="I157" s="95"/>
      <c r="J157" s="96"/>
      <c r="K157" s="96"/>
      <c r="L157" s="96"/>
      <c r="M157" s="95"/>
      <c r="N157" s="96"/>
      <c r="O157" s="94"/>
      <c r="P157" s="94"/>
      <c r="Q157" s="98"/>
      <c r="R157" s="71"/>
      <c r="S157" s="71"/>
      <c r="T157" s="71"/>
      <c r="U157" s="71"/>
      <c r="V157" s="71"/>
      <c r="W157" s="71"/>
      <c r="X157" s="71"/>
      <c r="Y157" s="71"/>
      <c r="Z157" s="71"/>
      <c r="AA157" s="71"/>
      <c r="AB157" s="71"/>
      <c r="AC157" s="71"/>
      <c r="AD157" s="71"/>
      <c r="AE157" s="71"/>
      <c r="AF157" s="71"/>
      <c r="AG157" s="71"/>
      <c r="AH157" s="71"/>
      <c r="AI157" s="71"/>
      <c r="AJ157" s="71"/>
      <c r="AK157" s="71"/>
      <c r="AL157" s="71"/>
    </row>
    <row r="158" spans="1:39">
      <c r="A158" s="71"/>
      <c r="B158" s="71"/>
      <c r="C158" s="93"/>
      <c r="D158" s="94"/>
      <c r="E158" s="95"/>
      <c r="F158" s="96"/>
      <c r="G158" s="96"/>
      <c r="H158" s="96"/>
      <c r="I158" s="95"/>
      <c r="J158" s="96"/>
      <c r="K158" s="96"/>
      <c r="L158" s="96"/>
      <c r="M158" s="95"/>
      <c r="N158" s="96"/>
      <c r="O158" s="94"/>
      <c r="P158" s="94"/>
      <c r="Q158" s="98"/>
      <c r="R158" s="71"/>
      <c r="S158" s="71"/>
      <c r="T158" s="71"/>
      <c r="U158" s="71"/>
      <c r="V158" s="71"/>
      <c r="W158" s="71"/>
      <c r="X158" s="71"/>
      <c r="Y158" s="71"/>
      <c r="Z158" s="71"/>
      <c r="AA158" s="71"/>
      <c r="AB158" s="71"/>
      <c r="AC158" s="71"/>
      <c r="AD158" s="71"/>
      <c r="AE158" s="71"/>
      <c r="AF158" s="71"/>
      <c r="AG158" s="71"/>
      <c r="AH158" s="71"/>
      <c r="AI158" s="71"/>
      <c r="AJ158" s="71"/>
      <c r="AK158" s="71"/>
      <c r="AL158" s="71"/>
    </row>
    <row r="159" spans="1:39">
      <c r="A159" s="71"/>
      <c r="B159" s="71"/>
      <c r="C159" s="93"/>
      <c r="D159" s="94"/>
      <c r="E159" s="95"/>
      <c r="F159" s="96"/>
      <c r="G159" s="96"/>
      <c r="H159" s="96"/>
      <c r="I159" s="95"/>
      <c r="J159" s="96"/>
      <c r="K159" s="96"/>
      <c r="L159" s="96"/>
      <c r="M159" s="95"/>
      <c r="N159" s="96"/>
      <c r="O159" s="94"/>
      <c r="P159" s="94"/>
      <c r="Q159" s="98"/>
      <c r="R159" s="71"/>
      <c r="S159" s="71"/>
      <c r="T159" s="71"/>
      <c r="U159" s="71"/>
      <c r="V159" s="71"/>
      <c r="W159" s="71"/>
      <c r="X159" s="71"/>
      <c r="Y159" s="71"/>
      <c r="Z159" s="71"/>
      <c r="AA159" s="71"/>
      <c r="AB159" s="71"/>
      <c r="AC159" s="71"/>
      <c r="AD159" s="71"/>
      <c r="AE159" s="71"/>
      <c r="AF159" s="71"/>
      <c r="AG159" s="71"/>
      <c r="AH159" s="71"/>
      <c r="AI159" s="71"/>
      <c r="AJ159" s="71"/>
      <c r="AK159" s="71"/>
      <c r="AL159" s="71"/>
    </row>
    <row r="160" spans="1:39">
      <c r="A160" s="71"/>
      <c r="B160" s="71"/>
      <c r="C160" s="93"/>
      <c r="D160" s="94"/>
      <c r="E160" s="95"/>
      <c r="F160" s="96"/>
      <c r="G160" s="96"/>
      <c r="H160" s="96"/>
      <c r="I160" s="95"/>
      <c r="J160" s="96"/>
      <c r="K160" s="96"/>
      <c r="L160" s="96"/>
      <c r="M160" s="95"/>
      <c r="N160" s="96"/>
      <c r="O160" s="94"/>
      <c r="P160" s="94"/>
      <c r="Q160" s="98"/>
      <c r="R160" s="71"/>
      <c r="S160" s="71"/>
      <c r="T160" s="71"/>
      <c r="U160" s="71"/>
      <c r="V160" s="71"/>
      <c r="W160" s="71"/>
      <c r="X160" s="71"/>
      <c r="Y160" s="71"/>
      <c r="Z160" s="71"/>
      <c r="AA160" s="71"/>
      <c r="AB160" s="71"/>
      <c r="AC160" s="71"/>
      <c r="AD160" s="71"/>
      <c r="AE160" s="71"/>
      <c r="AF160" s="71"/>
      <c r="AG160" s="71"/>
      <c r="AH160" s="71"/>
      <c r="AI160" s="71"/>
      <c r="AJ160" s="71"/>
      <c r="AK160" s="71"/>
      <c r="AL160" s="71"/>
    </row>
    <row r="161" spans="1:38">
      <c r="A161" s="71"/>
      <c r="B161" s="71"/>
      <c r="C161" s="93"/>
      <c r="D161" s="94"/>
      <c r="E161" s="95"/>
      <c r="F161" s="96"/>
      <c r="G161" s="96"/>
      <c r="H161" s="96"/>
      <c r="I161" s="95"/>
      <c r="J161" s="96"/>
      <c r="K161" s="96"/>
      <c r="L161" s="96"/>
      <c r="M161" s="95"/>
      <c r="N161" s="96"/>
      <c r="O161" s="94"/>
      <c r="P161" s="94"/>
      <c r="Q161" s="98"/>
      <c r="R161" s="71"/>
      <c r="S161" s="71"/>
      <c r="T161" s="71"/>
      <c r="U161" s="71"/>
      <c r="V161" s="71"/>
      <c r="W161" s="71"/>
      <c r="X161" s="71"/>
      <c r="Y161" s="71"/>
      <c r="Z161" s="71"/>
      <c r="AA161" s="71"/>
      <c r="AB161" s="71"/>
      <c r="AC161" s="71"/>
      <c r="AD161" s="71"/>
      <c r="AE161" s="71"/>
      <c r="AF161" s="71"/>
      <c r="AG161" s="71"/>
      <c r="AH161" s="71"/>
      <c r="AI161" s="71"/>
      <c r="AJ161" s="71"/>
      <c r="AK161" s="71"/>
      <c r="AL161" s="71"/>
    </row>
    <row r="162" spans="1:38">
      <c r="A162" s="71"/>
      <c r="B162" s="71"/>
      <c r="C162" s="93"/>
      <c r="D162" s="94"/>
      <c r="E162" s="95"/>
      <c r="F162" s="96"/>
      <c r="G162" s="96"/>
      <c r="H162" s="96"/>
      <c r="I162" s="95"/>
      <c r="J162" s="96"/>
      <c r="K162" s="96"/>
      <c r="L162" s="96"/>
      <c r="M162" s="95"/>
      <c r="N162" s="96"/>
      <c r="O162" s="94"/>
      <c r="P162" s="94"/>
      <c r="Q162" s="98"/>
      <c r="R162" s="71"/>
      <c r="S162" s="71"/>
      <c r="T162" s="71"/>
      <c r="U162" s="71"/>
      <c r="V162" s="71"/>
      <c r="W162" s="71"/>
      <c r="X162" s="71"/>
      <c r="Y162" s="71"/>
      <c r="Z162" s="71"/>
      <c r="AA162" s="71"/>
      <c r="AB162" s="71"/>
      <c r="AC162" s="71"/>
      <c r="AD162" s="71"/>
      <c r="AE162" s="71"/>
      <c r="AF162" s="71"/>
      <c r="AG162" s="71"/>
      <c r="AH162" s="71"/>
      <c r="AI162" s="71"/>
      <c r="AJ162" s="71"/>
      <c r="AK162" s="71"/>
      <c r="AL162" s="71"/>
    </row>
    <row r="163" spans="1:38">
      <c r="A163" s="71"/>
      <c r="B163" s="71"/>
      <c r="C163" s="93"/>
      <c r="D163" s="94"/>
      <c r="E163" s="95"/>
      <c r="F163" s="96"/>
      <c r="G163" s="96"/>
      <c r="H163" s="96"/>
      <c r="I163" s="95"/>
      <c r="J163" s="96"/>
      <c r="K163" s="96"/>
      <c r="L163" s="96"/>
      <c r="M163" s="95"/>
      <c r="N163" s="96"/>
      <c r="O163" s="94"/>
      <c r="P163" s="94"/>
      <c r="Q163" s="98"/>
      <c r="R163" s="71"/>
      <c r="S163" s="71"/>
      <c r="T163" s="71"/>
      <c r="U163" s="71"/>
      <c r="V163" s="71"/>
      <c r="W163" s="71"/>
      <c r="X163" s="71"/>
      <c r="Y163" s="71"/>
      <c r="Z163" s="71"/>
      <c r="AA163" s="71"/>
      <c r="AB163" s="71"/>
      <c r="AC163" s="71"/>
      <c r="AD163" s="71"/>
      <c r="AE163" s="71"/>
      <c r="AF163" s="71"/>
      <c r="AG163" s="71"/>
      <c r="AH163" s="71"/>
      <c r="AI163" s="71"/>
      <c r="AJ163" s="71"/>
      <c r="AK163" s="71"/>
      <c r="AL163" s="71"/>
    </row>
    <row r="164" spans="1:38">
      <c r="A164" s="71"/>
      <c r="B164" s="71"/>
      <c r="C164" s="93"/>
      <c r="D164" s="94"/>
      <c r="E164" s="95"/>
      <c r="F164" s="96"/>
      <c r="G164" s="96"/>
      <c r="H164" s="96"/>
      <c r="I164" s="95"/>
      <c r="J164" s="96"/>
      <c r="K164" s="96"/>
      <c r="L164" s="96"/>
      <c r="M164" s="95"/>
      <c r="N164" s="96"/>
      <c r="O164" s="94"/>
      <c r="P164" s="94"/>
      <c r="Q164" s="98"/>
      <c r="R164" s="71"/>
      <c r="S164" s="71"/>
      <c r="T164" s="71"/>
      <c r="U164" s="71"/>
      <c r="V164" s="71"/>
      <c r="W164" s="71"/>
      <c r="X164" s="71"/>
      <c r="Y164" s="71"/>
      <c r="Z164" s="71"/>
      <c r="AA164" s="71"/>
      <c r="AB164" s="71"/>
      <c r="AC164" s="71"/>
      <c r="AD164" s="71"/>
      <c r="AE164" s="71"/>
      <c r="AF164" s="71"/>
      <c r="AG164" s="71"/>
      <c r="AH164" s="71"/>
      <c r="AI164" s="71"/>
      <c r="AJ164" s="71"/>
      <c r="AK164" s="71"/>
      <c r="AL164" s="71"/>
    </row>
    <row r="165" spans="1:38">
      <c r="A165" s="71"/>
      <c r="B165" s="71"/>
      <c r="C165" s="93"/>
      <c r="D165" s="94"/>
      <c r="E165" s="95"/>
      <c r="F165" s="96"/>
      <c r="G165" s="96"/>
      <c r="H165" s="96"/>
      <c r="I165" s="95"/>
      <c r="J165" s="96"/>
      <c r="K165" s="96"/>
      <c r="L165" s="96"/>
      <c r="M165" s="95"/>
      <c r="N165" s="96"/>
      <c r="O165" s="94"/>
      <c r="P165" s="94"/>
      <c r="Q165" s="98"/>
      <c r="R165" s="71"/>
      <c r="S165" s="71"/>
      <c r="T165" s="71"/>
      <c r="U165" s="71"/>
      <c r="V165" s="71"/>
      <c r="W165" s="71"/>
      <c r="X165" s="71"/>
      <c r="Y165" s="71"/>
      <c r="Z165" s="71"/>
      <c r="AA165" s="71"/>
      <c r="AB165" s="71"/>
      <c r="AC165" s="71"/>
      <c r="AD165" s="71"/>
      <c r="AE165" s="71"/>
      <c r="AF165" s="71"/>
      <c r="AG165" s="71"/>
      <c r="AH165" s="71"/>
      <c r="AI165" s="71"/>
      <c r="AJ165" s="71"/>
      <c r="AK165" s="71"/>
      <c r="AL165" s="71"/>
    </row>
    <row r="166" spans="1:38">
      <c r="A166" s="71"/>
      <c r="B166" s="71"/>
      <c r="C166" s="93"/>
      <c r="D166" s="94"/>
      <c r="E166" s="95"/>
      <c r="F166" s="96"/>
      <c r="G166" s="96"/>
      <c r="H166" s="96"/>
      <c r="I166" s="95"/>
      <c r="J166" s="96"/>
      <c r="K166" s="96"/>
      <c r="L166" s="96"/>
      <c r="M166" s="95"/>
      <c r="N166" s="96"/>
      <c r="O166" s="94"/>
      <c r="P166" s="94"/>
      <c r="Q166" s="98"/>
      <c r="R166" s="71"/>
      <c r="S166" s="71"/>
      <c r="T166" s="71"/>
      <c r="U166" s="71"/>
      <c r="V166" s="71"/>
      <c r="W166" s="71"/>
      <c r="X166" s="71"/>
      <c r="Y166" s="71"/>
      <c r="Z166" s="71"/>
      <c r="AA166" s="71"/>
      <c r="AB166" s="71"/>
      <c r="AC166" s="71"/>
      <c r="AD166" s="71"/>
      <c r="AE166" s="71"/>
      <c r="AF166" s="71"/>
      <c r="AG166" s="71"/>
      <c r="AH166" s="71"/>
      <c r="AI166" s="71"/>
      <c r="AJ166" s="71"/>
      <c r="AK166" s="71"/>
      <c r="AL166" s="71"/>
    </row>
    <row r="167" spans="1:38">
      <c r="A167" s="71"/>
      <c r="B167" s="71"/>
      <c r="C167" s="93"/>
      <c r="D167" s="94"/>
      <c r="E167" s="95"/>
      <c r="F167" s="96"/>
      <c r="G167" s="96"/>
      <c r="H167" s="96"/>
      <c r="I167" s="95"/>
      <c r="J167" s="96"/>
      <c r="K167" s="96"/>
      <c r="L167" s="96"/>
      <c r="M167" s="95"/>
      <c r="N167" s="96"/>
      <c r="O167" s="94"/>
      <c r="P167" s="94"/>
      <c r="Q167" s="98"/>
      <c r="R167" s="71"/>
      <c r="S167" s="71"/>
      <c r="T167" s="71"/>
      <c r="U167" s="71"/>
      <c r="V167" s="71"/>
      <c r="W167" s="71"/>
      <c r="X167" s="71"/>
      <c r="Y167" s="71"/>
      <c r="Z167" s="71"/>
      <c r="AA167" s="71"/>
      <c r="AB167" s="71"/>
      <c r="AC167" s="71"/>
      <c r="AD167" s="71"/>
      <c r="AE167" s="71"/>
      <c r="AF167" s="71"/>
      <c r="AG167" s="71"/>
      <c r="AH167" s="71"/>
      <c r="AI167" s="71"/>
      <c r="AJ167" s="71"/>
      <c r="AK167" s="71"/>
      <c r="AL167" s="71"/>
    </row>
    <row r="168" spans="1:38">
      <c r="A168" s="71"/>
      <c r="B168" s="71"/>
      <c r="C168" s="93"/>
      <c r="D168" s="94"/>
      <c r="E168" s="95"/>
      <c r="F168" s="96"/>
      <c r="G168" s="96"/>
      <c r="H168" s="96"/>
      <c r="I168" s="95"/>
      <c r="J168" s="96"/>
      <c r="K168" s="96"/>
      <c r="L168" s="96"/>
      <c r="M168" s="95"/>
      <c r="N168" s="96"/>
      <c r="O168" s="94"/>
      <c r="P168" s="94"/>
      <c r="Q168" s="98"/>
      <c r="R168" s="71"/>
      <c r="S168" s="71"/>
      <c r="T168" s="71"/>
      <c r="U168" s="71"/>
      <c r="V168" s="71"/>
      <c r="W168" s="71"/>
      <c r="X168" s="71"/>
      <c r="Y168" s="71"/>
      <c r="Z168" s="71"/>
      <c r="AA168" s="71"/>
      <c r="AB168" s="71"/>
      <c r="AC168" s="71"/>
      <c r="AD168" s="71"/>
      <c r="AE168" s="71"/>
      <c r="AF168" s="71"/>
      <c r="AG168" s="71"/>
      <c r="AH168" s="71"/>
      <c r="AI168" s="71"/>
      <c r="AJ168" s="71"/>
      <c r="AK168" s="71"/>
      <c r="AL168" s="71"/>
    </row>
    <row r="169" spans="1:38">
      <c r="C169" s="89" t="s">
        <v>413</v>
      </c>
      <c r="D169" s="90"/>
      <c r="E169" s="91"/>
      <c r="F169" s="90"/>
      <c r="G169" s="90"/>
      <c r="H169" s="90"/>
      <c r="I169" s="91"/>
      <c r="J169" s="90"/>
      <c r="K169" s="90"/>
      <c r="L169" s="90"/>
      <c r="M169" s="91"/>
      <c r="N169" s="90"/>
      <c r="O169" s="90"/>
      <c r="P169" s="90"/>
      <c r="Q169" s="92"/>
    </row>
    <row r="170" spans="1:38">
      <c r="C170" s="93"/>
      <c r="D170" s="94"/>
      <c r="E170" s="95"/>
      <c r="F170" s="96"/>
      <c r="G170" s="96"/>
      <c r="H170" s="96"/>
      <c r="I170" s="95"/>
      <c r="J170" s="96"/>
      <c r="K170" s="96"/>
      <c r="L170" s="96"/>
      <c r="M170" s="95"/>
      <c r="N170" s="96"/>
      <c r="O170" s="94"/>
      <c r="P170" s="94"/>
      <c r="Q170" s="98"/>
    </row>
    <row r="171" spans="1:38">
      <c r="C171" s="10" t="s">
        <v>13</v>
      </c>
      <c r="D171" s="16"/>
      <c r="E171" s="17"/>
      <c r="F171" s="17"/>
      <c r="G171" s="690" t="s">
        <v>16</v>
      </c>
      <c r="H171" s="690"/>
      <c r="I171" s="691"/>
      <c r="J171" s="5" t="s">
        <v>12</v>
      </c>
      <c r="K171" s="45" t="s">
        <v>16</v>
      </c>
      <c r="L171" s="43"/>
      <c r="M171" s="43"/>
      <c r="N171" s="43"/>
      <c r="O171" s="43"/>
      <c r="P171" s="44"/>
      <c r="Q171" s="44"/>
    </row>
    <row r="172" spans="1:38">
      <c r="C172" s="7" t="s">
        <v>2</v>
      </c>
      <c r="D172" s="2"/>
      <c r="E172" s="15"/>
      <c r="F172" s="15"/>
      <c r="G172" s="459">
        <v>42004</v>
      </c>
      <c r="H172" s="460">
        <v>42369</v>
      </c>
      <c r="I172" s="925">
        <v>42735</v>
      </c>
      <c r="J172" s="926">
        <f>+J35</f>
        <v>42946</v>
      </c>
      <c r="K172" s="927">
        <f>EDATE(I172,12)</f>
        <v>43100</v>
      </c>
      <c r="L172" s="927">
        <f t="shared" ref="L172:Q172" si="9">EDATE(K172,12)</f>
        <v>43465</v>
      </c>
      <c r="M172" s="927">
        <f t="shared" si="9"/>
        <v>43830</v>
      </c>
      <c r="N172" s="927">
        <f t="shared" si="9"/>
        <v>44196</v>
      </c>
      <c r="O172" s="402">
        <f t="shared" si="9"/>
        <v>44561</v>
      </c>
      <c r="P172" s="402">
        <f t="shared" si="9"/>
        <v>44926</v>
      </c>
      <c r="Q172" s="402">
        <f t="shared" si="9"/>
        <v>45291</v>
      </c>
    </row>
    <row r="173" spans="1:38">
      <c r="C173" s="7"/>
      <c r="D173" s="2"/>
      <c r="E173" s="15"/>
      <c r="F173" s="15"/>
      <c r="G173" s="9"/>
      <c r="H173" s="174"/>
      <c r="J173" s="46"/>
      <c r="K173" s="11"/>
      <c r="L173" s="12"/>
      <c r="M173" s="12"/>
      <c r="N173" s="12"/>
      <c r="O173" s="12"/>
      <c r="P173" s="12"/>
      <c r="Q173" s="13"/>
    </row>
    <row r="174" spans="1:38">
      <c r="C174" s="600" t="s">
        <v>14</v>
      </c>
      <c r="D174" s="443"/>
      <c r="E174" s="443"/>
      <c r="F174" s="571"/>
      <c r="G174" s="601"/>
      <c r="H174" s="221"/>
      <c r="J174" s="532"/>
      <c r="K174" s="602"/>
      <c r="L174" s="571"/>
      <c r="M174" s="571"/>
      <c r="N174" s="601"/>
      <c r="O174" s="601"/>
      <c r="P174" s="601"/>
      <c r="Q174" s="603"/>
    </row>
    <row r="175" spans="1:38" s="400" customFormat="1">
      <c r="A175" s="182"/>
      <c r="B175" s="182"/>
      <c r="C175" s="604" t="s">
        <v>6</v>
      </c>
      <c r="D175" s="436"/>
      <c r="E175" s="462"/>
      <c r="F175" s="462"/>
      <c r="G175" s="873">
        <v>705.70072267</v>
      </c>
      <c r="H175" s="873">
        <v>783.48400856440128</v>
      </c>
      <c r="I175" s="873">
        <v>861.2</v>
      </c>
      <c r="J175" s="894">
        <f>+I175+K127-N127</f>
        <v>916.78099999999995</v>
      </c>
      <c r="K175" s="462"/>
      <c r="L175" s="703"/>
      <c r="M175" s="436"/>
      <c r="N175" s="605" t="s">
        <v>7</v>
      </c>
      <c r="O175" s="605" t="s">
        <v>7</v>
      </c>
      <c r="P175" s="605" t="s">
        <v>7</v>
      </c>
      <c r="Q175" s="606" t="s">
        <v>7</v>
      </c>
      <c r="R175" s="182"/>
      <c r="T175" s="182"/>
      <c r="U175" s="182"/>
      <c r="V175" s="182"/>
      <c r="W175" s="182"/>
      <c r="X175" s="182"/>
      <c r="Y175" s="182"/>
      <c r="Z175" s="182"/>
      <c r="AA175" s="182"/>
      <c r="AB175" s="182"/>
      <c r="AC175" s="182"/>
      <c r="AD175" s="182"/>
      <c r="AE175" s="182"/>
      <c r="AF175" s="182"/>
      <c r="AG175" s="182"/>
      <c r="AH175" s="182"/>
      <c r="AI175" s="182"/>
      <c r="AJ175" s="182"/>
      <c r="AK175" s="182"/>
      <c r="AL175" s="182"/>
    </row>
    <row r="176" spans="1:38" s="184" customFormat="1">
      <c r="A176" s="401"/>
      <c r="B176" s="401"/>
      <c r="C176" s="437" t="s">
        <v>5</v>
      </c>
      <c r="D176" s="607"/>
      <c r="E176" s="607"/>
      <c r="F176" s="464"/>
      <c r="G176" s="464"/>
      <c r="H176" s="464">
        <f>+H175/G175-1</f>
        <v>0.1102213493562969</v>
      </c>
      <c r="I176" s="464">
        <f>+I175/H175-1</f>
        <v>9.9192824085841735E-2</v>
      </c>
      <c r="J176" s="534">
        <f>+J175/I175-1</f>
        <v>6.4539015327449878E-2</v>
      </c>
      <c r="K176" s="464"/>
      <c r="L176" s="464"/>
      <c r="M176" s="464"/>
      <c r="N176" s="608" t="s">
        <v>7</v>
      </c>
      <c r="O176" s="608" t="s">
        <v>7</v>
      </c>
      <c r="P176" s="608" t="s">
        <v>7</v>
      </c>
      <c r="Q176" s="609" t="s">
        <v>7</v>
      </c>
      <c r="R176" s="401"/>
      <c r="T176" s="401"/>
      <c r="U176" s="401"/>
      <c r="V176" s="401"/>
      <c r="W176" s="401"/>
      <c r="X176" s="401"/>
      <c r="Y176" s="401"/>
      <c r="Z176" s="401"/>
      <c r="AA176" s="401"/>
      <c r="AB176" s="401"/>
      <c r="AC176" s="401"/>
      <c r="AD176" s="401"/>
      <c r="AE176" s="401"/>
      <c r="AF176" s="401"/>
      <c r="AG176" s="401"/>
      <c r="AH176" s="401"/>
      <c r="AI176" s="401"/>
      <c r="AJ176" s="401"/>
      <c r="AK176" s="401"/>
      <c r="AL176" s="401"/>
    </row>
    <row r="177" spans="1:38" s="184" customFormat="1">
      <c r="A177" s="401"/>
      <c r="B177" s="401"/>
      <c r="C177" s="437"/>
      <c r="D177" s="607"/>
      <c r="E177" s="607"/>
      <c r="F177" s="464"/>
      <c r="G177" s="464"/>
      <c r="H177" s="464"/>
      <c r="I177" s="464"/>
      <c r="J177" s="534"/>
      <c r="K177" s="608"/>
      <c r="L177" s="608"/>
      <c r="M177" s="608"/>
      <c r="N177" s="608"/>
      <c r="O177" s="608"/>
      <c r="P177" s="608"/>
      <c r="Q177" s="609"/>
      <c r="R177" s="401"/>
      <c r="T177" s="401"/>
      <c r="U177" s="401"/>
      <c r="V177" s="401"/>
      <c r="W177" s="401"/>
      <c r="X177" s="401"/>
      <c r="Y177" s="401"/>
      <c r="Z177" s="401"/>
      <c r="AA177" s="401"/>
      <c r="AB177" s="401"/>
      <c r="AC177" s="401"/>
      <c r="AD177" s="401"/>
      <c r="AE177" s="401"/>
      <c r="AF177" s="401"/>
      <c r="AG177" s="401"/>
      <c r="AH177" s="401"/>
      <c r="AI177" s="401"/>
      <c r="AJ177" s="401"/>
      <c r="AK177" s="401"/>
      <c r="AL177" s="401"/>
    </row>
    <row r="178" spans="1:38" s="400" customFormat="1">
      <c r="A178" s="182"/>
      <c r="B178" s="182"/>
      <c r="C178" s="441" t="s">
        <v>149</v>
      </c>
      <c r="D178" s="435"/>
      <c r="E178" s="462"/>
      <c r="F178" s="462"/>
      <c r="G178" s="873">
        <v>178.67745762100012</v>
      </c>
      <c r="H178" s="873">
        <v>201.39559616535547</v>
      </c>
      <c r="I178" s="873">
        <v>241.29676903718862</v>
      </c>
      <c r="J178" s="895">
        <f>+F141</f>
        <v>254.09776903718858</v>
      </c>
      <c r="K178" s="703"/>
      <c r="L178" s="703"/>
      <c r="M178" s="436"/>
      <c r="N178" s="605" t="s">
        <v>7</v>
      </c>
      <c r="O178" s="605" t="s">
        <v>7</v>
      </c>
      <c r="P178" s="605" t="s">
        <v>7</v>
      </c>
      <c r="Q178" s="606" t="s">
        <v>7</v>
      </c>
      <c r="R178" s="182"/>
      <c r="T178" s="182"/>
      <c r="U178" s="182"/>
      <c r="V178" s="182"/>
      <c r="W178" s="182"/>
      <c r="X178" s="182"/>
      <c r="Y178" s="182"/>
      <c r="Z178" s="182"/>
      <c r="AA178" s="182"/>
      <c r="AB178" s="182"/>
      <c r="AC178" s="182"/>
      <c r="AD178" s="182"/>
      <c r="AE178" s="182"/>
      <c r="AF178" s="182"/>
      <c r="AG178" s="182"/>
      <c r="AH178" s="182"/>
      <c r="AI178" s="182"/>
      <c r="AJ178" s="182"/>
      <c r="AK178" s="182"/>
      <c r="AL178" s="182"/>
    </row>
    <row r="179" spans="1:38" s="400" customFormat="1">
      <c r="A179" s="182"/>
      <c r="B179" s="182"/>
      <c r="C179" s="512" t="s">
        <v>255</v>
      </c>
      <c r="D179" s="443"/>
      <c r="E179" s="443"/>
      <c r="F179" s="601"/>
      <c r="G179" s="462"/>
      <c r="H179" s="462"/>
      <c r="I179" s="873">
        <v>278.3</v>
      </c>
      <c r="J179" s="895">
        <f>+F144</f>
        <v>304.24700000000001</v>
      </c>
      <c r="K179" s="462"/>
      <c r="L179" s="703"/>
      <c r="M179" s="436"/>
      <c r="N179" s="605"/>
      <c r="O179" s="605"/>
      <c r="P179" s="605"/>
      <c r="Q179" s="606"/>
      <c r="R179" s="182"/>
      <c r="T179" s="182"/>
      <c r="U179" s="182"/>
      <c r="V179" s="182"/>
      <c r="W179" s="182"/>
      <c r="X179" s="182"/>
      <c r="Y179" s="182"/>
      <c r="Z179" s="182"/>
      <c r="AA179" s="182"/>
      <c r="AB179" s="182"/>
      <c r="AC179" s="182"/>
      <c r="AD179" s="182"/>
      <c r="AE179" s="182"/>
      <c r="AF179" s="182"/>
      <c r="AG179" s="182"/>
      <c r="AH179" s="182"/>
      <c r="AI179" s="182"/>
      <c r="AJ179" s="182"/>
      <c r="AK179" s="182"/>
      <c r="AL179" s="182"/>
    </row>
    <row r="180" spans="1:38" s="184" customFormat="1">
      <c r="A180" s="401"/>
      <c r="B180" s="401"/>
      <c r="C180" s="430" t="s">
        <v>8</v>
      </c>
      <c r="D180" s="607"/>
      <c r="E180" s="464"/>
      <c r="F180" s="464"/>
      <c r="G180" s="464">
        <f>+G178/G175</f>
        <v>0.25319154689962436</v>
      </c>
      <c r="H180" s="464">
        <f>+H178/H175</f>
        <v>0.25705131689206778</v>
      </c>
      <c r="I180" s="464">
        <f>+I178/I175</f>
        <v>0.28018668025683768</v>
      </c>
      <c r="J180" s="534">
        <f>+J178/J175</f>
        <v>0.27716299643774095</v>
      </c>
      <c r="K180" s="464"/>
      <c r="L180" s="464"/>
      <c r="M180" s="464"/>
      <c r="N180" s="608" t="s">
        <v>7</v>
      </c>
      <c r="O180" s="608" t="s">
        <v>7</v>
      </c>
      <c r="P180" s="608" t="s">
        <v>7</v>
      </c>
      <c r="Q180" s="609" t="s">
        <v>7</v>
      </c>
      <c r="R180" s="401"/>
      <c r="T180" s="401"/>
      <c r="U180" s="401"/>
      <c r="V180" s="401"/>
      <c r="W180" s="401"/>
      <c r="X180" s="401"/>
      <c r="Y180" s="401"/>
      <c r="Z180" s="401"/>
      <c r="AA180" s="401"/>
      <c r="AB180" s="401"/>
      <c r="AC180" s="401"/>
      <c r="AD180" s="401"/>
      <c r="AE180" s="401"/>
      <c r="AF180" s="401"/>
      <c r="AG180" s="401"/>
      <c r="AH180" s="401"/>
      <c r="AI180" s="401"/>
      <c r="AJ180" s="401"/>
      <c r="AK180" s="401"/>
      <c r="AL180" s="401"/>
    </row>
    <row r="181" spans="1:38" s="184" customFormat="1">
      <c r="A181" s="401"/>
      <c r="B181" s="401"/>
      <c r="C181" s="430" t="str">
        <f>+C176</f>
        <v>% Growth</v>
      </c>
      <c r="D181" s="607"/>
      <c r="E181" s="464"/>
      <c r="F181" s="464"/>
      <c r="G181" s="464"/>
      <c r="H181" s="464">
        <f>+H178/G178-1</f>
        <v>0.12714608125074012</v>
      </c>
      <c r="I181" s="464">
        <f>+I178/H178-1</f>
        <v>0.19812336332852265</v>
      </c>
      <c r="J181" s="534">
        <f>+J179/I179-1</f>
        <v>9.3233920229967682E-2</v>
      </c>
      <c r="K181" s="464"/>
      <c r="L181" s="464"/>
      <c r="M181" s="464"/>
      <c r="N181" s="608"/>
      <c r="O181" s="608"/>
      <c r="P181" s="608"/>
      <c r="Q181" s="609"/>
      <c r="R181" s="401"/>
      <c r="T181" s="401"/>
      <c r="U181" s="401"/>
      <c r="V181" s="401"/>
      <c r="W181" s="401"/>
      <c r="X181" s="401"/>
      <c r="Y181" s="401"/>
      <c r="Z181" s="401"/>
      <c r="AA181" s="401"/>
      <c r="AB181" s="401"/>
      <c r="AC181" s="401"/>
      <c r="AD181" s="401"/>
      <c r="AE181" s="401"/>
      <c r="AF181" s="401"/>
      <c r="AG181" s="401"/>
      <c r="AH181" s="401"/>
      <c r="AI181" s="401"/>
      <c r="AJ181" s="401"/>
      <c r="AK181" s="401"/>
      <c r="AL181" s="401"/>
    </row>
    <row r="182" spans="1:38">
      <c r="C182" s="437" t="s">
        <v>17</v>
      </c>
      <c r="D182" s="607"/>
      <c r="E182" s="443"/>
      <c r="F182" s="464"/>
      <c r="G182" s="464"/>
      <c r="H182" s="464"/>
      <c r="I182" s="464"/>
      <c r="J182" s="534"/>
      <c r="K182" s="464"/>
      <c r="L182" s="464"/>
      <c r="M182" s="610"/>
      <c r="N182" s="610" t="s">
        <v>7</v>
      </c>
      <c r="O182" s="610" t="s">
        <v>7</v>
      </c>
      <c r="P182" s="610" t="s">
        <v>7</v>
      </c>
      <c r="Q182" s="611" t="s">
        <v>7</v>
      </c>
    </row>
    <row r="183" spans="1:38">
      <c r="C183" s="430"/>
      <c r="D183" s="443"/>
      <c r="E183" s="443"/>
      <c r="F183" s="612"/>
      <c r="G183" s="464"/>
      <c r="H183" s="464"/>
      <c r="I183" s="464"/>
      <c r="J183" s="534"/>
      <c r="K183" s="605"/>
      <c r="L183" s="605"/>
      <c r="M183" s="605"/>
      <c r="N183" s="605"/>
      <c r="O183" s="605"/>
      <c r="P183" s="605"/>
      <c r="Q183" s="606"/>
    </row>
    <row r="184" spans="1:38">
      <c r="C184" s="512" t="s">
        <v>208</v>
      </c>
      <c r="D184" s="443"/>
      <c r="E184" s="443"/>
      <c r="F184" s="612"/>
      <c r="G184" s="887">
        <v>82</v>
      </c>
      <c r="H184" s="887">
        <v>261</v>
      </c>
      <c r="I184" s="887">
        <v>224.79733199999998</v>
      </c>
      <c r="J184" s="706"/>
      <c r="K184" s="703"/>
      <c r="L184" s="703"/>
      <c r="M184" s="436"/>
      <c r="N184" s="605"/>
      <c r="O184" s="605"/>
      <c r="P184" s="605"/>
      <c r="Q184" s="606"/>
    </row>
    <row r="185" spans="1:38">
      <c r="C185" s="512" t="s">
        <v>209</v>
      </c>
      <c r="D185" s="443"/>
      <c r="E185" s="443"/>
      <c r="F185" s="612"/>
      <c r="G185" s="463" t="s">
        <v>24</v>
      </c>
      <c r="H185" s="463" t="s">
        <v>24</v>
      </c>
      <c r="I185" s="463" t="s">
        <v>24</v>
      </c>
      <c r="J185" s="706" t="s">
        <v>24</v>
      </c>
      <c r="K185" s="605"/>
      <c r="L185" s="605"/>
      <c r="M185" s="605"/>
      <c r="N185" s="605"/>
      <c r="O185" s="605"/>
      <c r="P185" s="605"/>
      <c r="Q185" s="606"/>
    </row>
    <row r="186" spans="1:38">
      <c r="C186" s="430"/>
      <c r="D186" s="443"/>
      <c r="E186" s="443"/>
      <c r="F186" s="612"/>
      <c r="G186" s="464"/>
      <c r="H186" s="464"/>
      <c r="I186" s="464"/>
      <c r="J186" s="534"/>
      <c r="K186" s="605"/>
      <c r="L186" s="605"/>
      <c r="M186" s="605"/>
      <c r="N186" s="605"/>
      <c r="O186" s="605"/>
      <c r="P186" s="605"/>
      <c r="Q186" s="606"/>
    </row>
    <row r="187" spans="1:38">
      <c r="C187" s="512" t="s">
        <v>11</v>
      </c>
      <c r="D187" s="613"/>
      <c r="E187" s="462"/>
      <c r="F187" s="462"/>
      <c r="G187" s="463"/>
      <c r="H187" s="463"/>
      <c r="I187" s="887">
        <v>35</v>
      </c>
      <c r="J187" s="706">
        <f>+I187+K133-O133</f>
        <v>35</v>
      </c>
      <c r="K187" s="703"/>
      <c r="L187" s="703"/>
      <c r="M187" s="436"/>
      <c r="N187" s="610" t="s">
        <v>7</v>
      </c>
      <c r="O187" s="610" t="s">
        <v>7</v>
      </c>
      <c r="P187" s="610" t="s">
        <v>7</v>
      </c>
      <c r="Q187" s="611" t="s">
        <v>7</v>
      </c>
    </row>
    <row r="188" spans="1:38" s="184" customFormat="1">
      <c r="A188" s="401"/>
      <c r="B188" s="401"/>
      <c r="C188" s="430" t="s">
        <v>10</v>
      </c>
      <c r="D188" s="607"/>
      <c r="E188" s="464"/>
      <c r="F188" s="464"/>
      <c r="G188" s="464">
        <f>+G187/G175</f>
        <v>0</v>
      </c>
      <c r="H188" s="464">
        <f>+H187/H175</f>
        <v>0</v>
      </c>
      <c r="I188" s="464">
        <f>+I187/I175</f>
        <v>4.0640966093822568E-2</v>
      </c>
      <c r="J188" s="534">
        <f>+J187/J175</f>
        <v>3.8177056461684962E-2</v>
      </c>
      <c r="K188" s="464"/>
      <c r="L188" s="464"/>
      <c r="M188" s="464"/>
      <c r="N188" s="608" t="s">
        <v>7</v>
      </c>
      <c r="O188" s="608" t="s">
        <v>7</v>
      </c>
      <c r="P188" s="608" t="s">
        <v>7</v>
      </c>
      <c r="Q188" s="609" t="s">
        <v>7</v>
      </c>
      <c r="R188" s="401"/>
      <c r="T188" s="401"/>
      <c r="U188" s="401"/>
      <c r="V188" s="401"/>
      <c r="W188" s="401"/>
      <c r="X188" s="401"/>
      <c r="Y188" s="401"/>
      <c r="Z188" s="401"/>
      <c r="AA188" s="401"/>
      <c r="AB188" s="401"/>
      <c r="AC188" s="401"/>
      <c r="AD188" s="401"/>
      <c r="AE188" s="401"/>
      <c r="AF188" s="401"/>
      <c r="AG188" s="401"/>
      <c r="AH188" s="401"/>
      <c r="AI188" s="401"/>
      <c r="AJ188" s="401"/>
      <c r="AK188" s="401"/>
      <c r="AL188" s="401"/>
    </row>
    <row r="189" spans="1:38" s="184" customFormat="1">
      <c r="A189" s="401"/>
      <c r="B189" s="401"/>
      <c r="C189" s="437" t="s">
        <v>17</v>
      </c>
      <c r="D189" s="607"/>
      <c r="E189" s="536"/>
      <c r="F189" s="536"/>
      <c r="G189" s="464"/>
      <c r="H189" s="464"/>
      <c r="J189" s="534"/>
      <c r="K189" s="464"/>
      <c r="L189" s="464"/>
      <c r="M189" s="608"/>
      <c r="N189" s="608" t="s">
        <v>7</v>
      </c>
      <c r="O189" s="608" t="s">
        <v>7</v>
      </c>
      <c r="P189" s="608" t="s">
        <v>7</v>
      </c>
      <c r="Q189" s="609" t="s">
        <v>7</v>
      </c>
      <c r="R189" s="401"/>
      <c r="T189" s="401"/>
      <c r="U189" s="401"/>
      <c r="V189" s="401"/>
      <c r="W189" s="401"/>
      <c r="X189" s="401"/>
      <c r="Y189" s="401"/>
      <c r="Z189" s="401"/>
      <c r="AA189" s="401"/>
      <c r="AB189" s="401"/>
      <c r="AC189" s="401"/>
      <c r="AD189" s="401"/>
      <c r="AE189" s="401"/>
      <c r="AF189" s="401"/>
      <c r="AG189" s="401"/>
      <c r="AH189" s="401"/>
      <c r="AI189" s="401"/>
      <c r="AJ189" s="401"/>
      <c r="AK189" s="401"/>
      <c r="AL189" s="401"/>
    </row>
    <row r="190" spans="1:38" s="184" customFormat="1">
      <c r="A190" s="401"/>
      <c r="B190" s="401"/>
      <c r="C190" s="437"/>
      <c r="D190" s="607"/>
      <c r="E190" s="536"/>
      <c r="F190" s="536"/>
      <c r="G190" s="464"/>
      <c r="H190" s="464"/>
      <c r="J190" s="534"/>
      <c r="K190" s="464"/>
      <c r="L190" s="608"/>
      <c r="M190" s="608"/>
      <c r="N190" s="608"/>
      <c r="O190" s="608"/>
      <c r="P190" s="608"/>
      <c r="Q190" s="609"/>
      <c r="R190" s="401"/>
      <c r="T190" s="401"/>
      <c r="U190" s="401"/>
      <c r="V190" s="401"/>
      <c r="W190" s="401"/>
      <c r="X190" s="401"/>
      <c r="Y190" s="401"/>
      <c r="Z190" s="401"/>
      <c r="AA190" s="401"/>
      <c r="AB190" s="401"/>
      <c r="AC190" s="401"/>
      <c r="AD190" s="401"/>
      <c r="AE190" s="401"/>
      <c r="AF190" s="401"/>
      <c r="AG190" s="401"/>
      <c r="AH190" s="401"/>
      <c r="AI190" s="401"/>
      <c r="AJ190" s="401"/>
      <c r="AK190" s="401"/>
      <c r="AL190" s="401"/>
    </row>
    <row r="191" spans="1:38" s="184" customFormat="1">
      <c r="A191" s="401"/>
      <c r="B191" s="401"/>
      <c r="C191" s="512" t="s">
        <v>222</v>
      </c>
      <c r="D191" s="607"/>
      <c r="E191" s="536"/>
      <c r="F191" s="536"/>
      <c r="G191" s="464"/>
      <c r="H191" s="464"/>
      <c r="J191" s="650"/>
      <c r="K191" s="462"/>
      <c r="L191" s="608"/>
      <c r="M191" s="462"/>
      <c r="N191" s="608"/>
      <c r="O191" s="608"/>
      <c r="P191" s="608"/>
      <c r="Q191" s="609"/>
      <c r="R191" s="401"/>
      <c r="T191" s="401"/>
      <c r="U191" s="401"/>
      <c r="V191" s="401"/>
      <c r="W191" s="401"/>
      <c r="X191" s="401"/>
      <c r="Y191" s="401"/>
      <c r="Z191" s="401"/>
      <c r="AA191" s="401"/>
      <c r="AB191" s="401"/>
      <c r="AC191" s="401"/>
      <c r="AD191" s="401"/>
      <c r="AE191" s="401"/>
      <c r="AF191" s="401"/>
      <c r="AG191" s="401"/>
      <c r="AH191" s="401"/>
      <c r="AI191" s="401"/>
      <c r="AJ191" s="401"/>
      <c r="AK191" s="401"/>
      <c r="AL191" s="401"/>
    </row>
    <row r="192" spans="1:38" s="184" customFormat="1">
      <c r="A192" s="401"/>
      <c r="B192" s="401"/>
      <c r="C192" s="512" t="s">
        <v>223</v>
      </c>
      <c r="D192" s="443"/>
      <c r="E192" s="443"/>
      <c r="F192" s="612"/>
      <c r="G192" s="463"/>
      <c r="H192" s="463"/>
      <c r="I192" s="699"/>
      <c r="J192" s="650"/>
      <c r="K192" s="462"/>
      <c r="L192" s="605"/>
      <c r="M192" s="462"/>
      <c r="N192" s="605"/>
      <c r="O192" s="605"/>
      <c r="P192" s="605"/>
      <c r="Q192" s="606"/>
      <c r="R192" s="401"/>
      <c r="T192" s="401"/>
      <c r="U192" s="401"/>
      <c r="V192" s="401"/>
      <c r="W192" s="401"/>
      <c r="X192" s="401"/>
      <c r="Y192" s="401"/>
      <c r="Z192" s="401"/>
      <c r="AA192" s="401"/>
      <c r="AB192" s="401"/>
      <c r="AC192" s="401"/>
      <c r="AD192" s="401"/>
      <c r="AE192" s="401"/>
      <c r="AF192" s="401"/>
      <c r="AG192" s="401"/>
      <c r="AH192" s="401"/>
      <c r="AI192" s="401"/>
      <c r="AJ192" s="401"/>
      <c r="AK192" s="401"/>
      <c r="AL192" s="401"/>
    </row>
    <row r="193" spans="1:38" ht="6" customHeight="1">
      <c r="C193" s="432"/>
      <c r="D193" s="443"/>
      <c r="E193" s="571"/>
      <c r="F193" s="601"/>
      <c r="G193" s="571"/>
      <c r="H193" s="571"/>
      <c r="J193" s="649"/>
      <c r="K193" s="71"/>
      <c r="L193" s="71"/>
      <c r="M193" s="71"/>
      <c r="N193" s="71"/>
      <c r="O193" s="615"/>
      <c r="P193" s="615"/>
      <c r="Q193" s="652"/>
    </row>
    <row r="194" spans="1:38">
      <c r="C194" s="432"/>
      <c r="D194" s="443"/>
      <c r="E194" s="571"/>
      <c r="F194" s="601"/>
      <c r="G194" s="616"/>
      <c r="H194" s="221"/>
      <c r="J194" s="617"/>
      <c r="K194" s="636" t="s">
        <v>177</v>
      </c>
      <c r="L194" s="637"/>
      <c r="M194" s="637"/>
      <c r="N194" s="637"/>
      <c r="O194" s="637"/>
      <c r="P194" s="653"/>
      <c r="Q194" s="796"/>
    </row>
    <row r="195" spans="1:38">
      <c r="C195" s="432"/>
      <c r="D195" s="443"/>
      <c r="E195" s="618"/>
      <c r="F195" s="618"/>
      <c r="G195" s="616"/>
      <c r="H195" s="221"/>
      <c r="J195" s="619"/>
      <c r="K195" s="620">
        <f t="shared" ref="K195:Q195" si="10">+K172</f>
        <v>43100</v>
      </c>
      <c r="L195" s="874">
        <f t="shared" si="10"/>
        <v>43465</v>
      </c>
      <c r="M195" s="874">
        <f t="shared" si="10"/>
        <v>43830</v>
      </c>
      <c r="N195" s="621">
        <f t="shared" si="10"/>
        <v>44196</v>
      </c>
      <c r="O195" s="621">
        <f t="shared" si="10"/>
        <v>44561</v>
      </c>
      <c r="P195" s="621">
        <f t="shared" si="10"/>
        <v>44926</v>
      </c>
      <c r="Q195" s="797">
        <f t="shared" si="10"/>
        <v>45291</v>
      </c>
    </row>
    <row r="196" spans="1:38">
      <c r="C196" s="432"/>
      <c r="D196" s="443"/>
      <c r="E196" s="618"/>
      <c r="F196" s="618"/>
      <c r="G196" s="616"/>
      <c r="H196" s="221"/>
      <c r="J196" s="622"/>
      <c r="K196" s="623"/>
      <c r="L196" s="433"/>
      <c r="M196" s="433"/>
      <c r="N196" s="433"/>
      <c r="O196" s="433"/>
      <c r="P196" s="433"/>
      <c r="Q196" s="624"/>
    </row>
    <row r="197" spans="1:38">
      <c r="C197" s="604" t="s">
        <v>4</v>
      </c>
      <c r="D197" s="436"/>
      <c r="E197" s="625"/>
      <c r="F197" s="625"/>
      <c r="G197" s="625"/>
      <c r="H197" s="221"/>
      <c r="J197" s="529"/>
      <c r="K197" s="875">
        <f>+Model!F12/1000</f>
        <v>1042.5754982571634</v>
      </c>
      <c r="L197" s="876">
        <f>+Model!G12/1000</f>
        <v>1191.6782404800608</v>
      </c>
      <c r="M197" s="876">
        <f>+Model!H12/1000</f>
        <v>1340.581111101355</v>
      </c>
      <c r="N197" s="876">
        <f>+Model!I12/1000</f>
        <v>1495.1840734357891</v>
      </c>
      <c r="O197" s="876">
        <f>+Model!J12/1000</f>
        <v>1655.4334352313294</v>
      </c>
      <c r="P197" s="780"/>
      <c r="Q197" s="785"/>
    </row>
    <row r="198" spans="1:38">
      <c r="C198" s="437" t="s">
        <v>5</v>
      </c>
      <c r="D198" s="443"/>
      <c r="E198" s="464"/>
      <c r="F198" s="464"/>
      <c r="G198" s="464"/>
      <c r="H198" s="221"/>
      <c r="J198" s="651"/>
      <c r="K198" s="530">
        <f>+K197/I175-1</f>
        <v>0.21060787071198717</v>
      </c>
      <c r="L198" s="464">
        <f>+L197/K197-1</f>
        <v>0.14301385604413985</v>
      </c>
      <c r="M198" s="464">
        <f>+M197/L197-1</f>
        <v>0.12495224429147034</v>
      </c>
      <c r="N198" s="464">
        <f>+N197/L197-1</f>
        <v>0.25468773587194371</v>
      </c>
      <c r="O198" s="464">
        <f>+O197/M197-1</f>
        <v>0.23486256931615834</v>
      </c>
      <c r="P198" s="464"/>
      <c r="Q198" s="531"/>
    </row>
    <row r="199" spans="1:38">
      <c r="C199" s="437"/>
      <c r="D199" s="443"/>
      <c r="E199" s="464"/>
      <c r="F199" s="464"/>
      <c r="G199" s="464"/>
      <c r="H199" s="221"/>
      <c r="J199" s="532"/>
      <c r="K199" s="530"/>
      <c r="L199" s="464"/>
      <c r="M199" s="464"/>
      <c r="N199" s="464"/>
      <c r="O199" s="464"/>
      <c r="P199" s="464"/>
      <c r="Q199" s="531"/>
    </row>
    <row r="200" spans="1:38">
      <c r="C200" s="692" t="s">
        <v>232</v>
      </c>
      <c r="D200" s="436"/>
      <c r="E200" s="614"/>
      <c r="F200" s="436"/>
      <c r="G200" s="463"/>
      <c r="H200" s="221"/>
      <c r="J200" s="529"/>
      <c r="K200" s="875">
        <f>+Model!F15/1000</f>
        <v>315.63816005929078</v>
      </c>
      <c r="L200" s="876">
        <f>+Model!G15/1000</f>
        <v>359.2339902654665</v>
      </c>
      <c r="M200" s="876">
        <f>+Model!H15/1000</f>
        <v>409.1117771501647</v>
      </c>
      <c r="N200" s="876">
        <f>+Model!I15/1000</f>
        <v>462.83651336152275</v>
      </c>
      <c r="O200" s="876">
        <f>+Model!J15/1000</f>
        <v>511.9370635846094</v>
      </c>
      <c r="P200" s="780"/>
      <c r="Q200" s="785"/>
    </row>
    <row r="201" spans="1:38">
      <c r="C201" s="430" t="s">
        <v>8</v>
      </c>
      <c r="D201" s="607"/>
      <c r="E201" s="464"/>
      <c r="F201" s="464"/>
      <c r="G201" s="464"/>
      <c r="H201" s="221"/>
      <c r="J201" s="533"/>
      <c r="K201" s="530">
        <f>+K200/K197</f>
        <v>0.30274849215901578</v>
      </c>
      <c r="L201" s="464">
        <f>+L200/L197</f>
        <v>0.30145216893509036</v>
      </c>
      <c r="M201" s="464">
        <f>+M200/M197</f>
        <v>0.30517495268455541</v>
      </c>
      <c r="N201" s="464">
        <f>+N200/N197</f>
        <v>0.30955152718953793</v>
      </c>
      <c r="O201" s="464">
        <f>+O200/O197</f>
        <v>0.30924654092966991</v>
      </c>
      <c r="P201" s="464"/>
      <c r="Q201" s="531"/>
    </row>
    <row r="202" spans="1:38" s="184" customFormat="1">
      <c r="A202" s="401"/>
      <c r="B202" s="401"/>
      <c r="C202" s="430" t="s">
        <v>192</v>
      </c>
      <c r="D202" s="607"/>
      <c r="E202" s="464"/>
      <c r="F202" s="464"/>
      <c r="G202" s="464"/>
      <c r="H202" s="464"/>
      <c r="J202" s="533"/>
      <c r="K202" s="530">
        <f>+K200/I179-1</f>
        <v>0.13416514573945659</v>
      </c>
      <c r="L202" s="464">
        <f>+L200/K200-1</f>
        <v>0.13811964370210017</v>
      </c>
      <c r="M202" s="464">
        <f>+M200/L200-1</f>
        <v>0.13884484273840436</v>
      </c>
      <c r="N202" s="464">
        <f>+N200/M200-1</f>
        <v>0.13132043419918071</v>
      </c>
      <c r="O202" s="464">
        <f>+O200/N200-1</f>
        <v>0.1060861639166617</v>
      </c>
      <c r="P202" s="464"/>
      <c r="Q202" s="531"/>
      <c r="R202" s="401"/>
      <c r="T202" s="401"/>
      <c r="U202" s="401"/>
      <c r="V202" s="401"/>
      <c r="W202" s="401"/>
      <c r="X202" s="401"/>
      <c r="Y202" s="401"/>
      <c r="Z202" s="401"/>
      <c r="AA202" s="401"/>
      <c r="AB202" s="401"/>
      <c r="AC202" s="401"/>
      <c r="AD202" s="401"/>
      <c r="AE202" s="401"/>
      <c r="AF202" s="401"/>
      <c r="AG202" s="401"/>
      <c r="AH202" s="401"/>
      <c r="AI202" s="401"/>
      <c r="AJ202" s="401"/>
      <c r="AK202" s="401"/>
      <c r="AL202" s="401"/>
    </row>
    <row r="203" spans="1:38">
      <c r="C203" s="437"/>
      <c r="D203" s="443"/>
      <c r="E203" s="464"/>
      <c r="F203" s="464"/>
      <c r="G203" s="464"/>
      <c r="H203" s="221"/>
      <c r="J203" s="532"/>
      <c r="K203" s="530"/>
      <c r="L203" s="464"/>
      <c r="M203" s="464"/>
      <c r="N203" s="464"/>
      <c r="O203" s="464"/>
      <c r="P203" s="464"/>
      <c r="Q203" s="531"/>
    </row>
    <row r="204" spans="1:38">
      <c r="C204" s="512" t="s">
        <v>208</v>
      </c>
      <c r="D204" s="435"/>
      <c r="E204" s="614"/>
      <c r="F204" s="614"/>
      <c r="G204" s="463"/>
      <c r="H204" s="221"/>
      <c r="J204" s="708"/>
      <c r="K204" s="707">
        <f>-Model!F25/1000+155.5</f>
        <v>326.25</v>
      </c>
      <c r="L204" s="780">
        <f>-Model!G25/1000</f>
        <v>217.5</v>
      </c>
      <c r="M204" s="780">
        <f>-Model!H25/1000</f>
        <v>217.5</v>
      </c>
      <c r="N204" s="780">
        <f>-Model!I25/1000</f>
        <v>217.5</v>
      </c>
      <c r="O204" s="780">
        <f>-Model!J25/1000</f>
        <v>217.5</v>
      </c>
      <c r="P204" s="780"/>
      <c r="Q204" s="785"/>
    </row>
    <row r="205" spans="1:38">
      <c r="C205" s="512" t="s">
        <v>210</v>
      </c>
      <c r="D205" s="435"/>
      <c r="E205" s="614"/>
      <c r="F205" s="614"/>
      <c r="G205" s="463"/>
      <c r="H205" s="221"/>
      <c r="J205" s="713"/>
      <c r="K205" s="714">
        <v>45</v>
      </c>
      <c r="L205" s="463">
        <v>30</v>
      </c>
      <c r="M205" s="463">
        <v>30</v>
      </c>
      <c r="N205" s="463">
        <v>30</v>
      </c>
      <c r="O205" s="463">
        <v>30</v>
      </c>
      <c r="P205" s="780"/>
      <c r="Q205" s="785"/>
    </row>
    <row r="206" spans="1:38">
      <c r="C206" s="437"/>
      <c r="D206" s="443"/>
      <c r="E206" s="464"/>
      <c r="F206" s="464"/>
      <c r="G206" s="464"/>
      <c r="H206" s="221"/>
      <c r="J206" s="532"/>
      <c r="K206" s="530"/>
      <c r="L206" s="464"/>
      <c r="M206" s="464"/>
      <c r="N206" s="464"/>
      <c r="O206" s="464"/>
      <c r="P206" s="464"/>
      <c r="Q206" s="531"/>
    </row>
    <row r="207" spans="1:38">
      <c r="C207" s="441" t="s">
        <v>9</v>
      </c>
      <c r="D207" s="435"/>
      <c r="E207" s="614"/>
      <c r="F207" s="614"/>
      <c r="G207" s="463"/>
      <c r="H207" s="221"/>
      <c r="J207" s="529"/>
      <c r="K207" s="875">
        <f>-Model!F27/1000</f>
        <v>10</v>
      </c>
      <c r="L207" s="876">
        <f>-Model!G27/1000</f>
        <v>10</v>
      </c>
      <c r="M207" s="876">
        <f>-Model!H27/1000</f>
        <v>10</v>
      </c>
      <c r="N207" s="876">
        <f>-Model!I27/1000</f>
        <v>10</v>
      </c>
      <c r="O207" s="876">
        <f>-Model!J27/1000</f>
        <v>10</v>
      </c>
      <c r="P207" s="780"/>
      <c r="Q207" s="785"/>
    </row>
    <row r="208" spans="1:38">
      <c r="C208" s="430" t="s">
        <v>10</v>
      </c>
      <c r="D208" s="443"/>
      <c r="E208" s="464"/>
      <c r="F208" s="464"/>
      <c r="G208" s="464"/>
      <c r="H208" s="221"/>
      <c r="J208" s="533"/>
      <c r="K208" s="530">
        <f t="shared" ref="K208:O208" si="11">+K207/K197</f>
        <v>9.5916315093886682E-3</v>
      </c>
      <c r="L208" s="464">
        <f t="shared" si="11"/>
        <v>8.3915268906576291E-3</v>
      </c>
      <c r="M208" s="464">
        <f t="shared" si="11"/>
        <v>7.4594516640507456E-3</v>
      </c>
      <c r="N208" s="464">
        <f t="shared" si="11"/>
        <v>6.6881397265160557E-3</v>
      </c>
      <c r="O208" s="464">
        <f t="shared" si="11"/>
        <v>6.0407140433300513E-3</v>
      </c>
      <c r="P208" s="464"/>
      <c r="Q208" s="531"/>
    </row>
    <row r="209" spans="1:38">
      <c r="C209" s="430"/>
      <c r="D209" s="607"/>
      <c r="E209" s="536"/>
      <c r="F209" s="626"/>
      <c r="G209" s="536"/>
      <c r="H209" s="221"/>
      <c r="J209" s="535"/>
      <c r="K209" s="437"/>
      <c r="L209" s="536"/>
      <c r="M209" s="536"/>
      <c r="N209" s="536"/>
      <c r="O209" s="536"/>
      <c r="P209" s="536"/>
      <c r="Q209" s="537"/>
    </row>
    <row r="210" spans="1:38">
      <c r="C210" s="600" t="s">
        <v>15</v>
      </c>
      <c r="D210" s="607"/>
      <c r="E210" s="536"/>
      <c r="F210" s="536"/>
      <c r="G210" s="536"/>
      <c r="H210" s="221"/>
      <c r="J210" s="535"/>
      <c r="K210" s="437"/>
      <c r="L210" s="536"/>
      <c r="M210" s="536"/>
      <c r="N210" s="536"/>
      <c r="O210" s="536"/>
      <c r="P210" s="536"/>
      <c r="Q210" s="537"/>
    </row>
    <row r="211" spans="1:38" s="455" customFormat="1">
      <c r="A211" s="454"/>
      <c r="B211" s="454"/>
      <c r="C211" s="627" t="s">
        <v>309</v>
      </c>
      <c r="D211" s="628"/>
      <c r="E211" s="629"/>
      <c r="F211" s="629"/>
      <c r="G211" s="543"/>
      <c r="H211" s="654"/>
      <c r="J211" s="538"/>
      <c r="K211" s="549">
        <f ca="1">+SUM(Model!F36:F38)/1000/'Valuation Summary'!K200</f>
        <v>5.6713204935352568</v>
      </c>
      <c r="L211" s="539">
        <f ca="1">+SUM(Model!G36:G38)/1000/'Valuation Summary'!L200</f>
        <v>5.1731133717746474</v>
      </c>
      <c r="M211" s="539">
        <f ca="1">+SUM(Model!H36:H38)/1000/'Valuation Summary'!M200</f>
        <v>4.615755694200141</v>
      </c>
      <c r="N211" s="539">
        <f ca="1">+SUM(Model!I36:I38)/1000/'Valuation Summary'!N200</f>
        <v>4.1038846487803191</v>
      </c>
      <c r="O211" s="539">
        <f ca="1">+SUM(Model!J36:J38)/1000/'Valuation Summary'!O200</f>
        <v>3.6256651880634685</v>
      </c>
      <c r="P211" s="539"/>
      <c r="Q211" s="540"/>
      <c r="R211" s="454"/>
      <c r="T211" s="454"/>
      <c r="U211" s="454"/>
      <c r="V211" s="454"/>
      <c r="W211" s="454"/>
      <c r="X211" s="454"/>
      <c r="Y211" s="454"/>
      <c r="Z211" s="454"/>
      <c r="AA211" s="454"/>
      <c r="AB211" s="454"/>
      <c r="AC211" s="454"/>
      <c r="AD211" s="454"/>
      <c r="AE211" s="454"/>
      <c r="AF211" s="454"/>
      <c r="AG211" s="454"/>
      <c r="AH211" s="454"/>
      <c r="AI211" s="454"/>
      <c r="AJ211" s="454"/>
      <c r="AK211" s="454"/>
      <c r="AL211" s="454"/>
    </row>
    <row r="212" spans="1:38">
      <c r="C212" s="553" t="s">
        <v>310</v>
      </c>
      <c r="D212" s="572"/>
      <c r="E212" s="630"/>
      <c r="F212" s="630"/>
      <c r="G212" s="550"/>
      <c r="H212" s="221"/>
      <c r="J212" s="541"/>
      <c r="K212" s="542"/>
      <c r="L212" s="543"/>
      <c r="M212" s="463"/>
      <c r="N212" s="543"/>
      <c r="O212" s="543"/>
      <c r="P212" s="543"/>
      <c r="Q212" s="544"/>
    </row>
    <row r="213" spans="1:38">
      <c r="C213" s="627"/>
      <c r="D213" s="554"/>
      <c r="E213" s="570"/>
      <c r="F213" s="570"/>
      <c r="G213" s="550"/>
      <c r="H213" s="221"/>
      <c r="J213" s="545"/>
      <c r="K213" s="546"/>
      <c r="L213" s="547"/>
      <c r="M213" s="547"/>
      <c r="N213" s="547"/>
      <c r="O213" s="547"/>
      <c r="P213" s="547"/>
      <c r="Q213" s="548"/>
    </row>
    <row r="214" spans="1:38" s="455" customFormat="1">
      <c r="A214" s="454"/>
      <c r="B214" s="454"/>
      <c r="C214" s="627" t="s">
        <v>311</v>
      </c>
      <c r="D214" s="628"/>
      <c r="E214" s="629"/>
      <c r="F214" s="629"/>
      <c r="G214" s="543"/>
      <c r="H214" s="654"/>
      <c r="J214" s="538"/>
      <c r="K214" s="549">
        <f ca="1">+SUM(Model!F36:F39)/1000/K200</f>
        <v>6.7462688446228132</v>
      </c>
      <c r="L214" s="539">
        <f ca="1">+SUM(Model!G36:G39)/1000/L200</f>
        <v>6.2413206306752294</v>
      </c>
      <c r="M214" s="539">
        <f ca="1">+SUM(Model!H36:H39)/1000/M200</f>
        <v>5.6765881824796889</v>
      </c>
      <c r="N214" s="539">
        <f ca="1">+SUM(Model!I36:I39)/1000/N200</f>
        <v>5.1644001634380547</v>
      </c>
      <c r="O214" s="539">
        <f ca="1">+SUM(Model!J36:J39)/1000/O200</f>
        <v>4.710051215172939</v>
      </c>
      <c r="P214" s="539"/>
      <c r="Q214" s="540"/>
      <c r="R214" s="454"/>
      <c r="T214" s="454"/>
      <c r="U214" s="454"/>
      <c r="V214" s="454"/>
      <c r="W214" s="454"/>
      <c r="X214" s="454"/>
      <c r="Y214" s="454"/>
      <c r="Z214" s="454"/>
      <c r="AA214" s="454"/>
      <c r="AB214" s="454"/>
      <c r="AC214" s="454"/>
      <c r="AD214" s="454"/>
      <c r="AE214" s="454"/>
      <c r="AF214" s="454"/>
      <c r="AG214" s="454"/>
      <c r="AH214" s="454"/>
      <c r="AI214" s="454"/>
      <c r="AJ214" s="454"/>
      <c r="AK214" s="454"/>
      <c r="AL214" s="454"/>
    </row>
    <row r="215" spans="1:38">
      <c r="C215" s="553" t="s">
        <v>312</v>
      </c>
      <c r="D215" s="572"/>
      <c r="E215" s="630"/>
      <c r="F215" s="630"/>
      <c r="G215" s="550"/>
      <c r="H215" s="221"/>
      <c r="J215" s="541"/>
      <c r="K215" s="542"/>
      <c r="L215" s="543"/>
      <c r="M215" s="463"/>
      <c r="N215" s="543"/>
      <c r="O215" s="543"/>
      <c r="P215" s="543"/>
      <c r="Q215" s="544"/>
    </row>
    <row r="216" spans="1:38" outlineLevel="1">
      <c r="C216" s="627"/>
      <c r="D216" s="554"/>
      <c r="E216" s="570"/>
      <c r="F216" s="570"/>
      <c r="G216" s="550"/>
      <c r="H216" s="221"/>
      <c r="J216" s="545"/>
      <c r="K216" s="546"/>
      <c r="L216" s="547"/>
      <c r="M216" s="547"/>
      <c r="N216" s="547"/>
      <c r="O216" s="547"/>
      <c r="P216" s="547"/>
      <c r="Q216" s="548"/>
    </row>
    <row r="217" spans="1:38" outlineLevel="1">
      <c r="C217" s="553" t="s">
        <v>193</v>
      </c>
      <c r="D217" s="554"/>
      <c r="E217" s="570"/>
      <c r="F217" s="570"/>
      <c r="G217" s="550"/>
      <c r="H217" s="221"/>
      <c r="J217" s="538"/>
      <c r="K217" s="549"/>
      <c r="L217" s="539"/>
      <c r="M217" s="539"/>
      <c r="N217" s="539"/>
      <c r="O217" s="539"/>
      <c r="P217" s="539"/>
      <c r="Q217" s="540"/>
    </row>
    <row r="218" spans="1:38" outlineLevel="1">
      <c r="C218" s="553" t="s">
        <v>194</v>
      </c>
      <c r="D218" s="572"/>
      <c r="E218" s="630"/>
      <c r="F218" s="630"/>
      <c r="G218" s="550"/>
      <c r="H218" s="221"/>
      <c r="J218" s="541"/>
      <c r="K218" s="542">
        <v>2.9641023703945519</v>
      </c>
      <c r="L218" s="543"/>
      <c r="M218" s="543">
        <v>3.4083270113349449</v>
      </c>
      <c r="N218" s="543">
        <v>3.4335143026567403</v>
      </c>
      <c r="O218" s="543">
        <v>3.5016893290799223</v>
      </c>
      <c r="P218" s="543">
        <v>3.6194081649598635</v>
      </c>
      <c r="Q218" s="544">
        <v>3.8113467395921683</v>
      </c>
    </row>
    <row r="219" spans="1:38">
      <c r="C219" s="627"/>
      <c r="D219" s="554"/>
      <c r="E219" s="570"/>
      <c r="F219" s="570"/>
      <c r="G219" s="550"/>
      <c r="H219" s="221"/>
      <c r="J219" s="545"/>
      <c r="K219" s="546"/>
      <c r="L219" s="547"/>
      <c r="M219" s="547"/>
      <c r="N219" s="547"/>
      <c r="O219" s="547"/>
      <c r="P219" s="547"/>
      <c r="Q219" s="98"/>
    </row>
    <row r="220" spans="1:38">
      <c r="C220" s="631"/>
      <c r="D220" s="632"/>
      <c r="E220" s="428"/>
      <c r="F220" s="615"/>
      <c r="G220" s="615"/>
      <c r="H220" s="224"/>
      <c r="I220" s="86"/>
      <c r="J220" s="633"/>
      <c r="K220" s="634"/>
      <c r="L220" s="635"/>
      <c r="M220" s="635"/>
      <c r="N220" s="635"/>
      <c r="O220" s="635"/>
      <c r="P220" s="689"/>
      <c r="Q220" s="114"/>
    </row>
    <row r="221" spans="1:38" s="174" customFormat="1">
      <c r="A221" s="207"/>
      <c r="B221" s="207"/>
      <c r="C221" s="456"/>
      <c r="D221" s="208"/>
      <c r="E221" s="210"/>
      <c r="F221" s="211"/>
      <c r="G221" s="212"/>
      <c r="H221" s="212"/>
      <c r="I221" s="213"/>
      <c r="J221" s="213"/>
      <c r="K221" s="213"/>
      <c r="L221" s="213"/>
      <c r="M221" s="213"/>
      <c r="N221" s="212"/>
      <c r="O221" s="208"/>
      <c r="P221" s="208"/>
      <c r="Q221" s="834"/>
      <c r="R221" s="207"/>
      <c r="S221" s="207"/>
      <c r="T221" s="207"/>
      <c r="U221" s="207"/>
      <c r="V221" s="207"/>
      <c r="W221" s="207"/>
      <c r="X221" s="207"/>
      <c r="Y221" s="207"/>
      <c r="Z221" s="207"/>
      <c r="AA221" s="207"/>
      <c r="AB221" s="207"/>
      <c r="AC221" s="207"/>
      <c r="AD221" s="207"/>
      <c r="AE221" s="207"/>
      <c r="AF221" s="207"/>
      <c r="AG221" s="207"/>
      <c r="AH221" s="207"/>
      <c r="AI221" s="207"/>
      <c r="AJ221" s="207"/>
    </row>
    <row r="222" spans="1:38">
      <c r="C222" s="465" t="s">
        <v>94</v>
      </c>
      <c r="D222" s="466"/>
      <c r="E222" s="467"/>
      <c r="F222" s="466"/>
      <c r="G222" s="466"/>
      <c r="H222" s="466"/>
      <c r="I222" s="645"/>
      <c r="J222" s="466"/>
      <c r="K222" s="90"/>
      <c r="L222" s="214"/>
      <c r="M222" s="76"/>
      <c r="N222" s="76"/>
      <c r="O222" s="76"/>
      <c r="P222" s="76"/>
      <c r="Q222" s="742"/>
      <c r="AK222" s="67"/>
      <c r="AL222" s="67"/>
    </row>
    <row r="223" spans="1:38">
      <c r="A223" s="215"/>
      <c r="C223" s="468"/>
      <c r="D223" s="469"/>
      <c r="E223" s="470"/>
      <c r="F223" s="470"/>
      <c r="G223" s="471"/>
      <c r="H223" s="471"/>
      <c r="I223" s="552">
        <f>+P2</f>
        <v>42989</v>
      </c>
      <c r="J223" s="639">
        <f>+P2</f>
        <v>42989</v>
      </c>
      <c r="L223" s="79"/>
      <c r="M223" s="79"/>
      <c r="N223" s="79"/>
      <c r="O223" s="79"/>
      <c r="P223" s="79"/>
      <c r="Q223" s="737"/>
      <c r="AK223" s="67"/>
      <c r="AL223" s="67"/>
    </row>
    <row r="224" spans="1:38" s="223" customFormat="1">
      <c r="A224" s="181"/>
      <c r="B224" s="181"/>
      <c r="C224" s="723" t="s">
        <v>95</v>
      </c>
      <c r="D224" s="724"/>
      <c r="E224" s="725" t="s">
        <v>34</v>
      </c>
      <c r="F224" s="590" t="s">
        <v>150</v>
      </c>
      <c r="G224" s="590" t="s">
        <v>248</v>
      </c>
      <c r="H224" s="590" t="s">
        <v>249</v>
      </c>
      <c r="I224" s="590" t="s">
        <v>96</v>
      </c>
      <c r="J224" s="726" t="s">
        <v>151</v>
      </c>
      <c r="L224" s="221"/>
      <c r="M224" s="179"/>
      <c r="N224" s="179"/>
      <c r="O224" s="179"/>
      <c r="P224" s="179"/>
      <c r="Q224" s="222"/>
      <c r="R224" s="181"/>
      <c r="S224" s="181"/>
      <c r="T224" s="181"/>
      <c r="U224" s="181"/>
      <c r="V224" s="181"/>
      <c r="W224" s="181"/>
      <c r="X224" s="181"/>
      <c r="Y224" s="181"/>
      <c r="Z224" s="181"/>
      <c r="AA224" s="181"/>
      <c r="AB224" s="181"/>
      <c r="AC224" s="181"/>
      <c r="AD224" s="181"/>
      <c r="AE224" s="181"/>
      <c r="AF224" s="181"/>
      <c r="AG224" s="181"/>
      <c r="AH224" s="181"/>
      <c r="AI224" s="181"/>
      <c r="AJ224" s="181"/>
    </row>
    <row r="225" spans="1:36" s="223" customFormat="1">
      <c r="A225" s="501"/>
      <c r="B225" s="181"/>
      <c r="C225" s="731" t="s">
        <v>220</v>
      </c>
      <c r="D225" s="727"/>
      <c r="E225" s="794">
        <v>45853</v>
      </c>
      <c r="F225" s="730">
        <v>6.8750000000000006E-2</v>
      </c>
      <c r="G225" s="877">
        <f>(1+(F225/2))*100</f>
        <v>103.4375</v>
      </c>
      <c r="H225" s="878">
        <v>44009</v>
      </c>
      <c r="I225" s="877">
        <v>101.5</v>
      </c>
      <c r="J225" s="882">
        <f>YIELD($P$1,$E225,$F225,I225,100,2)</f>
        <v>6.6231949646931923E-2</v>
      </c>
      <c r="Q225" s="835"/>
      <c r="R225" s="181"/>
      <c r="S225" s="181"/>
      <c r="T225" s="181"/>
      <c r="U225" s="181"/>
      <c r="V225" s="181"/>
      <c r="W225" s="181"/>
      <c r="X225" s="181"/>
      <c r="Y225" s="181"/>
      <c r="Z225" s="181"/>
      <c r="AA225" s="181"/>
      <c r="AB225" s="181"/>
      <c r="AC225" s="181"/>
      <c r="AD225" s="181"/>
      <c r="AE225" s="181"/>
      <c r="AF225" s="181"/>
      <c r="AG225" s="181"/>
      <c r="AH225" s="181"/>
      <c r="AI225" s="181"/>
      <c r="AJ225" s="181"/>
    </row>
    <row r="226" spans="1:36" s="223" customFormat="1">
      <c r="A226" s="501"/>
      <c r="B226" s="181"/>
      <c r="C226" s="473" t="s">
        <v>265</v>
      </c>
      <c r="D226" s="728"/>
      <c r="E226" s="795">
        <v>45299</v>
      </c>
      <c r="F226" s="729">
        <v>3.5000000000000003E-2</v>
      </c>
      <c r="G226" s="879" t="s">
        <v>24</v>
      </c>
      <c r="H226" s="880" t="s">
        <v>24</v>
      </c>
      <c r="I226" s="881">
        <v>100.625</v>
      </c>
      <c r="J226" s="883">
        <f>YIELD($P$1,$E226,$F226,I226,100,2)</f>
        <v>3.3879040721099096E-2</v>
      </c>
      <c r="K226" s="224"/>
      <c r="L226" s="224"/>
      <c r="M226" s="180"/>
      <c r="N226" s="180"/>
      <c r="O226" s="180"/>
      <c r="P226" s="180"/>
      <c r="Q226" s="225"/>
      <c r="R226" s="181"/>
      <c r="S226" s="181"/>
      <c r="T226" s="181"/>
      <c r="U226" s="181"/>
      <c r="V226" s="181"/>
      <c r="W226" s="181"/>
      <c r="X226" s="181"/>
      <c r="Y226" s="181"/>
      <c r="Z226" s="181"/>
      <c r="AA226" s="181"/>
      <c r="AB226" s="181"/>
      <c r="AC226" s="181"/>
      <c r="AD226" s="181"/>
      <c r="AE226" s="181"/>
      <c r="AF226" s="181"/>
      <c r="AG226" s="181"/>
      <c r="AH226" s="181"/>
      <c r="AI226" s="181"/>
      <c r="AJ226" s="181"/>
    </row>
    <row r="227" spans="1:36" s="221" customFormat="1">
      <c r="A227" s="179"/>
      <c r="B227" s="179"/>
      <c r="C227" s="216"/>
      <c r="D227" s="179"/>
      <c r="E227" s="179"/>
      <c r="F227" s="217"/>
      <c r="G227" s="218"/>
      <c r="H227" s="378"/>
      <c r="I227" s="226"/>
      <c r="J227" s="219"/>
      <c r="K227" s="219"/>
      <c r="L227" s="220"/>
      <c r="M227" s="179"/>
      <c r="N227" s="179"/>
      <c r="O227" s="179"/>
      <c r="P227" s="179"/>
      <c r="Q227" s="222"/>
      <c r="R227" s="179"/>
      <c r="S227" s="179"/>
      <c r="T227" s="179"/>
      <c r="U227" s="179"/>
      <c r="V227" s="179"/>
      <c r="W227" s="179"/>
      <c r="X227" s="179"/>
      <c r="Y227" s="179"/>
      <c r="Z227" s="179"/>
      <c r="AA227" s="179"/>
      <c r="AB227" s="179"/>
      <c r="AC227" s="179"/>
      <c r="AD227" s="179"/>
      <c r="AE227" s="179"/>
      <c r="AF227" s="179"/>
      <c r="AG227" s="179"/>
      <c r="AH227" s="179"/>
      <c r="AI227" s="179"/>
      <c r="AJ227" s="179"/>
    </row>
    <row r="228" spans="1:36" s="68" customFormat="1" ht="11.25" customHeight="1">
      <c r="B228" s="164" t="s">
        <v>398</v>
      </c>
      <c r="C228" s="89" t="s">
        <v>97</v>
      </c>
      <c r="D228" s="90"/>
      <c r="E228" s="227"/>
      <c r="F228" s="228"/>
      <c r="G228" s="229"/>
      <c r="H228" s="229"/>
      <c r="I228" s="229"/>
      <c r="J228" s="78"/>
      <c r="K228" s="79"/>
      <c r="L228" s="79"/>
      <c r="M228" s="563"/>
      <c r="N228" s="116"/>
      <c r="O228" s="564"/>
      <c r="P228" s="565"/>
      <c r="Q228" s="836"/>
      <c r="R228" s="71"/>
      <c r="S228" s="71"/>
      <c r="T228" s="71"/>
      <c r="U228" s="71"/>
      <c r="V228" s="71"/>
      <c r="W228" s="71"/>
      <c r="X228" s="71"/>
      <c r="Y228" s="71"/>
      <c r="Z228" s="71"/>
    </row>
    <row r="229" spans="1:36" s="122" customFormat="1" ht="11.25" customHeight="1">
      <c r="C229" s="231"/>
      <c r="D229" s="475"/>
      <c r="E229" s="566" t="s">
        <v>3</v>
      </c>
      <c r="F229" s="476" t="s">
        <v>61</v>
      </c>
      <c r="G229" s="477" t="s">
        <v>61</v>
      </c>
      <c r="H229" s="477" t="s">
        <v>173</v>
      </c>
      <c r="I229" s="232" t="s">
        <v>196</v>
      </c>
      <c r="J229" s="478"/>
      <c r="L229" s="125"/>
      <c r="M229" s="125"/>
      <c r="N229" s="125"/>
      <c r="O229" s="125"/>
      <c r="P229" s="125"/>
      <c r="Q229" s="235"/>
      <c r="T229" s="125"/>
      <c r="U229" s="125"/>
      <c r="V229" s="125"/>
      <c r="W229" s="125"/>
      <c r="X229" s="125"/>
      <c r="Y229" s="125"/>
      <c r="Z229" s="125"/>
    </row>
    <row r="230" spans="1:36" s="122" customFormat="1" ht="11.25" customHeight="1">
      <c r="C230" s="479" t="s">
        <v>63</v>
      </c>
      <c r="D230" s="474"/>
      <c r="E230" s="482" t="s">
        <v>0</v>
      </c>
      <c r="F230" s="480" t="s">
        <v>64</v>
      </c>
      <c r="G230" s="476" t="s">
        <v>65</v>
      </c>
      <c r="H230" s="476" t="s">
        <v>65</v>
      </c>
      <c r="I230" s="233" t="s">
        <v>66</v>
      </c>
      <c r="J230" s="481" t="s">
        <v>67</v>
      </c>
      <c r="L230" s="234"/>
      <c r="M230" s="125"/>
      <c r="N230" s="125"/>
      <c r="O230" s="125"/>
      <c r="P230" s="125"/>
      <c r="Q230" s="235"/>
      <c r="T230" s="125"/>
      <c r="U230" s="125"/>
      <c r="V230" s="125"/>
      <c r="W230" s="125"/>
      <c r="X230" s="125"/>
      <c r="Y230" s="125"/>
      <c r="Z230" s="125"/>
    </row>
    <row r="231" spans="1:36" s="68" customFormat="1" ht="11.25" customHeight="1">
      <c r="C231" s="93" t="s">
        <v>154</v>
      </c>
      <c r="D231" s="71"/>
      <c r="E231" s="567">
        <f>J51</f>
        <v>304.24700000000001</v>
      </c>
      <c r="F231" s="142">
        <f>+G231/E231</f>
        <v>14.159053314040897</v>
      </c>
      <c r="G231" s="593">
        <f>+G245</f>
        <v>4307.8494936370007</v>
      </c>
      <c r="H231" s="593">
        <f>G231-$J47</f>
        <v>2330.8730355930193</v>
      </c>
      <c r="I231" s="237">
        <f>+$J$47/G231</f>
        <v>0.45892421751598234</v>
      </c>
      <c r="J231" s="783">
        <v>0.5</v>
      </c>
      <c r="L231" s="71"/>
      <c r="M231" s="71"/>
      <c r="N231" s="71"/>
      <c r="O231" s="71"/>
      <c r="P231" s="71"/>
      <c r="Q231" s="74"/>
      <c r="S231" s="71"/>
      <c r="T231" s="71"/>
      <c r="U231" s="71"/>
      <c r="V231" s="71"/>
      <c r="W231" s="71"/>
      <c r="X231" s="71"/>
      <c r="Y231" s="71"/>
      <c r="Z231" s="71"/>
      <c r="AA231" s="71"/>
      <c r="AB231" s="71"/>
      <c r="AC231" s="71"/>
      <c r="AD231" s="71"/>
      <c r="AE231" s="71"/>
      <c r="AF231" s="71"/>
      <c r="AG231" s="71"/>
      <c r="AH231" s="94"/>
    </row>
    <row r="232" spans="1:36" ht="11.25" customHeight="1">
      <c r="C232" s="145" t="s">
        <v>156</v>
      </c>
      <c r="D232" s="71"/>
      <c r="E232" s="485">
        <f>E231</f>
        <v>304.24700000000001</v>
      </c>
      <c r="F232" s="142">
        <f>+M271</f>
        <v>12.301666666666666</v>
      </c>
      <c r="G232" s="238">
        <f>+F232*E232</f>
        <v>3742.7451783333331</v>
      </c>
      <c r="H232" s="238">
        <f>G232-$J47</f>
        <v>1765.7687202893519</v>
      </c>
      <c r="I232" s="237">
        <f>+$J$47/G232</f>
        <v>0.52821561817476992</v>
      </c>
      <c r="J232" s="783">
        <v>0.25</v>
      </c>
      <c r="K232" s="67"/>
      <c r="L232" s="71">
        <v>11.7052858469293</v>
      </c>
      <c r="M232" s="71"/>
      <c r="N232" s="71"/>
      <c r="O232" s="71"/>
      <c r="P232" s="71"/>
      <c r="Q232" s="74"/>
      <c r="S232" s="71"/>
      <c r="AH232" s="71"/>
    </row>
    <row r="233" spans="1:36" ht="11.25" customHeight="1">
      <c r="C233" s="110" t="s">
        <v>157</v>
      </c>
      <c r="D233" s="86"/>
      <c r="E233" s="483">
        <f>E231</f>
        <v>304.24700000000001</v>
      </c>
      <c r="F233" s="146">
        <f>+L289</f>
        <v>11.7052858469293</v>
      </c>
      <c r="G233" s="239">
        <f>+F233*E233</f>
        <v>3561.2981030706987</v>
      </c>
      <c r="H233" s="239">
        <f>G233-$J47</f>
        <v>1584.3216450267175</v>
      </c>
      <c r="I233" s="237">
        <f>+$J$47/G233</f>
        <v>0.55512804624228174</v>
      </c>
      <c r="J233" s="784">
        <v>0.25</v>
      </c>
      <c r="K233" s="67"/>
      <c r="L233" s="71"/>
      <c r="M233" s="71"/>
      <c r="N233" s="71"/>
      <c r="O233" s="71"/>
      <c r="P233" s="71"/>
      <c r="Q233" s="74"/>
      <c r="S233" s="71"/>
      <c r="AH233" s="125"/>
    </row>
    <row r="234" spans="1:36" ht="11.25" customHeight="1">
      <c r="C234" s="241" t="s">
        <v>75</v>
      </c>
      <c r="D234" s="86"/>
      <c r="E234" s="86"/>
      <c r="F234" s="496">
        <f>+G234/E231</f>
        <v>13.081264785419439</v>
      </c>
      <c r="G234" s="495">
        <f>+SUMPRODUCT(G231:G233,$J$231:$J$233)</f>
        <v>3979.9355671695084</v>
      </c>
      <c r="H234" s="495">
        <f>+SUMPRODUCT(H231:H233,$J$231:$J$233)</f>
        <v>2002.959109125527</v>
      </c>
      <c r="I234" s="149">
        <f>+$J$47/G234</f>
        <v>0.49673579500936182</v>
      </c>
      <c r="J234" s="242"/>
      <c r="K234" s="67"/>
      <c r="L234" s="71"/>
      <c r="M234" s="696"/>
      <c r="N234" s="71"/>
      <c r="O234" s="71"/>
      <c r="P234" s="71"/>
      <c r="Q234" s="74"/>
      <c r="S234" s="71"/>
      <c r="AH234" s="71"/>
    </row>
    <row r="235" spans="1:36" ht="11.25" customHeight="1">
      <c r="C235" s="660"/>
      <c r="D235" s="71"/>
      <c r="E235" s="71"/>
      <c r="F235" s="142"/>
      <c r="G235" s="236"/>
      <c r="H235" s="237"/>
      <c r="I235" s="237"/>
      <c r="J235" s="96"/>
      <c r="K235" s="71"/>
      <c r="L235" s="71"/>
      <c r="M235" s="71"/>
      <c r="N235" s="71"/>
      <c r="O235" s="71"/>
      <c r="P235" s="71"/>
      <c r="Q235" s="74"/>
      <c r="S235" s="71"/>
      <c r="AH235" s="71"/>
    </row>
    <row r="236" spans="1:36" ht="11.25" customHeight="1">
      <c r="C236" s="661"/>
      <c r="D236" s="86"/>
      <c r="E236" s="86"/>
      <c r="F236" s="146"/>
      <c r="G236" s="555"/>
      <c r="H236" s="240"/>
      <c r="I236" s="240"/>
      <c r="J236" s="113"/>
      <c r="K236" s="86"/>
      <c r="L236" s="86"/>
      <c r="M236" s="86"/>
      <c r="N236" s="86"/>
      <c r="O236" s="86"/>
      <c r="P236" s="86"/>
      <c r="Q236" s="87"/>
      <c r="S236" s="71"/>
      <c r="AH236" s="71"/>
    </row>
    <row r="237" spans="1:36" ht="6.75" customHeight="1">
      <c r="C237" s="243"/>
      <c r="D237" s="244"/>
      <c r="E237" s="244"/>
      <c r="F237" s="244"/>
      <c r="G237" s="244"/>
      <c r="H237" s="244"/>
      <c r="I237" s="244"/>
      <c r="J237" s="86"/>
      <c r="K237" s="71"/>
      <c r="L237" s="71"/>
      <c r="M237" s="71"/>
      <c r="N237" s="71"/>
      <c r="O237" s="71"/>
      <c r="P237" s="71"/>
      <c r="Q237" s="74"/>
    </row>
    <row r="238" spans="1:36">
      <c r="C238" s="89" t="s">
        <v>98</v>
      </c>
      <c r="D238" s="90"/>
      <c r="E238" s="91"/>
      <c r="F238" s="90"/>
      <c r="G238" s="90"/>
      <c r="H238" s="90"/>
      <c r="I238" s="91"/>
      <c r="J238" s="90"/>
      <c r="K238" s="90"/>
      <c r="L238" s="90"/>
      <c r="M238" s="91"/>
      <c r="N238" s="90"/>
      <c r="O238" s="90"/>
      <c r="P238" s="90"/>
      <c r="Q238" s="92"/>
    </row>
    <row r="239" spans="1:36" ht="8.25" customHeight="1">
      <c r="C239" s="245"/>
      <c r="D239" s="94"/>
      <c r="E239" s="91"/>
      <c r="F239" s="90"/>
      <c r="G239" s="90"/>
      <c r="H239" s="90"/>
      <c r="I239" s="91"/>
      <c r="J239" s="246"/>
      <c r="K239" s="246"/>
      <c r="L239" s="91"/>
      <c r="M239" s="91"/>
      <c r="N239" s="91"/>
      <c r="O239" s="91"/>
      <c r="P239" s="91"/>
      <c r="Q239" s="80"/>
    </row>
    <row r="240" spans="1:36">
      <c r="C240" s="247"/>
      <c r="D240" s="248"/>
      <c r="E240" s="249" t="str">
        <f>+DCF!D19</f>
        <v>DCF - Enterprise Value</v>
      </c>
      <c r="F240" s="250"/>
      <c r="G240" s="250"/>
      <c r="H240" s="250"/>
      <c r="I240" s="251"/>
      <c r="J240" s="247"/>
      <c r="K240" s="252"/>
      <c r="L240" s="249" t="str">
        <f>+DCF!L19</f>
        <v>Mezzanine - Loan to Value</v>
      </c>
      <c r="M240" s="250"/>
      <c r="N240" s="250"/>
      <c r="O240" s="250"/>
      <c r="P240" s="251"/>
      <c r="Q240" s="74"/>
    </row>
    <row r="241" spans="1:38">
      <c r="C241" s="253"/>
      <c r="D241" s="254"/>
      <c r="E241" s="255" t="str">
        <f>+DCF!D20</f>
        <v>WACC*</v>
      </c>
      <c r="F241" s="255"/>
      <c r="G241" s="596"/>
      <c r="H241" s="255"/>
      <c r="I241" s="255"/>
      <c r="J241" s="254"/>
      <c r="K241" s="254"/>
      <c r="L241" s="255" t="str">
        <f>+E241</f>
        <v>WACC*</v>
      </c>
      <c r="M241" s="255"/>
      <c r="N241" s="255"/>
      <c r="O241" s="255"/>
      <c r="P241" s="255"/>
      <c r="Q241" s="74"/>
    </row>
    <row r="242" spans="1:38" s="410" customFormat="1">
      <c r="A242" s="84"/>
      <c r="B242" s="84"/>
      <c r="C242" s="404">
        <f>+DCF!B21</f>
        <v>0</v>
      </c>
      <c r="D242" s="405">
        <f ca="1">+DCF!C21</f>
        <v>4307.8494936370007</v>
      </c>
      <c r="E242" s="406">
        <f>+DCF!D21</f>
        <v>7.3857142857142857E-2</v>
      </c>
      <c r="F242" s="406">
        <f>+DCF!E21</f>
        <v>7.3857142857142857E-2</v>
      </c>
      <c r="G242" s="408">
        <f>+DCF!F21</f>
        <v>7.3857142857142857E-2</v>
      </c>
      <c r="H242" s="406">
        <f>+DCF!G21</f>
        <v>7.3857142857142857E-2</v>
      </c>
      <c r="I242" s="406">
        <f>+DCF!H21</f>
        <v>7.3857142857142857E-2</v>
      </c>
      <c r="J242" s="407"/>
      <c r="K242" s="405"/>
      <c r="L242" s="406">
        <f>+DCF!L21</f>
        <v>7.3857142857142857E-2</v>
      </c>
      <c r="M242" s="406">
        <f>+DCF!M21</f>
        <v>7.3857142857142857E-2</v>
      </c>
      <c r="N242" s="406">
        <f>+DCF!N21</f>
        <v>7.3857142857142857E-2</v>
      </c>
      <c r="O242" s="406">
        <f>+DCF!O21</f>
        <v>7.3857142857142857E-2</v>
      </c>
      <c r="P242" s="408">
        <f>+DCF!P21</f>
        <v>7.3857142857142857E-2</v>
      </c>
      <c r="Q242" s="409"/>
      <c r="R242" s="84"/>
      <c r="S242" s="84"/>
      <c r="T242" s="84"/>
      <c r="U242" s="84"/>
      <c r="V242" s="84"/>
      <c r="W242" s="84"/>
      <c r="X242" s="84"/>
      <c r="Y242" s="84"/>
      <c r="Z242" s="84"/>
      <c r="AA242" s="84"/>
      <c r="AB242" s="84"/>
      <c r="AC242" s="84"/>
      <c r="AD242" s="84"/>
      <c r="AE242" s="84"/>
      <c r="AF242" s="84"/>
      <c r="AG242" s="84"/>
      <c r="AH242" s="84"/>
      <c r="AI242" s="84"/>
      <c r="AJ242" s="84"/>
      <c r="AK242" s="84"/>
      <c r="AL242" s="84"/>
    </row>
    <row r="243" spans="1:38" s="261" customFormat="1" ht="11.25" customHeight="1">
      <c r="C243" s="973" t="str">
        <f>+DCF!B22</f>
        <v>2021 Exit Multiple**</v>
      </c>
      <c r="D243" s="256">
        <f>+DCF!C22</f>
        <v>9.4404032299096503</v>
      </c>
      <c r="E243" s="257">
        <f>+DCF!D22</f>
        <v>3951.204426402895</v>
      </c>
      <c r="F243" s="258">
        <f>+DCF!E22</f>
        <v>3951.204426402895</v>
      </c>
      <c r="G243" s="597">
        <f>+DCF!F22</f>
        <v>3951.204426402895</v>
      </c>
      <c r="H243" s="258">
        <f>+DCF!G22</f>
        <v>3951.204426402895</v>
      </c>
      <c r="I243" s="259">
        <f>+DCF!H22</f>
        <v>3951.204426402895</v>
      </c>
      <c r="J243" s="973" t="str">
        <f>+DCF!J22</f>
        <v>2021 Exit Multiple**</v>
      </c>
      <c r="K243" s="256">
        <f>+DCF!K22</f>
        <v>9.4404032299096503</v>
      </c>
      <c r="L243" s="414">
        <f>+DCF!L22</f>
        <v>0.50034780403498003</v>
      </c>
      <c r="M243" s="415">
        <f>+DCF!M22</f>
        <v>0.50034780403498003</v>
      </c>
      <c r="N243" s="415">
        <f>+DCF!N22</f>
        <v>0.50034780403498003</v>
      </c>
      <c r="O243" s="415">
        <f>+DCF!O22</f>
        <v>0.50034780403498003</v>
      </c>
      <c r="P243" s="416">
        <f>+DCF!P22</f>
        <v>0.50034780403498003</v>
      </c>
      <c r="Q243" s="260"/>
    </row>
    <row r="244" spans="1:38" s="261" customFormat="1" ht="11.25" customHeight="1">
      <c r="C244" s="973">
        <f>+DCF!B23</f>
        <v>0</v>
      </c>
      <c r="D244" s="256">
        <f>+DCF!C23</f>
        <v>9.9404032299096503</v>
      </c>
      <c r="E244" s="262">
        <f>+DCF!D23</f>
        <v>4129.5269600199472</v>
      </c>
      <c r="F244" s="263">
        <f>+DCF!E23</f>
        <v>4129.5269600199472</v>
      </c>
      <c r="G244" s="263">
        <f>+DCF!F23</f>
        <v>4129.5269600199472</v>
      </c>
      <c r="H244" s="263">
        <f>+DCF!G23</f>
        <v>4129.5269600199472</v>
      </c>
      <c r="I244" s="264">
        <f>+DCF!H23</f>
        <v>4129.5269600199472</v>
      </c>
      <c r="J244" s="973">
        <f>+DCF!J23</f>
        <v>0</v>
      </c>
      <c r="K244" s="256">
        <f>+DCF!K23</f>
        <v>9.9404032299096503</v>
      </c>
      <c r="L244" s="417">
        <f>+DCF!L23</f>
        <v>0.47874162759659805</v>
      </c>
      <c r="M244" s="418">
        <f>+DCF!M23</f>
        <v>0.47874162759659805</v>
      </c>
      <c r="N244" s="418">
        <f>+DCF!N23</f>
        <v>0.47874162759659805</v>
      </c>
      <c r="O244" s="418">
        <f>+DCF!O23</f>
        <v>0.47874162759659805</v>
      </c>
      <c r="P244" s="419">
        <f>+DCF!P23</f>
        <v>0.47874162759659805</v>
      </c>
      <c r="Q244" s="260"/>
    </row>
    <row r="245" spans="1:38" s="261" customFormat="1" ht="11.25" customHeight="1">
      <c r="C245" s="973">
        <f>+DCF!B24</f>
        <v>0</v>
      </c>
      <c r="D245" s="256">
        <f>+DCF!C24</f>
        <v>10.44040322990965</v>
      </c>
      <c r="E245" s="262">
        <f>+DCF!D24</f>
        <v>4307.8494936370007</v>
      </c>
      <c r="F245" s="263">
        <f>+DCF!E24</f>
        <v>4307.8494936370007</v>
      </c>
      <c r="G245" s="423">
        <f>+DCF!F24</f>
        <v>4307.8494936370007</v>
      </c>
      <c r="H245" s="263">
        <f>+DCF!G24</f>
        <v>4307.8494936370007</v>
      </c>
      <c r="I245" s="264">
        <f>+DCF!H24</f>
        <v>4307.8494936370007</v>
      </c>
      <c r="J245" s="973">
        <f>+DCF!J24</f>
        <v>0</v>
      </c>
      <c r="K245" s="595">
        <f>+DCF!K24</f>
        <v>10.44040322990965</v>
      </c>
      <c r="L245" s="418">
        <f>+DCF!L24</f>
        <v>0.45892421751598234</v>
      </c>
      <c r="M245" s="418">
        <f>+DCF!M24</f>
        <v>0.45892421751598234</v>
      </c>
      <c r="N245" s="424">
        <f>+DCF!N24</f>
        <v>0.45892421751598234</v>
      </c>
      <c r="O245" s="418">
        <f>+DCF!O24</f>
        <v>0.45892421751598234</v>
      </c>
      <c r="P245" s="419">
        <f>+DCF!P24</f>
        <v>0.45892421751598234</v>
      </c>
      <c r="Q245" s="260"/>
    </row>
    <row r="246" spans="1:38" s="261" customFormat="1" ht="11.25" customHeight="1">
      <c r="C246" s="973">
        <f>+DCF!B25</f>
        <v>0</v>
      </c>
      <c r="D246" s="256">
        <f>+DCF!C25</f>
        <v>10.94040322990965</v>
      </c>
      <c r="E246" s="262">
        <f>+DCF!D25</f>
        <v>4486.1720272540533</v>
      </c>
      <c r="F246" s="263">
        <f>+DCF!E25</f>
        <v>4486.1720272540533</v>
      </c>
      <c r="G246" s="263">
        <f>+DCF!F25</f>
        <v>4486.1720272540533</v>
      </c>
      <c r="H246" s="263">
        <f>+DCF!G25</f>
        <v>4486.1720272540533</v>
      </c>
      <c r="I246" s="264">
        <f>+DCF!H25</f>
        <v>4486.1720272540533</v>
      </c>
      <c r="J246" s="973">
        <f>+DCF!J25</f>
        <v>0</v>
      </c>
      <c r="K246" s="256">
        <f>+DCF!K25</f>
        <v>10.94040322990965</v>
      </c>
      <c r="L246" s="417">
        <f>+DCF!L25</f>
        <v>0.44068226675963457</v>
      </c>
      <c r="M246" s="418">
        <f>+DCF!M25</f>
        <v>0.44068226675963457</v>
      </c>
      <c r="N246" s="418">
        <f>+DCF!N25</f>
        <v>0.44068226675963457</v>
      </c>
      <c r="O246" s="418">
        <f>+DCF!O25</f>
        <v>0.44068226675963457</v>
      </c>
      <c r="P246" s="419">
        <f>+DCF!P25</f>
        <v>0.44068226675963457</v>
      </c>
      <c r="Q246" s="260"/>
    </row>
    <row r="247" spans="1:38" ht="11.25" customHeight="1">
      <c r="C247" s="973">
        <f>+DCF!B26</f>
        <v>0</v>
      </c>
      <c r="D247" s="256">
        <f>+DCF!C26</f>
        <v>11.44040322990965</v>
      </c>
      <c r="E247" s="266">
        <f>+DCF!D26</f>
        <v>4664.4945608711059</v>
      </c>
      <c r="F247" s="267">
        <f>+DCF!E26</f>
        <v>4664.4945608711059</v>
      </c>
      <c r="G247" s="267">
        <f>+DCF!F26</f>
        <v>4664.4945608711059</v>
      </c>
      <c r="H247" s="267">
        <f>+DCF!G26</f>
        <v>4664.4945608711059</v>
      </c>
      <c r="I247" s="268">
        <f>+DCF!H26</f>
        <v>4664.4945608711059</v>
      </c>
      <c r="J247" s="973">
        <f>+DCF!J26</f>
        <v>0</v>
      </c>
      <c r="K247" s="256">
        <f>+DCF!K26</f>
        <v>11.44040322990965</v>
      </c>
      <c r="L247" s="420">
        <f>+DCF!L26</f>
        <v>0.42383508700560601</v>
      </c>
      <c r="M247" s="421">
        <f>+DCF!M26</f>
        <v>0.42383508700560601</v>
      </c>
      <c r="N247" s="421">
        <f>+DCF!N26</f>
        <v>0.42383508700560601</v>
      </c>
      <c r="O247" s="421">
        <f>+DCF!O26</f>
        <v>0.42383508700560601</v>
      </c>
      <c r="P247" s="422">
        <f>+DCF!P26</f>
        <v>0.42383508700560601</v>
      </c>
      <c r="Q247" s="74"/>
    </row>
    <row r="248" spans="1:38" ht="6.75" customHeight="1">
      <c r="C248" s="269"/>
      <c r="D248" s="270"/>
      <c r="E248" s="271"/>
      <c r="F248" s="271"/>
      <c r="G248" s="271"/>
      <c r="H248" s="271"/>
      <c r="I248" s="271"/>
      <c r="J248" s="272"/>
      <c r="K248" s="270"/>
      <c r="L248" s="265"/>
      <c r="M248" s="265"/>
      <c r="N248" s="265"/>
      <c r="O248" s="265"/>
      <c r="P248" s="265"/>
      <c r="Q248" s="74"/>
    </row>
    <row r="249" spans="1:38" s="68" customFormat="1" ht="11">
      <c r="C249" s="664" t="s">
        <v>182</v>
      </c>
      <c r="D249" s="270"/>
      <c r="E249" s="270"/>
      <c r="F249" s="270"/>
      <c r="G249" s="270"/>
      <c r="H249" s="270"/>
      <c r="I249" s="270"/>
      <c r="J249" s="270"/>
      <c r="K249" s="270"/>
      <c r="L249" s="270"/>
      <c r="M249" s="270"/>
      <c r="N249" s="270"/>
      <c r="O249" s="270"/>
      <c r="P249" s="270"/>
      <c r="Q249" s="74"/>
    </row>
    <row r="250" spans="1:38" s="68" customFormat="1" ht="11">
      <c r="C250" s="273" t="s">
        <v>197</v>
      </c>
      <c r="D250" s="274"/>
      <c r="E250" s="275"/>
      <c r="F250" s="276"/>
      <c r="G250" s="276"/>
      <c r="H250" s="277"/>
      <c r="I250" s="278"/>
      <c r="J250" s="276"/>
      <c r="K250" s="276"/>
      <c r="L250" s="276"/>
      <c r="M250" s="278"/>
      <c r="N250" s="276"/>
      <c r="O250" s="279"/>
      <c r="P250" s="279"/>
      <c r="Q250" s="280"/>
    </row>
    <row r="251" spans="1:38" s="68" customFormat="1" ht="7.5" customHeight="1">
      <c r="C251" s="73"/>
      <c r="D251" s="71"/>
      <c r="E251" s="71"/>
      <c r="F251" s="71"/>
      <c r="G251" s="71"/>
      <c r="H251" s="71"/>
      <c r="I251" s="71"/>
      <c r="J251" s="71"/>
      <c r="K251" s="71"/>
      <c r="L251" s="71"/>
      <c r="M251" s="71"/>
      <c r="N251" s="71"/>
      <c r="O251" s="71"/>
      <c r="P251" s="71"/>
      <c r="Q251" s="74"/>
    </row>
    <row r="252" spans="1:38">
      <c r="C252" s="929" t="s">
        <v>99</v>
      </c>
      <c r="D252" s="90"/>
      <c r="E252" s="91"/>
      <c r="F252" s="90"/>
      <c r="G252" s="90"/>
      <c r="H252" s="90"/>
      <c r="I252" s="91"/>
      <c r="J252" s="90"/>
      <c r="K252" s="90"/>
      <c r="L252" s="90"/>
      <c r="M252" s="91"/>
      <c r="N252" s="90"/>
      <c r="O252" s="90"/>
      <c r="P252" s="90"/>
      <c r="Q252" s="92"/>
      <c r="T252" s="71"/>
      <c r="U252" s="71"/>
      <c r="V252" s="71"/>
      <c r="W252" s="71"/>
      <c r="X252" s="71"/>
      <c r="Y252" s="71"/>
      <c r="Z252" s="71"/>
      <c r="AA252" s="71"/>
      <c r="AB252" s="71"/>
      <c r="AC252" s="71"/>
      <c r="AK252" s="67"/>
      <c r="AL252" s="67"/>
    </row>
    <row r="253" spans="1:38" ht="6" customHeight="1">
      <c r="C253" s="73"/>
      <c r="D253" s="71"/>
      <c r="E253" s="71"/>
      <c r="F253" s="71"/>
      <c r="G253" s="71"/>
      <c r="H253" s="71"/>
      <c r="I253" s="71"/>
      <c r="J253" s="71"/>
      <c r="K253" s="71"/>
      <c r="L253" s="71"/>
      <c r="M253" s="71"/>
      <c r="N253" s="71"/>
      <c r="O253" s="71"/>
      <c r="P253" s="71"/>
      <c r="Q253" s="74"/>
      <c r="S253" s="129"/>
      <c r="T253" s="71"/>
      <c r="U253" s="71"/>
      <c r="V253" s="71"/>
      <c r="W253" s="71"/>
      <c r="X253" s="71"/>
      <c r="Y253" s="71"/>
      <c r="Z253" s="71"/>
      <c r="AA253" s="71"/>
      <c r="AB253" s="71"/>
      <c r="AC253" s="71"/>
    </row>
    <row r="254" spans="1:38">
      <c r="A254" s="84"/>
      <c r="C254" s="281"/>
      <c r="D254" s="64"/>
      <c r="E254" s="64"/>
      <c r="F254" s="64"/>
      <c r="G254" s="282" t="s">
        <v>100</v>
      </c>
      <c r="H254" s="283"/>
      <c r="I254" s="283"/>
      <c r="J254" s="282" t="s">
        <v>155</v>
      </c>
      <c r="K254" s="282" t="s">
        <v>3</v>
      </c>
      <c r="L254" s="282" t="s">
        <v>0</v>
      </c>
      <c r="M254" s="282" t="s">
        <v>190</v>
      </c>
      <c r="N254" s="284" t="s">
        <v>101</v>
      </c>
      <c r="O254" s="71"/>
      <c r="P254" s="71"/>
      <c r="Q254" s="74"/>
      <c r="S254" s="64"/>
      <c r="T254" s="71"/>
      <c r="U254" s="71"/>
      <c r="V254" s="71"/>
      <c r="W254" s="71"/>
      <c r="X254" s="71"/>
      <c r="Y254" s="71"/>
      <c r="Z254" s="71"/>
      <c r="AA254" s="71"/>
      <c r="AB254" s="71"/>
      <c r="AC254" s="71"/>
    </row>
    <row r="255" spans="1:38">
      <c r="A255" s="333"/>
      <c r="C255" s="930" t="s">
        <v>324</v>
      </c>
      <c r="D255" s="285"/>
      <c r="E255" s="286"/>
      <c r="F255" s="286" t="s">
        <v>102</v>
      </c>
      <c r="G255" s="569" t="s">
        <v>103</v>
      </c>
      <c r="H255" s="287" t="s">
        <v>104</v>
      </c>
      <c r="I255" s="287" t="s">
        <v>105</v>
      </c>
      <c r="J255" s="287" t="s">
        <v>93</v>
      </c>
      <c r="K255" s="287" t="s">
        <v>0</v>
      </c>
      <c r="L255" s="287" t="s">
        <v>106</v>
      </c>
      <c r="M255" s="569" t="s">
        <v>0</v>
      </c>
      <c r="N255" s="288" t="s">
        <v>28</v>
      </c>
      <c r="O255" s="71"/>
      <c r="P255" s="71"/>
      <c r="Q255" s="74"/>
      <c r="S255" s="286" t="s">
        <v>107</v>
      </c>
      <c r="T255" s="71"/>
      <c r="U255" s="71"/>
      <c r="V255" s="71"/>
      <c r="W255" s="71"/>
      <c r="X255" s="71"/>
      <c r="Y255" s="71"/>
      <c r="Z255" s="71"/>
      <c r="AA255" s="71"/>
      <c r="AB255" s="71"/>
      <c r="AC255" s="71"/>
    </row>
    <row r="256" spans="1:38">
      <c r="A256" s="556"/>
      <c r="B256" s="557"/>
      <c r="C256" s="289" t="s">
        <v>386</v>
      </c>
      <c r="D256" s="71"/>
      <c r="E256" s="71"/>
      <c r="F256" s="71" t="s">
        <v>393</v>
      </c>
      <c r="G256" s="838">
        <v>10817</v>
      </c>
      <c r="H256" s="525">
        <v>2525</v>
      </c>
      <c r="I256" s="526">
        <v>13407</v>
      </c>
      <c r="J256" s="526">
        <v>5785</v>
      </c>
      <c r="K256" s="526">
        <v>952</v>
      </c>
      <c r="L256" s="574">
        <v>0.16500000000000001</v>
      </c>
      <c r="M256" s="837">
        <v>14.1</v>
      </c>
      <c r="N256" s="833">
        <v>2.7</v>
      </c>
      <c r="O256" s="71"/>
      <c r="P256" s="291"/>
      <c r="Q256" s="74"/>
      <c r="S256" s="840" t="s">
        <v>319</v>
      </c>
      <c r="T256" s="291"/>
      <c r="U256" s="641"/>
      <c r="V256" s="291"/>
      <c r="W256" s="291"/>
      <c r="X256" s="291"/>
      <c r="Y256" s="291"/>
      <c r="Z256" s="291"/>
      <c r="AA256" s="291"/>
      <c r="AB256" s="154"/>
      <c r="AC256" s="71"/>
    </row>
    <row r="257" spans="1:38" ht="12.75" customHeight="1">
      <c r="A257" s="556"/>
      <c r="B257" s="557"/>
      <c r="C257" s="289" t="s">
        <v>387</v>
      </c>
      <c r="D257" s="71"/>
      <c r="E257" s="71"/>
      <c r="F257" s="71" t="s">
        <v>393</v>
      </c>
      <c r="G257" s="525">
        <v>36302</v>
      </c>
      <c r="H257" s="525">
        <v>2584</v>
      </c>
      <c r="I257" s="526">
        <v>38952</v>
      </c>
      <c r="J257" s="526">
        <v>11796</v>
      </c>
      <c r="K257" s="526">
        <v>2877</v>
      </c>
      <c r="L257" s="574">
        <v>0.24399999999999999</v>
      </c>
      <c r="M257" s="575">
        <v>13.5</v>
      </c>
      <c r="N257" s="833">
        <v>0.9</v>
      </c>
      <c r="O257" s="71"/>
      <c r="P257" s="291"/>
      <c r="Q257" s="74"/>
      <c r="S257" s="840" t="s">
        <v>320</v>
      </c>
      <c r="T257" s="291"/>
      <c r="U257" s="641"/>
      <c r="V257" s="291"/>
      <c r="W257" s="291"/>
      <c r="X257" s="291"/>
      <c r="Y257" s="291"/>
      <c r="Z257" s="291"/>
      <c r="AA257" s="291"/>
      <c r="AB257" s="154"/>
      <c r="AC257" s="71"/>
    </row>
    <row r="258" spans="1:38" ht="12.75" customHeight="1">
      <c r="A258" s="556"/>
      <c r="B258" s="557"/>
      <c r="C258" s="289" t="s">
        <v>388</v>
      </c>
      <c r="D258" s="71"/>
      <c r="E258" s="71"/>
      <c r="F258" s="71" t="s">
        <v>393</v>
      </c>
      <c r="G258" s="525">
        <v>6557</v>
      </c>
      <c r="H258" s="525">
        <v>355</v>
      </c>
      <c r="I258" s="526">
        <v>6912</v>
      </c>
      <c r="J258" s="526">
        <v>1804</v>
      </c>
      <c r="K258" s="526">
        <v>597</v>
      </c>
      <c r="L258" s="574">
        <v>0.33100000000000002</v>
      </c>
      <c r="M258" s="575">
        <v>11.6</v>
      </c>
      <c r="N258" s="833">
        <v>0.6</v>
      </c>
      <c r="O258" s="71"/>
      <c r="P258" s="291"/>
      <c r="Q258" s="74"/>
      <c r="S258" s="840" t="s">
        <v>321</v>
      </c>
      <c r="T258" s="291"/>
      <c r="U258" s="641"/>
      <c r="V258" s="291"/>
      <c r="W258" s="291"/>
      <c r="X258" s="291"/>
      <c r="Y258" s="291"/>
      <c r="Z258" s="291"/>
      <c r="AA258" s="291"/>
      <c r="AB258" s="154"/>
      <c r="AC258" s="71"/>
    </row>
    <row r="259" spans="1:38">
      <c r="A259" s="556"/>
      <c r="B259" s="557"/>
      <c r="C259" s="289" t="s">
        <v>389</v>
      </c>
      <c r="D259" s="71"/>
      <c r="E259" s="71"/>
      <c r="F259" s="290" t="s">
        <v>394</v>
      </c>
      <c r="G259" s="525">
        <v>41617</v>
      </c>
      <c r="H259" s="525">
        <v>4675</v>
      </c>
      <c r="I259" s="526">
        <v>46373</v>
      </c>
      <c r="J259" s="526">
        <v>13497</v>
      </c>
      <c r="K259" s="526">
        <v>3357</v>
      </c>
      <c r="L259" s="574">
        <v>0.249</v>
      </c>
      <c r="M259" s="575">
        <v>13.8</v>
      </c>
      <c r="N259" s="833">
        <v>1.4</v>
      </c>
      <c r="O259" s="71"/>
      <c r="P259" s="291"/>
      <c r="Q259" s="74"/>
      <c r="S259" s="840" t="s">
        <v>322</v>
      </c>
      <c r="T259" s="291"/>
      <c r="U259" s="291"/>
      <c r="V259" s="291"/>
      <c r="W259" s="291"/>
      <c r="X259" s="291"/>
      <c r="Y259" s="291"/>
      <c r="Z259" s="291"/>
      <c r="AA259" s="291"/>
      <c r="AB259" s="154"/>
      <c r="AC259" s="71"/>
    </row>
    <row r="260" spans="1:38">
      <c r="A260" s="556"/>
      <c r="B260" s="557"/>
      <c r="C260" s="289" t="s">
        <v>390</v>
      </c>
      <c r="D260" s="71"/>
      <c r="E260" s="71"/>
      <c r="F260" s="290" t="s">
        <v>395</v>
      </c>
      <c r="G260" s="525">
        <v>20349</v>
      </c>
      <c r="H260" s="525">
        <v>3330</v>
      </c>
      <c r="I260" s="526">
        <v>23860</v>
      </c>
      <c r="J260" s="526">
        <v>7898</v>
      </c>
      <c r="K260" s="526">
        <v>1657</v>
      </c>
      <c r="L260" s="574">
        <v>0.21</v>
      </c>
      <c r="M260" s="575">
        <v>14.4</v>
      </c>
      <c r="N260" s="833">
        <v>2</v>
      </c>
      <c r="O260" s="71"/>
      <c r="P260" s="291"/>
      <c r="Q260" s="74"/>
      <c r="S260" s="840" t="s">
        <v>323</v>
      </c>
      <c r="T260" s="291"/>
      <c r="U260" s="291"/>
      <c r="V260" s="291"/>
      <c r="W260" s="291"/>
      <c r="X260" s="291"/>
      <c r="Y260" s="291"/>
      <c r="Z260" s="291"/>
      <c r="AA260" s="291"/>
      <c r="AB260" s="154"/>
      <c r="AC260" s="71"/>
    </row>
    <row r="261" spans="1:38">
      <c r="A261" s="556"/>
      <c r="B261" s="557"/>
      <c r="C261" s="678" t="s">
        <v>327</v>
      </c>
      <c r="D261" s="679"/>
      <c r="E261" s="679"/>
      <c r="F261" s="679"/>
      <c r="G261" s="680"/>
      <c r="H261" s="680"/>
      <c r="I261" s="680"/>
      <c r="J261" s="680"/>
      <c r="K261" s="680"/>
      <c r="L261" s="681"/>
      <c r="M261" s="932">
        <f>AVERAGE(M256:M260)</f>
        <v>13.48</v>
      </c>
      <c r="N261" s="683">
        <f>AVERAGE(N256:N259)</f>
        <v>1.4</v>
      </c>
      <c r="O261" s="71"/>
      <c r="P261" s="71"/>
      <c r="Q261" s="74"/>
      <c r="S261" s="896"/>
      <c r="T261" s="71"/>
      <c r="U261" s="71"/>
      <c r="V261" s="71"/>
      <c r="W261" s="71"/>
      <c r="X261" s="71"/>
      <c r="Y261" s="71"/>
      <c r="Z261" s="71"/>
      <c r="AA261" s="71"/>
      <c r="AB261" s="154"/>
      <c r="AC261" s="71"/>
    </row>
    <row r="262" spans="1:38" ht="6" customHeight="1">
      <c r="A262" s="556"/>
      <c r="B262" s="557"/>
      <c r="C262" s="73"/>
      <c r="D262" s="71"/>
      <c r="E262" s="71"/>
      <c r="F262" s="71"/>
      <c r="G262" s="204"/>
      <c r="H262" s="204"/>
      <c r="I262" s="204"/>
      <c r="J262" s="204"/>
      <c r="K262" s="204"/>
      <c r="L262" s="71"/>
      <c r="M262" s="71"/>
      <c r="N262" s="74"/>
      <c r="O262" s="71"/>
      <c r="P262" s="71"/>
      <c r="Q262" s="74"/>
      <c r="S262" s="61"/>
      <c r="T262" s="71"/>
      <c r="U262" s="71"/>
      <c r="V262" s="71"/>
      <c r="W262" s="71"/>
      <c r="X262" s="71"/>
      <c r="Y262" s="71"/>
      <c r="Z262" s="71"/>
      <c r="AA262" s="71"/>
      <c r="AB262" s="71"/>
      <c r="AC262" s="71"/>
    </row>
    <row r="263" spans="1:38">
      <c r="A263" s="556"/>
      <c r="B263" s="557"/>
      <c r="C263" s="281"/>
      <c r="D263" s="64"/>
      <c r="E263" s="64"/>
      <c r="F263" s="64"/>
      <c r="G263" s="293" t="s">
        <v>100</v>
      </c>
      <c r="H263" s="294"/>
      <c r="I263" s="294"/>
      <c r="J263" s="282" t="s">
        <v>3</v>
      </c>
      <c r="K263" s="282" t="s">
        <v>3</v>
      </c>
      <c r="L263" s="282" t="s">
        <v>0</v>
      </c>
      <c r="M263" s="282" t="s">
        <v>190</v>
      </c>
      <c r="N263" s="284" t="s">
        <v>101</v>
      </c>
      <c r="O263" s="71"/>
      <c r="P263" s="71"/>
      <c r="Q263" s="74"/>
      <c r="S263" s="61"/>
      <c r="T263" s="71"/>
      <c r="U263" s="71"/>
      <c r="V263" s="71"/>
      <c r="W263" s="71"/>
      <c r="X263" s="71"/>
      <c r="Y263" s="71"/>
      <c r="Z263" s="71"/>
      <c r="AA263" s="71"/>
      <c r="AB263" s="71"/>
      <c r="AC263" s="71"/>
    </row>
    <row r="264" spans="1:38">
      <c r="A264" s="556"/>
      <c r="B264" s="557"/>
      <c r="C264" s="930" t="s">
        <v>325</v>
      </c>
      <c r="D264" s="285"/>
      <c r="E264" s="286"/>
      <c r="F264" s="849" t="s">
        <v>102</v>
      </c>
      <c r="G264" s="850" t="s">
        <v>103</v>
      </c>
      <c r="H264" s="851" t="s">
        <v>104</v>
      </c>
      <c r="I264" s="851" t="s">
        <v>105</v>
      </c>
      <c r="J264" s="851" t="s">
        <v>93</v>
      </c>
      <c r="K264" s="295" t="s">
        <v>0</v>
      </c>
      <c r="L264" s="287" t="s">
        <v>106</v>
      </c>
      <c r="M264" s="287" t="s">
        <v>0</v>
      </c>
      <c r="N264" s="288" t="s">
        <v>28</v>
      </c>
      <c r="O264" s="71"/>
      <c r="P264" s="71"/>
      <c r="Q264" s="74"/>
      <c r="S264" s="286" t="s">
        <v>107</v>
      </c>
      <c r="T264" s="71"/>
      <c r="U264" s="71"/>
      <c r="V264" s="71"/>
      <c r="W264" s="71"/>
      <c r="X264" s="71"/>
      <c r="Y264" s="71"/>
      <c r="Z264" s="71"/>
      <c r="AA264" s="71"/>
      <c r="AB264" s="71"/>
      <c r="AC264" s="71"/>
    </row>
    <row r="265" spans="1:38" ht="12.75" customHeight="1">
      <c r="A265" s="556"/>
      <c r="B265" s="557"/>
      <c r="C265" s="931" t="s">
        <v>391</v>
      </c>
      <c r="D265" s="71"/>
      <c r="E265" s="71"/>
      <c r="F265" s="290" t="s">
        <v>395</v>
      </c>
      <c r="G265" s="525">
        <v>4143</v>
      </c>
      <c r="H265" s="525">
        <v>1320</v>
      </c>
      <c r="I265" s="526">
        <v>5464</v>
      </c>
      <c r="J265" s="526">
        <v>4126</v>
      </c>
      <c r="K265" s="526">
        <v>589</v>
      </c>
      <c r="L265" s="574">
        <v>0.14299999999999999</v>
      </c>
      <c r="M265" s="575">
        <v>9.3000000000000007</v>
      </c>
      <c r="N265" s="640">
        <v>2.2400000000000002</v>
      </c>
      <c r="O265" s="71"/>
      <c r="P265" s="71"/>
      <c r="Q265" s="74"/>
      <c r="S265" s="840" t="s">
        <v>326</v>
      </c>
      <c r="T265" s="291"/>
      <c r="U265" s="291"/>
      <c r="V265" s="291"/>
      <c r="W265" s="291"/>
      <c r="X265" s="291"/>
      <c r="Y265" s="291"/>
      <c r="Z265" s="291"/>
      <c r="AA265" s="291"/>
      <c r="AB265" s="154"/>
      <c r="AC265" s="71"/>
    </row>
    <row r="266" spans="1:38" ht="12.75" customHeight="1">
      <c r="A266" s="556"/>
      <c r="B266" s="557"/>
      <c r="C266" s="289" t="s">
        <v>392</v>
      </c>
      <c r="D266" s="71"/>
      <c r="E266" s="71"/>
      <c r="F266" s="290" t="s">
        <v>394</v>
      </c>
      <c r="G266" s="525">
        <v>17881</v>
      </c>
      <c r="H266" s="525">
        <v>1239</v>
      </c>
      <c r="I266" s="526">
        <v>19285</v>
      </c>
      <c r="J266" s="526">
        <v>12560</v>
      </c>
      <c r="K266" s="526">
        <v>1970</v>
      </c>
      <c r="L266" s="574">
        <v>0.157</v>
      </c>
      <c r="M266" s="575">
        <v>9.8000000000000007</v>
      </c>
      <c r="N266" s="640">
        <v>0.63</v>
      </c>
      <c r="O266" s="71"/>
      <c r="P266" s="71"/>
      <c r="Q266" s="74"/>
      <c r="S266" s="840" t="s">
        <v>357</v>
      </c>
      <c r="T266" s="291"/>
      <c r="U266" s="291"/>
      <c r="V266" s="291"/>
      <c r="W266" s="291"/>
      <c r="X266" s="291"/>
      <c r="Y266" s="291"/>
      <c r="Z266" s="291"/>
      <c r="AA266" s="291"/>
      <c r="AB266" s="154"/>
      <c r="AC266" s="71"/>
    </row>
    <row r="267" spans="1:38" ht="12.75" customHeight="1">
      <c r="A267" s="556"/>
      <c r="B267" s="557"/>
      <c r="C267" s="289" t="s">
        <v>396</v>
      </c>
      <c r="D267" s="71"/>
      <c r="E267" s="71"/>
      <c r="F267" s="290" t="s">
        <v>397</v>
      </c>
      <c r="G267" s="525">
        <v>23757</v>
      </c>
      <c r="H267" s="525">
        <v>-836</v>
      </c>
      <c r="I267" s="526">
        <v>30020</v>
      </c>
      <c r="J267" s="526">
        <v>25389</v>
      </c>
      <c r="K267" s="526">
        <v>4145</v>
      </c>
      <c r="L267" s="574">
        <v>0.16300000000000001</v>
      </c>
      <c r="M267" s="575">
        <v>7.2</v>
      </c>
      <c r="N267" s="640">
        <v>-0.2</v>
      </c>
      <c r="O267" s="71"/>
      <c r="P267" s="71"/>
      <c r="Q267" s="74"/>
      <c r="S267" s="840" t="s">
        <v>358</v>
      </c>
      <c r="T267" s="291"/>
      <c r="U267" s="291"/>
      <c r="V267" s="291"/>
      <c r="W267" s="291"/>
      <c r="X267" s="291"/>
      <c r="Y267" s="291"/>
      <c r="Z267" s="291"/>
      <c r="AA267" s="291"/>
      <c r="AB267" s="154"/>
      <c r="AC267" s="71"/>
    </row>
    <row r="268" spans="1:38" ht="12.75" customHeight="1" outlineLevel="1">
      <c r="A268" s="556"/>
      <c r="B268" s="557"/>
      <c r="C268" s="289"/>
      <c r="D268" s="71"/>
      <c r="E268" s="71"/>
      <c r="F268" s="290"/>
      <c r="G268" s="525"/>
      <c r="H268" s="525"/>
      <c r="I268" s="526"/>
      <c r="J268" s="526"/>
      <c r="K268" s="526"/>
      <c r="L268" s="574"/>
      <c r="M268" s="575"/>
      <c r="N268" s="640"/>
      <c r="O268" s="71"/>
      <c r="P268" s="71"/>
      <c r="Q268" s="74"/>
      <c r="S268" s="672" t="s">
        <v>191</v>
      </c>
      <c r="T268" s="291"/>
      <c r="U268" s="291"/>
      <c r="V268" s="291"/>
      <c r="W268" s="291"/>
      <c r="X268" s="291"/>
      <c r="Y268" s="291"/>
      <c r="Z268" s="291"/>
      <c r="AA268" s="291"/>
      <c r="AB268" s="154"/>
      <c r="AC268" s="71"/>
    </row>
    <row r="269" spans="1:38">
      <c r="C269" s="678" t="s">
        <v>328</v>
      </c>
      <c r="D269" s="679"/>
      <c r="E269" s="679"/>
      <c r="F269" s="679"/>
      <c r="G269" s="680"/>
      <c r="H269" s="680"/>
      <c r="I269" s="680"/>
      <c r="J269" s="680"/>
      <c r="K269" s="680"/>
      <c r="L269" s="681"/>
      <c r="M269" s="682">
        <f>AVERAGE(M265:M268)</f>
        <v>8.7666666666666675</v>
      </c>
      <c r="N269" s="683">
        <f>AVERAGE(N265:N268)</f>
        <v>0.89</v>
      </c>
      <c r="O269" s="71"/>
      <c r="P269" s="71"/>
      <c r="Q269" s="74"/>
      <c r="S269" s="296"/>
      <c r="T269" s="71"/>
      <c r="U269" s="71"/>
      <c r="V269" s="71"/>
      <c r="W269" s="71"/>
      <c r="X269" s="71"/>
      <c r="Y269" s="71"/>
      <c r="Z269" s="71"/>
      <c r="AA269" s="71"/>
      <c r="AB269" s="154"/>
      <c r="AC269" s="71"/>
    </row>
    <row r="270" spans="1:38" s="174" customFormat="1" ht="6" customHeight="1">
      <c r="A270" s="71"/>
      <c r="B270" s="71"/>
      <c r="C270" s="73"/>
      <c r="D270" s="71"/>
      <c r="E270" s="71"/>
      <c r="F270" s="71"/>
      <c r="G270" s="71"/>
      <c r="H270" s="71"/>
      <c r="I270" s="71"/>
      <c r="J270" s="71"/>
      <c r="K270" s="71"/>
      <c r="L270" s="71"/>
      <c r="M270" s="71"/>
      <c r="N270" s="71"/>
      <c r="O270" s="71"/>
      <c r="P270" s="71"/>
      <c r="Q270" s="74"/>
      <c r="R270" s="71"/>
      <c r="S270" s="71"/>
      <c r="T270" s="71"/>
      <c r="U270" s="71"/>
      <c r="V270" s="71"/>
      <c r="W270" s="71"/>
      <c r="X270" s="71"/>
      <c r="Y270" s="71"/>
      <c r="Z270" s="71"/>
      <c r="AA270" s="71"/>
      <c r="AB270" s="71"/>
      <c r="AC270" s="71"/>
      <c r="AD270" s="71"/>
      <c r="AE270" s="71"/>
      <c r="AF270" s="71"/>
      <c r="AG270" s="71"/>
      <c r="AH270" s="71"/>
      <c r="AI270" s="71"/>
      <c r="AJ270" s="71"/>
      <c r="AK270" s="71"/>
      <c r="AL270" s="71"/>
    </row>
    <row r="271" spans="1:38" s="403" customFormat="1" ht="12.75" customHeight="1">
      <c r="A271" s="125"/>
      <c r="B271" s="125"/>
      <c r="C271" s="673" t="s">
        <v>144</v>
      </c>
      <c r="D271" s="674"/>
      <c r="E271" s="674"/>
      <c r="F271" s="674"/>
      <c r="G271" s="674"/>
      <c r="H271" s="674"/>
      <c r="I271" s="674"/>
      <c r="J271" s="674"/>
      <c r="K271" s="674"/>
      <c r="L271" s="675"/>
      <c r="M271" s="676">
        <f>M261*0.75+M269*0.25</f>
        <v>12.301666666666666</v>
      </c>
      <c r="N271" s="677">
        <f>N261*0.75+N269*0.25</f>
        <v>1.2724999999999997</v>
      </c>
      <c r="O271" s="125"/>
      <c r="P271" s="125"/>
      <c r="Q271" s="235"/>
      <c r="R271" s="125"/>
      <c r="S271" s="125"/>
      <c r="T271" s="125"/>
      <c r="U271" s="125"/>
      <c r="V271" s="125"/>
      <c r="W271" s="125"/>
      <c r="X271" s="125"/>
      <c r="Y271" s="125"/>
      <c r="Z271" s="125"/>
      <c r="AA271" s="125"/>
      <c r="AB271" s="498"/>
      <c r="AC271" s="125"/>
      <c r="AD271" s="125"/>
      <c r="AE271" s="125"/>
      <c r="AF271" s="125"/>
      <c r="AG271" s="125"/>
      <c r="AH271" s="125"/>
      <c r="AI271" s="125"/>
      <c r="AJ271" s="125"/>
      <c r="AK271" s="125"/>
      <c r="AL271" s="125"/>
    </row>
    <row r="272" spans="1:38" s="174" customFormat="1" ht="6" customHeight="1">
      <c r="A272" s="71"/>
      <c r="B272" s="71"/>
      <c r="C272" s="85"/>
      <c r="D272" s="86"/>
      <c r="E272" s="86"/>
      <c r="F272" s="86"/>
      <c r="G272" s="86"/>
      <c r="H272" s="86"/>
      <c r="I272" s="86"/>
      <c r="J272" s="86"/>
      <c r="K272" s="86"/>
      <c r="L272" s="86"/>
      <c r="M272" s="86"/>
      <c r="N272" s="86"/>
      <c r="O272" s="86"/>
      <c r="P272" s="86"/>
      <c r="Q272" s="87"/>
      <c r="R272" s="71"/>
      <c r="S272" s="71"/>
      <c r="T272" s="71"/>
      <c r="U272" s="71"/>
      <c r="V272" s="71"/>
      <c r="W272" s="71"/>
      <c r="X272" s="71"/>
      <c r="Y272" s="71"/>
      <c r="Z272" s="71"/>
      <c r="AA272" s="71"/>
      <c r="AB272" s="71"/>
      <c r="AC272" s="71"/>
      <c r="AD272" s="71"/>
      <c r="AE272" s="71"/>
      <c r="AF272" s="71"/>
      <c r="AG272" s="71"/>
      <c r="AH272" s="71"/>
      <c r="AI272" s="71"/>
      <c r="AJ272" s="71"/>
      <c r="AK272" s="71"/>
      <c r="AL272" s="71"/>
    </row>
    <row r="273" spans="1:38">
      <c r="C273" s="929" t="s">
        <v>109</v>
      </c>
      <c r="D273" s="90"/>
      <c r="E273" s="91"/>
      <c r="F273" s="90"/>
      <c r="G273" s="90"/>
      <c r="H273" s="90"/>
      <c r="I273" s="91"/>
      <c r="J273" s="90"/>
      <c r="K273" s="90"/>
      <c r="L273" s="90"/>
      <c r="M273" s="90"/>
      <c r="N273" s="90"/>
      <c r="O273" s="90"/>
      <c r="P273" s="76"/>
      <c r="Q273" s="78"/>
      <c r="T273" s="71"/>
      <c r="U273" s="71"/>
      <c r="V273" s="71"/>
      <c r="W273" s="71"/>
      <c r="X273" s="71"/>
      <c r="Y273" s="71"/>
      <c r="Z273" s="71"/>
      <c r="AA273" s="71"/>
      <c r="AB273" s="71"/>
      <c r="AC273" s="71"/>
    </row>
    <row r="274" spans="1:38" ht="6" customHeight="1">
      <c r="C274" s="175"/>
      <c r="D274" s="116"/>
      <c r="E274" s="176"/>
      <c r="F274" s="177"/>
      <c r="G274" s="79"/>
      <c r="H274" s="177"/>
      <c r="I274" s="177"/>
      <c r="J274" s="176"/>
      <c r="K274" s="177"/>
      <c r="L274" s="177"/>
      <c r="M274" s="176"/>
      <c r="N274" s="116"/>
      <c r="O274" s="116"/>
      <c r="P274" s="116"/>
      <c r="Q274" s="178"/>
      <c r="T274" s="71"/>
      <c r="U274" s="71"/>
      <c r="V274" s="71"/>
      <c r="W274" s="71"/>
      <c r="X274" s="71"/>
      <c r="Y274" s="71"/>
      <c r="Z274" s="71"/>
      <c r="AA274" s="71"/>
      <c r="AB274" s="71"/>
      <c r="AC274" s="71"/>
    </row>
    <row r="275" spans="1:38" s="185" customFormat="1">
      <c r="A275" s="261"/>
      <c r="B275" s="261"/>
      <c r="C275" s="928" t="s">
        <v>152</v>
      </c>
      <c r="D275" s="486"/>
      <c r="E275" s="385" t="s">
        <v>35</v>
      </c>
      <c r="F275" s="385" t="s">
        <v>111</v>
      </c>
      <c r="G275" s="297"/>
      <c r="H275" s="297"/>
      <c r="I275" s="297"/>
      <c r="J275" s="209" t="s">
        <v>153</v>
      </c>
      <c r="K275" s="209" t="s">
        <v>0</v>
      </c>
      <c r="L275" s="209" t="s">
        <v>29</v>
      </c>
      <c r="M275" s="209"/>
      <c r="N275" s="209"/>
      <c r="O275" s="209"/>
      <c r="P275" s="209"/>
      <c r="Q275" s="298"/>
      <c r="R275" s="261"/>
      <c r="S275" s="261"/>
      <c r="T275" s="153"/>
      <c r="U275" s="153"/>
      <c r="V275" s="153"/>
      <c r="W275" s="153"/>
      <c r="X275" s="153"/>
      <c r="Y275" s="153"/>
      <c r="Z275" s="153"/>
      <c r="AA275" s="153"/>
      <c r="AB275" s="153"/>
      <c r="AC275" s="153"/>
      <c r="AD275" s="261"/>
      <c r="AE275" s="261"/>
      <c r="AF275" s="261"/>
      <c r="AG275" s="261"/>
      <c r="AH275" s="261"/>
      <c r="AI275" s="261"/>
      <c r="AJ275" s="261"/>
      <c r="AK275" s="261"/>
      <c r="AL275" s="261"/>
    </row>
    <row r="276" spans="1:38" s="185" customFormat="1">
      <c r="A276" s="261"/>
      <c r="B276" s="261"/>
      <c r="C276" s="671" t="s">
        <v>324</v>
      </c>
      <c r="D276" s="403"/>
      <c r="E276" s="669"/>
      <c r="F276" s="669"/>
      <c r="G276" s="670"/>
      <c r="H276" s="670"/>
      <c r="J276" s="670"/>
      <c r="K276" s="125"/>
      <c r="L276" s="125"/>
      <c r="M276" s="153"/>
      <c r="N276" s="153"/>
      <c r="O276" s="153"/>
      <c r="P276" s="153"/>
      <c r="Q276" s="260"/>
      <c r="R276" s="261"/>
      <c r="S276" s="261"/>
      <c r="T276" s="153"/>
      <c r="U276" s="153"/>
      <c r="V276" s="153"/>
      <c r="W276" s="153"/>
      <c r="X276" s="153"/>
      <c r="Y276" s="153"/>
      <c r="Z276" s="153"/>
      <c r="AA276" s="153"/>
      <c r="AB276" s="153"/>
      <c r="AC276" s="153"/>
      <c r="AD276" s="261"/>
      <c r="AE276" s="261"/>
      <c r="AF276" s="261"/>
      <c r="AG276" s="261"/>
      <c r="AH276" s="261"/>
      <c r="AI276" s="261"/>
      <c r="AJ276" s="261"/>
      <c r="AK276" s="261"/>
      <c r="AL276" s="261"/>
    </row>
    <row r="277" spans="1:38" s="185" customFormat="1">
      <c r="A277" s="261"/>
      <c r="B277" s="261"/>
      <c r="C277" s="648" t="s">
        <v>384</v>
      </c>
      <c r="D277" s="403"/>
      <c r="E277" s="668">
        <v>42914</v>
      </c>
      <c r="F277" s="384" t="s">
        <v>329</v>
      </c>
      <c r="G277" s="670"/>
      <c r="H277" s="670"/>
      <c r="J277" s="238">
        <v>1100</v>
      </c>
      <c r="K277" s="485">
        <v>77</v>
      </c>
      <c r="L277" s="154">
        <f>+J277/K277</f>
        <v>14.285714285714286</v>
      </c>
      <c r="M277" s="153"/>
      <c r="N277" s="153"/>
      <c r="O277" s="153"/>
      <c r="P277" s="153"/>
      <c r="Q277" s="260"/>
      <c r="R277" s="261"/>
      <c r="S277" s="525"/>
      <c r="T277" s="840"/>
      <c r="U277" s="841"/>
      <c r="V277" s="153"/>
      <c r="W277" s="153"/>
      <c r="X277" s="153"/>
      <c r="Y277" s="153"/>
      <c r="Z277" s="153"/>
      <c r="AA277" s="153"/>
      <c r="AB277" s="153"/>
      <c r="AC277" s="153"/>
      <c r="AD277" s="261"/>
      <c r="AE277" s="261"/>
      <c r="AF277" s="261"/>
      <c r="AG277" s="261"/>
      <c r="AH277" s="261"/>
      <c r="AI277" s="261"/>
      <c r="AJ277" s="261"/>
      <c r="AK277" s="261"/>
      <c r="AL277" s="261"/>
    </row>
    <row r="278" spans="1:38" s="185" customFormat="1">
      <c r="A278" s="261"/>
      <c r="B278" s="261"/>
      <c r="C278" s="648" t="s">
        <v>329</v>
      </c>
      <c r="D278" s="403"/>
      <c r="E278" s="668">
        <v>42795</v>
      </c>
      <c r="F278" s="384" t="s">
        <v>330</v>
      </c>
      <c r="G278" s="670"/>
      <c r="H278" s="670"/>
      <c r="J278" s="238">
        <v>4300</v>
      </c>
      <c r="K278" s="485">
        <v>359</v>
      </c>
      <c r="L278" s="154">
        <f t="shared" ref="L278" si="12">J278/K278</f>
        <v>11.977715877437326</v>
      </c>
      <c r="M278" s="153"/>
      <c r="N278" s="153"/>
      <c r="O278" s="153"/>
      <c r="P278" s="153"/>
      <c r="Q278" s="260"/>
      <c r="R278" s="261"/>
      <c r="S278" s="525"/>
      <c r="T278" s="840"/>
      <c r="U278" s="841"/>
      <c r="V278" s="153"/>
      <c r="W278" s="153"/>
      <c r="X278" s="153"/>
      <c r="Y278" s="153"/>
      <c r="Z278" s="153"/>
      <c r="AA278" s="153"/>
      <c r="AB278" s="153"/>
      <c r="AC278" s="153"/>
      <c r="AD278" s="261"/>
      <c r="AE278" s="261"/>
      <c r="AF278" s="261"/>
      <c r="AG278" s="261"/>
      <c r="AH278" s="261"/>
      <c r="AI278" s="261"/>
      <c r="AJ278" s="261"/>
      <c r="AK278" s="261"/>
      <c r="AL278" s="261"/>
    </row>
    <row r="279" spans="1:38" s="185" customFormat="1">
      <c r="A279" s="261"/>
      <c r="B279" s="261"/>
      <c r="C279" s="648" t="s">
        <v>337</v>
      </c>
      <c r="D279" s="403"/>
      <c r="E279" s="668">
        <v>42664</v>
      </c>
      <c r="F279" s="897" t="s">
        <v>336</v>
      </c>
      <c r="G279" s="670"/>
      <c r="H279" s="670"/>
      <c r="J279" s="238">
        <v>2600</v>
      </c>
      <c r="K279" s="485">
        <f>+J279/L279</f>
        <v>203.125</v>
      </c>
      <c r="L279" s="154">
        <v>12.8</v>
      </c>
      <c r="M279" s="153"/>
      <c r="N279" s="153"/>
      <c r="O279" s="153"/>
      <c r="P279" s="153"/>
      <c r="Q279" s="260"/>
      <c r="R279" s="261"/>
      <c r="S279" s="525"/>
      <c r="T279" s="840"/>
      <c r="U279" s="841"/>
      <c r="V279" s="153"/>
      <c r="W279" s="153"/>
      <c r="X279" s="153"/>
      <c r="Y279" s="153"/>
      <c r="Z279" s="153"/>
      <c r="AA279" s="153"/>
      <c r="AB279" s="153"/>
      <c r="AC279" s="153"/>
      <c r="AD279" s="261"/>
      <c r="AE279" s="261"/>
      <c r="AF279" s="261"/>
      <c r="AG279" s="261"/>
      <c r="AH279" s="261"/>
      <c r="AI279" s="261"/>
      <c r="AJ279" s="261"/>
      <c r="AK279" s="261"/>
      <c r="AL279" s="261"/>
    </row>
    <row r="280" spans="1:38" s="185" customFormat="1">
      <c r="A280" s="261"/>
      <c r="B280" s="261"/>
      <c r="C280" s="648" t="s">
        <v>331</v>
      </c>
      <c r="D280" s="403"/>
      <c r="E280" s="668">
        <v>42186</v>
      </c>
      <c r="F280" s="384" t="s">
        <v>332</v>
      </c>
      <c r="G280" s="670"/>
      <c r="H280" s="670"/>
      <c r="J280" s="238">
        <v>1776</v>
      </c>
      <c r="K280" s="485">
        <f>+J280/L280</f>
        <v>146.77685950413223</v>
      </c>
      <c r="L280" s="154">
        <v>12.1</v>
      </c>
      <c r="M280" s="153"/>
      <c r="N280" s="153"/>
      <c r="O280" s="153"/>
      <c r="P280" s="153"/>
      <c r="Q280" s="260"/>
      <c r="R280" s="261"/>
      <c r="S280" s="261"/>
      <c r="T280" s="153"/>
      <c r="U280" s="153"/>
      <c r="V280" s="153"/>
      <c r="W280" s="153"/>
      <c r="X280" s="153"/>
      <c r="Y280" s="153"/>
      <c r="Z280" s="153"/>
      <c r="AA280" s="153"/>
      <c r="AB280" s="153"/>
      <c r="AC280" s="153"/>
      <c r="AD280" s="261"/>
      <c r="AE280" s="261"/>
      <c r="AF280" s="261"/>
      <c r="AG280" s="261"/>
      <c r="AH280" s="261"/>
      <c r="AI280" s="261"/>
      <c r="AJ280" s="261"/>
      <c r="AK280" s="261"/>
      <c r="AL280" s="261"/>
    </row>
    <row r="281" spans="1:38" s="185" customFormat="1">
      <c r="A281" s="261"/>
      <c r="B281" s="261"/>
      <c r="C281" s="648" t="s">
        <v>333</v>
      </c>
      <c r="D281" s="403"/>
      <c r="E281" s="668">
        <v>42156</v>
      </c>
      <c r="F281" s="384" t="s">
        <v>334</v>
      </c>
      <c r="G281" s="670"/>
      <c r="H281" s="670"/>
      <c r="J281" s="238">
        <v>3304</v>
      </c>
      <c r="K281" s="485">
        <f>+J281/L281</f>
        <v>268.6178861788618</v>
      </c>
      <c r="L281" s="154">
        <v>12.3</v>
      </c>
      <c r="M281" s="816"/>
      <c r="N281" s="153"/>
      <c r="O281" s="153"/>
      <c r="P281" s="153"/>
      <c r="Q281" s="260"/>
      <c r="R281" s="261"/>
      <c r="S281" s="261"/>
      <c r="T281" s="153"/>
      <c r="U281" s="153"/>
      <c r="V281" s="153"/>
      <c r="W281" s="153"/>
      <c r="X281" s="153"/>
      <c r="Y281" s="153"/>
      <c r="Z281" s="153"/>
      <c r="AA281" s="153"/>
      <c r="AB281" s="153"/>
      <c r="AC281" s="153"/>
      <c r="AD281" s="261"/>
      <c r="AE281" s="261"/>
      <c r="AF281" s="261"/>
      <c r="AG281" s="261"/>
      <c r="AH281" s="261"/>
      <c r="AI281" s="261"/>
      <c r="AJ281" s="261"/>
      <c r="AK281" s="261"/>
      <c r="AL281" s="261"/>
    </row>
    <row r="282" spans="1:38" s="185" customFormat="1">
      <c r="A282" s="261"/>
      <c r="B282" s="261"/>
      <c r="C282" s="648" t="s">
        <v>335</v>
      </c>
      <c r="D282" s="403"/>
      <c r="E282" s="668">
        <v>41760</v>
      </c>
      <c r="F282" s="384" t="s">
        <v>341</v>
      </c>
      <c r="G282" s="299"/>
      <c r="H282" s="299"/>
      <c r="J282" s="238">
        <v>500</v>
      </c>
      <c r="K282" s="485">
        <f t="shared" ref="K282:K288" si="13">+J282/L282</f>
        <v>42.016806722689076</v>
      </c>
      <c r="L282" s="154">
        <v>11.9</v>
      </c>
      <c r="M282" s="153"/>
      <c r="N282" s="153"/>
      <c r="O282" s="153"/>
      <c r="P282" s="153"/>
      <c r="Q282" s="260"/>
      <c r="R282" s="261"/>
      <c r="S282" s="261"/>
      <c r="T282" s="153"/>
      <c r="U282" s="153"/>
      <c r="V282" s="153"/>
      <c r="W282" s="153"/>
      <c r="X282" s="153"/>
      <c r="Y282" s="153"/>
      <c r="Z282" s="153"/>
      <c r="AA282" s="153"/>
      <c r="AB282" s="153"/>
      <c r="AC282" s="153"/>
      <c r="AD282" s="261"/>
      <c r="AE282" s="261"/>
      <c r="AF282" s="261"/>
      <c r="AG282" s="261"/>
      <c r="AH282" s="261"/>
      <c r="AI282" s="261"/>
      <c r="AJ282" s="261"/>
      <c r="AK282" s="261"/>
      <c r="AL282" s="261"/>
    </row>
    <row r="283" spans="1:38" s="185" customFormat="1">
      <c r="A283" s="261"/>
      <c r="B283" s="261"/>
      <c r="C283" s="648" t="s">
        <v>338</v>
      </c>
      <c r="D283" s="403"/>
      <c r="E283" s="668">
        <v>41730</v>
      </c>
      <c r="F283" s="384" t="s">
        <v>341</v>
      </c>
      <c r="G283" s="299"/>
      <c r="H283" s="299"/>
      <c r="J283" s="238">
        <v>939</v>
      </c>
      <c r="K283" s="485">
        <f t="shared" si="13"/>
        <v>91.165048543689309</v>
      </c>
      <c r="L283" s="154">
        <v>10.3</v>
      </c>
      <c r="M283" s="153"/>
      <c r="N283" s="153"/>
      <c r="O283" s="153"/>
      <c r="P283" s="153"/>
      <c r="Q283" s="260"/>
      <c r="R283" s="261"/>
      <c r="S283" s="261"/>
      <c r="T283" s="153"/>
      <c r="U283" s="153"/>
      <c r="V283" s="153"/>
      <c r="W283" s="153"/>
      <c r="X283" s="153"/>
      <c r="Y283" s="153"/>
      <c r="Z283" s="153"/>
      <c r="AA283" s="153"/>
      <c r="AB283" s="153"/>
      <c r="AC283" s="153"/>
      <c r="AD283" s="261"/>
      <c r="AE283" s="261"/>
      <c r="AF283" s="261"/>
      <c r="AG283" s="261"/>
      <c r="AH283" s="261"/>
      <c r="AI283" s="261"/>
      <c r="AJ283" s="261"/>
      <c r="AK283" s="261"/>
      <c r="AL283" s="261"/>
    </row>
    <row r="284" spans="1:38">
      <c r="A284" s="261"/>
      <c r="B284" s="261"/>
      <c r="C284" s="648" t="s">
        <v>339</v>
      </c>
      <c r="D284" s="71"/>
      <c r="E284" s="668">
        <v>41487</v>
      </c>
      <c r="F284" s="384" t="s">
        <v>341</v>
      </c>
      <c r="G284" s="299"/>
      <c r="H284" s="299"/>
      <c r="I284" s="67"/>
      <c r="J284" s="238">
        <v>312</v>
      </c>
      <c r="K284" s="485">
        <f t="shared" si="13"/>
        <v>35.454545454545453</v>
      </c>
      <c r="L284" s="154">
        <v>8.8000000000000007</v>
      </c>
      <c r="M284" s="153"/>
      <c r="N284" s="153"/>
      <c r="O284" s="153"/>
      <c r="P284" s="153"/>
      <c r="Q284" s="260"/>
      <c r="R284" s="261"/>
      <c r="S284" s="261"/>
      <c r="T284" s="153"/>
      <c r="U284" s="153"/>
      <c r="V284" s="153"/>
      <c r="W284" s="153"/>
      <c r="X284" s="153"/>
      <c r="Y284" s="153"/>
      <c r="Z284" s="153"/>
      <c r="AA284" s="153"/>
      <c r="AB284" s="153"/>
      <c r="AC284" s="153"/>
      <c r="AD284" s="261"/>
      <c r="AE284" s="261"/>
      <c r="AF284" s="261"/>
      <c r="AG284" s="261"/>
      <c r="AH284" s="261"/>
      <c r="AI284" s="261"/>
      <c r="AJ284" s="261"/>
      <c r="AK284" s="261"/>
      <c r="AL284" s="261"/>
    </row>
    <row r="285" spans="1:38">
      <c r="A285" s="261"/>
      <c r="B285" s="261"/>
      <c r="C285" s="648" t="s">
        <v>340</v>
      </c>
      <c r="D285" s="71"/>
      <c r="E285" s="668">
        <v>41487</v>
      </c>
      <c r="F285" s="384" t="s">
        <v>342</v>
      </c>
      <c r="G285" s="299"/>
      <c r="H285" s="299"/>
      <c r="I285" s="67"/>
      <c r="J285" s="238">
        <v>4264</v>
      </c>
      <c r="K285" s="485">
        <f t="shared" si="13"/>
        <v>364.44444444444446</v>
      </c>
      <c r="L285" s="154">
        <v>11.7</v>
      </c>
      <c r="M285" s="153"/>
      <c r="N285" s="153"/>
      <c r="O285" s="153"/>
      <c r="P285" s="153"/>
      <c r="Q285" s="260"/>
      <c r="R285" s="261"/>
      <c r="S285" s="261"/>
      <c r="T285" s="153"/>
      <c r="U285" s="153"/>
      <c r="V285" s="153"/>
      <c r="W285" s="153"/>
      <c r="X285" s="153"/>
      <c r="Y285" s="153"/>
      <c r="Z285" s="153"/>
      <c r="AA285" s="153"/>
      <c r="AB285" s="153"/>
      <c r="AC285" s="153"/>
      <c r="AD285" s="261"/>
      <c r="AE285" s="261"/>
      <c r="AF285" s="261"/>
      <c r="AG285" s="261"/>
      <c r="AH285" s="261"/>
      <c r="AI285" s="261"/>
      <c r="AJ285" s="261"/>
      <c r="AK285" s="261"/>
      <c r="AL285" s="261"/>
    </row>
    <row r="286" spans="1:38">
      <c r="A286" s="261"/>
      <c r="B286" s="261"/>
      <c r="C286" s="648" t="s">
        <v>343</v>
      </c>
      <c r="D286" s="71"/>
      <c r="E286" s="668">
        <v>41395</v>
      </c>
      <c r="F286" s="384" t="s">
        <v>344</v>
      </c>
      <c r="G286" s="299"/>
      <c r="H286" s="299"/>
      <c r="I286" s="67"/>
      <c r="J286" s="238">
        <v>454</v>
      </c>
      <c r="K286" s="485">
        <f t="shared" si="13"/>
        <v>33.138686131386862</v>
      </c>
      <c r="L286" s="154">
        <v>13.7</v>
      </c>
      <c r="M286" s="153"/>
      <c r="N286" s="153"/>
      <c r="O286" s="153"/>
      <c r="P286" s="153"/>
      <c r="Q286" s="260"/>
      <c r="R286" s="261"/>
      <c r="S286" s="261"/>
      <c r="T286" s="153"/>
      <c r="U286" s="153"/>
      <c r="V286" s="153"/>
      <c r="W286" s="153"/>
      <c r="X286" s="153"/>
      <c r="Y286" s="153"/>
      <c r="Z286" s="153"/>
      <c r="AA286" s="153"/>
      <c r="AB286" s="153"/>
      <c r="AC286" s="153"/>
      <c r="AD286" s="261"/>
      <c r="AE286" s="261"/>
      <c r="AF286" s="261"/>
      <c r="AG286" s="261"/>
      <c r="AH286" s="261"/>
      <c r="AI286" s="261"/>
      <c r="AJ286" s="261"/>
      <c r="AK286" s="261"/>
      <c r="AL286" s="261"/>
    </row>
    <row r="287" spans="1:38">
      <c r="A287" s="261"/>
      <c r="B287" s="261"/>
      <c r="C287" s="898" t="s">
        <v>329</v>
      </c>
      <c r="D287" s="129"/>
      <c r="E287" s="668">
        <v>41214</v>
      </c>
      <c r="F287" s="656" t="s">
        <v>345</v>
      </c>
      <c r="G287" s="662"/>
      <c r="H287" s="662"/>
      <c r="I287" s="67"/>
      <c r="J287" s="663">
        <v>2291</v>
      </c>
      <c r="K287" s="485">
        <f t="shared" si="13"/>
        <v>243.72340425531914</v>
      </c>
      <c r="L287" s="154">
        <v>9.4</v>
      </c>
      <c r="M287" s="153"/>
      <c r="N287" s="153"/>
      <c r="O287" s="153"/>
      <c r="P287" s="153"/>
      <c r="Q287" s="260"/>
      <c r="R287" s="261"/>
      <c r="S287" s="261"/>
      <c r="T287" s="153"/>
      <c r="U287" s="153"/>
      <c r="V287" s="153"/>
      <c r="W287" s="153"/>
      <c r="X287" s="153"/>
      <c r="Y287" s="153"/>
      <c r="Z287" s="153"/>
      <c r="AA287" s="153"/>
      <c r="AB287" s="153"/>
      <c r="AC287" s="153"/>
      <c r="AD287" s="261"/>
      <c r="AE287" s="261"/>
      <c r="AF287" s="261"/>
      <c r="AG287" s="261"/>
      <c r="AH287" s="261"/>
      <c r="AI287" s="261"/>
      <c r="AJ287" s="261"/>
      <c r="AK287" s="261"/>
      <c r="AL287" s="261"/>
    </row>
    <row r="288" spans="1:38">
      <c r="A288" s="261"/>
      <c r="B288" s="261"/>
      <c r="C288" s="898" t="s">
        <v>333</v>
      </c>
      <c r="D288" s="129"/>
      <c r="E288" s="668">
        <v>41214</v>
      </c>
      <c r="F288" s="656" t="s">
        <v>174</v>
      </c>
      <c r="G288" s="662"/>
      <c r="H288" s="662"/>
      <c r="I288" s="67"/>
      <c r="J288" s="663">
        <v>1760</v>
      </c>
      <c r="K288" s="485">
        <f t="shared" si="13"/>
        <v>157.14285714285714</v>
      </c>
      <c r="L288" s="154">
        <v>11.2</v>
      </c>
      <c r="M288" s="153"/>
      <c r="N288" s="153"/>
      <c r="O288" s="153"/>
      <c r="P288" s="153"/>
      <c r="Q288" s="260"/>
      <c r="R288" s="261"/>
      <c r="S288" s="261"/>
      <c r="T288" s="153"/>
      <c r="U288" s="153"/>
      <c r="V288" s="153"/>
      <c r="W288" s="153"/>
      <c r="X288" s="153"/>
      <c r="Y288" s="153"/>
      <c r="Z288" s="153"/>
      <c r="AA288" s="153"/>
      <c r="AB288" s="153"/>
      <c r="AC288" s="153"/>
      <c r="AD288" s="261"/>
      <c r="AE288" s="261"/>
      <c r="AF288" s="261"/>
      <c r="AG288" s="261"/>
      <c r="AH288" s="261"/>
      <c r="AI288" s="261"/>
      <c r="AJ288" s="261"/>
      <c r="AK288" s="261"/>
      <c r="AL288" s="261"/>
    </row>
    <row r="289" spans="2:17">
      <c r="C289" s="684" t="s">
        <v>108</v>
      </c>
      <c r="D289" s="685"/>
      <c r="E289" s="685"/>
      <c r="F289" s="685"/>
      <c r="G289" s="685"/>
      <c r="H289" s="685"/>
      <c r="I289" s="685"/>
      <c r="J289" s="686"/>
      <c r="K289" s="687"/>
      <c r="L289" s="688">
        <f>AVERAGE(L277:L288)</f>
        <v>11.7052858469293</v>
      </c>
      <c r="M289" s="153"/>
      <c r="N289" s="153"/>
      <c r="O289" s="153"/>
      <c r="P289" s="153"/>
      <c r="Q289" s="260"/>
    </row>
    <row r="290" spans="2:17">
      <c r="C290" s="583"/>
      <c r="D290" s="472"/>
      <c r="E290" s="472"/>
      <c r="F290" s="472"/>
      <c r="G290" s="472"/>
      <c r="H290" s="472"/>
      <c r="I290" s="472"/>
      <c r="J290" s="472"/>
      <c r="K290" s="472"/>
      <c r="L290" s="472"/>
      <c r="M290" s="472"/>
      <c r="N290" s="472"/>
      <c r="O290" s="472"/>
      <c r="P290" s="472"/>
      <c r="Q290" s="584"/>
    </row>
    <row r="291" spans="2:17">
      <c r="C291" s="735"/>
      <c r="D291" s="736"/>
      <c r="E291" s="736"/>
      <c r="F291" s="736"/>
      <c r="G291" s="736"/>
      <c r="H291" s="736"/>
      <c r="I291" s="736"/>
      <c r="J291" s="736"/>
      <c r="K291" s="736"/>
      <c r="L291" s="736"/>
      <c r="M291" s="736"/>
      <c r="N291" s="736"/>
      <c r="O291" s="736"/>
      <c r="P291" s="736"/>
      <c r="Q291" s="737"/>
    </row>
    <row r="292" spans="2:17">
      <c r="C292" s="738" t="s">
        <v>405</v>
      </c>
      <c r="D292" s="739"/>
      <c r="E292" s="740"/>
      <c r="F292" s="739"/>
      <c r="G292" s="739"/>
      <c r="H292" s="739"/>
      <c r="I292" s="740"/>
      <c r="J292" s="739"/>
      <c r="K292" s="739"/>
      <c r="L292" s="739"/>
      <c r="M292" s="739"/>
      <c r="N292" s="739"/>
      <c r="O292" s="739"/>
      <c r="P292" s="741"/>
      <c r="Q292" s="742"/>
    </row>
    <row r="293" spans="2:17">
      <c r="C293" s="73"/>
      <c r="D293" s="71"/>
      <c r="E293" s="71"/>
      <c r="F293" s="71"/>
      <c r="G293" s="71"/>
      <c r="H293" s="71"/>
      <c r="I293" s="71"/>
      <c r="J293" s="71"/>
      <c r="K293" s="71"/>
      <c r="L293" s="71"/>
      <c r="M293" s="71"/>
      <c r="N293" s="71"/>
      <c r="O293" s="71"/>
      <c r="P293" s="71"/>
      <c r="Q293" s="74"/>
    </row>
    <row r="294" spans="2:17">
      <c r="C294" s="743" t="e">
        <f>#REF!</f>
        <v>#REF!</v>
      </c>
      <c r="D294" s="908"/>
      <c r="E294" s="734" t="e">
        <f>#REF!</f>
        <v>#REF!</v>
      </c>
      <c r="F294" s="734" t="e">
        <f>#REF!</f>
        <v>#REF!</v>
      </c>
      <c r="G294" s="734" t="e">
        <f>#REF!</f>
        <v>#REF!</v>
      </c>
      <c r="H294" s="734" t="e">
        <f>#REF!</f>
        <v>#REF!</v>
      </c>
      <c r="I294" s="734" t="e">
        <f>#REF!</f>
        <v>#REF!</v>
      </c>
      <c r="J294" s="71"/>
      <c r="K294" s="71"/>
      <c r="L294" s="71"/>
      <c r="M294" s="71"/>
      <c r="N294" s="71"/>
      <c r="O294" s="71"/>
      <c r="P294" s="71"/>
      <c r="Q294" s="74"/>
    </row>
    <row r="295" spans="2:17">
      <c r="C295" s="744"/>
      <c r="D295" s="745"/>
      <c r="E295" s="746"/>
      <c r="F295" s="746"/>
      <c r="G295" s="747"/>
      <c r="H295" s="748"/>
      <c r="I295" s="749"/>
      <c r="J295" s="71"/>
      <c r="K295" s="750"/>
      <c r="L295" s="71"/>
      <c r="M295" s="71"/>
      <c r="N295" s="71"/>
      <c r="O295" s="71"/>
      <c r="P295" s="71"/>
      <c r="Q295" s="74"/>
    </row>
    <row r="296" spans="2:17">
      <c r="C296" s="744"/>
      <c r="D296" s="745"/>
      <c r="E296" s="746"/>
      <c r="F296" s="746"/>
      <c r="G296" s="747"/>
      <c r="H296" s="748"/>
      <c r="I296" s="749"/>
      <c r="J296" s="71"/>
      <c r="K296" s="71"/>
      <c r="L296" s="71"/>
      <c r="M296" s="71"/>
      <c r="N296" s="71"/>
      <c r="O296" s="71"/>
      <c r="P296" s="71"/>
      <c r="Q296" s="74"/>
    </row>
    <row r="297" spans="2:17">
      <c r="C297" s="744"/>
      <c r="D297" s="745"/>
      <c r="E297" s="746"/>
      <c r="F297" s="746"/>
      <c r="G297" s="747"/>
      <c r="H297" s="748"/>
      <c r="I297" s="749"/>
      <c r="J297" s="71"/>
      <c r="K297" s="71"/>
      <c r="L297" s="71"/>
      <c r="M297" s="71"/>
      <c r="N297" s="71"/>
      <c r="O297" s="71"/>
      <c r="P297" s="71"/>
      <c r="Q297" s="74"/>
    </row>
    <row r="298" spans="2:17">
      <c r="B298" s="842"/>
      <c r="C298" s="744"/>
      <c r="D298" s="745"/>
      <c r="E298" s="746"/>
      <c r="F298" s="746"/>
      <c r="G298" s="747"/>
      <c r="H298" s="748"/>
      <c r="I298" s="749"/>
      <c r="J298" s="71"/>
      <c r="K298" s="71"/>
      <c r="L298" s="71"/>
      <c r="M298" s="71"/>
      <c r="N298" s="71"/>
      <c r="O298" s="71"/>
      <c r="P298" s="71"/>
      <c r="Q298" s="74"/>
    </row>
    <row r="299" spans="2:17">
      <c r="C299" s="744"/>
      <c r="D299" s="745"/>
      <c r="E299" s="746"/>
      <c r="F299" s="746"/>
      <c r="G299" s="747"/>
      <c r="H299" s="748"/>
      <c r="I299" s="749"/>
      <c r="J299" s="71"/>
      <c r="K299" s="71"/>
      <c r="L299" s="71"/>
      <c r="M299" s="71"/>
      <c r="N299" s="71"/>
      <c r="O299" s="71"/>
      <c r="P299" s="71"/>
      <c r="Q299" s="74"/>
    </row>
    <row r="300" spans="2:17">
      <c r="C300" s="744"/>
      <c r="D300" s="745"/>
      <c r="E300" s="746"/>
      <c r="F300" s="746"/>
      <c r="G300" s="747"/>
      <c r="H300" s="748"/>
      <c r="I300" s="749"/>
      <c r="J300" s="71"/>
      <c r="K300" s="71"/>
      <c r="L300" s="71"/>
      <c r="M300" s="71"/>
      <c r="N300" s="71"/>
      <c r="O300" s="71"/>
      <c r="P300" s="71"/>
      <c r="Q300" s="74"/>
    </row>
    <row r="301" spans="2:17">
      <c r="C301" s="744"/>
      <c r="D301" s="745"/>
      <c r="E301" s="746"/>
      <c r="F301" s="746"/>
      <c r="G301" s="747"/>
      <c r="H301" s="748"/>
      <c r="I301" s="749"/>
      <c r="J301" s="71"/>
      <c r="K301" s="71"/>
      <c r="L301" s="71"/>
      <c r="M301" s="71"/>
      <c r="N301" s="71"/>
      <c r="O301" s="71"/>
      <c r="P301" s="71"/>
      <c r="Q301" s="74"/>
    </row>
    <row r="302" spans="2:17">
      <c r="C302" s="744"/>
      <c r="D302" s="745"/>
      <c r="E302" s="746"/>
      <c r="F302" s="746"/>
      <c r="G302" s="747"/>
      <c r="H302" s="748"/>
      <c r="I302" s="749"/>
      <c r="J302" s="71"/>
      <c r="K302" s="71"/>
      <c r="L302" s="71"/>
      <c r="M302" s="71"/>
      <c r="N302" s="71"/>
      <c r="O302" s="71"/>
      <c r="P302" s="71"/>
      <c r="Q302" s="74"/>
    </row>
    <row r="303" spans="2:17">
      <c r="B303" s="842"/>
      <c r="C303" s="744"/>
      <c r="D303" s="745"/>
      <c r="E303" s="746"/>
      <c r="F303" s="746"/>
      <c r="G303" s="747"/>
      <c r="H303" s="748"/>
      <c r="I303" s="749"/>
      <c r="J303" s="71"/>
      <c r="K303" s="71"/>
      <c r="L303" s="71"/>
      <c r="M303" s="71"/>
      <c r="N303" s="71"/>
      <c r="O303" s="71"/>
      <c r="P303" s="71"/>
      <c r="Q303" s="74"/>
    </row>
    <row r="304" spans="2:17">
      <c r="C304" s="744"/>
      <c r="D304" s="745"/>
      <c r="E304" s="746"/>
      <c r="F304" s="746"/>
      <c r="G304" s="747"/>
      <c r="H304" s="748"/>
      <c r="I304" s="749"/>
      <c r="J304" s="71"/>
      <c r="K304" s="71"/>
      <c r="L304" s="71"/>
      <c r="M304" s="71"/>
      <c r="N304" s="71"/>
      <c r="O304" s="71"/>
      <c r="P304" s="71"/>
      <c r="Q304" s="74"/>
    </row>
    <row r="305" spans="3:17">
      <c r="C305" s="744"/>
      <c r="D305" s="745"/>
      <c r="E305" s="746"/>
      <c r="F305" s="746"/>
      <c r="G305" s="747"/>
      <c r="H305" s="748"/>
      <c r="I305" s="749"/>
      <c r="J305" s="71"/>
      <c r="K305" s="71"/>
      <c r="L305" s="71"/>
      <c r="M305" s="71"/>
      <c r="N305" s="71"/>
      <c r="O305" s="71"/>
      <c r="P305" s="71"/>
      <c r="Q305" s="74"/>
    </row>
    <row r="306" spans="3:17">
      <c r="C306" s="744"/>
      <c r="D306" s="745"/>
      <c r="E306" s="746"/>
      <c r="F306" s="746"/>
      <c r="G306" s="747"/>
      <c r="H306" s="748"/>
      <c r="I306" s="749"/>
      <c r="J306" s="70"/>
      <c r="K306" s="71"/>
      <c r="L306" s="71"/>
      <c r="M306" s="71"/>
      <c r="N306" s="71"/>
      <c r="O306" s="71"/>
      <c r="P306" s="71"/>
      <c r="Q306" s="74"/>
    </row>
    <row r="307" spans="3:17">
      <c r="C307" s="744"/>
      <c r="D307" s="745"/>
      <c r="E307" s="746"/>
      <c r="F307" s="746"/>
      <c r="G307" s="747"/>
      <c r="H307" s="748"/>
      <c r="I307" s="749"/>
      <c r="J307" s="70"/>
      <c r="K307" s="71"/>
      <c r="L307" s="71"/>
      <c r="M307" s="71"/>
      <c r="N307" s="71"/>
      <c r="O307" s="71"/>
      <c r="P307" s="71"/>
      <c r="Q307" s="74"/>
    </row>
    <row r="308" spans="3:17">
      <c r="C308" s="744"/>
      <c r="D308" s="745"/>
      <c r="E308" s="746"/>
      <c r="F308" s="746"/>
      <c r="G308" s="747"/>
      <c r="H308" s="748"/>
      <c r="I308" s="749"/>
      <c r="J308" s="70"/>
      <c r="K308" s="71"/>
      <c r="L308" s="71"/>
      <c r="M308" s="71"/>
      <c r="N308" s="71"/>
      <c r="O308" s="71"/>
      <c r="P308" s="71"/>
      <c r="Q308" s="74"/>
    </row>
    <row r="309" spans="3:17">
      <c r="C309" s="744"/>
      <c r="D309" s="745"/>
      <c r="E309" s="746"/>
      <c r="F309" s="746"/>
      <c r="G309" s="747"/>
      <c r="H309" s="748"/>
      <c r="I309" s="749"/>
      <c r="J309" s="70"/>
      <c r="K309" s="71"/>
      <c r="L309" s="71"/>
      <c r="M309" s="71"/>
      <c r="N309" s="71"/>
      <c r="O309" s="71"/>
      <c r="P309" s="71"/>
      <c r="Q309" s="74"/>
    </row>
    <row r="310" spans="3:17">
      <c r="C310" s="744"/>
      <c r="D310" s="745"/>
      <c r="E310" s="746"/>
      <c r="F310" s="746"/>
      <c r="G310" s="747"/>
      <c r="H310" s="748"/>
      <c r="I310" s="749"/>
      <c r="J310" s="70"/>
      <c r="K310" s="71"/>
      <c r="L310" s="71"/>
      <c r="M310" s="71"/>
      <c r="N310" s="71"/>
      <c r="O310" s="71"/>
      <c r="P310" s="71"/>
      <c r="Q310" s="74"/>
    </row>
    <row r="311" spans="3:17">
      <c r="C311" s="744"/>
      <c r="D311" s="745"/>
      <c r="E311" s="746"/>
      <c r="F311" s="746"/>
      <c r="G311" s="747"/>
      <c r="H311" s="748"/>
      <c r="I311" s="749"/>
      <c r="J311" s="70"/>
      <c r="K311" s="71"/>
      <c r="L311" s="71"/>
      <c r="M311" s="71"/>
      <c r="N311" s="71"/>
      <c r="O311" s="71"/>
      <c r="P311" s="71"/>
      <c r="Q311" s="74"/>
    </row>
    <row r="312" spans="3:17">
      <c r="C312" s="744"/>
      <c r="D312" s="745"/>
      <c r="E312" s="746"/>
      <c r="F312" s="746"/>
      <c r="G312" s="747"/>
      <c r="H312" s="748"/>
      <c r="I312" s="749"/>
      <c r="J312" s="70"/>
      <c r="K312" s="71"/>
      <c r="L312" s="71"/>
      <c r="M312" s="71"/>
      <c r="N312" s="71"/>
      <c r="O312" s="71"/>
      <c r="P312" s="71"/>
      <c r="Q312" s="74"/>
    </row>
    <row r="313" spans="3:17">
      <c r="C313" s="744"/>
      <c r="D313" s="745"/>
      <c r="E313" s="746"/>
      <c r="F313" s="746"/>
      <c r="G313" s="747"/>
      <c r="H313" s="748"/>
      <c r="I313" s="749"/>
      <c r="J313" s="70"/>
      <c r="K313" s="71"/>
      <c r="L313" s="71"/>
      <c r="M313" s="71"/>
      <c r="N313" s="71"/>
      <c r="O313" s="71"/>
      <c r="P313" s="71"/>
      <c r="Q313" s="74"/>
    </row>
    <row r="314" spans="3:17">
      <c r="C314" s="744"/>
      <c r="D314" s="745"/>
      <c r="E314" s="746"/>
      <c r="F314" s="746"/>
      <c r="G314" s="747"/>
      <c r="H314" s="748"/>
      <c r="I314" s="749"/>
      <c r="J314" s="70"/>
      <c r="K314" s="71"/>
      <c r="L314" s="71"/>
      <c r="M314" s="71"/>
      <c r="N314" s="71"/>
      <c r="O314" s="71"/>
      <c r="P314" s="71"/>
      <c r="Q314" s="74"/>
    </row>
    <row r="315" spans="3:17">
      <c r="C315" s="744"/>
      <c r="D315" s="745"/>
      <c r="E315" s="746"/>
      <c r="F315" s="746"/>
      <c r="G315" s="747"/>
      <c r="H315" s="748"/>
      <c r="I315" s="749"/>
      <c r="J315" s="70"/>
      <c r="K315" s="71"/>
      <c r="L315" s="71"/>
      <c r="M315" s="71"/>
      <c r="N315" s="71"/>
      <c r="O315" s="71"/>
      <c r="P315" s="71"/>
      <c r="Q315" s="74"/>
    </row>
    <row r="316" spans="3:17">
      <c r="C316" s="744"/>
      <c r="D316" s="745"/>
      <c r="E316" s="746"/>
      <c r="F316" s="746"/>
      <c r="G316" s="747"/>
      <c r="H316" s="748"/>
      <c r="I316" s="749"/>
      <c r="J316" s="70"/>
      <c r="K316" s="71"/>
      <c r="L316" s="71"/>
      <c r="M316" s="71"/>
      <c r="N316" s="71"/>
      <c r="O316" s="71"/>
      <c r="P316" s="71"/>
      <c r="Q316" s="74"/>
    </row>
    <row r="317" spans="3:17">
      <c r="C317" s="744"/>
      <c r="D317" s="745"/>
      <c r="E317" s="746"/>
      <c r="F317" s="746"/>
      <c r="G317" s="747"/>
      <c r="H317" s="748"/>
      <c r="I317" s="749"/>
      <c r="J317" s="70"/>
      <c r="K317" s="71"/>
      <c r="L317" s="71"/>
      <c r="M317" s="71"/>
      <c r="N317" s="71"/>
      <c r="O317" s="71"/>
      <c r="P317" s="71"/>
      <c r="Q317" s="74"/>
    </row>
    <row r="318" spans="3:17">
      <c r="C318" s="73"/>
      <c r="D318" s="71"/>
      <c r="E318" s="71"/>
      <c r="F318" s="71"/>
      <c r="G318" s="71"/>
      <c r="H318" s="71"/>
      <c r="I318" s="71"/>
      <c r="J318" s="71"/>
      <c r="K318" s="71"/>
      <c r="L318" s="71"/>
      <c r="M318" s="71"/>
      <c r="N318" s="71"/>
      <c r="O318" s="71"/>
      <c r="P318" s="71"/>
      <c r="Q318" s="74"/>
    </row>
    <row r="319" spans="3:17">
      <c r="C319" s="751" t="s">
        <v>175</v>
      </c>
      <c r="D319" s="752"/>
      <c r="E319" s="753">
        <f>SUM(E295:E318)</f>
        <v>0</v>
      </c>
      <c r="F319" s="753">
        <f>SUM(F295:F318)</f>
        <v>0</v>
      </c>
      <c r="G319" s="754" t="e">
        <f>F319/E319</f>
        <v>#DIV/0!</v>
      </c>
      <c r="H319" s="752"/>
      <c r="I319" s="752"/>
      <c r="J319" s="71"/>
      <c r="K319" s="71"/>
      <c r="L319" s="71"/>
      <c r="M319" s="71"/>
      <c r="N319" s="71"/>
      <c r="O319" s="71"/>
      <c r="P319" s="71"/>
      <c r="Q319" s="74"/>
    </row>
    <row r="320" spans="3:17">
      <c r="C320" s="73"/>
      <c r="D320" s="71"/>
      <c r="E320" s="71"/>
      <c r="F320" s="71"/>
      <c r="G320" s="71"/>
      <c r="H320" s="71"/>
      <c r="I320" s="71"/>
      <c r="J320" s="71"/>
      <c r="K320" s="71"/>
      <c r="L320" s="71"/>
      <c r="M320" s="71"/>
      <c r="N320" s="71"/>
      <c r="O320" s="71"/>
      <c r="P320" s="71"/>
      <c r="Q320" s="74"/>
    </row>
    <row r="322" spans="5:5">
      <c r="E322" s="842"/>
    </row>
    <row r="324" spans="5:5">
      <c r="E324" s="843"/>
    </row>
  </sheetData>
  <mergeCells count="4">
    <mergeCell ref="D84:P85"/>
    <mergeCell ref="C6:M9"/>
    <mergeCell ref="C243:C247"/>
    <mergeCell ref="J243:J247"/>
  </mergeCells>
  <phoneticPr fontId="5" type="noConversion"/>
  <printOptions horizontalCentered="1"/>
  <pageMargins left="0.25" right="0.25" top="0.25" bottom="0.25" header="0.22" footer="0.25"/>
  <pageSetup scale="55" fitToHeight="11" orientation="portrait" r:id="rId1"/>
  <headerFooter alignWithMargins="0"/>
  <rowBreaks count="2" manualBreakCount="2">
    <brk id="117" min="2" max="16" man="1"/>
    <brk id="221" min="2" max="16" man="1"/>
  </rowBreaks>
  <customProperties>
    <customPr name="Guid"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P57"/>
  <sheetViews>
    <sheetView showGridLines="0" view="pageBreakPreview" zoomScaleSheetLayoutView="100" workbookViewId="0">
      <selection activeCell="D4" sqref="D4"/>
    </sheetView>
  </sheetViews>
  <sheetFormatPr baseColWidth="10" defaultColWidth="8.83203125" defaultRowHeight="11"/>
  <cols>
    <col min="1" max="1" width="3.5" style="697" customWidth="1"/>
    <col min="2" max="2" width="8.83203125" style="697"/>
    <col min="3" max="3" width="22.83203125" style="697" customWidth="1"/>
    <col min="4" max="8" width="11" style="697" customWidth="1"/>
    <col min="9" max="9" width="10.5" style="697" customWidth="1"/>
    <col min="10" max="16384" width="8.83203125" style="697"/>
  </cols>
  <sheetData>
    <row r="2" spans="3:10" ht="12.75" customHeight="1">
      <c r="C2" s="697" t="s">
        <v>228</v>
      </c>
      <c r="D2" s="762">
        <v>30000</v>
      </c>
    </row>
    <row r="3" spans="3:10" ht="12.75" customHeight="1">
      <c r="C3" s="697" t="s">
        <v>64</v>
      </c>
      <c r="D3" s="799">
        <v>7.25</v>
      </c>
    </row>
    <row r="4" spans="3:10" ht="12.75" customHeight="1">
      <c r="C4" s="697" t="s">
        <v>234</v>
      </c>
      <c r="D4" s="763">
        <v>2E-3</v>
      </c>
    </row>
    <row r="5" spans="3:10" ht="12.75" customHeight="1">
      <c r="C5" s="697" t="s">
        <v>245</v>
      </c>
      <c r="D5" s="763">
        <v>0.13500000000000001</v>
      </c>
    </row>
    <row r="6" spans="3:10" ht="12.75" customHeight="1">
      <c r="C6" s="697" t="s">
        <v>242</v>
      </c>
      <c r="D6" s="763">
        <v>0.3</v>
      </c>
    </row>
    <row r="7" spans="3:10" ht="12.75" customHeight="1">
      <c r="D7" s="698"/>
    </row>
    <row r="8" spans="3:10" ht="12.75" customHeight="1">
      <c r="C8" s="758"/>
      <c r="D8" s="759"/>
      <c r="E8" s="758"/>
      <c r="F8" s="758"/>
      <c r="G8" s="758"/>
      <c r="H8" s="758"/>
      <c r="I8" s="758"/>
      <c r="J8" s="758"/>
    </row>
    <row r="9" spans="3:10" ht="12.75" customHeight="1">
      <c r="C9" s="758"/>
      <c r="D9" s="759"/>
      <c r="E9" s="758">
        <v>2016</v>
      </c>
      <c r="F9" s="758">
        <f t="shared" ref="F9:J9" si="0">E9+1</f>
        <v>2017</v>
      </c>
      <c r="G9" s="758">
        <f t="shared" si="0"/>
        <v>2018</v>
      </c>
      <c r="H9" s="758">
        <f t="shared" si="0"/>
        <v>2019</v>
      </c>
      <c r="I9" s="758">
        <f t="shared" si="0"/>
        <v>2020</v>
      </c>
      <c r="J9" s="758">
        <f t="shared" si="0"/>
        <v>2021</v>
      </c>
    </row>
    <row r="10" spans="3:10" ht="12.75" customHeight="1">
      <c r="C10" s="697" t="s">
        <v>93</v>
      </c>
      <c r="D10" s="781"/>
      <c r="E10" s="762">
        <v>798000.00000000012</v>
      </c>
      <c r="F10" s="698">
        <v>827100.00000000012</v>
      </c>
      <c r="G10" s="698">
        <v>857000</v>
      </c>
      <c r="H10" s="698">
        <v>888300.00000000012</v>
      </c>
      <c r="I10" s="698">
        <v>920599.99999999988</v>
      </c>
      <c r="J10" s="698">
        <v>954079.65852555376</v>
      </c>
    </row>
    <row r="11" spans="3:10" ht="12.75" customHeight="1">
      <c r="C11" s="697" t="s">
        <v>229</v>
      </c>
      <c r="D11" s="698"/>
      <c r="E11" s="698">
        <v>67072.567214065944</v>
      </c>
      <c r="F11" s="698">
        <v>215475.49825716339</v>
      </c>
      <c r="G11" s="698">
        <v>334678.24048006086</v>
      </c>
      <c r="H11" s="698">
        <v>452281.11110135488</v>
      </c>
      <c r="I11" s="698">
        <v>574584.07343578921</v>
      </c>
      <c r="J11" s="698">
        <v>701353.77670577576</v>
      </c>
    </row>
    <row r="12" spans="3:10" ht="12.75" customHeight="1">
      <c r="C12" s="782" t="s">
        <v>306</v>
      </c>
      <c r="D12" s="782"/>
      <c r="E12" s="782">
        <f t="shared" ref="E12:J12" si="1">+SUM(E10:E11)</f>
        <v>865072.56721406605</v>
      </c>
      <c r="F12" s="782">
        <f t="shared" si="1"/>
        <v>1042575.4982571634</v>
      </c>
      <c r="G12" s="782">
        <f t="shared" si="1"/>
        <v>1191678.2404800609</v>
      </c>
      <c r="H12" s="782">
        <f t="shared" si="1"/>
        <v>1340581.1111013549</v>
      </c>
      <c r="I12" s="782">
        <f t="shared" si="1"/>
        <v>1495184.073435789</v>
      </c>
      <c r="J12" s="782">
        <f t="shared" si="1"/>
        <v>1655433.4352313294</v>
      </c>
    </row>
    <row r="13" spans="3:10" ht="12.75" customHeight="1">
      <c r="D13" s="698"/>
      <c r="E13" s="698"/>
      <c r="F13" s="698"/>
      <c r="G13" s="698"/>
      <c r="H13" s="698"/>
      <c r="I13" s="698"/>
      <c r="J13" s="698"/>
    </row>
    <row r="14" spans="3:10" ht="12.75" customHeight="1">
      <c r="C14" s="697" t="s">
        <v>0</v>
      </c>
      <c r="D14" s="781"/>
      <c r="E14" s="762">
        <v>241317.5</v>
      </c>
      <c r="F14" s="698">
        <v>298222.03028280998</v>
      </c>
      <c r="G14" s="698">
        <v>347623.23708114598</v>
      </c>
      <c r="H14" s="698">
        <v>397501.02396584419</v>
      </c>
      <c r="I14" s="698">
        <v>451225.76017720223</v>
      </c>
      <c r="J14" s="698">
        <v>500326.3104002889</v>
      </c>
    </row>
    <row r="15" spans="3:10" ht="12.75" customHeight="1">
      <c r="C15" s="782" t="s">
        <v>230</v>
      </c>
      <c r="D15" s="782"/>
      <c r="E15" s="782">
        <f>SUM(E14:E14)</f>
        <v>241317.5</v>
      </c>
      <c r="F15" s="782">
        <v>315638.16005929076</v>
      </c>
      <c r="G15" s="782">
        <v>359233.99026546651</v>
      </c>
      <c r="H15" s="782">
        <v>409111.77715016471</v>
      </c>
      <c r="I15" s="782">
        <v>462836.51336152275</v>
      </c>
      <c r="J15" s="782">
        <v>511937.06358460942</v>
      </c>
    </row>
    <row r="16" spans="3:10" ht="12.75" customHeight="1">
      <c r="D16" s="698"/>
      <c r="E16" s="698"/>
      <c r="F16" s="698"/>
      <c r="G16" s="698"/>
      <c r="H16" s="698"/>
      <c r="I16" s="698"/>
      <c r="J16" s="698"/>
    </row>
    <row r="17" spans="3:15" ht="12.75" customHeight="1">
      <c r="C17" s="697" t="s">
        <v>236</v>
      </c>
      <c r="E17" s="698">
        <f t="shared" ref="E17:J17" si="2">-E12*$D$5</f>
        <v>-116784.79657389893</v>
      </c>
      <c r="F17" s="698">
        <f t="shared" si="2"/>
        <v>-140747.69226471707</v>
      </c>
      <c r="G17" s="698">
        <f t="shared" si="2"/>
        <v>-160876.56246480823</v>
      </c>
      <c r="H17" s="698">
        <f t="shared" si="2"/>
        <v>-180978.44999868292</v>
      </c>
      <c r="I17" s="698">
        <f t="shared" si="2"/>
        <v>-201849.84991383154</v>
      </c>
      <c r="J17" s="698">
        <f t="shared" si="2"/>
        <v>-223483.51375622948</v>
      </c>
    </row>
    <row r="18" spans="3:15" ht="12.75" customHeight="1">
      <c r="C18" s="697" t="s">
        <v>211</v>
      </c>
      <c r="E18" s="698">
        <f t="shared" ref="E18:J18" si="3">-SUM(E44:E48)</f>
        <v>-60725.000000000015</v>
      </c>
      <c r="F18" s="698">
        <f t="shared" ca="1" si="3"/>
        <v>-132608.71009555022</v>
      </c>
      <c r="G18" s="698">
        <f t="shared" ca="1" si="3"/>
        <v>-139914.39452502207</v>
      </c>
      <c r="H18" s="698">
        <f t="shared" ca="1" si="3"/>
        <v>-147455.27653099515</v>
      </c>
      <c r="I18" s="698">
        <f t="shared" ca="1" si="3"/>
        <v>-154757.52297924008</v>
      </c>
      <c r="J18" s="698">
        <f t="shared" ca="1" si="3"/>
        <v>-161639.0462505726</v>
      </c>
      <c r="K18" s="698"/>
      <c r="L18" s="698"/>
      <c r="M18" s="698"/>
      <c r="N18" s="698"/>
      <c r="O18" s="698"/>
    </row>
    <row r="19" spans="3:15" ht="12.75" customHeight="1">
      <c r="C19" s="697" t="s">
        <v>237</v>
      </c>
      <c r="E19" s="698">
        <f t="shared" ref="E19:J19" si="4">E18+E17+E24</f>
        <v>-177509.79657389893</v>
      </c>
      <c r="F19" s="698">
        <f t="shared" ca="1" si="4"/>
        <v>24865.627922542684</v>
      </c>
      <c r="G19" s="698">
        <f t="shared" ca="1" si="4"/>
        <v>46832.280091315683</v>
      </c>
      <c r="H19" s="698">
        <f t="shared" ca="1" si="4"/>
        <v>69067.297436166089</v>
      </c>
      <c r="I19" s="698">
        <f t="shared" ca="1" si="4"/>
        <v>94618.387284130615</v>
      </c>
      <c r="J19" s="698">
        <f t="shared" ca="1" si="4"/>
        <v>115203.75039348681</v>
      </c>
    </row>
    <row r="20" spans="3:15" ht="12.75" customHeight="1">
      <c r="C20" s="697" t="s">
        <v>238</v>
      </c>
      <c r="E20" s="698">
        <f t="shared" ref="E20:H20" si="5">MAX(E19*$D$6,0)</f>
        <v>0</v>
      </c>
      <c r="F20" s="698">
        <f t="shared" ca="1" si="5"/>
        <v>7459.6883767628051</v>
      </c>
      <c r="G20" s="698">
        <f t="shared" ca="1" si="5"/>
        <v>14049.684027394704</v>
      </c>
      <c r="H20" s="698">
        <f t="shared" ca="1" si="5"/>
        <v>20720.189230849825</v>
      </c>
      <c r="I20" s="698">
        <f t="shared" ref="I20:J20" ca="1" si="6">MAX(I19*$D$6,0)</f>
        <v>28385.516185239183</v>
      </c>
      <c r="J20" s="698">
        <f t="shared" ca="1" si="6"/>
        <v>34561.125118046046</v>
      </c>
    </row>
    <row r="21" spans="3:15" ht="12.75" customHeight="1">
      <c r="C21" s="697" t="s">
        <v>239</v>
      </c>
      <c r="E21" s="698">
        <f t="shared" ref="E21:H21" si="7">E19-E20</f>
        <v>-177509.79657389893</v>
      </c>
      <c r="F21" s="698">
        <f t="shared" ca="1" si="7"/>
        <v>17405.939545779878</v>
      </c>
      <c r="G21" s="698">
        <f t="shared" ca="1" si="7"/>
        <v>32782.596063920981</v>
      </c>
      <c r="H21" s="698">
        <f t="shared" ca="1" si="7"/>
        <v>48347.108205316268</v>
      </c>
      <c r="I21" s="698">
        <f t="shared" ref="I21:J21" ca="1" si="8">I19-I20</f>
        <v>66232.871098891424</v>
      </c>
      <c r="J21" s="698">
        <f t="shared" ca="1" si="8"/>
        <v>80642.625275440776</v>
      </c>
    </row>
    <row r="22" spans="3:15" ht="12.75" customHeight="1"/>
    <row r="23" spans="3:15" ht="12.75" customHeight="1">
      <c r="C23" s="789" t="s">
        <v>172</v>
      </c>
    </row>
    <row r="24" spans="3:15" ht="12.75" customHeight="1">
      <c r="C24" s="697" t="s">
        <v>231</v>
      </c>
      <c r="D24" s="698"/>
      <c r="E24" s="698"/>
      <c r="F24" s="698">
        <f>SUM(F14:F14)</f>
        <v>298222.03028280998</v>
      </c>
      <c r="G24" s="698">
        <f>SUM(G14:G14)</f>
        <v>347623.23708114598</v>
      </c>
      <c r="H24" s="698">
        <f>SUM(H14:H14)</f>
        <v>397501.02396584419</v>
      </c>
      <c r="I24" s="698">
        <f>SUM(I14:I14)</f>
        <v>451225.76017720223</v>
      </c>
      <c r="J24" s="698">
        <f>SUM(J14:J14)</f>
        <v>500326.3104002889</v>
      </c>
    </row>
    <row r="25" spans="3:15" ht="12.75" customHeight="1">
      <c r="C25" s="697" t="s">
        <v>227</v>
      </c>
      <c r="D25" s="698"/>
      <c r="E25" s="698"/>
      <c r="F25" s="698">
        <f>45000*-$D$3+155500</f>
        <v>-170750</v>
      </c>
      <c r="G25" s="698">
        <f t="shared" ref="G25:J25" si="9">$D$2*-$D$3</f>
        <v>-217500</v>
      </c>
      <c r="H25" s="698">
        <f t="shared" si="9"/>
        <v>-217500</v>
      </c>
      <c r="I25" s="698">
        <f t="shared" si="9"/>
        <v>-217500</v>
      </c>
      <c r="J25" s="698">
        <f t="shared" si="9"/>
        <v>-217500</v>
      </c>
    </row>
    <row r="26" spans="3:15" ht="12.75" customHeight="1">
      <c r="C26" s="697" t="s">
        <v>305</v>
      </c>
      <c r="D26" s="698"/>
      <c r="E26" s="698"/>
      <c r="F26" s="872">
        <v>-30403.646499999999</v>
      </c>
      <c r="G26" s="872">
        <v>-32048.794999999998</v>
      </c>
      <c r="H26" s="872">
        <v>-29146.252288760104</v>
      </c>
      <c r="I26" s="872">
        <v>-48660</v>
      </c>
      <c r="J26" s="872">
        <v>-30000</v>
      </c>
    </row>
    <row r="27" spans="3:15" ht="12.75" customHeight="1">
      <c r="C27" s="697" t="s">
        <v>224</v>
      </c>
      <c r="D27" s="698"/>
      <c r="E27" s="762"/>
      <c r="F27" s="872">
        <v>-10000</v>
      </c>
      <c r="G27" s="698">
        <f>+F27</f>
        <v>-10000</v>
      </c>
      <c r="H27" s="698">
        <f t="shared" ref="H27:J27" si="10">+G27</f>
        <v>-10000</v>
      </c>
      <c r="I27" s="698">
        <f t="shared" si="10"/>
        <v>-10000</v>
      </c>
      <c r="J27" s="698">
        <f t="shared" si="10"/>
        <v>-10000</v>
      </c>
    </row>
    <row r="28" spans="3:15" ht="12.75" customHeight="1">
      <c r="C28" s="697" t="s">
        <v>159</v>
      </c>
      <c r="E28" s="698"/>
      <c r="F28" s="698">
        <f ca="1">-SUM(F44:F48)</f>
        <v>-132608.71009555022</v>
      </c>
      <c r="G28" s="698">
        <f ca="1">-SUM(G44:G48)</f>
        <v>-139914.39452502207</v>
      </c>
      <c r="H28" s="698">
        <f ca="1">-SUM(H44:H48)</f>
        <v>-147455.27653099515</v>
      </c>
      <c r="I28" s="698">
        <f ca="1">-SUM(I44:I48)</f>
        <v>-154757.52297924008</v>
      </c>
      <c r="J28" s="698">
        <f ca="1">-SUM(J44:J48)</f>
        <v>-161639.0462505726</v>
      </c>
    </row>
    <row r="29" spans="3:15" ht="12.75" customHeight="1">
      <c r="C29" s="697" t="s">
        <v>241</v>
      </c>
      <c r="E29" s="698"/>
      <c r="F29" s="698">
        <f t="shared" ref="F29:J29" ca="1" si="11">-F20</f>
        <v>-7459.6883767628051</v>
      </c>
      <c r="G29" s="698">
        <f t="shared" ca="1" si="11"/>
        <v>-14049.684027394704</v>
      </c>
      <c r="H29" s="698">
        <f t="shared" ca="1" si="11"/>
        <v>-20720.189230849825</v>
      </c>
      <c r="I29" s="698">
        <f t="shared" ca="1" si="11"/>
        <v>-28385.516185239183</v>
      </c>
      <c r="J29" s="698">
        <f t="shared" ca="1" si="11"/>
        <v>-34561.125118046046</v>
      </c>
    </row>
    <row r="30" spans="3:15" ht="12.75" customHeight="1">
      <c r="C30" s="697" t="s">
        <v>233</v>
      </c>
      <c r="E30" s="762"/>
      <c r="F30" s="698">
        <f>+F12*-$D$4</f>
        <v>-2085.1509965143268</v>
      </c>
      <c r="G30" s="698">
        <f>+G12*-$D$4</f>
        <v>-2383.3564809601221</v>
      </c>
      <c r="H30" s="698">
        <f>+H12*-$D$4</f>
        <v>-2681.1622222027099</v>
      </c>
      <c r="I30" s="698">
        <f>+I12*-$D$4</f>
        <v>-2990.3681468715781</v>
      </c>
      <c r="J30" s="698">
        <f>+J12*-$D$4</f>
        <v>-3310.8668704626589</v>
      </c>
    </row>
    <row r="31" spans="3:15" ht="12.75" customHeight="1">
      <c r="C31" s="760" t="s">
        <v>116</v>
      </c>
      <c r="D31" s="760"/>
      <c r="E31" s="761">
        <f t="shared" ref="E31:J31" si="12">SUM(E24:E30)</f>
        <v>0</v>
      </c>
      <c r="F31" s="761">
        <f t="shared" ca="1" si="12"/>
        <v>-55085.165686017375</v>
      </c>
      <c r="G31" s="761">
        <f t="shared" ca="1" si="12"/>
        <v>-68272.99295223091</v>
      </c>
      <c r="H31" s="761">
        <f t="shared" ca="1" si="12"/>
        <v>-30001.856306963593</v>
      </c>
      <c r="I31" s="761">
        <f t="shared" ca="1" si="12"/>
        <v>-11067.647134148609</v>
      </c>
      <c r="J31" s="761">
        <f t="shared" ca="1" si="12"/>
        <v>43315.272161207591</v>
      </c>
    </row>
    <row r="32" spans="3:15" ht="12.75" customHeight="1"/>
    <row r="33" spans="3:16" ht="12.75" customHeight="1"/>
    <row r="34" spans="3:16" ht="12.75" customHeight="1">
      <c r="C34" s="789" t="s">
        <v>240</v>
      </c>
    </row>
    <row r="35" spans="3:16" ht="12.75" customHeight="1">
      <c r="C35" s="697" t="s">
        <v>243</v>
      </c>
      <c r="E35" s="762">
        <v>0</v>
      </c>
      <c r="F35" s="698">
        <f>E35</f>
        <v>0</v>
      </c>
      <c r="G35" s="698">
        <f t="shared" ref="G35:J37" si="13">F35</f>
        <v>0</v>
      </c>
      <c r="H35" s="698">
        <f t="shared" si="13"/>
        <v>0</v>
      </c>
      <c r="I35" s="698">
        <f t="shared" si="13"/>
        <v>0</v>
      </c>
      <c r="J35" s="698">
        <f t="shared" si="13"/>
        <v>0</v>
      </c>
    </row>
    <row r="36" spans="3:16" ht="12.75" customHeight="1">
      <c r="C36" s="697" t="s">
        <v>258</v>
      </c>
      <c r="E36" s="762">
        <v>1160000</v>
      </c>
      <c r="F36" s="698">
        <f ca="1">E36-F31</f>
        <v>1215085.1656860174</v>
      </c>
      <c r="G36" s="698">
        <f ca="1">F36-G31</f>
        <v>1283358.1586382482</v>
      </c>
      <c r="H36" s="698">
        <f ca="1">G36-H31</f>
        <v>1313360.0149452118</v>
      </c>
      <c r="I36" s="698">
        <f ca="1">H36-I31</f>
        <v>1324427.6620793603</v>
      </c>
      <c r="J36" s="698">
        <f ca="1">I36-J31</f>
        <v>1281112.3899181527</v>
      </c>
    </row>
    <row r="37" spans="3:16" ht="12.75" customHeight="1">
      <c r="C37" s="697" t="s">
        <v>259</v>
      </c>
      <c r="E37" s="762">
        <f>'Valuation Summary'!J38</f>
        <v>0</v>
      </c>
      <c r="F37" s="698">
        <f>E37</f>
        <v>0</v>
      </c>
      <c r="G37" s="698">
        <f t="shared" si="13"/>
        <v>0</v>
      </c>
      <c r="H37" s="698">
        <f t="shared" si="13"/>
        <v>0</v>
      </c>
      <c r="I37" s="698">
        <f t="shared" si="13"/>
        <v>0</v>
      </c>
      <c r="J37" s="698">
        <f t="shared" si="13"/>
        <v>0</v>
      </c>
    </row>
    <row r="38" spans="3:16" ht="12.75" customHeight="1">
      <c r="C38" s="697" t="s">
        <v>257</v>
      </c>
      <c r="E38" s="762">
        <v>575000</v>
      </c>
      <c r="F38" s="698">
        <f>+E38</f>
        <v>575000</v>
      </c>
      <c r="G38" s="698">
        <f t="shared" ref="G38:J38" si="14">+F38</f>
        <v>575000</v>
      </c>
      <c r="H38" s="698">
        <f t="shared" si="14"/>
        <v>575000</v>
      </c>
      <c r="I38" s="698">
        <f t="shared" si="14"/>
        <v>575000</v>
      </c>
      <c r="J38" s="698">
        <f t="shared" si="14"/>
        <v>575000</v>
      </c>
    </row>
    <row r="39" spans="3:16" ht="12.75" customHeight="1">
      <c r="C39" s="697" t="s">
        <v>292</v>
      </c>
      <c r="E39" s="762">
        <v>300000</v>
      </c>
      <c r="F39" s="698">
        <f>+E39+F48</f>
        <v>339294.71969604492</v>
      </c>
      <c r="G39" s="698">
        <f>+F39+G48</f>
        <v>383736.35604539234</v>
      </c>
      <c r="H39" s="698">
        <f>+G39+H48</f>
        <v>433999.06453867693</v>
      </c>
      <c r="I39" s="698">
        <f>+H39+I48</f>
        <v>490845.30316998699</v>
      </c>
      <c r="J39" s="698">
        <f>+I39+J48</f>
        <v>555137.39851060312</v>
      </c>
    </row>
    <row r="40" spans="3:16" ht="12.75" customHeight="1">
      <c r="C40" s="846" t="s">
        <v>25</v>
      </c>
      <c r="D40" s="846"/>
      <c r="E40" s="847">
        <f t="shared" ref="E40:J40" si="15">SUM(E35:E39)</f>
        <v>2035000</v>
      </c>
      <c r="F40" s="847">
        <f t="shared" ca="1" si="15"/>
        <v>2129379.8853820623</v>
      </c>
      <c r="G40" s="847">
        <f t="shared" ca="1" si="15"/>
        <v>2242094.5146836406</v>
      </c>
      <c r="H40" s="847">
        <f t="shared" ca="1" si="15"/>
        <v>2322359.0794838886</v>
      </c>
      <c r="I40" s="847">
        <f t="shared" ca="1" si="15"/>
        <v>2390272.9652493475</v>
      </c>
      <c r="J40" s="847">
        <f t="shared" ca="1" si="15"/>
        <v>2411249.7884287559</v>
      </c>
    </row>
    <row r="41" spans="3:16" ht="12.75" customHeight="1">
      <c r="E41" s="698"/>
      <c r="F41" s="698"/>
      <c r="G41" s="698"/>
      <c r="H41" s="698"/>
      <c r="I41" s="698"/>
      <c r="J41" s="698"/>
    </row>
    <row r="42" spans="3:16" ht="12.75" customHeight="1"/>
    <row r="43" spans="3:16" ht="12.75" customHeight="1">
      <c r="C43" s="789" t="s">
        <v>211</v>
      </c>
    </row>
    <row r="44" spans="3:16" ht="12.75" customHeight="1">
      <c r="C44" s="697" t="s">
        <v>244</v>
      </c>
      <c r="D44" s="763">
        <v>3.5000000000000003E-2</v>
      </c>
      <c r="E44" s="698">
        <f t="shared" ref="E44:J44" si="16">AVERAGE(D35:E35)*$D$44</f>
        <v>0</v>
      </c>
      <c r="F44" s="698">
        <f t="shared" si="16"/>
        <v>0</v>
      </c>
      <c r="G44" s="698">
        <f t="shared" si="16"/>
        <v>0</v>
      </c>
      <c r="H44" s="698">
        <f t="shared" si="16"/>
        <v>0</v>
      </c>
      <c r="I44" s="698">
        <f t="shared" si="16"/>
        <v>0</v>
      </c>
      <c r="J44" s="698">
        <f t="shared" si="16"/>
        <v>0</v>
      </c>
    </row>
    <row r="45" spans="3:16" ht="12.75" customHeight="1">
      <c r="C45" s="697" t="s">
        <v>260</v>
      </c>
      <c r="D45" s="763">
        <v>3.5000000000000003E-2</v>
      </c>
      <c r="E45" s="698">
        <f t="shared" ref="E45:J45" si="17">AVERAGE(D36:E36)*$D$45</f>
        <v>40600.000000000007</v>
      </c>
      <c r="F45" s="698">
        <f t="shared" ca="1" si="17"/>
        <v>41563.99039950531</v>
      </c>
      <c r="G45" s="698">
        <f t="shared" ca="1" si="17"/>
        <v>43722.758175674651</v>
      </c>
      <c r="H45" s="698">
        <f t="shared" ca="1" si="17"/>
        <v>45442.568037710553</v>
      </c>
      <c r="I45" s="698">
        <f t="shared" ca="1" si="17"/>
        <v>46161.284347930014</v>
      </c>
      <c r="J45" s="698">
        <f t="shared" ca="1" si="17"/>
        <v>45596.950909956482</v>
      </c>
    </row>
    <row r="46" spans="3:16" ht="12.75" customHeight="1">
      <c r="C46" s="697" t="s">
        <v>261</v>
      </c>
      <c r="D46" s="763">
        <v>0</v>
      </c>
      <c r="E46" s="698">
        <f t="shared" ref="E46:J46" si="18">AVERAGE(D37:E37)*$D$46</f>
        <v>0</v>
      </c>
      <c r="F46" s="698">
        <f t="shared" si="18"/>
        <v>0</v>
      </c>
      <c r="G46" s="698">
        <f t="shared" si="18"/>
        <v>0</v>
      </c>
      <c r="H46" s="698">
        <f t="shared" si="18"/>
        <v>0</v>
      </c>
      <c r="I46" s="698">
        <f t="shared" si="18"/>
        <v>0</v>
      </c>
      <c r="J46" s="698">
        <f t="shared" si="18"/>
        <v>0</v>
      </c>
    </row>
    <row r="47" spans="3:16" ht="12.75" customHeight="1">
      <c r="C47" s="697" t="s">
        <v>307</v>
      </c>
      <c r="D47" s="763">
        <v>0.09</v>
      </c>
      <c r="E47" s="698">
        <f>AVERAGE(D38:E38)*$D$45</f>
        <v>20125.000000000004</v>
      </c>
      <c r="F47" s="698">
        <f>AVERAGE(E38:F38)*$D$47</f>
        <v>51750</v>
      </c>
      <c r="G47" s="698">
        <f>AVERAGE(F38:G38)*$D$47</f>
        <v>51750</v>
      </c>
      <c r="H47" s="698">
        <f>AVERAGE(G38:H38)*$D$47</f>
        <v>51750</v>
      </c>
      <c r="I47" s="698">
        <f>AVERAGE(H38:I38)*$D$47</f>
        <v>51750</v>
      </c>
      <c r="J47" s="698">
        <f>AVERAGE(I38:J38)*$D$47</f>
        <v>51750</v>
      </c>
      <c r="P47" s="698"/>
    </row>
    <row r="48" spans="3:16" ht="12.75" customHeight="1">
      <c r="C48" s="697" t="s">
        <v>308</v>
      </c>
      <c r="D48" s="763">
        <v>0.125</v>
      </c>
      <c r="E48" s="698"/>
      <c r="F48" s="698">
        <f>+E39*(1+0.125/4)^4-E39</f>
        <v>39294.719696044922</v>
      </c>
      <c r="G48" s="698">
        <f>+F39*(1+0.125/4)^4-F39</f>
        <v>44441.63634934742</v>
      </c>
      <c r="H48" s="698">
        <f>+G39*(1+0.125/4)^4-G39</f>
        <v>50262.70849328459</v>
      </c>
      <c r="I48" s="698">
        <f>+H39*(1+0.125/4)^4-H39</f>
        <v>56846.238631310058</v>
      </c>
      <c r="J48" s="698">
        <f>+I39*(1+0.125/4)^4-I39</f>
        <v>64292.095340616128</v>
      </c>
      <c r="K48" s="697">
        <v>88001.216899826613</v>
      </c>
    </row>
    <row r="49" ht="12.75" customHeight="1"/>
    <row r="50" ht="12.75" customHeight="1"/>
    <row r="51" ht="12.75" customHeight="1"/>
    <row r="52" ht="12.75" customHeight="1"/>
    <row r="53" ht="12.75" customHeight="1"/>
    <row r="54" ht="12.75" customHeight="1"/>
    <row r="55" ht="12.75" customHeight="1"/>
    <row r="56" ht="12.75" customHeight="1"/>
    <row r="57" ht="12.75" customHeight="1"/>
  </sheetData>
  <phoneticPr fontId="5" type="noConversion"/>
  <pageMargins left="0.7" right="0.7" top="0.75" bottom="0.75" header="0.3" footer="0.3"/>
  <pageSetup scale="7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pageSetUpPr fitToPage="1"/>
  </sheetPr>
  <dimension ref="B2:AB26"/>
  <sheetViews>
    <sheetView showGridLines="0" view="pageBreakPreview" zoomScaleNormal="85" zoomScaleSheetLayoutView="100" zoomScalePageLayoutView="85" workbookViewId="0">
      <selection activeCell="F24" sqref="F24"/>
    </sheetView>
  </sheetViews>
  <sheetFormatPr baseColWidth="10" defaultColWidth="8.83203125" defaultRowHeight="18" customHeight="1"/>
  <cols>
    <col min="1" max="1" width="3.6640625" style="67" customWidth="1"/>
    <col min="2" max="2" width="20.83203125" style="67" customWidth="1"/>
    <col min="3" max="3" width="18" style="67" customWidth="1"/>
    <col min="4" max="16" width="11.83203125" style="67" customWidth="1"/>
    <col min="17" max="17" width="9.33203125" style="67" bestFit="1" customWidth="1"/>
    <col min="18" max="24" width="11.83203125" style="67" customWidth="1"/>
    <col min="25" max="28" width="9.33203125" style="67" bestFit="1" customWidth="1"/>
    <col min="29" max="16384" width="8.83203125" style="67"/>
  </cols>
  <sheetData>
    <row r="2" spans="2:28" ht="18" customHeight="1">
      <c r="D2" s="300"/>
    </row>
    <row r="3" spans="2:28" ht="18" customHeight="1">
      <c r="B3" s="589" t="s">
        <v>171</v>
      </c>
      <c r="C3" s="772">
        <f>+DAYS360(E4,F4)/360</f>
        <v>0.75</v>
      </c>
      <c r="Y3" s="301"/>
    </row>
    <row r="4" spans="2:28" ht="18" customHeight="1">
      <c r="C4" s="426"/>
      <c r="D4" s="302"/>
      <c r="E4" s="302">
        <f>+'Valuation Summary'!P1</f>
        <v>43008</v>
      </c>
      <c r="F4" s="598">
        <f>+EOMONTH(E4,9)</f>
        <v>43281</v>
      </c>
      <c r="G4" s="598">
        <f>+EOMONTH(F4,12)</f>
        <v>43646</v>
      </c>
      <c r="H4" s="302">
        <f>+EOMONTH(G4,12)</f>
        <v>44012</v>
      </c>
      <c r="I4" s="302">
        <f>+EOMONTH(H4,12)</f>
        <v>44377</v>
      </c>
      <c r="J4" s="302">
        <f>+EOMONTH(I4,12)</f>
        <v>44742</v>
      </c>
      <c r="K4" s="801" t="s">
        <v>198</v>
      </c>
    </row>
    <row r="5" spans="2:28" ht="18" customHeight="1">
      <c r="B5" s="354" t="s">
        <v>246</v>
      </c>
      <c r="D5" s="411"/>
      <c r="E5" s="504"/>
      <c r="F5" s="788">
        <f>Model!F24/1000*C3</f>
        <v>223.66652271210745</v>
      </c>
      <c r="G5" s="788">
        <f>Model!G24/1000</f>
        <v>347.62323708114599</v>
      </c>
      <c r="H5" s="788">
        <f>Model!H24/1000</f>
        <v>397.50102396584418</v>
      </c>
      <c r="I5" s="788">
        <f>Model!I24/1000</f>
        <v>451.22576017720223</v>
      </c>
      <c r="J5" s="788">
        <f>Model!J24/1000</f>
        <v>500.32631040028889</v>
      </c>
      <c r="K5" s="800">
        <f>Model!J15/1000</f>
        <v>511.9370635846094</v>
      </c>
      <c r="N5" s="303"/>
      <c r="O5" s="303"/>
      <c r="P5" s="303"/>
      <c r="Q5" s="303"/>
    </row>
    <row r="6" spans="2:28" ht="18" customHeight="1">
      <c r="B6" s="67" t="s">
        <v>113</v>
      </c>
      <c r="D6" s="411"/>
      <c r="E6" s="411"/>
      <c r="F6" s="787">
        <f ca="1">-Model!F20/1000*C3</f>
        <v>-5.5947662825721034</v>
      </c>
      <c r="G6" s="787">
        <f ca="1">-Model!G20/1000</f>
        <v>-14.049684027394704</v>
      </c>
      <c r="H6" s="787">
        <f ca="1">-Model!H20/1000</f>
        <v>-20.720189230849826</v>
      </c>
      <c r="I6" s="787">
        <f ca="1">-Model!I20/1000</f>
        <v>-28.385516185239183</v>
      </c>
      <c r="J6" s="787">
        <f ca="1">-Model!J20/1000</f>
        <v>-34.561125118046043</v>
      </c>
      <c r="L6" s="304"/>
      <c r="M6" s="304"/>
    </row>
    <row r="7" spans="2:28" ht="18" customHeight="1">
      <c r="B7" s="354" t="s">
        <v>247</v>
      </c>
      <c r="D7" s="411"/>
      <c r="E7" s="411"/>
      <c r="F7" s="787">
        <f>Model!F25/1000*C3</f>
        <v>-128.0625</v>
      </c>
      <c r="G7" s="787">
        <f>Model!G25/1000</f>
        <v>-217.5</v>
      </c>
      <c r="H7" s="787">
        <f>Model!H25/1000</f>
        <v>-217.5</v>
      </c>
      <c r="I7" s="787">
        <f>Model!I25/1000</f>
        <v>-217.5</v>
      </c>
      <c r="J7" s="787">
        <f>Model!J25/1000</f>
        <v>-217.5</v>
      </c>
      <c r="L7" s="304"/>
      <c r="M7" s="304"/>
    </row>
    <row r="8" spans="2:28" ht="18" customHeight="1">
      <c r="B8" s="67" t="s">
        <v>114</v>
      </c>
      <c r="D8" s="484"/>
      <c r="E8" s="183"/>
      <c r="F8" s="787">
        <f>SUM(Model!F27:F27)/1000*C3</f>
        <v>-7.5</v>
      </c>
      <c r="G8" s="787">
        <f>SUM(Model!G27:G27)/1000</f>
        <v>-10</v>
      </c>
      <c r="H8" s="787">
        <f>SUM(Model!H27:H27)/1000</f>
        <v>-10</v>
      </c>
      <c r="I8" s="787">
        <f>SUM(Model!I27:I27)/1000</f>
        <v>-10</v>
      </c>
      <c r="J8" s="787">
        <f>SUM(Model!J27:J27)/1000</f>
        <v>-10</v>
      </c>
      <c r="L8" s="304"/>
      <c r="M8" s="304"/>
    </row>
    <row r="9" spans="2:28" ht="18" customHeight="1">
      <c r="B9" s="67" t="s">
        <v>115</v>
      </c>
      <c r="D9" s="382"/>
      <c r="E9" s="382"/>
      <c r="F9" s="798">
        <f>Model!F30/1000*C3</f>
        <v>-1.563863247385745</v>
      </c>
      <c r="G9" s="798">
        <f>Model!G30/1000</f>
        <v>-2.383356480960122</v>
      </c>
      <c r="H9" s="798">
        <f>Model!H30/1000</f>
        <v>-2.6811622222027101</v>
      </c>
      <c r="I9" s="798">
        <f>Model!I30/1000</f>
        <v>-2.9903681468715781</v>
      </c>
      <c r="J9" s="798">
        <f>Model!J30/1000</f>
        <v>-3.3108668704626587</v>
      </c>
      <c r="L9" s="304"/>
      <c r="M9" s="304"/>
    </row>
    <row r="10" spans="2:28" ht="18" customHeight="1">
      <c r="B10" s="185" t="s">
        <v>116</v>
      </c>
      <c r="D10" s="412"/>
      <c r="E10" s="412"/>
      <c r="F10" s="412">
        <f ca="1">SUM(F5:F9)*C3</f>
        <v>60.709044886612212</v>
      </c>
      <c r="G10" s="412">
        <f ca="1">SUM(G5:G9)</f>
        <v>103.69019657279119</v>
      </c>
      <c r="H10" s="412">
        <f ca="1">SUM(H5:H9)</f>
        <v>146.59967251279164</v>
      </c>
      <c r="I10" s="412">
        <f ca="1">SUM(I5:I9)</f>
        <v>192.34987584509147</v>
      </c>
      <c r="J10" s="412">
        <f ca="1">SUM(J5:J9)</f>
        <v>234.95431841178018</v>
      </c>
      <c r="L10" s="304"/>
      <c r="M10" s="304"/>
    </row>
    <row r="11" spans="2:28" ht="18" customHeight="1">
      <c r="B11" s="67" t="s">
        <v>117</v>
      </c>
      <c r="D11" s="382"/>
      <c r="E11" s="382"/>
      <c r="F11" s="382"/>
      <c r="G11" s="382"/>
      <c r="H11" s="382"/>
      <c r="I11" s="382"/>
      <c r="J11" s="382">
        <f>+C16*J5</f>
        <v>5223.6084271119544</v>
      </c>
      <c r="L11" s="304"/>
      <c r="M11" s="304"/>
    </row>
    <row r="12" spans="2:28" ht="18" customHeight="1">
      <c r="B12" s="67" t="s">
        <v>118</v>
      </c>
      <c r="C12" s="425"/>
      <c r="D12" s="382"/>
      <c r="E12" s="382">
        <v>0</v>
      </c>
      <c r="F12" s="382">
        <f ca="1">SUM(F10:F11)</f>
        <v>60.709044886612212</v>
      </c>
      <c r="G12" s="382">
        <f ca="1">SUM(G10:G11)</f>
        <v>103.69019657279119</v>
      </c>
      <c r="H12" s="382">
        <f ca="1">SUM(H10:H11)</f>
        <v>146.59967251279164</v>
      </c>
      <c r="I12" s="382">
        <f ca="1">+I11+I10</f>
        <v>192.34987584509147</v>
      </c>
      <c r="J12" s="382">
        <f ca="1">+J11+J10</f>
        <v>5458.5627455237345</v>
      </c>
      <c r="L12" s="304"/>
      <c r="M12" s="304"/>
    </row>
    <row r="13" spans="2:28" ht="18" customHeight="1">
      <c r="B13" s="306"/>
      <c r="C13" s="307"/>
      <c r="D13" s="308"/>
      <c r="E13" s="307"/>
      <c r="F13" s="307"/>
      <c r="G13" s="307"/>
      <c r="H13" s="307"/>
      <c r="I13" s="307"/>
      <c r="J13" s="304"/>
      <c r="L13" s="304"/>
      <c r="M13" s="304"/>
      <c r="R13" s="304"/>
      <c r="S13" s="304"/>
      <c r="T13" s="304"/>
      <c r="U13" s="304"/>
    </row>
    <row r="14" spans="2:28" ht="18" customHeight="1">
      <c r="B14" s="306" t="s">
        <v>119</v>
      </c>
      <c r="C14" s="413">
        <f ca="1">XNPV(C15,E12:J12,E4:J4)</f>
        <v>4307.8494936370007</v>
      </c>
      <c r="D14" s="304"/>
      <c r="E14" s="304"/>
      <c r="F14" s="304"/>
      <c r="G14" s="304"/>
      <c r="H14" s="304"/>
      <c r="I14" s="304"/>
      <c r="J14" s="304"/>
      <c r="K14" s="304"/>
      <c r="L14" s="304"/>
      <c r="M14" s="304"/>
      <c r="R14" s="304"/>
      <c r="S14" s="304"/>
      <c r="T14" s="304"/>
      <c r="U14" s="304"/>
    </row>
    <row r="15" spans="2:28" ht="18" customHeight="1">
      <c r="B15" s="309" t="s">
        <v>120</v>
      </c>
      <c r="C15" s="310">
        <f>+WACC!F26</f>
        <v>7.3857142857142857E-2</v>
      </c>
      <c r="D15" s="304"/>
      <c r="E15" s="304"/>
      <c r="F15" s="304"/>
      <c r="G15" s="304"/>
      <c r="H15" s="304"/>
      <c r="I15" s="304"/>
      <c r="J15" s="304"/>
      <c r="K15" s="304"/>
      <c r="L15" s="304"/>
      <c r="M15" s="304"/>
      <c r="R15" s="304"/>
      <c r="S15" s="304"/>
      <c r="T15" s="304"/>
      <c r="U15" s="304"/>
    </row>
    <row r="16" spans="2:28" s="185" customFormat="1" ht="18" customHeight="1">
      <c r="B16" s="311" t="s">
        <v>121</v>
      </c>
      <c r="C16" s="427">
        <f>+'Valuation Summary'!F49-1</f>
        <v>10.44040322990965</v>
      </c>
      <c r="D16" s="304"/>
      <c r="E16" s="304"/>
      <c r="F16" s="312"/>
      <c r="G16" s="304"/>
      <c r="H16" s="304"/>
      <c r="I16" s="304"/>
      <c r="J16" s="304"/>
      <c r="K16" s="304"/>
      <c r="L16" s="304"/>
      <c r="M16" s="305"/>
      <c r="R16" s="304"/>
      <c r="S16" s="304"/>
      <c r="T16" s="304"/>
      <c r="U16" s="305"/>
      <c r="Y16" s="67"/>
      <c r="Z16" s="67"/>
      <c r="AA16" s="67"/>
      <c r="AB16" s="67"/>
    </row>
    <row r="17" spans="2:21" ht="18" customHeight="1">
      <c r="M17" s="304"/>
      <c r="U17" s="304"/>
    </row>
    <row r="18" spans="2:21" ht="18" customHeight="1">
      <c r="B18" s="185" t="s">
        <v>122</v>
      </c>
    </row>
    <row r="19" spans="2:21" ht="18" customHeight="1">
      <c r="D19" s="313" t="s">
        <v>123</v>
      </c>
      <c r="E19" s="314"/>
      <c r="F19" s="314"/>
      <c r="G19" s="314"/>
      <c r="H19" s="315"/>
      <c r="L19" s="313" t="s">
        <v>140</v>
      </c>
      <c r="M19" s="314"/>
      <c r="N19" s="314"/>
      <c r="O19" s="314"/>
      <c r="P19" s="315"/>
    </row>
    <row r="20" spans="2:21" ht="18" customHeight="1">
      <c r="B20" s="304"/>
      <c r="C20" s="304"/>
      <c r="D20" s="316" t="s">
        <v>124</v>
      </c>
      <c r="E20" s="316"/>
      <c r="F20" s="316"/>
      <c r="G20" s="316"/>
      <c r="H20" s="316"/>
      <c r="J20" s="304"/>
      <c r="K20" s="304"/>
      <c r="L20" s="316" t="s">
        <v>120</v>
      </c>
      <c r="M20" s="316"/>
      <c r="N20" s="316"/>
      <c r="O20" s="316"/>
      <c r="P20" s="316"/>
    </row>
    <row r="21" spans="2:21" ht="18" customHeight="1">
      <c r="B21" s="304"/>
      <c r="C21" s="317">
        <f ca="1">+C14</f>
        <v>4307.8494936370007</v>
      </c>
      <c r="D21" s="318">
        <f>+E21-F21+E21</f>
        <v>7.3857142857142857E-2</v>
      </c>
      <c r="E21" s="318">
        <f>+F21-(WACC!F26-WACC!E26)/2</f>
        <v>7.3857142857142857E-2</v>
      </c>
      <c r="F21" s="318">
        <f>+WACC!F26</f>
        <v>7.3857142857142857E-2</v>
      </c>
      <c r="G21" s="318">
        <f>+F21+(WACC!G26-WACC!F26)/2</f>
        <v>7.3857142857142857E-2</v>
      </c>
      <c r="H21" s="318">
        <f>+G21+(G21-F21)</f>
        <v>7.3857142857142857E-2</v>
      </c>
      <c r="J21" s="304"/>
      <c r="K21" s="317"/>
      <c r="L21" s="318">
        <f>+D21</f>
        <v>7.3857142857142857E-2</v>
      </c>
      <c r="M21" s="318">
        <f>+E21</f>
        <v>7.3857142857142857E-2</v>
      </c>
      <c r="N21" s="318">
        <f>+F21</f>
        <v>7.3857142857142857E-2</v>
      </c>
      <c r="O21" s="318">
        <f>+G21</f>
        <v>7.3857142857142857E-2</v>
      </c>
      <c r="P21" s="318">
        <f>+H21</f>
        <v>7.3857142857142857E-2</v>
      </c>
    </row>
    <row r="22" spans="2:21" ht="18" customHeight="1">
      <c r="B22" s="974" t="s">
        <v>346</v>
      </c>
      <c r="C22" s="319">
        <v>9.4404032299096503</v>
      </c>
      <c r="D22" s="693">
        <f t="dataTable" ref="D22:H26" dt2D="1" dtr="0" r1="C15" r2="C16" ca="1"/>
        <v>3951.204426402895</v>
      </c>
      <c r="E22" s="694">
        <v>3951.204426402895</v>
      </c>
      <c r="F22" s="694">
        <v>3951.204426402895</v>
      </c>
      <c r="G22" s="694">
        <v>3951.204426402895</v>
      </c>
      <c r="H22" s="695">
        <v>3951.204426402895</v>
      </c>
      <c r="J22" s="975" t="str">
        <f>+B22</f>
        <v>2021 Exit Multiple**</v>
      </c>
      <c r="K22" s="319">
        <f>+C22</f>
        <v>9.4404032299096503</v>
      </c>
      <c r="L22" s="320">
        <f>+'Valuation Summary'!$J$47/D22</f>
        <v>0.50034780403498003</v>
      </c>
      <c r="M22" s="321">
        <f>+'Valuation Summary'!$J$47/E22</f>
        <v>0.50034780403498003</v>
      </c>
      <c r="N22" s="321">
        <f>+'Valuation Summary'!$J$47/F22</f>
        <v>0.50034780403498003</v>
      </c>
      <c r="O22" s="321">
        <f>+'Valuation Summary'!$J$47/G22</f>
        <v>0.50034780403498003</v>
      </c>
      <c r="P22" s="322">
        <f>+'Valuation Summary'!$J$47/H22</f>
        <v>0.50034780403498003</v>
      </c>
      <c r="Q22" s="323"/>
    </row>
    <row r="23" spans="2:21" ht="18" customHeight="1">
      <c r="B23" s="974"/>
      <c r="C23" s="319">
        <v>9.9404032299096503</v>
      </c>
      <c r="D23" s="379">
        <v>4129.5269600199472</v>
      </c>
      <c r="E23" s="183">
        <v>4129.5269600199472</v>
      </c>
      <c r="F23" s="183">
        <v>4129.5269600199472</v>
      </c>
      <c r="G23" s="183">
        <v>4129.5269600199472</v>
      </c>
      <c r="H23" s="380">
        <v>4129.5269600199472</v>
      </c>
      <c r="J23" s="975"/>
      <c r="K23" s="319">
        <f>+C23</f>
        <v>9.9404032299096503</v>
      </c>
      <c r="L23" s="324">
        <f>+'Valuation Summary'!$J$47/D23</f>
        <v>0.47874162759659805</v>
      </c>
      <c r="M23" s="325">
        <f>+'Valuation Summary'!$J$47/E23</f>
        <v>0.47874162759659805</v>
      </c>
      <c r="N23" s="325">
        <f>+'Valuation Summary'!$J$47/F23</f>
        <v>0.47874162759659805</v>
      </c>
      <c r="O23" s="325">
        <f>+'Valuation Summary'!$J$47/G23</f>
        <v>0.47874162759659805</v>
      </c>
      <c r="P23" s="326">
        <f>+'Valuation Summary'!$J$47/H23</f>
        <v>0.47874162759659805</v>
      </c>
      <c r="Q23" s="323"/>
    </row>
    <row r="24" spans="2:21" ht="18" customHeight="1">
      <c r="B24" s="974"/>
      <c r="C24" s="327">
        <v>10.44040322990965</v>
      </c>
      <c r="D24" s="379">
        <v>4307.8494936370007</v>
      </c>
      <c r="E24" s="183">
        <v>4307.8494936370007</v>
      </c>
      <c r="F24" s="183">
        <v>4307.8494936370007</v>
      </c>
      <c r="G24" s="183">
        <v>4307.8494936370007</v>
      </c>
      <c r="H24" s="380">
        <v>4307.8494936370007</v>
      </c>
      <c r="J24" s="975"/>
      <c r="K24" s="319">
        <f>+C24</f>
        <v>10.44040322990965</v>
      </c>
      <c r="L24" s="324">
        <f>+'Valuation Summary'!$J$47/D24</f>
        <v>0.45892421751598234</v>
      </c>
      <c r="M24" s="325">
        <f>+'Valuation Summary'!$J$47/E24</f>
        <v>0.45892421751598234</v>
      </c>
      <c r="N24" s="325">
        <f>+'Valuation Summary'!$J$47/F24</f>
        <v>0.45892421751598234</v>
      </c>
      <c r="O24" s="325">
        <f>+'Valuation Summary'!$J$47/G24</f>
        <v>0.45892421751598234</v>
      </c>
      <c r="P24" s="326">
        <f>+'Valuation Summary'!$J$47/H24</f>
        <v>0.45892421751598234</v>
      </c>
    </row>
    <row r="25" spans="2:21" ht="18" customHeight="1">
      <c r="B25" s="974"/>
      <c r="C25" s="319">
        <v>10.94040322990965</v>
      </c>
      <c r="D25" s="379">
        <v>4486.1720272540533</v>
      </c>
      <c r="E25" s="183">
        <v>4486.1720272540533</v>
      </c>
      <c r="F25" s="183">
        <v>4486.1720272540533</v>
      </c>
      <c r="G25" s="183">
        <v>4486.1720272540533</v>
      </c>
      <c r="H25" s="380">
        <v>4486.1720272540533</v>
      </c>
      <c r="J25" s="975"/>
      <c r="K25" s="319">
        <f>+C25</f>
        <v>10.94040322990965</v>
      </c>
      <c r="L25" s="324">
        <f>+'Valuation Summary'!$J$47/D25</f>
        <v>0.44068226675963457</v>
      </c>
      <c r="M25" s="325">
        <f>+'Valuation Summary'!$J$47/E25</f>
        <v>0.44068226675963457</v>
      </c>
      <c r="N25" s="325">
        <f>+'Valuation Summary'!$J$47/F25</f>
        <v>0.44068226675963457</v>
      </c>
      <c r="O25" s="325">
        <f>+'Valuation Summary'!$J$47/G25</f>
        <v>0.44068226675963457</v>
      </c>
      <c r="P25" s="326">
        <f>+'Valuation Summary'!$J$47/H25</f>
        <v>0.44068226675963457</v>
      </c>
    </row>
    <row r="26" spans="2:21" ht="18" customHeight="1">
      <c r="B26" s="974"/>
      <c r="C26" s="319">
        <v>11.44040322990965</v>
      </c>
      <c r="D26" s="381">
        <v>4664.4945608711059</v>
      </c>
      <c r="E26" s="382">
        <v>4664.4945608711059</v>
      </c>
      <c r="F26" s="382">
        <v>4664.4945608711059</v>
      </c>
      <c r="G26" s="382">
        <v>4664.4945608711059</v>
      </c>
      <c r="H26" s="383">
        <v>4664.4945608711059</v>
      </c>
      <c r="J26" s="975"/>
      <c r="K26" s="319">
        <f>+C26</f>
        <v>11.44040322990965</v>
      </c>
      <c r="L26" s="328">
        <f>+'Valuation Summary'!$J$47/D26</f>
        <v>0.42383508700560601</v>
      </c>
      <c r="M26" s="329">
        <f>+'Valuation Summary'!$J$47/E26</f>
        <v>0.42383508700560601</v>
      </c>
      <c r="N26" s="329">
        <f>+'Valuation Summary'!$J$47/F26</f>
        <v>0.42383508700560601</v>
      </c>
      <c r="O26" s="329">
        <f>+'Valuation Summary'!$J$47/G26</f>
        <v>0.42383508700560601</v>
      </c>
      <c r="P26" s="330">
        <f>+'Valuation Summary'!$J$47/H26</f>
        <v>0.42383508700560601</v>
      </c>
    </row>
  </sheetData>
  <mergeCells count="2">
    <mergeCell ref="B22:B26"/>
    <mergeCell ref="J22:J26"/>
  </mergeCells>
  <phoneticPr fontId="5" type="noConversion"/>
  <pageMargins left="0.75" right="0.75" top="1" bottom="1" header="0.5" footer="0.5"/>
  <pageSetup scale="56"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3:K48"/>
  <sheetViews>
    <sheetView showGridLines="0" view="pageBreakPreview" zoomScale="115" zoomScaleNormal="115" zoomScaleSheetLayoutView="115" zoomScalePageLayoutView="115" workbookViewId="0">
      <selection activeCell="F12" sqref="F12"/>
    </sheetView>
  </sheetViews>
  <sheetFormatPr baseColWidth="10" defaultColWidth="8.83203125" defaultRowHeight="11"/>
  <cols>
    <col min="1" max="1" width="4.83203125" style="333" customWidth="1"/>
    <col min="2" max="2" width="14.33203125" style="164" customWidth="1"/>
    <col min="3" max="3" width="18.1640625" style="164" customWidth="1"/>
    <col min="4" max="5" width="14" style="333" customWidth="1"/>
    <col min="6" max="6" width="14" style="334" customWidth="1"/>
    <col min="7" max="8" width="14" style="333" customWidth="1"/>
    <col min="9" max="16" width="13.6640625" style="333" customWidth="1"/>
    <col min="17" max="16384" width="8.83203125" style="333"/>
  </cols>
  <sheetData>
    <row r="3" spans="2:11">
      <c r="B3" s="331" t="s">
        <v>125</v>
      </c>
      <c r="C3" s="331"/>
      <c r="D3" s="332"/>
    </row>
    <row r="4" spans="2:11">
      <c r="B4" s="335" t="s">
        <v>126</v>
      </c>
      <c r="C4" s="336"/>
      <c r="D4" s="959">
        <f>+'Valuation Summary'!P2</f>
        <v>42989</v>
      </c>
    </row>
    <row r="5" spans="2:11">
      <c r="B5" s="337" t="s">
        <v>127</v>
      </c>
      <c r="C5" s="248"/>
      <c r="D5" s="955">
        <v>0.3</v>
      </c>
    </row>
    <row r="6" spans="2:11">
      <c r="B6" s="337" t="s">
        <v>145</v>
      </c>
      <c r="C6" s="248"/>
      <c r="D6" s="956">
        <v>2.2050699999999999E-2</v>
      </c>
    </row>
    <row r="7" spans="2:11">
      <c r="B7" s="338" t="s">
        <v>128</v>
      </c>
      <c r="C7" s="339"/>
      <c r="D7" s="955">
        <v>5.5E-2</v>
      </c>
    </row>
    <row r="8" spans="2:11">
      <c r="B8" s="338" t="s">
        <v>129</v>
      </c>
      <c r="C8" s="339"/>
      <c r="D8" s="960">
        <f>D9/(100%-D9)</f>
        <v>0.22634898388227048</v>
      </c>
    </row>
    <row r="9" spans="2:11">
      <c r="B9" s="338" t="s">
        <v>130</v>
      </c>
      <c r="C9" s="248"/>
      <c r="D9" s="961">
        <f>+F21</f>
        <v>0.18457142857142855</v>
      </c>
      <c r="F9" s="333"/>
    </row>
    <row r="10" spans="2:11">
      <c r="B10" s="338" t="s">
        <v>131</v>
      </c>
      <c r="C10" s="248"/>
      <c r="D10" s="957">
        <v>4.2299999999999997E-2</v>
      </c>
      <c r="F10" s="333"/>
    </row>
    <row r="11" spans="2:11">
      <c r="B11" s="340" t="s">
        <v>23</v>
      </c>
      <c r="C11" s="341"/>
      <c r="D11" s="958">
        <v>0</v>
      </c>
      <c r="F11" s="333"/>
    </row>
    <row r="12" spans="2:11">
      <c r="H12" s="261"/>
    </row>
    <row r="13" spans="2:11" s="346" customFormat="1" ht="32.25" customHeight="1">
      <c r="B13" s="342" t="s">
        <v>107</v>
      </c>
      <c r="C13" s="342" t="s">
        <v>110</v>
      </c>
      <c r="D13" s="343" t="s">
        <v>25</v>
      </c>
      <c r="E13" s="343" t="s">
        <v>132</v>
      </c>
      <c r="F13" s="343" t="s">
        <v>133</v>
      </c>
      <c r="G13" s="344" t="s">
        <v>134</v>
      </c>
      <c r="H13" s="344" t="s">
        <v>135</v>
      </c>
      <c r="I13" s="344" t="s">
        <v>136</v>
      </c>
      <c r="J13" s="344" t="s">
        <v>137</v>
      </c>
      <c r="K13" s="345"/>
    </row>
    <row r="14" spans="2:11" ht="13">
      <c r="B14" s="370" t="str">
        <f>'Valuation Summary'!S256</f>
        <v>AJG</v>
      </c>
      <c r="C14" s="371" t="s">
        <v>386</v>
      </c>
      <c r="D14" s="372">
        <v>3112.8</v>
      </c>
      <c r="E14" s="372">
        <v>10817</v>
      </c>
      <c r="F14" s="347">
        <v>0.223</v>
      </c>
      <c r="G14" s="373">
        <v>1.19</v>
      </c>
      <c r="H14" s="373">
        <v>0.99</v>
      </c>
      <c r="I14" s="373">
        <v>1.1499999999999999</v>
      </c>
      <c r="J14" s="347">
        <v>7.4999999999999997E-2</v>
      </c>
      <c r="K14" s="348"/>
    </row>
    <row r="15" spans="2:11" ht="13">
      <c r="B15" s="370" t="str">
        <f>'Valuation Summary'!S257</f>
        <v>AON</v>
      </c>
      <c r="C15" s="371" t="s">
        <v>387</v>
      </c>
      <c r="D15" s="372">
        <v>5923</v>
      </c>
      <c r="E15" s="372">
        <v>36301.599999999999</v>
      </c>
      <c r="F15" s="347">
        <v>0.14000000000000001</v>
      </c>
      <c r="G15" s="373">
        <v>0.73</v>
      </c>
      <c r="H15" s="373">
        <v>0.65</v>
      </c>
      <c r="I15" s="373">
        <v>0.76</v>
      </c>
      <c r="J15" s="347">
        <v>5.7000000000000002E-2</v>
      </c>
      <c r="K15" s="845"/>
    </row>
    <row r="16" spans="2:11" ht="13">
      <c r="B16" s="370" t="str">
        <f>'Valuation Summary'!S258</f>
        <v>Bro</v>
      </c>
      <c r="C16" s="371" t="s">
        <v>388</v>
      </c>
      <c r="D16" s="372">
        <v>985.4</v>
      </c>
      <c r="E16" s="372">
        <v>6557.1</v>
      </c>
      <c r="F16" s="347">
        <v>0.13100000000000001</v>
      </c>
      <c r="G16" s="373">
        <v>1.1000000000000001</v>
      </c>
      <c r="H16" s="373">
        <v>0.99</v>
      </c>
      <c r="I16" s="373">
        <v>1.1499999999999999</v>
      </c>
      <c r="J16" s="347">
        <v>7.4999999999999997E-2</v>
      </c>
      <c r="K16" s="348"/>
    </row>
    <row r="17" spans="2:11" ht="13">
      <c r="B17" s="370" t="str">
        <f>'Valuation Summary'!S259</f>
        <v>MMC</v>
      </c>
      <c r="C17" s="371" t="s">
        <v>389</v>
      </c>
      <c r="D17" s="372">
        <v>5641</v>
      </c>
      <c r="E17" s="372">
        <v>41617</v>
      </c>
      <c r="F17" s="347">
        <v>0.11899999999999999</v>
      </c>
      <c r="G17" s="373">
        <v>0.96</v>
      </c>
      <c r="H17" s="373">
        <v>0.87</v>
      </c>
      <c r="I17" s="373">
        <v>1.01</v>
      </c>
      <c r="J17" s="347">
        <v>6.9000000000000006E-2</v>
      </c>
      <c r="K17" s="348"/>
    </row>
    <row r="18" spans="2:11" ht="13">
      <c r="B18" s="370" t="str">
        <f>'Valuation Summary'!S260</f>
        <v>WLTW</v>
      </c>
      <c r="C18" s="371" t="s">
        <v>390</v>
      </c>
      <c r="D18" s="372">
        <v>4182</v>
      </c>
      <c r="E18" s="372">
        <v>20348.8</v>
      </c>
      <c r="F18" s="347">
        <v>0.17</v>
      </c>
      <c r="G18" s="373">
        <v>1.38</v>
      </c>
      <c r="H18" s="373">
        <v>1.21</v>
      </c>
      <c r="I18" s="373">
        <v>1.4</v>
      </c>
      <c r="J18" s="347">
        <v>8.5999999999999993E-2</v>
      </c>
      <c r="K18" s="348"/>
    </row>
    <row r="19" spans="2:11" ht="13">
      <c r="B19" s="370" t="str">
        <f>+'Valuation Summary'!S265</f>
        <v>LPLA</v>
      </c>
      <c r="C19" s="371" t="s">
        <v>391</v>
      </c>
      <c r="D19" s="372">
        <v>2283.6</v>
      </c>
      <c r="E19" s="372">
        <v>4143.1000000000004</v>
      </c>
      <c r="F19" s="347">
        <v>0.35499999999999998</v>
      </c>
      <c r="G19" s="373">
        <v>0.99</v>
      </c>
      <c r="H19" s="373">
        <v>0.72</v>
      </c>
      <c r="I19" s="373">
        <v>0.83</v>
      </c>
      <c r="J19" s="347">
        <v>6.0999999999999999E-2</v>
      </c>
      <c r="K19" s="348"/>
    </row>
    <row r="20" spans="2:11" ht="13">
      <c r="B20" s="370" t="str">
        <f>+'Valuation Summary'!S266</f>
        <v>PFG</v>
      </c>
      <c r="C20" s="371" t="s">
        <v>392</v>
      </c>
      <c r="D20" s="372">
        <v>3245.4</v>
      </c>
      <c r="E20" s="372">
        <v>17880.900000000001</v>
      </c>
      <c r="F20" s="347">
        <v>0.154</v>
      </c>
      <c r="G20" s="373">
        <v>1.52</v>
      </c>
      <c r="H20" s="373">
        <v>1.35</v>
      </c>
      <c r="I20" s="373">
        <v>1.57</v>
      </c>
      <c r="J20" s="347">
        <v>9.4E-2</v>
      </c>
      <c r="K20" s="348"/>
    </row>
    <row r="21" spans="2:11" s="261" customFormat="1" ht="12" thickBot="1">
      <c r="B21" s="349" t="s">
        <v>112</v>
      </c>
      <c r="C21" s="349"/>
      <c r="D21" s="350">
        <f>AVERAGE(D14:D20)</f>
        <v>3624.7428571428568</v>
      </c>
      <c r="E21" s="350">
        <f t="shared" ref="E21:J21" si="0">AVERAGE(E14:E20)</f>
        <v>19666.5</v>
      </c>
      <c r="F21" s="351">
        <f t="shared" si="0"/>
        <v>0.18457142857142855</v>
      </c>
      <c r="G21" s="352">
        <f t="shared" si="0"/>
        <v>1.1242857142857141</v>
      </c>
      <c r="H21" s="352">
        <f t="shared" si="0"/>
        <v>0.96857142857142853</v>
      </c>
      <c r="I21" s="352">
        <f t="shared" si="0"/>
        <v>1.1242857142857141</v>
      </c>
      <c r="J21" s="962">
        <f t="shared" si="0"/>
        <v>7.3857142857142857E-2</v>
      </c>
      <c r="K21" s="353"/>
    </row>
    <row r="22" spans="2:11" ht="14" thickTop="1">
      <c r="C22" s="354"/>
      <c r="D22" s="355"/>
      <c r="E22" s="356"/>
      <c r="F22" s="357"/>
      <c r="G22" s="355"/>
      <c r="K22" s="339"/>
    </row>
    <row r="23" spans="2:11" ht="13">
      <c r="C23" s="354"/>
      <c r="D23" s="355"/>
      <c r="E23" s="356"/>
      <c r="F23" s="357"/>
      <c r="G23" s="355"/>
      <c r="K23" s="339"/>
    </row>
    <row r="24" spans="2:11" ht="13">
      <c r="C24" s="354"/>
      <c r="D24" s="355"/>
      <c r="E24" s="975" t="s">
        <v>128</v>
      </c>
      <c r="F24" s="975"/>
      <c r="G24" s="975"/>
      <c r="K24" s="339"/>
    </row>
    <row r="25" spans="2:11" s="358" customFormat="1" ht="18">
      <c r="B25" s="359"/>
      <c r="C25" s="354"/>
      <c r="D25" s="360">
        <f>+J21</f>
        <v>7.3857142857142857E-2</v>
      </c>
      <c r="E25" s="361">
        <v>0.05</v>
      </c>
      <c r="F25" s="361">
        <f>+E25+0.005</f>
        <v>5.5E-2</v>
      </c>
      <c r="G25" s="361">
        <f>+F25+0.005</f>
        <v>0.06</v>
      </c>
      <c r="K25" s="362"/>
    </row>
    <row r="26" spans="2:11" s="358" customFormat="1" ht="18">
      <c r="C26" s="363" t="s">
        <v>138</v>
      </c>
      <c r="D26" s="364"/>
      <c r="E26" s="365">
        <f t="dataTable" ref="E26:G26" dt2D="1" dtr="0" r1="D7" r2="A26"/>
        <v>7.3857142857142857E-2</v>
      </c>
      <c r="F26" s="365">
        <v>7.3857142857142857E-2</v>
      </c>
      <c r="G26" s="366">
        <v>7.3857142857142857E-2</v>
      </c>
      <c r="K26" s="362"/>
    </row>
    <row r="27" spans="2:11" ht="13">
      <c r="B27" s="333"/>
      <c r="C27" s="355"/>
      <c r="D27" s="355"/>
      <c r="E27" s="356"/>
      <c r="F27" s="357"/>
      <c r="G27" s="355"/>
      <c r="K27" s="339"/>
    </row>
    <row r="28" spans="2:11" ht="13">
      <c r="B28" s="333"/>
      <c r="C28" s="355"/>
      <c r="D28" s="355"/>
      <c r="E28" s="356"/>
      <c r="F28" s="357"/>
      <c r="G28" s="355"/>
      <c r="K28" s="339"/>
    </row>
    <row r="29" spans="2:11">
      <c r="B29" s="333"/>
      <c r="C29" s="333"/>
      <c r="E29" s="367"/>
      <c r="K29" s="339"/>
    </row>
    <row r="30" spans="2:11">
      <c r="B30" s="368" t="s">
        <v>139</v>
      </c>
      <c r="C30" s="333"/>
      <c r="E30" s="367"/>
      <c r="K30" s="339"/>
    </row>
    <row r="31" spans="2:11">
      <c r="B31" s="333"/>
      <c r="C31" s="333"/>
      <c r="E31" s="367"/>
      <c r="K31" s="339"/>
    </row>
    <row r="32" spans="2:11">
      <c r="E32" s="367"/>
      <c r="K32" s="339"/>
    </row>
    <row r="33" spans="1:11">
      <c r="E33" s="367"/>
      <c r="K33" s="339"/>
    </row>
    <row r="34" spans="1:11">
      <c r="E34" s="169"/>
    </row>
    <row r="38" spans="1:11">
      <c r="A38" s="339"/>
      <c r="B38" s="339"/>
      <c r="C38" s="339"/>
      <c r="D38" s="339"/>
      <c r="E38" s="339"/>
      <c r="F38" s="159"/>
    </row>
    <row r="39" spans="1:11">
      <c r="A39" s="339"/>
      <c r="B39" s="248"/>
      <c r="C39" s="248"/>
      <c r="D39" s="339"/>
      <c r="E39" s="339"/>
      <c r="F39" s="159"/>
    </row>
    <row r="40" spans="1:11">
      <c r="A40" s="339"/>
      <c r="B40" s="248"/>
      <c r="C40" s="248"/>
      <c r="D40" s="339"/>
      <c r="E40" s="339"/>
      <c r="F40" s="159"/>
    </row>
    <row r="41" spans="1:11">
      <c r="A41" s="339"/>
      <c r="B41" s="292"/>
      <c r="C41" s="248"/>
      <c r="D41" s="339"/>
      <c r="F41" s="159"/>
    </row>
    <row r="42" spans="1:11">
      <c r="A42" s="339"/>
      <c r="B42" s="292"/>
      <c r="C42" s="339"/>
      <c r="D42" s="369"/>
      <c r="F42" s="159"/>
    </row>
    <row r="43" spans="1:11">
      <c r="A43" s="339"/>
      <c r="B43" s="292"/>
      <c r="C43" s="248"/>
      <c r="D43" s="339"/>
      <c r="F43" s="159"/>
    </row>
    <row r="44" spans="1:11">
      <c r="A44" s="339"/>
      <c r="B44" s="292"/>
      <c r="C44" s="248"/>
      <c r="D44" s="339"/>
      <c r="F44" s="159"/>
    </row>
    <row r="45" spans="1:11">
      <c r="A45" s="339"/>
      <c r="B45" s="292"/>
      <c r="C45" s="248"/>
      <c r="D45" s="339"/>
      <c r="F45" s="159"/>
    </row>
    <row r="46" spans="1:11">
      <c r="A46" s="339"/>
      <c r="B46" s="292"/>
      <c r="C46" s="248"/>
      <c r="D46" s="339"/>
      <c r="F46" s="159"/>
    </row>
    <row r="47" spans="1:11">
      <c r="A47" s="339"/>
      <c r="B47" s="292"/>
      <c r="C47" s="248"/>
      <c r="D47" s="339"/>
      <c r="F47" s="159"/>
    </row>
    <row r="48" spans="1:11">
      <c r="B48" s="292"/>
    </row>
  </sheetData>
  <mergeCells count="1">
    <mergeCell ref="E24:G24"/>
  </mergeCells>
  <phoneticPr fontId="5" type="noConversion"/>
  <printOptions horizontalCentered="1"/>
  <pageMargins left="0.75" right="0.75" top="1" bottom="1" header="0.5" footer="0.5"/>
  <pageSetup scale="87" fitToHeight="3"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9"/>
  <sheetViews>
    <sheetView zoomScale="85" zoomScaleNormal="85" zoomScalePageLayoutView="85" workbookViewId="0">
      <selection activeCell="H12" sqref="H12"/>
    </sheetView>
  </sheetViews>
  <sheetFormatPr baseColWidth="10" defaultColWidth="8.83203125" defaultRowHeight="13"/>
  <cols>
    <col min="1" max="1" width="41.33203125" style="852" customWidth="1"/>
    <col min="2" max="2" width="18" style="852" customWidth="1"/>
    <col min="3" max="3" width="18.1640625" style="852" customWidth="1"/>
    <col min="4" max="4" width="18" style="852" customWidth="1"/>
    <col min="5" max="5" width="15" style="852" customWidth="1"/>
    <col min="6" max="6" width="22.33203125" style="852" customWidth="1"/>
    <col min="7" max="7" width="22.5" style="852" customWidth="1"/>
    <col min="8" max="8" width="22" style="852" customWidth="1"/>
    <col min="9" max="9" width="19.5" style="852" customWidth="1"/>
    <col min="10" max="16384" width="8.83203125" style="852"/>
  </cols>
  <sheetData>
    <row r="1" spans="1:8" ht="41.25" customHeight="1">
      <c r="A1" s="859" t="s">
        <v>406</v>
      </c>
      <c r="B1" s="860"/>
      <c r="C1" s="860"/>
      <c r="D1" s="860"/>
      <c r="E1" s="860"/>
      <c r="F1" s="860"/>
      <c r="G1" s="860"/>
      <c r="H1" s="861"/>
    </row>
    <row r="2" spans="1:8">
      <c r="A2" s="862"/>
      <c r="B2" s="764"/>
      <c r="C2" s="764"/>
      <c r="D2" s="764"/>
      <c r="E2" s="764"/>
      <c r="F2" s="764"/>
      <c r="G2" s="764"/>
      <c r="H2" s="863"/>
    </row>
    <row r="3" spans="1:8" ht="28">
      <c r="A3" s="862"/>
      <c r="B3" s="864" t="s">
        <v>271</v>
      </c>
      <c r="C3" s="864" t="s">
        <v>272</v>
      </c>
      <c r="D3" s="864" t="s">
        <v>273</v>
      </c>
      <c r="E3" s="864" t="s">
        <v>274</v>
      </c>
      <c r="F3" s="864" t="s">
        <v>275</v>
      </c>
      <c r="G3" s="864" t="s">
        <v>276</v>
      </c>
      <c r="H3" s="865" t="s">
        <v>277</v>
      </c>
    </row>
    <row r="4" spans="1:8">
      <c r="A4" s="862" t="s">
        <v>278</v>
      </c>
      <c r="B4" s="866">
        <v>5254313.7910686918</v>
      </c>
      <c r="C4" s="866">
        <v>0</v>
      </c>
      <c r="D4" s="866">
        <v>0</v>
      </c>
      <c r="E4" s="867">
        <v>85</v>
      </c>
      <c r="F4" s="867">
        <v>446616672.24083883</v>
      </c>
      <c r="G4" s="857">
        <v>0.37535095614505043</v>
      </c>
      <c r="H4" s="858">
        <v>0.33030884140764438</v>
      </c>
    </row>
    <row r="5" spans="1:8">
      <c r="A5" s="862" t="s">
        <v>279</v>
      </c>
      <c r="B5" s="866">
        <v>1046219.8558806073</v>
      </c>
      <c r="C5" s="866">
        <v>0</v>
      </c>
      <c r="D5" s="866">
        <v>0</v>
      </c>
      <c r="E5" s="867">
        <v>85</v>
      </c>
      <c r="F5" s="867">
        <v>88928687.749851614</v>
      </c>
      <c r="G5" s="857">
        <v>7.4738517503510266E-2</v>
      </c>
      <c r="H5" s="858">
        <v>6.5769895403089043E-2</v>
      </c>
    </row>
    <row r="6" spans="1:8">
      <c r="A6" s="862" t="s">
        <v>414</v>
      </c>
      <c r="B6" s="866">
        <v>2473058.8235294116</v>
      </c>
      <c r="C6" s="866">
        <v>140140</v>
      </c>
      <c r="D6" s="866">
        <v>0</v>
      </c>
      <c r="E6" s="867">
        <v>85</v>
      </c>
      <c r="F6" s="867">
        <v>210209999.99999997</v>
      </c>
      <c r="G6" s="857">
        <v>0.17666721686713641</v>
      </c>
      <c r="H6" s="858">
        <v>0.15546715084308005</v>
      </c>
    </row>
    <row r="7" spans="1:8">
      <c r="A7" s="862" t="s">
        <v>415</v>
      </c>
      <c r="B7" s="866">
        <v>1056352.9411764704</v>
      </c>
      <c r="C7" s="866">
        <v>59860</v>
      </c>
      <c r="D7" s="866"/>
      <c r="E7" s="867">
        <v>85</v>
      </c>
      <c r="F7" s="867">
        <v>89789999.999999985</v>
      </c>
      <c r="G7" s="857">
        <v>7.5462391905714174E-2</v>
      </c>
      <c r="H7" s="858">
        <v>6.6406904877028466E-2</v>
      </c>
    </row>
    <row r="8" spans="1:8">
      <c r="A8" s="862" t="s">
        <v>284</v>
      </c>
      <c r="B8" s="866">
        <v>882352.9411764706</v>
      </c>
      <c r="C8" s="866">
        <v>50000</v>
      </c>
      <c r="D8" s="866"/>
      <c r="E8" s="867">
        <v>85</v>
      </c>
      <c r="F8" s="867">
        <v>75000000</v>
      </c>
      <c r="G8" s="857">
        <v>6.3032402193212655E-2</v>
      </c>
      <c r="H8" s="858">
        <v>5.5468513930027136E-2</v>
      </c>
    </row>
    <row r="9" spans="1:8">
      <c r="A9" s="862" t="s">
        <v>285</v>
      </c>
      <c r="B9" s="866">
        <v>882352.9411764706</v>
      </c>
      <c r="C9" s="866">
        <v>50000</v>
      </c>
      <c r="D9" s="866">
        <v>0</v>
      </c>
      <c r="E9" s="867">
        <v>85</v>
      </c>
      <c r="F9" s="867">
        <v>75000000</v>
      </c>
      <c r="G9" s="857">
        <v>6.3032402193212655E-2</v>
      </c>
      <c r="H9" s="858">
        <v>5.5468513930027136E-2</v>
      </c>
    </row>
    <row r="10" spans="1:8">
      <c r="A10" s="862" t="s">
        <v>286</v>
      </c>
      <c r="B10" s="866">
        <v>2403751.2810960636</v>
      </c>
      <c r="C10" s="866">
        <v>0</v>
      </c>
      <c r="D10" s="866">
        <v>0</v>
      </c>
      <c r="E10" s="867">
        <v>85</v>
      </c>
      <c r="F10" s="867">
        <v>204318858.89316541</v>
      </c>
      <c r="G10" s="857">
        <v>0.17171611319216354</v>
      </c>
      <c r="H10" s="858">
        <v>0.15111017960910392</v>
      </c>
    </row>
    <row r="11" spans="1:8">
      <c r="A11" s="862" t="s">
        <v>287</v>
      </c>
      <c r="B11" s="866">
        <v>0</v>
      </c>
      <c r="C11" s="866">
        <v>0</v>
      </c>
      <c r="D11" s="866">
        <v>1908873.078423297</v>
      </c>
      <c r="E11" s="868" t="s">
        <v>270</v>
      </c>
      <c r="F11" s="867">
        <v>0</v>
      </c>
      <c r="G11" s="857">
        <v>0</v>
      </c>
      <c r="H11" s="858">
        <v>0.11999999999999995</v>
      </c>
    </row>
    <row r="12" spans="1:8">
      <c r="A12" s="862"/>
      <c r="B12" s="866"/>
      <c r="C12" s="866"/>
      <c r="D12" s="866"/>
      <c r="E12" s="867"/>
      <c r="F12" s="867"/>
      <c r="G12" s="857"/>
      <c r="H12" s="858"/>
    </row>
    <row r="13" spans="1:8">
      <c r="A13" s="862" t="s">
        <v>280</v>
      </c>
      <c r="B13" s="866">
        <v>13998402.575104184</v>
      </c>
      <c r="C13" s="866">
        <v>300000</v>
      </c>
      <c r="D13" s="866">
        <v>1908873.078423297</v>
      </c>
      <c r="E13" s="867"/>
      <c r="F13" s="867">
        <v>1189864218.8838558</v>
      </c>
      <c r="G13" s="857">
        <v>1</v>
      </c>
      <c r="H13" s="858">
        <v>1</v>
      </c>
    </row>
    <row r="14" spans="1:8">
      <c r="A14" s="862"/>
      <c r="B14" s="764"/>
      <c r="C14" s="764"/>
      <c r="D14" s="764"/>
      <c r="E14" s="764"/>
      <c r="F14" s="764"/>
      <c r="G14" s="764"/>
      <c r="H14" s="863"/>
    </row>
    <row r="15" spans="1:8">
      <c r="A15" s="862"/>
      <c r="B15" s="764"/>
      <c r="C15" s="764"/>
      <c r="D15" s="764"/>
      <c r="E15" s="764"/>
      <c r="F15" s="764"/>
      <c r="G15" s="764"/>
      <c r="H15" s="863"/>
    </row>
    <row r="16" spans="1:8">
      <c r="A16" s="862" t="s">
        <v>281</v>
      </c>
      <c r="B16" s="764"/>
      <c r="C16" s="764"/>
      <c r="D16" s="764"/>
      <c r="E16" s="764"/>
      <c r="F16" s="764"/>
      <c r="G16" s="764"/>
      <c r="H16" s="863"/>
    </row>
    <row r="17" spans="1:8">
      <c r="A17" s="862" t="s">
        <v>282</v>
      </c>
      <c r="B17" s="764"/>
      <c r="C17" s="764"/>
      <c r="D17" s="764"/>
      <c r="E17" s="764"/>
      <c r="F17" s="764"/>
      <c r="G17" s="764"/>
      <c r="H17" s="863"/>
    </row>
    <row r="18" spans="1:8">
      <c r="A18" s="976" t="s">
        <v>416</v>
      </c>
      <c r="B18" s="977"/>
      <c r="C18" s="977"/>
      <c r="D18" s="977"/>
      <c r="E18" s="977"/>
      <c r="F18" s="977"/>
      <c r="G18" s="977"/>
      <c r="H18" s="978"/>
    </row>
    <row r="19" spans="1:8" ht="14" thickBot="1">
      <c r="A19" s="869" t="s">
        <v>283</v>
      </c>
      <c r="B19" s="870"/>
      <c r="C19" s="870"/>
      <c r="D19" s="870"/>
      <c r="E19" s="870"/>
      <c r="F19" s="870"/>
      <c r="G19" s="870"/>
      <c r="H19" s="871"/>
    </row>
  </sheetData>
  <mergeCells count="1">
    <mergeCell ref="A18:H18"/>
  </mergeCells>
  <pageMargins left="0.7" right="0.7" top="0.75" bottom="0.75" header="0.3" footer="0.3"/>
  <pageSetup scale="48"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Valuation Summary</vt:lpstr>
      <vt:lpstr>Model</vt:lpstr>
      <vt:lpstr>DCF</vt:lpstr>
      <vt:lpstr>WACC</vt:lpstr>
      <vt:lpstr>Share Count</vt:lpstr>
      <vt:lpstr>DCF!Print_Area</vt:lpstr>
      <vt:lpstr>Model!Print_Area</vt:lpstr>
      <vt:lpstr>'Valuation Summary'!Print_Area</vt:lpstr>
      <vt:lpstr>WACC!Print_Area</vt:lpstr>
    </vt:vector>
  </TitlesOfParts>
  <Company>Apollo Real Estate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reynolds</dc:creator>
  <cp:lastModifiedBy>Rafael Nicolas Fermin Cota</cp:lastModifiedBy>
  <cp:lastPrinted>2017-06-20T20:11:20Z</cp:lastPrinted>
  <dcterms:created xsi:type="dcterms:W3CDTF">2004-10-25T00:44:16Z</dcterms:created>
  <dcterms:modified xsi:type="dcterms:W3CDTF">2022-02-03T16:35:52Z</dcterms:modified>
</cp:coreProperties>
</file>