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19420" windowHeight="11020" activeTab="1"/>
  </bookViews>
  <sheets>
    <sheet name="means" sheetId="1" r:id="rId1"/>
    <sheet name="Sheet2" sheetId="5" r:id="rId2"/>
    <sheet name="Sheet1" sheetId="4" r:id="rId3"/>
    <sheet name="means_with_std_dev" sheetId="3" r:id="rId4"/>
    <sheet name="means_with_std" sheetId="2" r:id="rId5"/>
    <sheet name="Sheet3" sheetId="6" r:id="rId6"/>
    <sheet name="Sheet4" sheetId="7" r:id="rId7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/>
  <c r="AA2"/>
  <c r="AA3"/>
  <c r="AA6"/>
  <c r="AA7"/>
  <c r="AA8"/>
  <c r="AA10"/>
  <c r="AA11"/>
  <c r="AA18"/>
  <c r="AA19"/>
  <c r="AA20"/>
  <c r="AA25"/>
  <c r="AA27"/>
  <c r="AA28"/>
  <c r="AA29"/>
  <c r="AA33"/>
  <c r="AA35"/>
  <c r="AA36"/>
  <c r="AA38"/>
  <c r="AA46"/>
  <c r="AA48"/>
  <c r="AA49"/>
  <c r="AA50"/>
  <c r="AA52"/>
  <c r="AA57"/>
  <c r="AA59"/>
  <c r="Z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Y3"/>
  <c r="Y4"/>
  <c r="Y12"/>
  <c r="Y13"/>
  <c r="Y14"/>
  <c r="Y16"/>
  <c r="Y19"/>
  <c r="Y21"/>
  <c r="Y23"/>
  <c r="Y29"/>
  <c r="Y30"/>
  <c r="Y31"/>
  <c r="Y32"/>
  <c r="Y35"/>
  <c r="Y36"/>
  <c r="Y38"/>
  <c r="Y41"/>
  <c r="Y46"/>
  <c r="Y48"/>
  <c r="Y49"/>
  <c r="Y50"/>
  <c r="Y52"/>
  <c r="Y56"/>
  <c r="Y57"/>
  <c r="Y59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6"/>
  <c r="J57"/>
  <c r="J58"/>
  <c r="J59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F9"/>
  <c r="F13"/>
  <c r="F15"/>
  <c r="F17"/>
  <c r="F21"/>
  <c r="F22"/>
  <c r="F23"/>
  <c r="F27"/>
  <c r="F28"/>
  <c r="F29"/>
  <c r="F30"/>
  <c r="F35"/>
  <c r="F37"/>
  <c r="F38"/>
  <c r="F39"/>
  <c r="F41"/>
  <c r="F43"/>
  <c r="F44"/>
  <c r="F45"/>
  <c r="F46"/>
  <c r="F48"/>
  <c r="F50"/>
  <c r="F51"/>
  <c r="F52"/>
  <c r="F53"/>
  <c r="F55"/>
  <c r="F57"/>
  <c r="F58"/>
  <c r="F59"/>
  <c r="D2"/>
  <c r="D18"/>
  <c r="D32"/>
  <c r="D40"/>
  <c r="D43"/>
  <c r="D47"/>
  <c r="D51"/>
  <c r="D54"/>
  <c r="D58"/>
  <c r="D59"/>
  <c r="C7"/>
  <c r="C8"/>
  <c r="C9"/>
  <c r="C14"/>
  <c r="C15"/>
  <c r="C16"/>
  <c r="C17"/>
  <c r="C22"/>
  <c r="C23"/>
  <c r="C28"/>
  <c r="C29"/>
  <c r="C30"/>
  <c r="C36"/>
  <c r="C37"/>
  <c r="C38"/>
  <c r="C39"/>
  <c r="C43"/>
  <c r="C44"/>
  <c r="C45"/>
  <c r="C46"/>
  <c r="C51"/>
  <c r="C52"/>
  <c r="C53"/>
  <c r="C58"/>
  <c r="C59"/>
</calcChain>
</file>

<file path=xl/sharedStrings.xml><?xml version="1.0" encoding="utf-8"?>
<sst xmlns="http://schemas.openxmlformats.org/spreadsheetml/2006/main" count="1844" uniqueCount="1182">
  <si>
    <t>AAA</t>
  </si>
  <si>
    <t>AAC</t>
  </si>
  <si>
    <t>AAG</t>
  </si>
  <si>
    <t>AAT</t>
  </si>
  <si>
    <t>ACA</t>
  </si>
  <si>
    <t>ACC</t>
  </si>
  <si>
    <t>ACG</t>
  </si>
  <si>
    <t>ACT</t>
  </si>
  <si>
    <t>AGA</t>
  </si>
  <si>
    <t>AGC</t>
  </si>
  <si>
    <t>AGG</t>
  </si>
  <si>
    <t>AGT</t>
  </si>
  <si>
    <t>ATA</t>
  </si>
  <si>
    <t>ATC</t>
  </si>
  <si>
    <t>ATG</t>
  </si>
  <si>
    <t>ATT</t>
  </si>
  <si>
    <t>CAA</t>
  </si>
  <si>
    <t>CAC</t>
  </si>
  <si>
    <t>CAG</t>
  </si>
  <si>
    <t>CAT</t>
  </si>
  <si>
    <t>CCA</t>
  </si>
  <si>
    <t>CCG</t>
  </si>
  <si>
    <t>CGA</t>
  </si>
  <si>
    <t>CGC</t>
  </si>
  <si>
    <t>CGG</t>
  </si>
  <si>
    <t>CGT</t>
  </si>
  <si>
    <t>CTA</t>
  </si>
  <si>
    <t>CTC</t>
  </si>
  <si>
    <t>CTG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</si>
  <si>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</si>
  <si>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</si>
  <si>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</si>
  <si>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</si>
  <si>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</si>
  <si>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</si>
  <si>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</si>
  <si>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</si>
  <si>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</si>
  <si>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</si>
  <si>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</si>
  <si>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</si>
  <si>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</si>
  <si>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GTG</t>
  </si>
  <si>
    <t>GTT</t>
  </si>
  <si>
    <t>TAA</t>
  </si>
  <si>
    <t>TAC</t>
  </si>
  <si>
    <t>TAG</t>
  </si>
  <si>
    <t>TAT</t>
  </si>
  <si>
    <t>TCA</t>
  </si>
  <si>
    <t>TCG</t>
  </si>
  <si>
    <t>TCT</t>
  </si>
  <si>
    <t>TGA</t>
  </si>
  <si>
    <t>TGC</t>
  </si>
  <si>
    <t>TGG</t>
  </si>
  <si>
    <t>TGT</t>
  </si>
  <si>
    <t>TTA</t>
  </si>
  <si>
    <t>TTG</t>
  </si>
  <si>
    <t>shear</t>
  </si>
  <si>
    <t>stagger</t>
  </si>
  <si>
    <t>stretch</t>
  </si>
  <si>
    <t>buckle</t>
  </si>
  <si>
    <t>opening</t>
  </si>
  <si>
    <t>propel</t>
  </si>
  <si>
    <t>CTT</t>
  </si>
  <si>
    <t>epsilW</t>
  </si>
  <si>
    <t>zetaW</t>
  </si>
  <si>
    <t>alphaW</t>
  </si>
  <si>
    <t>gammaW</t>
  </si>
  <si>
    <t>phaseW</t>
  </si>
  <si>
    <t>Trimer_backbone</t>
  </si>
  <si>
    <t>Trimer_Intrabase</t>
  </si>
  <si>
    <t>H_rise</t>
  </si>
  <si>
    <t>H_twist</t>
  </si>
  <si>
    <t>Ampli_C</t>
  </si>
  <si>
    <t>Ampli_W</t>
  </si>
  <si>
    <t>Beta_C</t>
  </si>
  <si>
    <t>Beta_w</t>
  </si>
  <si>
    <t>Chi_C</t>
  </si>
  <si>
    <t>Chi_W</t>
  </si>
  <si>
    <t>Delta_C</t>
  </si>
  <si>
    <t>Delta_W</t>
  </si>
  <si>
    <t>Inclination</t>
  </si>
  <si>
    <t>Tip</t>
  </si>
  <si>
    <t>x_disp</t>
  </si>
  <si>
    <t>y_disp</t>
  </si>
  <si>
    <t>epsilW_std</t>
  </si>
  <si>
    <t>zetaW_std</t>
  </si>
  <si>
    <t>alphaW_std</t>
  </si>
  <si>
    <t>gammaW_std</t>
  </si>
  <si>
    <t>phaseW_std</t>
  </si>
  <si>
    <t>H_rise_std</t>
  </si>
  <si>
    <t>H_twist_std</t>
  </si>
  <si>
    <t>Ampli_C_std</t>
  </si>
  <si>
    <t>Ampli_w_Std</t>
  </si>
  <si>
    <t>Beta_C_std</t>
  </si>
  <si>
    <t>beta_w_std</t>
  </si>
  <si>
    <t>Chi_c_std</t>
  </si>
  <si>
    <t>Chi_w_std</t>
  </si>
  <si>
    <t>Delta_C_std</t>
  </si>
  <si>
    <t>Delta_W_std</t>
  </si>
  <si>
    <t>inclin_std</t>
  </si>
  <si>
    <t>tip_std</t>
  </si>
  <si>
    <t>x_disp_std</t>
  </si>
  <si>
    <t>y_disp_std</t>
  </si>
  <si>
    <t>shear_std</t>
  </si>
  <si>
    <t>stagger_std</t>
  </si>
  <si>
    <t>buckle_std</t>
  </si>
  <si>
    <t>stretch_std</t>
  </si>
  <si>
    <t>opening_std</t>
  </si>
  <si>
    <t>propel_std</t>
  </si>
  <si>
    <t>0.130063009+-0.267958479</t>
  </si>
  <si>
    <t>0.165539097+-0.271082853</t>
  </si>
  <si>
    <t>0.115090562+-0.269786199</t>
  </si>
  <si>
    <t>0.162148579+-0.26704145</t>
  </si>
  <si>
    <t>0.076237089+-0.322888398</t>
  </si>
  <si>
    <t>0.049590745+-0.31085814</t>
  </si>
  <si>
    <t>0.040276342+-0.316095911</t>
  </si>
  <si>
    <t>0.00392679+-0.310036959</t>
  </si>
  <si>
    <t>0.088676895+-0.281290889</t>
  </si>
  <si>
    <t>0.10803874+-0.280772051</t>
  </si>
  <si>
    <t>0.08411211+-0.284754819</t>
  </si>
  <si>
    <t>0.08570889+-0.284238693</t>
  </si>
  <si>
    <t>0.03310915+-0.315304848</t>
  </si>
  <si>
    <t>0.065182275+-0.308470373</t>
  </si>
  <si>
    <t>0.0403148+-0.311591163</t>
  </si>
  <si>
    <t>0.00089943+-0.312277406</t>
  </si>
  <si>
    <t>+-</t>
  </si>
  <si>
    <t>0.146473394+-0.276329801</t>
  </si>
  <si>
    <t>0.207257384+-0.27891741</t>
  </si>
  <si>
    <t>0.15863408+-0.292076347</t>
  </si>
  <si>
    <t>0.159873649+-0.274593928</t>
  </si>
  <si>
    <t>0.0320502+-0.315980523</t>
  </si>
  <si>
    <t>0.027516407+-0.304632504</t>
  </si>
  <si>
    <t>0.021852287+-0.309725659</t>
  </si>
  <si>
    <t>0.110258292+-0.303176271</t>
  </si>
  <si>
    <t>0.162173805+-0.309191976</t>
  </si>
  <si>
    <t>0.135262417+-0.284365167</t>
  </si>
  <si>
    <t>0.091948745+-0.282009194</t>
  </si>
  <si>
    <t>0.0244697+-0.314575489</t>
  </si>
  <si>
    <t>0.053773067+-0.312147945</t>
  </si>
  <si>
    <t>0.053718902+-0.312110722</t>
  </si>
  <si>
    <t>0.04715698+-0.314958748</t>
  </si>
  <si>
    <t>0.15654674+-0.387927858</t>
  </si>
  <si>
    <t>0.238378307+-0.397967747</t>
  </si>
  <si>
    <t>0.117594223+-0.38147348</t>
  </si>
  <si>
    <t>0.076467845+-0.366658069</t>
  </si>
  <si>
    <t>0.08414653+-0.381521682</t>
  </si>
  <si>
    <t>0.137418157+-0.367440025</t>
  </si>
  <si>
    <t>0.242591157+-0.364076067</t>
  </si>
  <si>
    <t>0.136820717+-0.372496316</t>
  </si>
  <si>
    <t>0.256808965+-0.355992593</t>
  </si>
  <si>
    <t>0.251490066+-0.376899797</t>
  </si>
  <si>
    <t>0.18394645+-0.351383089</t>
  </si>
  <si>
    <t>0.066458905+-0.391556765</t>
  </si>
  <si>
    <t>0.10515453+-0.380551837</t>
  </si>
  <si>
    <t>0.059404215+-0.387733002</t>
  </si>
  <si>
    <t>0.112544808+-0.374766864</t>
  </si>
  <si>
    <t>0.05962593+-0.401720442</t>
  </si>
  <si>
    <t>0.12108502+-0.388266854</t>
  </si>
  <si>
    <t>0.07104857+-0.385288569</t>
  </si>
  <si>
    <t>0.08085063+-0.366507393</t>
  </si>
  <si>
    <t>0.17844768+-0.365342416</t>
  </si>
  <si>
    <t>0.02627463+-0.369181302</t>
  </si>
  <si>
    <t>0.193933235+-0.357883417</t>
  </si>
  <si>
    <t>0.188570977+-0.367882668</t>
  </si>
  <si>
    <t>0.07654438+-0.363248083</t>
  </si>
  <si>
    <t>0.144102537+-0.394185648</t>
  </si>
  <si>
    <t>0.221543025+-0.39788984</t>
  </si>
  <si>
    <t>0.14835106+-0.391489695</t>
  </si>
  <si>
    <t>0.170517832+-0.388515501</t>
  </si>
  <si>
    <t>0.170221215+-0.404933551</t>
  </si>
  <si>
    <t>0.077982792+-0.386882796</t>
  </si>
  <si>
    <t>0.09517663+-0.354152335</t>
  </si>
  <si>
    <t>0.17927104+-0.368482425</t>
  </si>
  <si>
    <t>0.18421752+-0.357003794</t>
  </si>
  <si>
    <t>0.253759083+-0.353877321</t>
  </si>
  <si>
    <t>0.05777231+-0.367972505</t>
  </si>
  <si>
    <t>0.04853007+-0.389335732</t>
  </si>
  <si>
    <t>0.12663785+-0.379746529</t>
  </si>
  <si>
    <t>0.13302987+-0.377281066</t>
  </si>
  <si>
    <t>0.2309253+-0.394006622</t>
  </si>
  <si>
    <t>0.103066597+-0.381094633</t>
  </si>
  <si>
    <t>0.127921205+-0.391706811</t>
  </si>
  <si>
    <t>0.06608787+-0.388454222</t>
  </si>
  <si>
    <t>0.04321386+-0.360054743</t>
  </si>
  <si>
    <t>0.17389687+-0.371149198</t>
  </si>
  <si>
    <t>0.066454953+-0.368706443</t>
  </si>
  <si>
    <t>0.077839475+-0.365531081</t>
  </si>
  <si>
    <t>0.058985205+-0.364244767</t>
  </si>
  <si>
    <t>0.012149178+-0.115764772</t>
  </si>
  <si>
    <t>0.020094207+-0.115111414</t>
  </si>
  <si>
    <t>0.01172171+-0.115660859</t>
  </si>
  <si>
    <t>0.031090952+-0.117466053</t>
  </si>
  <si>
    <t>0.047627085+-0.115690395</t>
  </si>
  <si>
    <t>0.038966775+-0.125902216</t>
  </si>
  <si>
    <t>0.03402779+-0.110825058</t>
  </si>
  <si>
    <t>0.027524773+-0.113576327</t>
  </si>
  <si>
    <t>0.032233484+-0.110737795</t>
  </si>
  <si>
    <t>0.01948122+-0.10934636</t>
  </si>
  <si>
    <t>0.026472166+-0.11120414</t>
  </si>
  <si>
    <t>0.01176282+-0.111028678</t>
  </si>
  <si>
    <t>0.034078463+-0.129929272</t>
  </si>
  <si>
    <t>0.03879505+-0.119141586</t>
  </si>
  <si>
    <t>0.030387625+-0.120328734</t>
  </si>
  <si>
    <t>0.036583606+-0.11786893</t>
  </si>
  <si>
    <t>0.01685591+-0.121033766</t>
  </si>
  <si>
    <t>0.00915599+-0.113890999</t>
  </si>
  <si>
    <t>0.018358125+-0.11739852</t>
  </si>
  <si>
    <t>0.02974922+-0.1201102</t>
  </si>
  <si>
    <t>0.02750781+-0.109006784</t>
  </si>
  <si>
    <t>0.038175855+-0.109076035</t>
  </si>
  <si>
    <t>0.03051205+-0.110124424</t>
  </si>
  <si>
    <t>0.0204796+-0.10460309</t>
  </si>
  <si>
    <t>0.030830127+-0.108542116</t>
  </si>
  <si>
    <t>0.03784889+-0.111846365</t>
  </si>
  <si>
    <t>0.02566696+-0.130522191</t>
  </si>
  <si>
    <t>0.022941925+-0.118903883</t>
  </si>
  <si>
    <t>0.02154122+-0.120916603</t>
  </si>
  <si>
    <t>0.027480984+-0.120206987</t>
  </si>
  <si>
    <t>0.03524442+-0.119817097</t>
  </si>
  <si>
    <t>0.03040925+-0.121669188</t>
  </si>
  <si>
    <t>0.03859312+-0.119834548</t>
  </si>
  <si>
    <t>0.029206003+-0.104861852</t>
  </si>
  <si>
    <t>0.0333951+-0.10557288</t>
  </si>
  <si>
    <t>0.03087465+-0.107884134</t>
  </si>
  <si>
    <t>0.01959041+-0.109488496</t>
  </si>
  <si>
    <t>0.02151577+-0.109897582</t>
  </si>
  <si>
    <t>0.018257185+-0.104988017</t>
  </si>
  <si>
    <t>0.016995127+-0.106322357</t>
  </si>
  <si>
    <t>0.02692992+-0.109943729</t>
  </si>
  <si>
    <t>0.032609505+-0.12216928</t>
  </si>
  <si>
    <t>0.030928943+-0.117326405</t>
  </si>
  <si>
    <t>0.031945838+-0.117101435</t>
  </si>
  <si>
    <t>0.005008811+-0.221532169</t>
  </si>
  <si>
    <t>0.031724747+-0.125014547</t>
  </si>
  <si>
    <t>0.037534665+-0.136605225</t>
  </si>
  <si>
    <t>0.036668075+-0.125325432</t>
  </si>
  <si>
    <t>0.04588006+-0.114571632</t>
  </si>
  <si>
    <t>0.03704076+-0.120405169</t>
  </si>
  <si>
    <t>0.05039525+-0.11232905</t>
  </si>
  <si>
    <t>0.031483535+-0.110645299</t>
  </si>
  <si>
    <t>0.023871727+-0.105544681</t>
  </si>
  <si>
    <t>0.03659151+-0.109251644</t>
  </si>
  <si>
    <t>0.048870685+-0.114788176</t>
  </si>
  <si>
    <t>0.028941205+-0.149886689</t>
  </si>
  <si>
    <t>0.013896053+-0.117074483</t>
  </si>
  <si>
    <t>6.432621127+-9.467259016</t>
  </si>
  <si>
    <t>4.86617852+-9.490084301</t>
  </si>
  <si>
    <t>9.982165015+-9.711064242</t>
  </si>
  <si>
    <t>1.29998881+-8.791628465</t>
  </si>
  <si>
    <t>4.07392994+-10.22837239</t>
  </si>
  <si>
    <t>2.19070997+-10.09671206</t>
  </si>
  <si>
    <t>4.254574718+-10.19681578</t>
  </si>
  <si>
    <t>9.541015927+-9.749953734</t>
  </si>
  <si>
    <t>4.281817165+-9.592615602</t>
  </si>
  <si>
    <t>9.727214604+-9.15309771</t>
  </si>
  <si>
    <t>3.258617923+-10.38610816</t>
  </si>
  <si>
    <t>3.146119573+-9.503906097</t>
  </si>
  <si>
    <t>7.56435534+-9.851247407</t>
  </si>
  <si>
    <t>1.79557155+-10.49917221</t>
  </si>
  <si>
    <t>4.59642404+-10.27727577</t>
  </si>
  <si>
    <t>4.99526893+-10.54916329</t>
  </si>
  <si>
    <t>0.700852575+-9.519434375</t>
  </si>
  <si>
    <t>8.705747777+-9.756874609</t>
  </si>
  <si>
    <t>6.521576154+-10.24822485</t>
  </si>
  <si>
    <t>3.04003947+-10.27879171</t>
  </si>
  <si>
    <t>7.26772561+-10.15030168</t>
  </si>
  <si>
    <t>0.05988546+-9.828030221</t>
  </si>
  <si>
    <t>4.230005434+-10.62714067</t>
  </si>
  <si>
    <t>6.165249905+-10.04663066</t>
  </si>
  <si>
    <t>5.199387853+-10.93754919</t>
  </si>
  <si>
    <t>5.191335715+-9.613207651</t>
  </si>
  <si>
    <t>4.723338058+-10.11071461</t>
  </si>
  <si>
    <t>6.73857768+-9.701639425</t>
  </si>
  <si>
    <t>2.453723522+-4.931855648</t>
  </si>
  <si>
    <t>1.549113433+-4.863430886</t>
  </si>
  <si>
    <t>3.06502449+-5.147599816</t>
  </si>
  <si>
    <t>1.799134057+-4.954544979</t>
  </si>
  <si>
    <t>1.601107425+-3.301545206</t>
  </si>
  <si>
    <t>0.863275455+-3.570093931</t>
  </si>
  <si>
    <t>1.254564468+-3.237760458</t>
  </si>
  <si>
    <t>1.15204085+-3.244647056</t>
  </si>
  <si>
    <t>1.148246265+-3.265260955</t>
  </si>
  <si>
    <t>0.36323717+-3.135014502</t>
  </si>
  <si>
    <t>0.857656918+-3.195286825</t>
  </si>
  <si>
    <t>0.89461544+-3.149450838</t>
  </si>
  <si>
    <t>2.753245565+-5.467159262</t>
  </si>
  <si>
    <t>0.94374388+-5.040290414</t>
  </si>
  <si>
    <t>2.4819063+-5.263482109</t>
  </si>
  <si>
    <t>1.514760112+-4.849535621</t>
  </si>
  <si>
    <t>3.615916245+-5.127620895</t>
  </si>
  <si>
    <t>2.33066579+-4.944193963</t>
  </si>
  <si>
    <t>3.36975837+-5.353228758</t>
  </si>
  <si>
    <t>2.84413441+-5.311767563</t>
  </si>
  <si>
    <t>1.38067238+-3.25895281</t>
  </si>
  <si>
    <t>1.313873015+-3.208361025</t>
  </si>
  <si>
    <t>1.39603906+-3.201422649</t>
  </si>
  <si>
    <t>0.19415562+-3.111514531</t>
  </si>
  <si>
    <t>1.200942807+-3.127987383</t>
  </si>
  <si>
    <t>1.55035838+-3.183195081</t>
  </si>
  <si>
    <t>4.647460117+-6.05978332</t>
  </si>
  <si>
    <t>2.062798195+-5.530828706</t>
  </si>
  <si>
    <t>3.624149075+-5.672458199</t>
  </si>
  <si>
    <t>2.28236645+-5.271143706</t>
  </si>
  <si>
    <t>0.354106652+-5.02165858</t>
  </si>
  <si>
    <t>2.150476285+-5.737143195</t>
  </si>
  <si>
    <t>1.334947477+-5.024155686</t>
  </si>
  <si>
    <t>0.643340603+-3.103084825</t>
  </si>
  <si>
    <t>0.38532909+-3.096725478</t>
  </si>
  <si>
    <t>0.894388403+-3.112086037</t>
  </si>
  <si>
    <t>0.477120913+-3.148211864</t>
  </si>
  <si>
    <t>0.927735046+-3.231093954</t>
  </si>
  <si>
    <t>0.402863763+-3.089065365</t>
  </si>
  <si>
    <t>0.65161302+-3.127927824</t>
  </si>
  <si>
    <t>1.001622735+-3.145541905</t>
  </si>
  <si>
    <t>2.136479845+-5.313334119</t>
  </si>
  <si>
    <t>1.451611047+-5.156133188</t>
  </si>
  <si>
    <t>1.62497234+-4.95101087</t>
  </si>
  <si>
    <t>4.41090359+-5.276993566</t>
  </si>
  <si>
    <t>1.645148122+-5.47630051</t>
  </si>
  <si>
    <t>3.479346035+-6.123627822</t>
  </si>
  <si>
    <t>3.0449831+-5.500887565</t>
  </si>
  <si>
    <t>1.70411211+-3.284908961</t>
  </si>
  <si>
    <t>1.38574123+-3.434242476</t>
  </si>
  <si>
    <t>1.17974156+-3.24200328</t>
  </si>
  <si>
    <t>1.570021755+-3.191563096</t>
  </si>
  <si>
    <t>0.596724163+-3.097775108</t>
  </si>
  <si>
    <t>1.370785145+-3.191141136</t>
  </si>
  <si>
    <t>1.35149304+-3.287115391</t>
  </si>
  <si>
    <t>4.936033355+-6.289924432</t>
  </si>
  <si>
    <t>3.622821097+-5.059488752</t>
  </si>
  <si>
    <t>24.63479813+-145.7010415</t>
  </si>
  <si>
    <t>35.15622419+-148.1197662</t>
  </si>
  <si>
    <t>7.079504853+-139.2096969</t>
  </si>
  <si>
    <t>53.2298214+-27.58811582</t>
  </si>
  <si>
    <t>52.70440324+-15.72540077</t>
  </si>
  <si>
    <t>54.73895441+-37.8510231</t>
  </si>
  <si>
    <t>54.5702808+-30.62369923</t>
  </si>
  <si>
    <t>54.15539224+-13.46017743</t>
  </si>
  <si>
    <t>56.46631146+-24.19231401</t>
  </si>
  <si>
    <t>54.8209645+-26.58893422</t>
  </si>
  <si>
    <t>56.41565258+-26.3445459</t>
  </si>
  <si>
    <t>51.40589599+-20.06763739</t>
  </si>
  <si>
    <t>51.86174658+-27.91109164</t>
  </si>
  <si>
    <t>53.67913615+-39.95124313</t>
  </si>
  <si>
    <t>49.83317983+-31.10728757</t>
  </si>
  <si>
    <t>56.11223145+-18.87619569</t>
  </si>
  <si>
    <t>55.94451435+-13.22147875</t>
  </si>
  <si>
    <t>55.81944954+-19.9581242</t>
  </si>
  <si>
    <t>57.72972134+-29.93145041</t>
  </si>
  <si>
    <t>51.10652603+-24.65911874</t>
  </si>
  <si>
    <t>51.71257343+-14.91854876</t>
  </si>
  <si>
    <t>52.02455126+-21.52386304</t>
  </si>
  <si>
    <t>51.8524582+-24.68798836</t>
  </si>
  <si>
    <t>53.63865465+-17.05586411</t>
  </si>
  <si>
    <t>54.94386627+-28.96943956</t>
  </si>
  <si>
    <t>50.75102092+-25.19818258</t>
  </si>
  <si>
    <t>49.90647263+-12.4478258</t>
  </si>
  <si>
    <t>51.37092829+-23.83205352</t>
  </si>
  <si>
    <t>51.60237879+-20.03709419</t>
  </si>
  <si>
    <t>54.73342667+-14.85174805</t>
  </si>
  <si>
    <t>53.54116797+-16.80485056</t>
  </si>
  <si>
    <t>56.03136568+-28.58876568</t>
  </si>
  <si>
    <t>57.72991379+-29.14392948</t>
  </si>
  <si>
    <t>52.21647724+-21.46668</t>
  </si>
  <si>
    <t>51.31262503+-17.54821704</t>
  </si>
  <si>
    <t>52.26589172+-25.16464236</t>
  </si>
  <si>
    <t>52.37383678+-15.78906974</t>
  </si>
  <si>
    <t>55.54528695+-22.44140784</t>
  </si>
  <si>
    <t>53.90252716+-17.15830191</t>
  </si>
  <si>
    <t>54.01312077+-12.2195676</t>
  </si>
  <si>
    <t>54.52639023+-18.751406</t>
  </si>
  <si>
    <t>50.41169611+-24.95474658</t>
  </si>
  <si>
    <t>49.91664352+-28.71750053</t>
  </si>
  <si>
    <t>51.69177165+-26.4653833</t>
  </si>
  <si>
    <t>49.37440501+-26.77604204</t>
  </si>
  <si>
    <t>57.13639559+-27.72484394</t>
  </si>
  <si>
    <t>56.14536272+-27.87983341</t>
  </si>
  <si>
    <t>56.16463567+-17.9121682</t>
  </si>
  <si>
    <t>51.29011974+-18.75021478</t>
  </si>
  <si>
    <t>51.67050732+-16.95545052</t>
  </si>
  <si>
    <t>52.67154723+-18.02406877</t>
  </si>
  <si>
    <t>53.67826669+-20.78991911</t>
  </si>
  <si>
    <t>58.26228752+-36.05141973</t>
  </si>
  <si>
    <t>58.2144976+-36.51267839</t>
  </si>
  <si>
    <t>57.29420622+-23.89199536</t>
  </si>
  <si>
    <t>50.8170389+-18.19861803</t>
  </si>
  <si>
    <t>50.51189032+-17.74330951</t>
  </si>
  <si>
    <t>51.61204524+-18.56035746</t>
  </si>
  <si>
    <t>52.0705871+-40.13705107</t>
  </si>
  <si>
    <t>55.54698293+-17.82799042</t>
  </si>
  <si>
    <t>56.38619521+-21.41248052</t>
  </si>
  <si>
    <t>106.8278279+-110.0471511</t>
  </si>
  <si>
    <t>101.8135232+-118.5782552</t>
  </si>
  <si>
    <t>102.102221+-113.8414679</t>
  </si>
  <si>
    <t>96.61662108+-122.7842029</t>
  </si>
  <si>
    <t>131.6321625+-47.55497058</t>
  </si>
  <si>
    <t>131.0579237+-65.76694822</t>
  </si>
  <si>
    <t>132.9829622+-56.41760789</t>
  </si>
  <si>
    <t>133.434623+-56.06005292</t>
  </si>
  <si>
    <t>125.8185015+-84.81260495</t>
  </si>
  <si>
    <t>113.9661811+-105.6908014</t>
  </si>
  <si>
    <t>112.2932869+-104.9072441</t>
  </si>
  <si>
    <t>118.2533304+-94.34445297</t>
  </si>
  <si>
    <t>137.4518714+-42.57641665</t>
  </si>
  <si>
    <t>137.3661082+-38.08262085</t>
  </si>
  <si>
    <t>136.9567358+-43.10336184</t>
  </si>
  <si>
    <t>134.4067281+-47.66707795</t>
  </si>
  <si>
    <t>121.0669621+-91.25392463</t>
  </si>
  <si>
    <t>89.51324381+-133.0402307</t>
  </si>
  <si>
    <t>105.3641892+-110.9176238</t>
  </si>
  <si>
    <t>85.41105547+-133.8267299</t>
  </si>
  <si>
    <t>126.8764752+-71.12043699</t>
  </si>
  <si>
    <t>120.5103781+-73.93588401</t>
  </si>
  <si>
    <t>125.4864468+-85.08344131</t>
  </si>
  <si>
    <t>98.66381232+-118.66642</t>
  </si>
  <si>
    <t>107.9858659+-111.3107698</t>
  </si>
  <si>
    <t>92.16452432+-127.0366476</t>
  </si>
  <si>
    <t>131.2705375+-45.89519826</t>
  </si>
  <si>
    <t>133.3823176+-51.94369393</t>
  </si>
  <si>
    <t>127.3183617+-56.63965574</t>
  </si>
  <si>
    <t>132.6789435+-52.50479375</t>
  </si>
  <si>
    <t>91.48180811+-128.5233069</t>
  </si>
  <si>
    <t>75.71238599+-143.7511093</t>
  </si>
  <si>
    <t>84.64999568+-132.8231932</t>
  </si>
  <si>
    <t>82.51131074+-137.3231465</t>
  </si>
  <si>
    <t>125.8589364+-79.5075659</t>
  </si>
  <si>
    <t>127.717016+-85.53571924</t>
  </si>
  <si>
    <t>125.4851082+-78.67009136</t>
  </si>
  <si>
    <t>130.1226757+-81.52339146</t>
  </si>
  <si>
    <t>112.6467145+-103.3837132</t>
  </si>
  <si>
    <t>104.0504195+-118.2775304</t>
  </si>
  <si>
    <t>102.5943672+-117.6574704</t>
  </si>
  <si>
    <t>110.1056935+-102.7284865</t>
  </si>
  <si>
    <t>130.8364402+-69.4137962</t>
  </si>
  <si>
    <t>130.7985428+-69.49497412</t>
  </si>
  <si>
    <t>135.2433576+-58.91679863</t>
  </si>
  <si>
    <t>120.1627023+-86.08241868</t>
  </si>
  <si>
    <t>91.15755117+-125.221904</t>
  </si>
  <si>
    <t>89.01293026+-124.9067729</t>
  </si>
  <si>
    <t>91.77355194+-121.6949964</t>
  </si>
  <si>
    <t>119.6385035+-70.90178229</t>
  </si>
  <si>
    <t>121.3278102+-79.77783327</t>
  </si>
  <si>
    <t>125.4723657+-68.09676423</t>
  </si>
  <si>
    <t>128.6521446+-74.69951058</t>
  </si>
  <si>
    <t>119.8679364+-90.65289095</t>
  </si>
  <si>
    <t>118.3278783+-92.0198959</t>
  </si>
  <si>
    <t>109.0120022+-98.68451358</t>
  </si>
  <si>
    <t>129.9423356+-46.7649379</t>
  </si>
  <si>
    <t>129.7061366+-49.54217133</t>
  </si>
  <si>
    <t>3.296032043+-0.317106813</t>
  </si>
  <si>
    <t>3.27946167+-0.312318848</t>
  </si>
  <si>
    <t>3.22387937+-0.325004702</t>
  </si>
  <si>
    <t>3.281064808+-0.322850117</t>
  </si>
  <si>
    <t>3.22820076+-0.320704611</t>
  </si>
  <si>
    <t>3.40427914+-0.307724432</t>
  </si>
  <si>
    <t>3.235317243+-0.330731434</t>
  </si>
  <si>
    <t>3.232313633+-0.346528396</t>
  </si>
  <si>
    <t>3.326245293+-0.31445159</t>
  </si>
  <si>
    <t>3.19064243+-0.329592369</t>
  </si>
  <si>
    <t>3.289297064+-0.315160033</t>
  </si>
  <si>
    <t>3.29383743+-0.321448432</t>
  </si>
  <si>
    <t>3.310551573+-0.342670776</t>
  </si>
  <si>
    <t>3.32792496+-0.296640646</t>
  </si>
  <si>
    <t>3.17583994+-0.315491847</t>
  </si>
  <si>
    <t>3.368002037+-0.305655554</t>
  </si>
  <si>
    <t>3.221014598+-0.32964842</t>
  </si>
  <si>
    <t>3.30227928+-0.295569916</t>
  </si>
  <si>
    <t>3.250648238+-0.322701493</t>
  </si>
  <si>
    <t>3.251481675+-0.328852539</t>
  </si>
  <si>
    <t>3.3885144+-0.314768841</t>
  </si>
  <si>
    <t>3.239700935+-0.33917673</t>
  </si>
  <si>
    <t>3.317751745+-0.324595014</t>
  </si>
  <si>
    <t>3.16529338+-0.317120916</t>
  </si>
  <si>
    <t>3.361079978+-0.3056432</t>
  </si>
  <si>
    <t>3.21456535+-0.290453383</t>
  </si>
  <si>
    <t>3.258830403+-0.328017055</t>
  </si>
  <si>
    <t>3.228013045+-0.33509834</t>
  </si>
  <si>
    <t>3.352111858+-0.307229497</t>
  </si>
  <si>
    <t>3.11441252+-0.294258184</t>
  </si>
  <si>
    <t>3.266269216+-0.322876939</t>
  </si>
  <si>
    <t>3.29864499+-0.3269224</t>
  </si>
  <si>
    <t>3.295049898+-0.312800448</t>
  </si>
  <si>
    <t>3.235020533+-0.336656108</t>
  </si>
  <si>
    <t>3.199185993+-0.323567279</t>
  </si>
  <si>
    <t>3.24679076+-0.309101716</t>
  </si>
  <si>
    <t>3.292440913+-0.309949866</t>
  </si>
  <si>
    <t>3.32938873+-0.358124779</t>
  </si>
  <si>
    <t>3.210131134+-0.325827981</t>
  </si>
  <si>
    <t>3.276530748+-0.324707118</t>
  </si>
  <si>
    <t>3.272946098+-0.311182397</t>
  </si>
  <si>
    <t>3.3465279+-0.34018302</t>
  </si>
  <si>
    <t>3.21674055+-0.33933576</t>
  </si>
  <si>
    <t>3.26584814+-0.320715436</t>
  </si>
  <si>
    <t>3.258046085+-0.325364012</t>
  </si>
  <si>
    <t>3.281673013+-0.318637778</t>
  </si>
  <si>
    <t>3.22812648+-0.344542903</t>
  </si>
  <si>
    <t>3.17086868+-0.337102125</t>
  </si>
  <si>
    <t>3.32676873+-0.331554372</t>
  </si>
  <si>
    <t>3.10261422+-0.293805241</t>
  </si>
  <si>
    <t>3.23584122+-0.331461257</t>
  </si>
  <si>
    <t>3.32039839+-0.301436133</t>
  </si>
  <si>
    <t>3.273622545+-0.311724873</t>
  </si>
  <si>
    <t>3.33326127+-0.334013953</t>
  </si>
  <si>
    <t>3.234222956+-0.322301842</t>
  </si>
  <si>
    <t>3.24463852+-0.32439874</t>
  </si>
  <si>
    <t>3.43970261+-0.301096974</t>
  </si>
  <si>
    <t>3.234939842+-0.339853944</t>
  </si>
  <si>
    <t>35.33475506+-4.805477005</t>
  </si>
  <si>
    <t>35.19597309+-5.139143229</t>
  </si>
  <si>
    <t>34.38928673+-5.877942533</t>
  </si>
  <si>
    <t>34.91919012+-4.766312755</t>
  </si>
  <si>
    <t>34.61046015+-6.226918583</t>
  </si>
  <si>
    <t>35.43789577+-4.153238428</t>
  </si>
  <si>
    <t>33.82489642+-5.917312846</t>
  </si>
  <si>
    <t>33.62312566+-5.95357078</t>
  </si>
  <si>
    <t>35.51685503+-5.04621966</t>
  </si>
  <si>
    <t>33.26536129+-6.99178234</t>
  </si>
  <si>
    <t>35.10974192+-5.557649771</t>
  </si>
  <si>
    <t>34.34812052+-4.862000138</t>
  </si>
  <si>
    <t>35.39862438+-5.820148655</t>
  </si>
  <si>
    <t>36.00028921+-4.362284359</t>
  </si>
  <si>
    <t>33.33769394+-6.329394865</t>
  </si>
  <si>
    <t>35.68233779+-4.75536231</t>
  </si>
  <si>
    <t>33.17614129+-5.290738754</t>
  </si>
  <si>
    <t>38.47360904+-4.153937003</t>
  </si>
  <si>
    <t>34.05220999+-5.658941587</t>
  </si>
  <si>
    <t>33.5060051+-5.582204607</t>
  </si>
  <si>
    <t>33.43129935+-4.190074778</t>
  </si>
  <si>
    <t>35.53336228+-5.800543077</t>
  </si>
  <si>
    <t>34.99801221+-5.105497292</t>
  </si>
  <si>
    <t>32.7001081+-6.671979871</t>
  </si>
  <si>
    <t>35.30995314+-5.147537841</t>
  </si>
  <si>
    <t>34.14400969+-4.985962716</t>
  </si>
  <si>
    <t>34.49305826+-5.295116592</t>
  </si>
  <si>
    <t>33.25594792+-6.328995565</t>
  </si>
  <si>
    <t>35.91908874+-4.8732364</t>
  </si>
  <si>
    <t>29.65403462+-4.723154783</t>
  </si>
  <si>
    <t>34.89555588+-5.270089427</t>
  </si>
  <si>
    <t>34.55749808+-5.573452825</t>
  </si>
  <si>
    <t>34.75376398+-5.347550955</t>
  </si>
  <si>
    <t>33.58925997+-5.438758026</t>
  </si>
  <si>
    <t>34.07785087+-5.486553212</t>
  </si>
  <si>
    <t>32.33232119+-5.592890456</t>
  </si>
  <si>
    <t>34.97927318+-5.42582975</t>
  </si>
  <si>
    <t>35.85174939+-5.294193675</t>
  </si>
  <si>
    <t>33.93993652+-5.184921221</t>
  </si>
  <si>
    <t>34.75875682+-6.316237798</t>
  </si>
  <si>
    <t>34.61406272+-5.172422456</t>
  </si>
  <si>
    <t>35.98739166+-5.14326839</t>
  </si>
  <si>
    <t>34.75213593+-5.951147929</t>
  </si>
  <si>
    <t>33.43460359+-4.879446082</t>
  </si>
  <si>
    <t>34.26847184+-5.912691866</t>
  </si>
  <si>
    <t>35.0379417+-4.932897303</t>
  </si>
  <si>
    <t>34.35816799+-6.197072734</t>
  </si>
  <si>
    <t>33.85050693+-6.044155141</t>
  </si>
  <si>
    <t>35.91844012+-5.165944421</t>
  </si>
  <si>
    <t>28.94886962+-4.499654595</t>
  </si>
  <si>
    <t>35.27877398+-6.185176516</t>
  </si>
  <si>
    <t>35.07786312+-5.842995269</t>
  </si>
  <si>
    <t>34.24269107+-5.493760801</t>
  </si>
  <si>
    <t>36.58884889+-4.910902364</t>
  </si>
  <si>
    <t>34.34624061+-5.745617172</t>
  </si>
  <si>
    <t>33.70555944+-5.715668358</t>
  </si>
  <si>
    <t>36.28051862+-4.490236752</t>
  </si>
  <si>
    <t>34.10203117+-5.779417532</t>
  </si>
  <si>
    <t>41.83349558+-5.913529921</t>
  </si>
  <si>
    <t>40.85904792+-6.471139836</t>
  </si>
  <si>
    <t>41.6669257+-6.55232677</t>
  </si>
  <si>
    <t>41.20718671+-6.031005071</t>
  </si>
  <si>
    <t>41.98222306+-6.350695995</t>
  </si>
  <si>
    <t>40.5457101+-5.583407866</t>
  </si>
  <si>
    <t>41.93146013+-6.267522457</t>
  </si>
  <si>
    <t>42.45949201+-6.384830201</t>
  </si>
  <si>
    <t>40.38550925+-6.09784972</t>
  </si>
  <si>
    <t>43.5729728+-6.855084643</t>
  </si>
  <si>
    <t>41.2055757+-6.324939085</t>
  </si>
  <si>
    <t>41.60938332+-6.702814499</t>
  </si>
  <si>
    <t>41.50900315+-6.404725867</t>
  </si>
  <si>
    <t>41.07320016+-5.455678569</t>
  </si>
  <si>
    <t>42.79124862+-6.609374839</t>
  </si>
  <si>
    <t>40.37648626+-6.079276873</t>
  </si>
  <si>
    <t>42.29876993+-6.452831521</t>
  </si>
  <si>
    <t>37.98225893+-5.425222204</t>
  </si>
  <si>
    <t>42.25162423+-6.448957341</t>
  </si>
  <si>
    <t>41.93935581+-6.796637804</t>
  </si>
  <si>
    <t>42.45392258+-5.730802562</t>
  </si>
  <si>
    <t>42.19479757+-6.046236668</t>
  </si>
  <si>
    <t>41.14940318+-6.30033625</t>
  </si>
  <si>
    <t>42.42839032+-6.276031181</t>
  </si>
  <si>
    <t>40.60934376+-6.070286149</t>
  </si>
  <si>
    <t>41.3602868+-6.327715056</t>
  </si>
  <si>
    <t>42.14999566+-6.53630541</t>
  </si>
  <si>
    <t>41.71199058+-6.104882734</t>
  </si>
  <si>
    <t>40.080001+-6.159055371</t>
  </si>
  <si>
    <t>45.94572615+-5.915506077</t>
  </si>
  <si>
    <t>41.51390911+-6.057755051</t>
  </si>
  <si>
    <t>41.74177858+-6.547638956</t>
  </si>
  <si>
    <t>41.4119686+-6.220865484</t>
  </si>
  <si>
    <t>41.93938088+-6.60334663</t>
  </si>
  <si>
    <t>42.6926009+-6.035534474</t>
  </si>
  <si>
    <t>40.83585657+-6.044406915</t>
  </si>
  <si>
    <t>41.41638801+-6.081761186</t>
  </si>
  <si>
    <t>40.42044096+-6.050401877</t>
  </si>
  <si>
    <t>41.83271451+-6.107031875</t>
  </si>
  <si>
    <t>41.80367403+-6.694229553</t>
  </si>
  <si>
    <t>41.25930406+-6.251291374</t>
  </si>
  <si>
    <t>41.60611504+-6.496628698</t>
  </si>
  <si>
    <t>41.94602623+-7.036003779</t>
  </si>
  <si>
    <t>41.78374347+-6.1779581</t>
  </si>
  <si>
    <t>41.28005907+-6.428848224</t>
  </si>
  <si>
    <t>41.72574478+-6.407537294</t>
  </si>
  <si>
    <t>41.72326978+-6.53480702</t>
  </si>
  <si>
    <t>42.29955557+-6.938127451</t>
  </si>
  <si>
    <t>41.72621702+-6.352111111</t>
  </si>
  <si>
    <t>43.52236741+-6.051456142</t>
  </si>
  <si>
    <t>37.74984996+-6.038652838</t>
  </si>
  <si>
    <t>44.44453741+-6.362734947</t>
  </si>
  <si>
    <t>41.19528182+-6.048666734</t>
  </si>
  <si>
    <t>40.70519263+-6.553772246</t>
  </si>
  <si>
    <t>41.75416049+-6.642815881</t>
  </si>
  <si>
    <t>40.50292486+-6.515362326</t>
  </si>
  <si>
    <t>42.0377604+-5.891978339</t>
  </si>
  <si>
    <t>42.00066168+-6.347487454</t>
  </si>
  <si>
    <t>42.02470861+-6.411929066</t>
  </si>
  <si>
    <t>42.30768918+-5.868254745</t>
  </si>
  <si>
    <t>41.97259463+-6.686797229</t>
  </si>
  <si>
    <t>41.18366981+-6.452646197</t>
  </si>
  <si>
    <t>43.34959582+-6.285987543</t>
  </si>
  <si>
    <t>40.5168909+-5.930198612</t>
  </si>
  <si>
    <t>41.76623781+-6.644513891</t>
  </si>
  <si>
    <t>41.21889875+-6.62201275</t>
  </si>
  <si>
    <t>41.30474132+-6.463216621</t>
  </si>
  <si>
    <t>41.99760412+-6.934958886</t>
  </si>
  <si>
    <t>41.47674795+-6.218755812</t>
  </si>
  <si>
    <t>43.8925351+-7.044121746</t>
  </si>
  <si>
    <t>41.8499669+-6.531676112</t>
  </si>
  <si>
    <t>41.08494479+-5.753841754</t>
  </si>
  <si>
    <t>42.10087443+-6.621938841</t>
  </si>
  <si>
    <t>40.91451323+-5.982106322</t>
  </si>
  <si>
    <t>40.79715705+-6.093246334</t>
  </si>
  <si>
    <t>40.91545571+-5.592853388</t>
  </si>
  <si>
    <t>42.34467972+-6.323407249</t>
  </si>
  <si>
    <t>41.68037083+-5.987517507</t>
  </si>
  <si>
    <t>39.66067373+-6.432186473</t>
  </si>
  <si>
    <t>42.23809866+-5.89298037</t>
  </si>
  <si>
    <t>41.79409211+-6.523390752</t>
  </si>
  <si>
    <t>41.17045198+-6.61925059</t>
  </si>
  <si>
    <t>41.78585633+-6.662126672</t>
  </si>
  <si>
    <t>40.12045657+-5.739513765</t>
  </si>
  <si>
    <t>42.49588925+-6.027155923</t>
  </si>
  <si>
    <t>41.39858351+-6.551241701</t>
  </si>
  <si>
    <t>41.85384345+-6.115475958</t>
  </si>
  <si>
    <t>43.14707742+-7.752772109</t>
  </si>
  <si>
    <t>41.39397495+-5.801383512</t>
  </si>
  <si>
    <t>41.84000301+-6.58315543</t>
  </si>
  <si>
    <t>41.63362448+-6.20950922</t>
  </si>
  <si>
    <t>41.59567657+-5.924092377</t>
  </si>
  <si>
    <t>41.2203523+-6.124983364</t>
  </si>
  <si>
    <t>40.60257099+-7.422197715</t>
  </si>
  <si>
    <t>41.3520782+-5.915450888</t>
  </si>
  <si>
    <t>41.69752762+-6.954334203</t>
  </si>
  <si>
    <t>41.21626179+-6.171273852</t>
  </si>
  <si>
    <t>41.90539883+-6.792597448</t>
  </si>
  <si>
    <t>40.9933991+-6.214701126</t>
  </si>
  <si>
    <t>42.01668679+-6.121544476</t>
  </si>
  <si>
    <t>43.77749851+-6.074296555</t>
  </si>
  <si>
    <t>40.22384609+-5.911870197</t>
  </si>
  <si>
    <t>42.37414882+-6.640112466</t>
  </si>
  <si>
    <t>41.1973038+-6.062815994</t>
  </si>
  <si>
    <t>42.66002258+-6.535674907</t>
  </si>
  <si>
    <t>43.44334103+-6.258432007</t>
  </si>
  <si>
    <t>41.41324894+-6.080278661</t>
  </si>
  <si>
    <t>38.28998955+-6.205041428</t>
  </si>
  <si>
    <t>42.3604256+-6.241642128</t>
  </si>
  <si>
    <t>44.3292307+-6.74070499</t>
  </si>
  <si>
    <t>40.38653656+-6.422010048</t>
  </si>
  <si>
    <t>42.52330733+-5.753480049</t>
  </si>
  <si>
    <t>42.70331637+-6.114136829</t>
  </si>
  <si>
    <t>39.93256399+-6.077463395</t>
  </si>
  <si>
    <t>42.37422904+-5.968119923</t>
  </si>
  <si>
    <t>41.7396201+-6.303480811</t>
  </si>
  <si>
    <t>168.4483068+-17.19542831</t>
  </si>
  <si>
    <t>167.8662732+-20.7434944</t>
  </si>
  <si>
    <t>166.922919+-18.66702081</t>
  </si>
  <si>
    <t>169.626062+-23.89436095</t>
  </si>
  <si>
    <t>167.3526186+-17.91943062</t>
  </si>
  <si>
    <t>165.0010335+-21.30960555</t>
  </si>
  <si>
    <t>168.118852+-19.27615408</t>
  </si>
  <si>
    <t>170.027284+-19.21676573</t>
  </si>
  <si>
    <t>168.712117+-21.53357029</t>
  </si>
  <si>
    <t>166.6816731+-24.98084701</t>
  </si>
  <si>
    <t>166.88775+-20.72327053</t>
  </si>
  <si>
    <t>161.9466491+-20.33005456</t>
  </si>
  <si>
    <t>173.5061039+-15.49120843</t>
  </si>
  <si>
    <t>153.7922811+-23.93017227</t>
  </si>
  <si>
    <t>165.1014498+-18.76912016</t>
  </si>
  <si>
    <t>170.12248+-18.83630397</t>
  </si>
  <si>
    <t>171.3947589+-15.12930868</t>
  </si>
  <si>
    <t>155.6333145+-21.29638016</t>
  </si>
  <si>
    <t>166.3677786+-20.9458787</t>
  </si>
  <si>
    <t>165.5259326+-22.92738101</t>
  </si>
  <si>
    <t>178.2098941+-13.84592738</t>
  </si>
  <si>
    <t>161.1643925+-20.30312162</t>
  </si>
  <si>
    <t>168.622321+-24.10195222</t>
  </si>
  <si>
    <t>160.2319431+-15.26234692</t>
  </si>
  <si>
    <t>172.9781603+-20.409863</t>
  </si>
  <si>
    <t>157.4645555+-30.57623578</t>
  </si>
  <si>
    <t>169.8941029+-20.60013751</t>
  </si>
  <si>
    <t>161.4176975+-20.44877419</t>
  </si>
  <si>
    <t>170.9419229+-16.80011355</t>
  </si>
  <si>
    <t>159.9242362+-28.04255934</t>
  </si>
  <si>
    <t>167.2578151+-19.59930646</t>
  </si>
  <si>
    <t>167.5996951+-22.16347692</t>
  </si>
  <si>
    <t>169.3140797+-17.08787364</t>
  </si>
  <si>
    <t>166.2195513+-20.17511399</t>
  </si>
  <si>
    <t>164.0127358+-16.95885206</t>
  </si>
  <si>
    <t>171.3577519+-23.31381338</t>
  </si>
  <si>
    <t>166.5769906+-19.22683765</t>
  </si>
  <si>
    <t>171.7949926+-19.98587326</t>
  </si>
  <si>
    <t>166.5416987+-17.89840451</t>
  </si>
  <si>
    <t>160.2497329+-26.74388133</t>
  </si>
  <si>
    <t>166.6085009+-20.8385488</t>
  </si>
  <si>
    <t>167.9626746+-23.1116708</t>
  </si>
  <si>
    <t>164.3320753+-23.2067816</t>
  </si>
  <si>
    <t>167.9613224+-25.97888767</t>
  </si>
  <si>
    <t>167.4448729+-20.57877242</t>
  </si>
  <si>
    <t>165.6607117+-23.40955627</t>
  </si>
  <si>
    <t>164.7795564+-21.63419167</t>
  </si>
  <si>
    <t>168.2622813+-15.91931953</t>
  </si>
  <si>
    <t>164.7165692+-20.71696742</t>
  </si>
  <si>
    <t>172.498078+-19.00904952</t>
  </si>
  <si>
    <t>161.2557266+-27.6337774</t>
  </si>
  <si>
    <t>164.601307+-25.50489464</t>
  </si>
  <si>
    <t>167.7470183+-18.72935834</t>
  </si>
  <si>
    <t>168.8362692+-19.46982111</t>
  </si>
  <si>
    <t>161.9283432+-22.72230248</t>
  </si>
  <si>
    <t>165.3058651+-24.04523808</t>
  </si>
  <si>
    <t>175.0309736+-16.18362242</t>
  </si>
  <si>
    <t>167.4657374+-19.2135999</t>
  </si>
  <si>
    <t>165.945748+-18.64254403</t>
  </si>
  <si>
    <t>163.8794038+-19.94321773</t>
  </si>
  <si>
    <t>167.6155605+-17.94101765</t>
  </si>
  <si>
    <t>164.9715329+-19.79172401</t>
  </si>
  <si>
    <t>169.9432188+-20.79265894</t>
  </si>
  <si>
    <t>156.443368+-28.24562236</t>
  </si>
  <si>
    <t>165.1806052+-21.58773159</t>
  </si>
  <si>
    <t>166.8994427+-20.17362529</t>
  </si>
  <si>
    <t>166.9362424+-20.25155642</t>
  </si>
  <si>
    <t>169.3247007+-16.94572811</t>
  </si>
  <si>
    <t>167.1231849+-22.83523799</t>
  </si>
  <si>
    <t>167.5820712+-16.83979807</t>
  </si>
  <si>
    <t>155.9968337+-27.10352271</t>
  </si>
  <si>
    <t>178.0439449+-19.58873557</t>
  </si>
  <si>
    <t>166.3227139+-18.49729299</t>
  </si>
  <si>
    <t>164.3454705+-22.297796</t>
  </si>
  <si>
    <t>165.0556973+-16.77265219</t>
  </si>
  <si>
    <t>174.5518144+-20.81690044</t>
  </si>
  <si>
    <t>168.5400577+-15.95915851</t>
  </si>
  <si>
    <t>167.4214502+-16.4143623</t>
  </si>
  <si>
    <t>162.9336143+-18.28160202</t>
  </si>
  <si>
    <t>171.7603828+-17.51847852</t>
  </si>
  <si>
    <t>165.8229817+-17.39526391</t>
  </si>
  <si>
    <t>172.2218598+-20.12173008</t>
  </si>
  <si>
    <t>165.4500732+-18.28504205</t>
  </si>
  <si>
    <t>180.6094624+-15.36269045</t>
  </si>
  <si>
    <t>163.9777456+-16.94580247</t>
  </si>
  <si>
    <t>171.7255288+-21.11345643</t>
  </si>
  <si>
    <t>166.7985237+-19.33047761</t>
  </si>
  <si>
    <t>171.7962507+-19.43658335</t>
  </si>
  <si>
    <t>164.3858988+-22.27352879</t>
  </si>
  <si>
    <t>165.3318984+-19.76671349</t>
  </si>
  <si>
    <t>167.0529327+-19.98280747</t>
  </si>
  <si>
    <t>169.0345739+-15.62651303</t>
  </si>
  <si>
    <t>169.5414849+-17.79333406</t>
  </si>
  <si>
    <t>162.7111202+-15.47800425</t>
  </si>
  <si>
    <t>169.165805+-17.90276971</t>
  </si>
  <si>
    <t>162.735286+-23.81185239</t>
  </si>
  <si>
    <t>169.930426+-19.59212499</t>
  </si>
  <si>
    <t>165.346108+-17.46536688</t>
  </si>
  <si>
    <t>165.94089+-19.99903036</t>
  </si>
  <si>
    <t>164.7309316+-17.33250096</t>
  </si>
  <si>
    <t>170.7006684+-13.26707642</t>
  </si>
  <si>
    <t>167.2364463+-16.44737501</t>
  </si>
  <si>
    <t>171.4014832+-15.18565905</t>
  </si>
  <si>
    <t>159.8408367+-25.70925693</t>
  </si>
  <si>
    <t>168.8550535+-15.68914519</t>
  </si>
  <si>
    <t>169.8697287+-14.45471849</t>
  </si>
  <si>
    <t>165.7753364+-18.91741704</t>
  </si>
  <si>
    <t>170.3247011+-18.37514923</t>
  </si>
  <si>
    <t>169.7924155+-26.59296621</t>
  </si>
  <si>
    <t>167.0748966+-15.4671415</t>
  </si>
  <si>
    <t>167.5671356+-21.33771895</t>
  </si>
  <si>
    <t>163.5154437+-16.98255522</t>
  </si>
  <si>
    <t>167.2561456+-22.93391928</t>
  </si>
  <si>
    <t>161.8861143+-17.59168363</t>
  </si>
  <si>
    <t>161.2218052+-20.51716038</t>
  </si>
  <si>
    <t>168.6886792+-19.0107471</t>
  </si>
  <si>
    <t>246.7890459+-15.04689347</t>
  </si>
  <si>
    <t>248.5158163+-15.56056578</t>
  </si>
  <si>
    <t>248.414642+-16.18876062</t>
  </si>
  <si>
    <t>242.7011323+-15.81845197</t>
  </si>
  <si>
    <t>248.1409033+-16.24365444</t>
  </si>
  <si>
    <t>237.3212578+-13.38949983</t>
  </si>
  <si>
    <t>247.4081679+-15.38068209</t>
  </si>
  <si>
    <t>246.394846+-16.38332678</t>
  </si>
  <si>
    <t>241.0658932+-14.83013658</t>
  </si>
  <si>
    <t>250.2837486+-18.53501756</t>
  </si>
  <si>
    <t>248.9109436+-15.56280122</t>
  </si>
  <si>
    <t>245.9068373+-16.85082729</t>
  </si>
  <si>
    <t>246.3884758+-14.70945642</t>
  </si>
  <si>
    <t>240.5517934+-12.49596759</t>
  </si>
  <si>
    <t>251.7458213+-15.90447422</t>
  </si>
  <si>
    <t>242.3465395+-14.32220879</t>
  </si>
  <si>
    <t>248.5880254+-15.67074306</t>
  </si>
  <si>
    <t>242.335014+-13.0699586</t>
  </si>
  <si>
    <t>247.5665496+-16.52283139</t>
  </si>
  <si>
    <t>246.9981659+-17.3495438</t>
  </si>
  <si>
    <t>246.4035237+-13.97740937</t>
  </si>
  <si>
    <t>248.6624975+-15.96410254</t>
  </si>
  <si>
    <t>245.4051305+-16.50300673</t>
  </si>
  <si>
    <t>253.9946405+-13.95266063</t>
  </si>
  <si>
    <t>240.1675287+-15.05250304</t>
  </si>
  <si>
    <t>245.675011+-17.38252574</t>
  </si>
  <si>
    <t>250.7300788+-16.55744116</t>
  </si>
  <si>
    <t>247.7413289+-15.7995197</t>
  </si>
  <si>
    <t>243.363151+-15.23584943</t>
  </si>
  <si>
    <t>251.3816469+-18.72465349</t>
  </si>
  <si>
    <t>248.5332824+-14.83152241</t>
  </si>
  <si>
    <t>244.449736+-16.83662268</t>
  </si>
  <si>
    <t>247.7905479+-14.5557898</t>
  </si>
  <si>
    <t>246.6524293+-15.84710258</t>
  </si>
  <si>
    <t>253.4511012+-14.39196184</t>
  </si>
  <si>
    <t>245.2799717+-15.82478825</t>
  </si>
  <si>
    <t>246.1450267+-15.40563241</t>
  </si>
  <si>
    <t>242.7415071+-14.77069169</t>
  </si>
  <si>
    <t>249.6894342+-14.44927382</t>
  </si>
  <si>
    <t>247.9616148+-17.93170708</t>
  </si>
  <si>
    <t>247.7011924+-15.90886965</t>
  </si>
  <si>
    <t>242.1661852+-16.88450051</t>
  </si>
  <si>
    <t>251.7214242+-17.89042041</t>
  </si>
  <si>
    <t>244.1271465+-16.31822199</t>
  </si>
  <si>
    <t>247.7456739+-15.89486544</t>
  </si>
  <si>
    <t>247.9972308+-16.97219925</t>
  </si>
  <si>
    <t>247.4753886+-17.04703298</t>
  </si>
  <si>
    <t>252.025569+-16.55978815</t>
  </si>
  <si>
    <t>246.1665577+-14.87378211</t>
  </si>
  <si>
    <t>250.4295687+-15.68552092</t>
  </si>
  <si>
    <t>241.6129639+-16.39998353</t>
  </si>
  <si>
    <t>249.4702464+-19.63163234</t>
  </si>
  <si>
    <t>244.415208+-14.21813343</t>
  </si>
  <si>
    <t>247.9002875+-16.09686169</t>
  </si>
  <si>
    <t>250.3986479+-17.35719643</t>
  </si>
  <si>
    <t>246.0687032+-16.03386523</t>
  </si>
  <si>
    <t>246.8840429+-14.8487655</t>
  </si>
  <si>
    <t>246.24802+-15.09501429</t>
  </si>
  <si>
    <t>250.8062925+-15.47101147</t>
  </si>
  <si>
    <t>247.3693874+-13.76147189</t>
  </si>
  <si>
    <t>250.1286969+-16.61429241</t>
  </si>
  <si>
    <t>250.0668782+-15.36425436</t>
  </si>
  <si>
    <t>253.1732433+-15.92796463</t>
  </si>
  <si>
    <t>238.7370691+-18.74087704</t>
  </si>
  <si>
    <t>248.0143639+-17.25324441</t>
  </si>
  <si>
    <t>251.4527287+-16.36154405</t>
  </si>
  <si>
    <t>249.5782015+-15.62005879</t>
  </si>
  <si>
    <t>249.8549431+-16.71381747</t>
  </si>
  <si>
    <t>243.6524603+-15.83785218</t>
  </si>
  <si>
    <t>256.7841802+-15.10685702</t>
  </si>
  <si>
    <t>246.9784132+-18.64880312</t>
  </si>
  <si>
    <t>242.8950068+-14.02478564</t>
  </si>
  <si>
    <t>251.5826767+-15.17659492</t>
  </si>
  <si>
    <t>246.3024524+-15.50915764</t>
  </si>
  <si>
    <t>249.6437412+-14.54560249</t>
  </si>
  <si>
    <t>240.7255193+-13.60055889</t>
  </si>
  <si>
    <t>250.8284421+-16.15461387</t>
  </si>
  <si>
    <t>250.139149+-14.69576407</t>
  </si>
  <si>
    <t>246.7524872+-14.01462786</t>
  </si>
  <si>
    <t>242.9768755+-15.77360408</t>
  </si>
  <si>
    <t>250.0011333+-14.55343868</t>
  </si>
  <si>
    <t>244.9163458+-17.27536751</t>
  </si>
  <si>
    <t>250.2684249+-15.644792</t>
  </si>
  <si>
    <t>239.2231957+-13.31768346</t>
  </si>
  <si>
    <t>254.6369435+-14.81815261</t>
  </si>
  <si>
    <t>243.7644535+-17.12506114</t>
  </si>
  <si>
    <t>249.4829482+-14.81603491</t>
  </si>
  <si>
    <t>249.0557832+-20.46334116</t>
  </si>
  <si>
    <t>247.0114724+-15.39053824</t>
  </si>
  <si>
    <t>252.4171716+-16.89208489</t>
  </si>
  <si>
    <t>247.1420067+-15.19805646</t>
  </si>
  <si>
    <t>247.4164263+-14.66019983</t>
  </si>
  <si>
    <t>247.669496+-15.12317777</t>
  </si>
  <si>
    <t>254.3646519+-14.32520089</t>
  </si>
  <si>
    <t>246.0411392+-14.99547849</t>
  </si>
  <si>
    <t>251.0065337+-17.03698264</t>
  </si>
  <si>
    <t>246.5828615+-15.03115247</t>
  </si>
  <si>
    <t>251.5176718+-16.11305162</t>
  </si>
  <si>
    <t>248.7242542+-15.39624073</t>
  </si>
  <si>
    <t>251.812792+-15.45905497</t>
  </si>
  <si>
    <t>254.3996696+-15.10609706</t>
  </si>
  <si>
    <t>244.6875975+-14.09193804</t>
  </si>
  <si>
    <t>250.2424568+-14.96584758</t>
  </si>
  <si>
    <t>248.3458256+-17.19908125</t>
  </si>
  <si>
    <t>250.2998633+-15.30862634</t>
  </si>
  <si>
    <t>254.218381+-15.68239857</t>
  </si>
  <si>
    <t>245.719626+-15.35927297</t>
  </si>
  <si>
    <t>243.9404949+-15.08130704</t>
  </si>
  <si>
    <t>247.9185187+-16.71462396</t>
  </si>
  <si>
    <t>260.6415802+-15.28967655</t>
  </si>
  <si>
    <t>246.4952988+-15.73877092</t>
  </si>
  <si>
    <t>253.9635634+-13.83705292</t>
  </si>
  <si>
    <t>248.8546049+-16.48345729</t>
  </si>
  <si>
    <t>246.6548832+-15.88700226</t>
  </si>
  <si>
    <t>250.460315+-15.67892197</t>
  </si>
  <si>
    <t>247.1753999+-16.05797932</t>
  </si>
  <si>
    <t>133.5501516+-14.5864575</t>
  </si>
  <si>
    <t>137.2248579+-13.86356587</t>
  </si>
  <si>
    <t>134.5939099+-16.07311522</t>
  </si>
  <si>
    <t>128.4028005+-16.79995592</t>
  </si>
  <si>
    <t>133.7617199+-16.75587911</t>
  </si>
  <si>
    <t>131.1759171+-14.17971973</t>
  </si>
  <si>
    <t>134.3536681+-15.39223091</t>
  </si>
  <si>
    <t>131.6226454+-16.60667329</t>
  </si>
  <si>
    <t>128.7792522+-16.726549</t>
  </si>
  <si>
    <t>134.6790308+-15.59044886</t>
  </si>
  <si>
    <t>137.9918233+-12.86244512</t>
  </si>
  <si>
    <t>132.8777122+-17.85113603</t>
  </si>
  <si>
    <t>133.5347796+-14.6189476</t>
  </si>
  <si>
    <t>138.3149581+-11.84240816</t>
  </si>
  <si>
    <t>135.6976625+-13.90217436</t>
  </si>
  <si>
    <t>132.4726992+-15.20650014</t>
  </si>
  <si>
    <t>131.8593472+-15.76852157</t>
  </si>
  <si>
    <t>139.3152979+-12.39326305</t>
  </si>
  <si>
    <t>134.1822841+-15.72069618</t>
  </si>
  <si>
    <t>135.1569938+-15.22811477</t>
  </si>
  <si>
    <t>133.3721008+-14.75916299</t>
  </si>
  <si>
    <t>138.1387692+-13.59815394</t>
  </si>
  <si>
    <t>132.993331+-15.65633434</t>
  </si>
  <si>
    <t>140.2438888+-12.00261967</t>
  </si>
  <si>
    <t>126.6427233+-17.49902637</t>
  </si>
  <si>
    <t>136.5343049+-14.13672631</t>
  </si>
  <si>
    <t>133.8860493+-15.20879101</t>
  </si>
  <si>
    <t>139.2044874+-12.99756502</t>
  </si>
  <si>
    <t>130.2007069+-16.46363318</t>
  </si>
  <si>
    <t>135.0024601+-15.07979301</t>
  </si>
  <si>
    <t>135.1623792+-13.87745061</t>
  </si>
  <si>
    <t>132.4813202+-16.60405867</t>
  </si>
  <si>
    <t>136.0533594+-13.59369049</t>
  </si>
  <si>
    <t>134.5857886+-14.65443039</t>
  </si>
  <si>
    <t>138.0789191+-11.78598189</t>
  </si>
  <si>
    <t>129.2822849+-17.7836506</t>
  </si>
  <si>
    <t>133.8834279+-14.95786024</t>
  </si>
  <si>
    <t>126.2629194+-17.10243367</t>
  </si>
  <si>
    <t>135.1573927+-13.52793115</t>
  </si>
  <si>
    <t>137.1207667+-14.27109419</t>
  </si>
  <si>
    <t>134.5539392+-14.70266385</t>
  </si>
  <si>
    <t>128.9858738+-18.35477208</t>
  </si>
  <si>
    <t>136.0148384+-15.12600051</t>
  </si>
  <si>
    <t>133.3396257+-15.19430434</t>
  </si>
  <si>
    <t>134.9217848+-16.46588259</t>
  </si>
  <si>
    <t>135.3225061+-14.61570883</t>
  </si>
  <si>
    <t>134.545818+-16.07104655</t>
  </si>
  <si>
    <t>135.2280138+-15.05819213</t>
  </si>
  <si>
    <t>138.1521749+-12.1092944</t>
  </si>
  <si>
    <t>132.7767874+-14.8133954</t>
  </si>
  <si>
    <t>138.0149792+-15.70354403</t>
  </si>
  <si>
    <t>132.0016366+-19.35366753</t>
  </si>
  <si>
    <t>132.5369828+-14.06570031</t>
  </si>
  <si>
    <t>134.4295552+-15.18540599</t>
  </si>
  <si>
    <t>137.0808523+-14.2461306</t>
  </si>
  <si>
    <t>136.6147246+-13.75832763</t>
  </si>
  <si>
    <t>135.0243537+-13.97147157</t>
  </si>
  <si>
    <t>134.5691951+-14.5521668</t>
  </si>
  <si>
    <t>137.7613251+-12.95848607</t>
  </si>
  <si>
    <t>136.4948988+-12.53758148</t>
  </si>
  <si>
    <t>135.1202822+-15.50649956</t>
  </si>
  <si>
    <t>138.1479009+-13.50260909</t>
  </si>
  <si>
    <t>134.0145115+-13.879855</t>
  </si>
  <si>
    <t>135.4196074+-15.91059138</t>
  </si>
  <si>
    <t>135.4049433+-15.19115913</t>
  </si>
  <si>
    <t>139.3797239+-12.79169684</t>
  </si>
  <si>
    <t>137.9493714+-13.02644962</t>
  </si>
  <si>
    <t>133.6989064+-16.07135381</t>
  </si>
  <si>
    <t>133.1908718+-15.37939367</t>
  </si>
  <si>
    <t>140.3255571+-10.16174318</t>
  </si>
  <si>
    <t>137.8742741+-13.91420783</t>
  </si>
  <si>
    <t>137.8091889+-12.63764234</t>
  </si>
  <si>
    <t>136.4905034+-13.81041718</t>
  </si>
  <si>
    <t>136.8462389+-13.26277719</t>
  </si>
  <si>
    <t>136.0528423+-14.18392472</t>
  </si>
  <si>
    <t>127.1785142+-14.66296107</t>
  </si>
  <si>
    <t>135.895837+-14.51480171</t>
  </si>
  <si>
    <t>135.7277167+-14.61357985</t>
  </si>
  <si>
    <t>140.7273201+-11.7032377</t>
  </si>
  <si>
    <t>129.0336621+-18.04346363</t>
  </si>
  <si>
    <t>136.8833329+-13.06019318</t>
  </si>
  <si>
    <t>127.9201792+-19.04839814</t>
  </si>
  <si>
    <t>138.3880857+-13.19191582</t>
  </si>
  <si>
    <t>131.5584506+-14.96814804</t>
  </si>
  <si>
    <t>137.1098882+-12.72142669</t>
  </si>
  <si>
    <t>128.9401496+-18.20212889</t>
  </si>
  <si>
    <t>137.1827949+-12.72664017</t>
  </si>
  <si>
    <t>133.5086039+-17.80702694</t>
  </si>
  <si>
    <t>133.823509+-14.3131601</t>
  </si>
  <si>
    <t>139.0555402+-13.38271956</t>
  </si>
  <si>
    <t>136.5993599+-13.67546016</t>
  </si>
  <si>
    <t>135.2971323+-14.50855232</t>
  </si>
  <si>
    <t>133.7722169+-15.25861153</t>
  </si>
  <si>
    <t>139.8429717+-12.68319217</t>
  </si>
  <si>
    <t>132.9290351+-14.96757521</t>
  </si>
  <si>
    <t>138.619925+-13.23122017</t>
  </si>
  <si>
    <t>132.6187251+-15.49915268</t>
  </si>
  <si>
    <t>137.3213908+-13.5925008</t>
  </si>
  <si>
    <t>136.3884646+-13.92794031</t>
  </si>
  <si>
    <t>139.2959883+-12.66426465</t>
  </si>
  <si>
    <t>133.2701739+-14.16839974</t>
  </si>
  <si>
    <t>135.3324946+-14.78030197</t>
  </si>
  <si>
    <t>134.9557414+-14.48875188</t>
  </si>
  <si>
    <t>138.079825+-13.20662763</t>
  </si>
  <si>
    <t>135.1378498+-14.16168284</t>
  </si>
  <si>
    <t>132.9013986+-14.68280405</t>
  </si>
  <si>
    <t>137.3379378+-14.63159757</t>
  </si>
  <si>
    <t>135.8543365+-16.12483128</t>
  </si>
  <si>
    <t>130.3874201+-16.04600521</t>
  </si>
  <si>
    <t>139.854765+-9.9457546</t>
  </si>
  <si>
    <t>136.8839328+-13.97089355</t>
  </si>
  <si>
    <t>138.4893338+-11.20288401</t>
  </si>
  <si>
    <t>133.4506116+-14.76312866</t>
  </si>
  <si>
    <t>135.2220368+-14.53848574</t>
  </si>
  <si>
    <t>141.4616143+-10.79677539</t>
  </si>
  <si>
    <t>135.1344474+-15.13386885</t>
  </si>
  <si>
    <t>4.669263992+-7.3768852</t>
  </si>
  <si>
    <t>4.937088363+-6.043252668</t>
  </si>
  <si>
    <t>5.114915066+-6.40043174</t>
  </si>
  <si>
    <t>2.883424883+-8.353372593</t>
  </si>
  <si>
    <t>1.61995753+-6.878812621</t>
  </si>
  <si>
    <t>1.316824395+-6.202298352</t>
  </si>
  <si>
    <t>4.701838852+-6.343364775</t>
  </si>
  <si>
    <t>4.506435957+-8.022225336</t>
  </si>
  <si>
    <t>2.500629915+-6.487483035</t>
  </si>
  <si>
    <t>3.257091575+-5.645223422</t>
  </si>
  <si>
    <t>5.333952442+-5.724808347</t>
  </si>
  <si>
    <t>5.63080377+-7.380945551</t>
  </si>
  <si>
    <t>3.63762736+-7.836848644</t>
  </si>
  <si>
    <t>5.34256119+-6.769398795</t>
  </si>
  <si>
    <t>5.063351887+-5.940856281</t>
  </si>
  <si>
    <t>3.051675225+-5.618741881</t>
  </si>
  <si>
    <t>3.789916523+-7.390738001</t>
  </si>
  <si>
    <t>4.51169025+-7.367480335</t>
  </si>
  <si>
    <t>5.35220761+-6.308939375</t>
  </si>
  <si>
    <t>4.976769815+-5.85511495</t>
  </si>
  <si>
    <t>3.21295389+-6.151883531</t>
  </si>
  <si>
    <t>3.007991215+-6.610903221</t>
  </si>
  <si>
    <t>2.917421633+-7.127778692</t>
  </si>
  <si>
    <t>3.565953115+-5.645354125</t>
  </si>
  <si>
    <t>3.88385094+-5.422321624</t>
  </si>
  <si>
    <t>3.854677215+-6.046489668</t>
  </si>
  <si>
    <t>5.696906957+-7.419908574</t>
  </si>
  <si>
    <t>3.2238463+-6.653368128</t>
  </si>
  <si>
    <t>4.693106365+-5.621489514</t>
  </si>
  <si>
    <t>1.99224516+-5.378883903</t>
  </si>
  <si>
    <t>2.91285184+-6.836495455</t>
  </si>
  <si>
    <t>4.769144666+-7.115062045</t>
  </si>
  <si>
    <t>5.014534254+-5.661888473</t>
  </si>
  <si>
    <t>4.781422462+-7.109374366</t>
  </si>
  <si>
    <t>2.99431394+-7.785708201</t>
  </si>
  <si>
    <t>2.30879874+-6.34862376</t>
  </si>
  <si>
    <t>2.882555515+-5.625820013</t>
  </si>
  <si>
    <t>2.40233459+-6.164484648</t>
  </si>
  <si>
    <t>4.277699348+-7.434262784</t>
  </si>
  <si>
    <t>3.83135131+-6.267605748</t>
  </si>
  <si>
    <t>3.123394072+-5.99324385</t>
  </si>
  <si>
    <t>2.970778565+-7.435621562</t>
  </si>
  <si>
    <t>3.283184025+-8.379091793</t>
  </si>
  <si>
    <t>3.366540313+-7.08838562</t>
  </si>
  <si>
    <t>2.779713015+-6.010138863</t>
  </si>
  <si>
    <t>4.27739887+-6.159596513</t>
  </si>
  <si>
    <t>4.44710603+-7.659896028</t>
  </si>
  <si>
    <t>5.93078574+-8.159398651</t>
  </si>
  <si>
    <t>5.08953643+-6.837062228</t>
  </si>
  <si>
    <t>3.73586688+-6.155468589</t>
  </si>
  <si>
    <t>3.46997736+-6.002402289</t>
  </si>
  <si>
    <t>6.57506382+-5.622397757</t>
  </si>
  <si>
    <t>3.04022066+-5.997632879</t>
  </si>
  <si>
    <t>4.59546983+-7.622059704</t>
  </si>
  <si>
    <t>4.375538508+-7.187089795</t>
  </si>
  <si>
    <t>3.1158516+-5.957384892</t>
  </si>
  <si>
    <t>3.632819005+-5.71790703</t>
  </si>
  <si>
    <t>4.450718054+-7.052620472</t>
  </si>
  <si>
    <t>1.007891633+-7.018524184</t>
  </si>
  <si>
    <t>0.651975205+-7.73420549</t>
  </si>
  <si>
    <t>0.55718122+-6.84223418</t>
  </si>
  <si>
    <t>2.44849857+-5.36222386</t>
  </si>
  <si>
    <t>0.958097525+-6.021171406</t>
  </si>
  <si>
    <t>0.04477756+-7.994697087</t>
  </si>
  <si>
    <t>3.650736402+-5.953308668</t>
  </si>
  <si>
    <t>0.821904505+-5.273887489</t>
  </si>
  <si>
    <t>1.75412254+-6.215250071</t>
  </si>
  <si>
    <t>0.405152617+-5.22091402</t>
  </si>
  <si>
    <t>1.383149073+-7.137541337</t>
  </si>
  <si>
    <t>0.248515616+-5.844589852</t>
  </si>
  <si>
    <t>1.45545264+-5.750100237</t>
  </si>
  <si>
    <t>1.079020858+-6.937391959</t>
  </si>
  <si>
    <t>0.02654547+-5.327748976</t>
  </si>
  <si>
    <t>1.62921758+-5.049062463</t>
  </si>
  <si>
    <t>1.830155615+-5.83842548</t>
  </si>
  <si>
    <t>0.232769383+-7.267531059</t>
  </si>
  <si>
    <t>1.212409614+-6.602825965</t>
  </si>
  <si>
    <t>0.040509788+-5.101381483</t>
  </si>
  <si>
    <t>1.40762038+-6.110211594</t>
  </si>
  <si>
    <t>2.450463597+-5.95288669</t>
  </si>
  <si>
    <t>0.085138156+-7.33482861</t>
  </si>
  <si>
    <t>0.2497301+-5.465936692</t>
  </si>
  <si>
    <t>4.20195891+-7.474130281</t>
  </si>
  <si>
    <t>0.30800139+-8.103943058</t>
  </si>
  <si>
    <t>0.390702813+-6.541807469</t>
  </si>
  <si>
    <t>1.52581045+-5.721742272</t>
  </si>
  <si>
    <t>0.9027877+-5.802573183</t>
  </si>
  <si>
    <t>2.37141131+-5.53084199</t>
  </si>
  <si>
    <t>0.289644508+-5.466308909</t>
  </si>
  <si>
    <t>1.81682483+-7.296739712</t>
  </si>
  <si>
    <t>2.20693789+-5.102912949</t>
  </si>
  <si>
    <t>0.131174606+-1.037114654</t>
  </si>
  <si>
    <t>0.090928557+-1.348584647</t>
  </si>
  <si>
    <t>0.022918147+-1.440581289</t>
  </si>
  <si>
    <t>0.083636472+-1.059429648</t>
  </si>
  <si>
    <t>0.20960946+-1.241467046</t>
  </si>
  <si>
    <t>0.405127287+-1.314591153</t>
  </si>
  <si>
    <t>0.04813901+-1.06390248</t>
  </si>
  <si>
    <t>0.103718657+-0.96838351</t>
  </si>
  <si>
    <t>0.140677273+-1.059239305</t>
  </si>
  <si>
    <t>0.06298318+-1.077369092</t>
  </si>
  <si>
    <t>0.31922384+-1.157184907</t>
  </si>
  <si>
    <t>0.120123225+-1.180634772</t>
  </si>
  <si>
    <t>0.09033978+-1.224881419</t>
  </si>
  <si>
    <t>0.091864375+-0.987794209</t>
  </si>
  <si>
    <t>0.11089297+-1.02905788</t>
  </si>
  <si>
    <t>0.08057912+-0.979481647</t>
  </si>
  <si>
    <t>0.137819012+-1.114701875</t>
  </si>
  <si>
    <t>0.048178264+-1.067511583</t>
  </si>
  <si>
    <t>0.07345093+-1.057917981</t>
  </si>
  <si>
    <t>0.267940587+-1.02345949</t>
  </si>
  <si>
    <t>0.1006628+-1.276722001</t>
  </si>
  <si>
    <t>0.108209105+-1.04837346</t>
  </si>
  <si>
    <t>0.05705728+-1.041973836</t>
  </si>
  <si>
    <t>0.29031752+-1.274316991</t>
  </si>
  <si>
    <t>0.02969009+-1.387762192</t>
  </si>
  <si>
    <t>0.249746683+-1.079629471</t>
  </si>
  <si>
    <t>0.17240659+-1.117193141</t>
  </si>
  <si>
    <t>0.17363344+-0.962751356</t>
  </si>
  <si>
    <t>0.27992365+-1.032271284</t>
  </si>
  <si>
    <t>0.223533098+-1.051382708</t>
  </si>
  <si>
    <t>0.179344593+-1.205594916</t>
  </si>
  <si>
    <t>0.0816984+-1.146398895</t>
  </si>
  <si>
    <t>0.00429577+-1.094674371</t>
  </si>
  <si>
    <t>TTT</t>
  </si>
  <si>
    <t>TCC</t>
  </si>
  <si>
    <t>CCT</t>
  </si>
  <si>
    <t>TTC</t>
  </si>
  <si>
    <t>GTC</t>
  </si>
  <si>
    <t>CCC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</si>
  <si>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</si>
  <si>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</si>
  <si>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</si>
  <si>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</si>
  <si>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</si>
  <si>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</si>
  <si>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</si>
  <si>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</si>
  <si>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</si>
  <si>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</si>
  <si>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</si>
  <si>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</si>
  <si>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</si>
  <si>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</si>
  <si>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</si>
  <si>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</si>
  <si>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</si>
  <si>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</si>
  <si>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</si>
  <si>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</si>
  <si>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</si>
  <si>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Trimer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</si>
</sst>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9"/>
  <sheetViews>
    <sheetView topLeftCell="A39" workbookViewId="0">
      <selection sqref="A1:XFD1"/>
    </sheetView>
  </sheetViews>
  <sheetFormatPr defaultRowHeight="14.5"/>
  <sheetData>
    <row r="1" spans="1:27" s="1" customFormat="1">
      <c r="A1" s="1" t="s">
        <v>69</v>
      </c>
      <c r="B1" s="1" t="s">
        <v>70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</row>
    <row r="2" spans="1:27">
      <c r="A2" t="s">
        <v>0</v>
      </c>
      <c r="B2" t="s">
        <v>0</v>
      </c>
      <c r="C2">
        <v>0.13006300870055301</v>
      </c>
      <c r="D2">
        <v>-1.3124633333333499E-3</v>
      </c>
      <c r="E2">
        <v>1.2149177863654499E-2</v>
      </c>
      <c r="F2">
        <v>6.4326211266666604</v>
      </c>
      <c r="G2">
        <v>2.4537235216666602</v>
      </c>
      <c r="H2">
        <v>-15.1618121833333</v>
      </c>
      <c r="I2">
        <v>-82.630935282500005</v>
      </c>
      <c r="J2">
        <v>-66.948926342500002</v>
      </c>
      <c r="K2">
        <v>-72.120069367499994</v>
      </c>
      <c r="L2">
        <v>53.229821397499997</v>
      </c>
      <c r="M2">
        <v>106.82782791</v>
      </c>
      <c r="N2">
        <v>3.2960320424999998</v>
      </c>
      <c r="O2">
        <v>35.3347550599999</v>
      </c>
      <c r="P2">
        <v>41.833495575000001</v>
      </c>
      <c r="Q2">
        <v>42.024708607499903</v>
      </c>
      <c r="R2">
        <v>168.448306849999</v>
      </c>
      <c r="S2">
        <v>165.945747977499</v>
      </c>
      <c r="T2">
        <v>246.789045872499</v>
      </c>
      <c r="U2">
        <v>250.80629252749901</v>
      </c>
      <c r="V2">
        <v>133.55015161749901</v>
      </c>
      <c r="W2">
        <v>137.761325067499</v>
      </c>
      <c r="X2">
        <v>4.6692639924999897</v>
      </c>
      <c r="Y2">
        <v>1.0078916325</v>
      </c>
      <c r="Z2">
        <v>-0.80330349499999898</v>
      </c>
      <c r="AA2">
        <v>-0.2799513475</v>
      </c>
    </row>
    <row r="3" spans="1:27">
      <c r="A3" t="s">
        <v>1</v>
      </c>
      <c r="B3" t="s">
        <v>1</v>
      </c>
      <c r="C3">
        <v>0.165539096666666</v>
      </c>
      <c r="D3">
        <v>0.15654673999999999</v>
      </c>
      <c r="E3">
        <v>2.00942066666666E-2</v>
      </c>
      <c r="F3">
        <v>4.8661785200000001</v>
      </c>
      <c r="G3">
        <v>1.5491134333333301</v>
      </c>
      <c r="H3">
        <v>-14.511381350000001</v>
      </c>
      <c r="I3">
        <v>-64.855321543333304</v>
      </c>
      <c r="J3">
        <v>-82.509444696666705</v>
      </c>
      <c r="K3">
        <v>-70.919099813333304</v>
      </c>
      <c r="L3">
        <v>52.7044032366666</v>
      </c>
      <c r="M3">
        <v>101.81352315333299</v>
      </c>
      <c r="N3">
        <v>3.2794616699999999</v>
      </c>
      <c r="O3">
        <v>35.195973089999903</v>
      </c>
      <c r="P3">
        <v>40.859047916666597</v>
      </c>
      <c r="Q3">
        <v>42.307689176666599</v>
      </c>
      <c r="R3">
        <v>167.86627320666599</v>
      </c>
      <c r="S3">
        <v>163.879403796666</v>
      </c>
      <c r="T3">
        <v>248.51581629333299</v>
      </c>
      <c r="U3">
        <v>247.369387353333</v>
      </c>
      <c r="V3">
        <v>137.22485794666599</v>
      </c>
      <c r="W3">
        <v>136.49489876999999</v>
      </c>
      <c r="X3">
        <v>4.9370883633333298</v>
      </c>
      <c r="Y3">
        <v>-0.28083845333333302</v>
      </c>
      <c r="Z3">
        <v>-1.18561039666666</v>
      </c>
      <c r="AA3">
        <v>-6.7078750000000006E-2</v>
      </c>
    </row>
    <row r="4" spans="1:27">
      <c r="A4" t="s">
        <v>2</v>
      </c>
      <c r="B4" t="s">
        <v>2</v>
      </c>
      <c r="C4">
        <v>0.11509056249999899</v>
      </c>
      <c r="D4">
        <v>0.238378307499999</v>
      </c>
      <c r="E4">
        <v>1.172171E-2</v>
      </c>
      <c r="F4">
        <v>9.9821650149999996</v>
      </c>
      <c r="G4">
        <v>3.0650244899999999</v>
      </c>
      <c r="H4">
        <v>-15.564210577500001</v>
      </c>
      <c r="I4">
        <v>-88.899226757999998</v>
      </c>
      <c r="J4">
        <v>-83.416433470000001</v>
      </c>
      <c r="K4">
        <v>-72.308765932</v>
      </c>
      <c r="L4">
        <v>54.738954409999998</v>
      </c>
      <c r="M4">
        <v>102.102220965999</v>
      </c>
      <c r="N4">
        <v>3.2238793700000001</v>
      </c>
      <c r="O4">
        <v>34.389286728000002</v>
      </c>
      <c r="P4">
        <v>41.666925696</v>
      </c>
      <c r="Q4">
        <v>41.972594628000003</v>
      </c>
      <c r="R4">
        <v>166.92291904199999</v>
      </c>
      <c r="S4">
        <v>167.61556052200001</v>
      </c>
      <c r="T4">
        <v>248.41464202399999</v>
      </c>
      <c r="U4">
        <v>250.128696923999</v>
      </c>
      <c r="V4">
        <v>134.59390985799999</v>
      </c>
      <c r="W4">
        <v>135.12028215999999</v>
      </c>
      <c r="X4">
        <v>5.114915066</v>
      </c>
      <c r="Y4">
        <v>-1.0729592320000001</v>
      </c>
      <c r="Z4">
        <v>-0.97073838999999995</v>
      </c>
      <c r="AA4">
        <v>0.131174605999999</v>
      </c>
    </row>
    <row r="5" spans="1:27">
      <c r="A5" t="s">
        <v>3</v>
      </c>
      <c r="B5" t="s">
        <v>3</v>
      </c>
      <c r="C5">
        <v>0.16214857898002599</v>
      </c>
      <c r="D5">
        <v>0.117594223333333</v>
      </c>
      <c r="E5">
        <v>3.1090952319494901E-2</v>
      </c>
      <c r="F5">
        <v>1.2999888100000001</v>
      </c>
      <c r="G5">
        <v>1.79913405666666</v>
      </c>
      <c r="H5">
        <v>-16.297996560000001</v>
      </c>
      <c r="I5">
        <v>-43.654404384999999</v>
      </c>
      <c r="J5">
        <v>-92.506349624999999</v>
      </c>
      <c r="K5">
        <v>-71.260817609999904</v>
      </c>
      <c r="L5">
        <v>54.570280797499997</v>
      </c>
      <c r="M5">
        <v>96.616621082499904</v>
      </c>
      <c r="N5">
        <v>3.2810648075</v>
      </c>
      <c r="O5">
        <v>34.919190117500001</v>
      </c>
      <c r="P5">
        <v>41.207186714999899</v>
      </c>
      <c r="Q5">
        <v>41.183669809999998</v>
      </c>
      <c r="R5">
        <v>169.626061974999</v>
      </c>
      <c r="S5">
        <v>164.97153288999999</v>
      </c>
      <c r="T5">
        <v>242.70113230499999</v>
      </c>
      <c r="U5">
        <v>250.06687823249999</v>
      </c>
      <c r="V5">
        <v>128.40280047499999</v>
      </c>
      <c r="W5">
        <v>138.14790091750001</v>
      </c>
      <c r="X5">
        <v>2.8834248825</v>
      </c>
      <c r="Y5">
        <v>0.65197520499999995</v>
      </c>
      <c r="Z5">
        <v>-0.61744848500000005</v>
      </c>
      <c r="AA5">
        <v>9.0928557499999799E-2</v>
      </c>
    </row>
    <row r="6" spans="1:27">
      <c r="A6" t="s">
        <v>4</v>
      </c>
      <c r="B6" t="s">
        <v>4</v>
      </c>
      <c r="C6">
        <v>-4.9247285000000002E-2</v>
      </c>
      <c r="D6">
        <v>7.6467844999999895E-2</v>
      </c>
      <c r="E6">
        <v>4.7627084999999902E-2</v>
      </c>
      <c r="F6">
        <v>4.0739299400000002</v>
      </c>
      <c r="G6">
        <v>1.6011074249999899</v>
      </c>
      <c r="H6">
        <v>-5.3551328800000002</v>
      </c>
      <c r="I6">
        <v>-113.84925144</v>
      </c>
      <c r="J6">
        <v>-50.533064984999903</v>
      </c>
      <c r="K6">
        <v>-70.422973554999999</v>
      </c>
      <c r="L6">
        <v>54.155392239999998</v>
      </c>
      <c r="M6">
        <v>131.632162475</v>
      </c>
      <c r="N6">
        <v>3.2282007599999898</v>
      </c>
      <c r="O6">
        <v>34.610460144999998</v>
      </c>
      <c r="P6">
        <v>41.982223054999999</v>
      </c>
      <c r="Q6">
        <v>43.349595815000001</v>
      </c>
      <c r="R6">
        <v>167.352618635</v>
      </c>
      <c r="S6">
        <v>169.943218844999</v>
      </c>
      <c r="T6">
        <v>248.140903334999</v>
      </c>
      <c r="U6">
        <v>253.17324331499901</v>
      </c>
      <c r="V6">
        <v>133.76171990499901</v>
      </c>
      <c r="W6">
        <v>134.014511459999</v>
      </c>
      <c r="X6">
        <v>1.61995753</v>
      </c>
      <c r="Y6">
        <v>0.55718122000000003</v>
      </c>
      <c r="Z6">
        <v>-0.90904637999999904</v>
      </c>
      <c r="AA6">
        <v>-0.23192237499999999</v>
      </c>
    </row>
    <row r="7" spans="1:27">
      <c r="A7" t="s">
        <v>5</v>
      </c>
      <c r="B7" t="s">
        <v>5</v>
      </c>
      <c r="C7">
        <v>-4.2191839999999897E-2</v>
      </c>
      <c r="D7">
        <v>8.4146529999999997E-2</v>
      </c>
      <c r="E7">
        <v>3.8966774999999898E-2</v>
      </c>
      <c r="F7">
        <v>2.1907099699999999</v>
      </c>
      <c r="G7">
        <v>0.86327545500000002</v>
      </c>
      <c r="H7">
        <v>-10.25240561</v>
      </c>
      <c r="I7">
        <v>-99.910221949999993</v>
      </c>
      <c r="J7">
        <v>-81.917503034999996</v>
      </c>
      <c r="K7">
        <v>-70.118037119999997</v>
      </c>
      <c r="L7">
        <v>56.46631146</v>
      </c>
      <c r="M7">
        <v>131.05792367000001</v>
      </c>
      <c r="N7">
        <v>3.4042791399999901</v>
      </c>
      <c r="O7">
        <v>35.437895769999898</v>
      </c>
      <c r="P7">
        <v>40.545710100000001</v>
      </c>
      <c r="Q7">
        <v>40.5168908999999</v>
      </c>
      <c r="R7">
        <v>165.00103351499899</v>
      </c>
      <c r="S7">
        <v>156.443368039999</v>
      </c>
      <c r="T7">
        <v>237.32125776999999</v>
      </c>
      <c r="U7">
        <v>238.73706910499999</v>
      </c>
      <c r="V7">
        <v>131.17591712999999</v>
      </c>
      <c r="W7">
        <v>135.41960735000001</v>
      </c>
      <c r="X7">
        <v>1.316824395</v>
      </c>
      <c r="Y7">
        <v>2.4484985699999902</v>
      </c>
      <c r="Z7">
        <v>-0.98847760500000004</v>
      </c>
      <c r="AA7">
        <v>-7.5685719999999998E-2</v>
      </c>
    </row>
    <row r="8" spans="1:27">
      <c r="A8" t="s">
        <v>6</v>
      </c>
      <c r="B8" t="s">
        <v>6</v>
      </c>
      <c r="C8">
        <v>-3.5936857499999898E-2</v>
      </c>
      <c r="D8">
        <v>0.137418157499999</v>
      </c>
      <c r="E8">
        <v>3.4027789999999898E-2</v>
      </c>
      <c r="F8">
        <v>4.2545747174999997</v>
      </c>
      <c r="G8">
        <v>1.2545644675000001</v>
      </c>
      <c r="H8">
        <v>-7.8630138574999897</v>
      </c>
      <c r="I8">
        <v>-124.015445258333</v>
      </c>
      <c r="J8">
        <v>-61.5185093199999</v>
      </c>
      <c r="K8">
        <v>-70.300029128333307</v>
      </c>
      <c r="L8">
        <v>54.820964501666602</v>
      </c>
      <c r="M8">
        <v>132.98296217500001</v>
      </c>
      <c r="N8">
        <v>3.2353172433333302</v>
      </c>
      <c r="O8">
        <v>33.824896419999902</v>
      </c>
      <c r="P8">
        <v>41.9314601266666</v>
      </c>
      <c r="Q8">
        <v>41.766237806666602</v>
      </c>
      <c r="R8">
        <v>168.118851983333</v>
      </c>
      <c r="S8">
        <v>165.18060518499999</v>
      </c>
      <c r="T8">
        <v>247.408167865</v>
      </c>
      <c r="U8">
        <v>248.01436386833299</v>
      </c>
      <c r="V8">
        <v>134.35366814166599</v>
      </c>
      <c r="W8">
        <v>135.40494326000001</v>
      </c>
      <c r="X8">
        <v>4.7018388516666603</v>
      </c>
      <c r="Y8">
        <v>0.95809752500000001</v>
      </c>
      <c r="Z8">
        <v>-1.2019310483333301</v>
      </c>
      <c r="AA8">
        <v>-5.69951016666667E-2</v>
      </c>
    </row>
    <row r="9" spans="1:27">
      <c r="A9" t="s">
        <v>7</v>
      </c>
      <c r="B9" t="s">
        <v>7</v>
      </c>
      <c r="C9">
        <v>-3.854867E-2</v>
      </c>
      <c r="D9">
        <v>0.242591156666666</v>
      </c>
      <c r="E9">
        <v>2.7524773333333301E-2</v>
      </c>
      <c r="F9">
        <v>-2.13966172666666</v>
      </c>
      <c r="G9">
        <v>1.1520408499999999</v>
      </c>
      <c r="H9">
        <v>-12.1453013933333</v>
      </c>
      <c r="I9">
        <v>-72.337526076666606</v>
      </c>
      <c r="J9">
        <v>-92.448841200000004</v>
      </c>
      <c r="K9">
        <v>-67.862876499999899</v>
      </c>
      <c r="L9">
        <v>56.415652576666602</v>
      </c>
      <c r="M9">
        <v>133.43462301333301</v>
      </c>
      <c r="N9">
        <v>3.2323136333333302</v>
      </c>
      <c r="O9">
        <v>33.623125656666602</v>
      </c>
      <c r="P9">
        <v>42.459492013333303</v>
      </c>
      <c r="Q9">
        <v>41.218898750000001</v>
      </c>
      <c r="R9">
        <v>170.02728400666601</v>
      </c>
      <c r="S9">
        <v>166.89944267000001</v>
      </c>
      <c r="T9">
        <v>246.39484598666601</v>
      </c>
      <c r="U9">
        <v>251.452728693333</v>
      </c>
      <c r="V9">
        <v>131.62264538666599</v>
      </c>
      <c r="W9">
        <v>139.379723943333</v>
      </c>
      <c r="X9">
        <v>4.5064359566666603</v>
      </c>
      <c r="Y9">
        <v>4.4777560000000403E-2</v>
      </c>
      <c r="Z9">
        <v>-0.72431385000000004</v>
      </c>
      <c r="AA9">
        <v>2.2918146666666601E-2</v>
      </c>
    </row>
    <row r="10" spans="1:27">
      <c r="A10" t="s">
        <v>8</v>
      </c>
      <c r="B10" t="s">
        <v>8</v>
      </c>
      <c r="C10">
        <v>7.6237088979421802E-2</v>
      </c>
      <c r="D10">
        <v>0.136820717499999</v>
      </c>
      <c r="E10">
        <v>3.2233484230630001E-2</v>
      </c>
      <c r="F10">
        <v>9.5410159274999895</v>
      </c>
      <c r="G10">
        <v>1.148246265</v>
      </c>
      <c r="H10">
        <v>-9.6350750974999997</v>
      </c>
      <c r="I10">
        <v>-87.317406582499999</v>
      </c>
      <c r="J10">
        <v>-24.781056535000001</v>
      </c>
      <c r="K10">
        <v>-74.216513862499994</v>
      </c>
      <c r="L10">
        <v>51.405895985000001</v>
      </c>
      <c r="M10">
        <v>125.818501527499</v>
      </c>
      <c r="N10">
        <v>3.3262452924999999</v>
      </c>
      <c r="O10">
        <v>35.516855024999998</v>
      </c>
      <c r="P10">
        <v>40.385509247499897</v>
      </c>
      <c r="Q10">
        <v>41.3047413225</v>
      </c>
      <c r="R10">
        <v>168.71211696</v>
      </c>
      <c r="S10">
        <v>166.93624238250001</v>
      </c>
      <c r="T10">
        <v>241.06589317749899</v>
      </c>
      <c r="U10">
        <v>249.57820150250001</v>
      </c>
      <c r="V10">
        <v>128.779252222499</v>
      </c>
      <c r="W10">
        <v>137.94937136499999</v>
      </c>
      <c r="X10">
        <v>2.5006299150000002</v>
      </c>
      <c r="Y10">
        <v>3.65073640249999</v>
      </c>
      <c r="Z10">
        <v>-0.76556746749999904</v>
      </c>
      <c r="AA10">
        <v>-0.15400330249999999</v>
      </c>
    </row>
    <row r="11" spans="1:27">
      <c r="A11" t="s">
        <v>9</v>
      </c>
      <c r="B11" t="s">
        <v>9</v>
      </c>
      <c r="C11">
        <v>4.9590744999999901E-2</v>
      </c>
      <c r="D11">
        <v>0.256808964999999</v>
      </c>
      <c r="E11">
        <v>1.94812199999999E-2</v>
      </c>
      <c r="F11">
        <v>4.2818171649999899</v>
      </c>
      <c r="G11">
        <v>0.36323717</v>
      </c>
      <c r="H11">
        <v>-9.5464036149999902</v>
      </c>
      <c r="I11">
        <v>-61.816389109999903</v>
      </c>
      <c r="J11">
        <v>-68.669812774999997</v>
      </c>
      <c r="K11">
        <v>-71.962660725000006</v>
      </c>
      <c r="L11">
        <v>51.861746574999998</v>
      </c>
      <c r="M11">
        <v>113.96618108499899</v>
      </c>
      <c r="N11">
        <v>3.19064243</v>
      </c>
      <c r="O11">
        <v>33.265361284999997</v>
      </c>
      <c r="P11">
        <v>43.572972794999998</v>
      </c>
      <c r="Q11">
        <v>41.997604115000001</v>
      </c>
      <c r="R11">
        <v>166.68167310499999</v>
      </c>
      <c r="S11">
        <v>169.32470065499999</v>
      </c>
      <c r="T11">
        <v>250.28374857499901</v>
      </c>
      <c r="U11">
        <v>249.85494309000001</v>
      </c>
      <c r="V11">
        <v>134.679030799999</v>
      </c>
      <c r="W11">
        <v>133.69890644500001</v>
      </c>
      <c r="X11">
        <v>3.2570915749999898</v>
      </c>
      <c r="Y11">
        <v>0.82190450500000001</v>
      </c>
      <c r="Z11">
        <v>-1.08217897</v>
      </c>
      <c r="AA11">
        <v>-0.50037954500000004</v>
      </c>
    </row>
    <row r="12" spans="1:27">
      <c r="A12" t="s">
        <v>10</v>
      </c>
      <c r="B12" t="s">
        <v>10</v>
      </c>
      <c r="C12">
        <v>4.0276341999999903E-2</v>
      </c>
      <c r="D12">
        <v>0.25149006599999901</v>
      </c>
      <c r="E12">
        <v>2.6472165999999998E-2</v>
      </c>
      <c r="F12">
        <v>9.7272146040000003</v>
      </c>
      <c r="G12">
        <v>0.85765691799999999</v>
      </c>
      <c r="H12">
        <v>-8.5200260139999902</v>
      </c>
      <c r="I12">
        <v>-83.604192111999893</v>
      </c>
      <c r="J12">
        <v>-70.222037749999899</v>
      </c>
      <c r="K12">
        <v>-73.826653858</v>
      </c>
      <c r="L12">
        <v>53.679136153999998</v>
      </c>
      <c r="M12">
        <v>112.293286878</v>
      </c>
      <c r="N12">
        <v>3.2892970639999999</v>
      </c>
      <c r="O12">
        <v>35.109741915999997</v>
      </c>
      <c r="P12">
        <v>41.205575697999997</v>
      </c>
      <c r="Q12">
        <v>41.476747947999897</v>
      </c>
      <c r="R12">
        <v>166.887750012</v>
      </c>
      <c r="S12">
        <v>167.12318485399999</v>
      </c>
      <c r="T12">
        <v>248.91094357</v>
      </c>
      <c r="U12">
        <v>243.652460252</v>
      </c>
      <c r="V12">
        <v>137.99182330799999</v>
      </c>
      <c r="W12">
        <v>133.19087179600001</v>
      </c>
      <c r="X12">
        <v>5.3339524420000002</v>
      </c>
      <c r="Y12">
        <v>-0.190656875999999</v>
      </c>
      <c r="Z12">
        <v>-1.270884288</v>
      </c>
      <c r="AA12">
        <v>8.3636471999999906E-2</v>
      </c>
    </row>
    <row r="13" spans="1:27">
      <c r="A13" t="s">
        <v>11</v>
      </c>
      <c r="B13" t="s">
        <v>11</v>
      </c>
      <c r="C13">
        <v>3.9267900000000003E-3</v>
      </c>
      <c r="D13">
        <v>0.18394644999999901</v>
      </c>
      <c r="E13">
        <v>1.176282E-2</v>
      </c>
      <c r="F13">
        <v>-3.36807452</v>
      </c>
      <c r="G13">
        <v>0.89461544000000004</v>
      </c>
      <c r="H13">
        <v>-12.676399519999899</v>
      </c>
      <c r="I13">
        <v>-59.28365823</v>
      </c>
      <c r="J13">
        <v>-93.591616179999903</v>
      </c>
      <c r="K13">
        <v>-68.794481329999996</v>
      </c>
      <c r="L13">
        <v>49.833179829999999</v>
      </c>
      <c r="M13">
        <v>118.25333038999899</v>
      </c>
      <c r="N13">
        <v>3.29383743</v>
      </c>
      <c r="O13">
        <v>34.348120519999902</v>
      </c>
      <c r="P13">
        <v>41.609383319999999</v>
      </c>
      <c r="Q13">
        <v>43.892535099999897</v>
      </c>
      <c r="R13">
        <v>161.94664904999999</v>
      </c>
      <c r="S13">
        <v>167.58207118999999</v>
      </c>
      <c r="T13">
        <v>245.90683730999999</v>
      </c>
      <c r="U13">
        <v>256.78418023</v>
      </c>
      <c r="V13">
        <v>132.87771221</v>
      </c>
      <c r="W13">
        <v>140.3255571</v>
      </c>
      <c r="X13">
        <v>5.6308037699999902</v>
      </c>
      <c r="Y13">
        <v>-1.5173235999999899</v>
      </c>
      <c r="Z13">
        <v>-0.71864260999999996</v>
      </c>
      <c r="AA13">
        <v>0.209609459999999</v>
      </c>
    </row>
    <row r="14" spans="1:27">
      <c r="A14" t="s">
        <v>12</v>
      </c>
      <c r="B14" t="s">
        <v>12</v>
      </c>
      <c r="C14">
        <v>-9.4303467499999905E-2</v>
      </c>
      <c r="D14">
        <v>6.6458904999999902E-2</v>
      </c>
      <c r="E14">
        <v>3.4078462499999997E-2</v>
      </c>
      <c r="F14">
        <v>3.2586179225</v>
      </c>
      <c r="G14">
        <v>2.7532455649999998</v>
      </c>
      <c r="H14">
        <v>-10.0454969625</v>
      </c>
      <c r="I14">
        <v>-103.684395426666</v>
      </c>
      <c r="J14">
        <v>-75.825237913333297</v>
      </c>
      <c r="K14">
        <v>-69.535154396666599</v>
      </c>
      <c r="L14">
        <v>56.112231449999904</v>
      </c>
      <c r="M14">
        <v>137.45187143999999</v>
      </c>
      <c r="N14">
        <v>3.3105515733333299</v>
      </c>
      <c r="O14">
        <v>35.398624380000001</v>
      </c>
      <c r="P14">
        <v>41.509003146666601</v>
      </c>
      <c r="Q14">
        <v>41.849966903333303</v>
      </c>
      <c r="R14">
        <v>173.50610390333301</v>
      </c>
      <c r="S14">
        <v>155.99683371333299</v>
      </c>
      <c r="T14">
        <v>246.388475756666</v>
      </c>
      <c r="U14">
        <v>246.97841322666599</v>
      </c>
      <c r="V14">
        <v>133.534779636666</v>
      </c>
      <c r="W14">
        <v>137.87427406333299</v>
      </c>
      <c r="X14">
        <v>3.63762735999999</v>
      </c>
      <c r="Y14">
        <v>-0.65615848000000099</v>
      </c>
      <c r="Z14">
        <v>-1.1810023433333301</v>
      </c>
      <c r="AA14">
        <v>0.40512728666666598</v>
      </c>
    </row>
    <row r="15" spans="1:27">
      <c r="A15" t="s">
        <v>13</v>
      </c>
      <c r="B15" t="s">
        <v>13</v>
      </c>
      <c r="C15">
        <v>-0.157872179999999</v>
      </c>
      <c r="D15">
        <v>0.105154529999999</v>
      </c>
      <c r="E15">
        <v>3.87950499999999E-2</v>
      </c>
      <c r="F15">
        <v>-1.5749030900000001</v>
      </c>
      <c r="G15">
        <v>0.94374387999999898</v>
      </c>
      <c r="H15">
        <v>-13.388760949999901</v>
      </c>
      <c r="I15">
        <v>-85.768298789999903</v>
      </c>
      <c r="J15">
        <v>-89.075063509999893</v>
      </c>
      <c r="K15">
        <v>-67.718515049999993</v>
      </c>
      <c r="L15">
        <v>55.944514349999999</v>
      </c>
      <c r="M15">
        <v>137.36610823000001</v>
      </c>
      <c r="N15">
        <v>3.3279249599999998</v>
      </c>
      <c r="O15">
        <v>36.000289209999998</v>
      </c>
      <c r="P15">
        <v>41.073200159999899</v>
      </c>
      <c r="Q15">
        <v>41.084944790000002</v>
      </c>
      <c r="R15">
        <v>153.79228113999901</v>
      </c>
      <c r="S15">
        <v>178.04394492999899</v>
      </c>
      <c r="T15">
        <v>240.55179342999901</v>
      </c>
      <c r="U15">
        <v>242.89500679</v>
      </c>
      <c r="V15">
        <v>138.314958149999</v>
      </c>
      <c r="W15">
        <v>137.80918890999899</v>
      </c>
      <c r="X15">
        <v>5.3425611899999899</v>
      </c>
      <c r="Y15">
        <v>1.75412254</v>
      </c>
      <c r="Z15">
        <v>-1.1523595200000001</v>
      </c>
      <c r="AA15">
        <v>4.8139009999999899E-2</v>
      </c>
    </row>
    <row r="16" spans="1:27">
      <c r="A16" t="s">
        <v>14</v>
      </c>
      <c r="B16" t="s">
        <v>14</v>
      </c>
      <c r="C16">
        <v>-9.7172422499999897E-2</v>
      </c>
      <c r="D16">
        <v>5.9404214999999899E-2</v>
      </c>
      <c r="E16">
        <v>3.0387624999999901E-2</v>
      </c>
      <c r="F16">
        <v>3.1461195725</v>
      </c>
      <c r="G16">
        <v>2.4819062999999999</v>
      </c>
      <c r="H16">
        <v>-8.4285092749999997</v>
      </c>
      <c r="I16">
        <v>-118.15501802999999</v>
      </c>
      <c r="J16">
        <v>-78.7622667925</v>
      </c>
      <c r="K16">
        <v>-69.000278524999999</v>
      </c>
      <c r="L16">
        <v>55.819449534999997</v>
      </c>
      <c r="M16">
        <v>136.9567358125</v>
      </c>
      <c r="N16">
        <v>3.1758399399999999</v>
      </c>
      <c r="O16">
        <v>33.337693942500003</v>
      </c>
      <c r="P16">
        <v>42.791248617499903</v>
      </c>
      <c r="Q16">
        <v>42.100874429999998</v>
      </c>
      <c r="R16">
        <v>165.10144976749999</v>
      </c>
      <c r="S16">
        <v>166.322713905</v>
      </c>
      <c r="T16">
        <v>251.74582125500001</v>
      </c>
      <c r="U16">
        <v>251.58267667749999</v>
      </c>
      <c r="V16">
        <v>135.69766248249999</v>
      </c>
      <c r="W16">
        <v>136.49050339249999</v>
      </c>
      <c r="X16">
        <v>5.0633518874999899</v>
      </c>
      <c r="Y16">
        <v>-0.17924576249999999</v>
      </c>
      <c r="Z16">
        <v>-0.80775386500000002</v>
      </c>
      <c r="AA16">
        <v>0.10371865749999901</v>
      </c>
    </row>
    <row r="17" spans="1:27">
      <c r="A17" t="s">
        <v>15</v>
      </c>
      <c r="B17" t="s">
        <v>15</v>
      </c>
      <c r="C17">
        <v>-0.164969793591945</v>
      </c>
      <c r="D17">
        <v>0.112544808333333</v>
      </c>
      <c r="E17">
        <v>3.6583606101635399E-2</v>
      </c>
      <c r="F17">
        <v>-2.37849721666666</v>
      </c>
      <c r="G17">
        <v>1.51476011166666</v>
      </c>
      <c r="H17">
        <v>-16.2728057666666</v>
      </c>
      <c r="I17">
        <v>-76.872926032500004</v>
      </c>
      <c r="J17">
        <v>-93.180344987500007</v>
      </c>
      <c r="K17">
        <v>-67.366911812500007</v>
      </c>
      <c r="L17">
        <v>57.729721337500003</v>
      </c>
      <c r="M17">
        <v>134.40672813</v>
      </c>
      <c r="N17">
        <v>3.3680020374999899</v>
      </c>
      <c r="O17">
        <v>35.682337787499897</v>
      </c>
      <c r="P17">
        <v>40.376486255000003</v>
      </c>
      <c r="Q17">
        <v>40.914513227499903</v>
      </c>
      <c r="R17">
        <v>170.122479992499</v>
      </c>
      <c r="S17">
        <v>164.34547047749999</v>
      </c>
      <c r="T17">
        <v>242.34653951000001</v>
      </c>
      <c r="U17">
        <v>246.30245238749899</v>
      </c>
      <c r="V17">
        <v>132.47269923499999</v>
      </c>
      <c r="W17">
        <v>136.84623892249999</v>
      </c>
      <c r="X17">
        <v>3.0516752249999901</v>
      </c>
      <c r="Y17">
        <v>0.40515261749999898</v>
      </c>
      <c r="Z17">
        <v>-0.80889560250000003</v>
      </c>
      <c r="AA17">
        <v>0.14067727250000001</v>
      </c>
    </row>
    <row r="18" spans="1:27">
      <c r="A18" t="s">
        <v>16</v>
      </c>
      <c r="B18" t="s">
        <v>16</v>
      </c>
      <c r="C18">
        <v>8.8676895000000006E-2</v>
      </c>
      <c r="D18">
        <v>-7.7572384999999897E-2</v>
      </c>
      <c r="E18">
        <v>1.6855910000000002E-2</v>
      </c>
      <c r="F18">
        <v>7.5643553399999899</v>
      </c>
      <c r="G18">
        <v>3.6159162450000002</v>
      </c>
      <c r="H18">
        <v>-6.1988026799999902</v>
      </c>
      <c r="I18">
        <v>-105.4383724225</v>
      </c>
      <c r="J18">
        <v>-5.7156108874999898</v>
      </c>
      <c r="K18">
        <v>-74.018041632500001</v>
      </c>
      <c r="L18">
        <v>51.106526029999998</v>
      </c>
      <c r="M18">
        <v>121.06696208499901</v>
      </c>
      <c r="N18">
        <v>3.2210145975</v>
      </c>
      <c r="O18">
        <v>33.176141285</v>
      </c>
      <c r="P18">
        <v>42.298769929999899</v>
      </c>
      <c r="Q18">
        <v>40.7971570549999</v>
      </c>
      <c r="R18">
        <v>171.3947589375</v>
      </c>
      <c r="S18">
        <v>165.05569729499999</v>
      </c>
      <c r="T18">
        <v>248.588025444999</v>
      </c>
      <c r="U18">
        <v>249.64374115249899</v>
      </c>
      <c r="V18">
        <v>131.859347235</v>
      </c>
      <c r="W18">
        <v>136.05284231749999</v>
      </c>
      <c r="X18">
        <v>3.7899165225</v>
      </c>
      <c r="Y18">
        <v>1.3831490725</v>
      </c>
      <c r="Z18">
        <v>-0.77581621000000001</v>
      </c>
      <c r="AA18">
        <v>-0.14978973749999999</v>
      </c>
    </row>
    <row r="19" spans="1:27">
      <c r="A19" t="s">
        <v>17</v>
      </c>
      <c r="B19" t="s">
        <v>17</v>
      </c>
      <c r="C19">
        <v>0.108038739999999</v>
      </c>
      <c r="D19">
        <v>5.9625930000000001E-2</v>
      </c>
      <c r="E19">
        <v>9.1559899999999993E-3</v>
      </c>
      <c r="F19">
        <v>1.79557154999999</v>
      </c>
      <c r="G19">
        <v>2.3306657899999998</v>
      </c>
      <c r="H19">
        <v>-10.8716954399999</v>
      </c>
      <c r="I19">
        <v>-60.287609920000001</v>
      </c>
      <c r="J19">
        <v>-74.572398770000007</v>
      </c>
      <c r="K19">
        <v>-72.245627029999994</v>
      </c>
      <c r="L19">
        <v>51.712573429999999</v>
      </c>
      <c r="M19">
        <v>89.513243810000006</v>
      </c>
      <c r="N19">
        <v>3.30227928</v>
      </c>
      <c r="O19">
        <v>38.473609039999999</v>
      </c>
      <c r="P19">
        <v>37.982258929999901</v>
      </c>
      <c r="Q19">
        <v>40.915455710000003</v>
      </c>
      <c r="R19">
        <v>155.63331450999999</v>
      </c>
      <c r="S19">
        <v>174.55181435999901</v>
      </c>
      <c r="T19">
        <v>242.33501394999999</v>
      </c>
      <c r="U19">
        <v>240.725519329999</v>
      </c>
      <c r="V19">
        <v>139.31529792000001</v>
      </c>
      <c r="W19">
        <v>127.17851415</v>
      </c>
      <c r="X19">
        <v>4.51169025</v>
      </c>
      <c r="Y19">
        <v>-0.28723502000000001</v>
      </c>
      <c r="Z19">
        <v>-1.08234444</v>
      </c>
      <c r="AA19">
        <v>-0.4907803</v>
      </c>
    </row>
    <row r="20" spans="1:27">
      <c r="A20" t="s">
        <v>18</v>
      </c>
      <c r="B20" t="s">
        <v>18</v>
      </c>
      <c r="C20">
        <v>8.4112109999999907E-2</v>
      </c>
      <c r="D20">
        <v>0.121085019999999</v>
      </c>
      <c r="E20">
        <v>1.8358124999999999E-2</v>
      </c>
      <c r="F20">
        <v>4.5964240399999898</v>
      </c>
      <c r="G20">
        <v>3.36975837</v>
      </c>
      <c r="H20">
        <v>-6.4622019399999999</v>
      </c>
      <c r="I20">
        <v>-118.29994189799901</v>
      </c>
      <c r="J20">
        <v>-48.343205149999903</v>
      </c>
      <c r="K20">
        <v>-73.951292753999994</v>
      </c>
      <c r="L20">
        <v>52.024551257999903</v>
      </c>
      <c r="M20">
        <v>105.36418915599999</v>
      </c>
      <c r="N20">
        <v>3.2506482380000001</v>
      </c>
      <c r="O20">
        <v>34.052209987999902</v>
      </c>
      <c r="P20">
        <v>42.251624225999997</v>
      </c>
      <c r="Q20">
        <v>42.344679724000002</v>
      </c>
      <c r="R20">
        <v>166.36777856399999</v>
      </c>
      <c r="S20">
        <v>168.540057713999</v>
      </c>
      <c r="T20">
        <v>247.566549559999</v>
      </c>
      <c r="U20">
        <v>250.828442053999</v>
      </c>
      <c r="V20">
        <v>134.182284108</v>
      </c>
      <c r="W20">
        <v>135.89583699999901</v>
      </c>
      <c r="X20">
        <v>5.3522076099999998</v>
      </c>
      <c r="Y20">
        <v>0.24851561599999999</v>
      </c>
      <c r="Z20">
        <v>-1.0064173439999999</v>
      </c>
      <c r="AA20">
        <v>-8.6892991999999905E-2</v>
      </c>
    </row>
    <row r="21" spans="1:27">
      <c r="A21" t="s">
        <v>19</v>
      </c>
      <c r="B21" t="s">
        <v>19</v>
      </c>
      <c r="C21">
        <v>8.5708889999999996E-2</v>
      </c>
      <c r="D21">
        <v>7.1048569999999894E-2</v>
      </c>
      <c r="E21">
        <v>2.9749219999999899E-2</v>
      </c>
      <c r="F21">
        <v>-5.2627305899999897</v>
      </c>
      <c r="G21">
        <v>2.8441344100000001</v>
      </c>
      <c r="H21">
        <v>-6.0187360599999904</v>
      </c>
      <c r="I21">
        <v>-50.850612980000001</v>
      </c>
      <c r="J21">
        <v>-90.180863084999999</v>
      </c>
      <c r="K21">
        <v>-71.292465855000003</v>
      </c>
      <c r="L21">
        <v>51.852458200000001</v>
      </c>
      <c r="M21">
        <v>85.411055469999994</v>
      </c>
      <c r="N21">
        <v>3.2514816749999902</v>
      </c>
      <c r="O21">
        <v>33.506005094999999</v>
      </c>
      <c r="P21">
        <v>41.939355804999998</v>
      </c>
      <c r="Q21">
        <v>41.680370830000001</v>
      </c>
      <c r="R21">
        <v>165.52593261999999</v>
      </c>
      <c r="S21">
        <v>167.421450219999</v>
      </c>
      <c r="T21">
        <v>246.99816589999901</v>
      </c>
      <c r="U21">
        <v>250.139148995</v>
      </c>
      <c r="V21">
        <v>135.15699380500001</v>
      </c>
      <c r="W21">
        <v>135.727716735</v>
      </c>
      <c r="X21">
        <v>4.9767698149999999</v>
      </c>
      <c r="Y21">
        <v>-1.0901615650000001</v>
      </c>
      <c r="Z21">
        <v>-1.0911510200000001</v>
      </c>
      <c r="AA21">
        <v>6.2983179999999903E-2</v>
      </c>
    </row>
    <row r="22" spans="1:27">
      <c r="A22" t="s">
        <v>20</v>
      </c>
      <c r="B22" t="s">
        <v>20</v>
      </c>
      <c r="C22">
        <v>-4.176266E-2</v>
      </c>
      <c r="D22">
        <v>8.0850630000000007E-2</v>
      </c>
      <c r="E22">
        <v>2.75078099999999E-2</v>
      </c>
      <c r="F22">
        <v>-4.6856613299999896</v>
      </c>
      <c r="G22">
        <v>1.38067237999999</v>
      </c>
      <c r="H22">
        <v>-4.95663359</v>
      </c>
      <c r="I22">
        <v>-128.01783108999999</v>
      </c>
      <c r="J22">
        <v>-64.689347100000006</v>
      </c>
      <c r="K22">
        <v>-70.623117789999995</v>
      </c>
      <c r="L22">
        <v>53.6386546499999</v>
      </c>
      <c r="M22">
        <v>126.876475189999</v>
      </c>
      <c r="N22">
        <v>3.3885144</v>
      </c>
      <c r="O22">
        <v>33.431299349999897</v>
      </c>
      <c r="P22">
        <v>42.453922579999997</v>
      </c>
      <c r="Q22">
        <v>39.660673729999999</v>
      </c>
      <c r="R22">
        <v>178.20989409999899</v>
      </c>
      <c r="S22">
        <v>162.93361428999901</v>
      </c>
      <c r="T22">
        <v>246.40352370999901</v>
      </c>
      <c r="U22">
        <v>246.75248721</v>
      </c>
      <c r="V22">
        <v>133.37210077</v>
      </c>
      <c r="W22">
        <v>140.72732006999999</v>
      </c>
      <c r="X22">
        <v>3.2129538899999899</v>
      </c>
      <c r="Y22">
        <v>1.4554526399999901</v>
      </c>
      <c r="Z22">
        <v>-1.35646182</v>
      </c>
      <c r="AA22">
        <v>0.31922383999999998</v>
      </c>
    </row>
    <row r="23" spans="1:27">
      <c r="A23" t="s">
        <v>21</v>
      </c>
      <c r="B23" t="s">
        <v>21</v>
      </c>
      <c r="C23">
        <v>-8.0277189999999998E-2</v>
      </c>
      <c r="D23">
        <v>0.178447679999999</v>
      </c>
      <c r="E23">
        <v>3.8175854999999898E-2</v>
      </c>
      <c r="F23">
        <v>-7.2255434599999999</v>
      </c>
      <c r="G23">
        <v>1.313873015</v>
      </c>
      <c r="H23">
        <v>-2.2679210849999998</v>
      </c>
      <c r="I23">
        <v>-135.49590943999999</v>
      </c>
      <c r="J23">
        <v>-67.477840555</v>
      </c>
      <c r="K23">
        <v>-71.304047999999995</v>
      </c>
      <c r="L23">
        <v>54.943866270000001</v>
      </c>
      <c r="M23">
        <v>120.51037813000001</v>
      </c>
      <c r="N23">
        <v>3.2397009350000001</v>
      </c>
      <c r="O23">
        <v>35.533362279999999</v>
      </c>
      <c r="P23">
        <v>42.194797569999899</v>
      </c>
      <c r="Q23">
        <v>42.238098659999899</v>
      </c>
      <c r="R23">
        <v>161.16439245000001</v>
      </c>
      <c r="S23">
        <v>171.76038276</v>
      </c>
      <c r="T23">
        <v>248.662497459999</v>
      </c>
      <c r="U23">
        <v>242.97687547499899</v>
      </c>
      <c r="V23">
        <v>138.13876923500001</v>
      </c>
      <c r="W23">
        <v>129.03366206000001</v>
      </c>
      <c r="X23">
        <v>3.0079912150000001</v>
      </c>
      <c r="Y23">
        <v>-0.31309414499999999</v>
      </c>
      <c r="Z23">
        <v>-0.81675526999999903</v>
      </c>
      <c r="AA23">
        <v>0.120123225</v>
      </c>
    </row>
    <row r="24" spans="1:27">
      <c r="A24" t="s">
        <v>22</v>
      </c>
      <c r="B24" t="s">
        <v>22</v>
      </c>
      <c r="C24">
        <v>3.3109149999999997E-2</v>
      </c>
      <c r="D24">
        <v>2.62746299999999E-2</v>
      </c>
      <c r="E24">
        <v>3.0512049999999898E-2</v>
      </c>
      <c r="F24">
        <v>4.9952689299999999</v>
      </c>
      <c r="G24">
        <v>1.3960390600000001</v>
      </c>
      <c r="H24">
        <v>-4.3862052650000001</v>
      </c>
      <c r="I24">
        <v>-101.694242819999</v>
      </c>
      <c r="J24">
        <v>24.634798129999901</v>
      </c>
      <c r="K24">
        <v>-74.838653785000005</v>
      </c>
      <c r="L24">
        <v>50.751020918333303</v>
      </c>
      <c r="M24">
        <v>125.486446791666</v>
      </c>
      <c r="N24">
        <v>3.3177517449999998</v>
      </c>
      <c r="O24">
        <v>34.998012205000002</v>
      </c>
      <c r="P24">
        <v>41.149403184999898</v>
      </c>
      <c r="Q24">
        <v>41.794092106666596</v>
      </c>
      <c r="R24">
        <v>168.622321006666</v>
      </c>
      <c r="S24">
        <v>165.82298169666601</v>
      </c>
      <c r="T24">
        <v>245.40513050499899</v>
      </c>
      <c r="U24">
        <v>250.00113329166601</v>
      </c>
      <c r="V24">
        <v>132.993330955</v>
      </c>
      <c r="W24">
        <v>136.88333288999999</v>
      </c>
      <c r="X24">
        <v>2.9174216333333298</v>
      </c>
      <c r="Y24">
        <v>1.0790208583333301</v>
      </c>
      <c r="Z24">
        <v>-0.619022663333333</v>
      </c>
      <c r="AA24">
        <v>9.0339779999999995E-2</v>
      </c>
    </row>
    <row r="25" spans="1:27">
      <c r="A25" t="s">
        <v>23</v>
      </c>
      <c r="B25" t="s">
        <v>23</v>
      </c>
      <c r="C25">
        <v>6.5182274999999901E-2</v>
      </c>
      <c r="D25">
        <v>0.19393323499999901</v>
      </c>
      <c r="E25">
        <v>2.0479600000000001E-2</v>
      </c>
      <c r="F25">
        <v>0.70085257499999998</v>
      </c>
      <c r="G25">
        <v>0.194155619999999</v>
      </c>
      <c r="H25">
        <v>-5.10346947499999</v>
      </c>
      <c r="I25">
        <v>-97.253479194999997</v>
      </c>
      <c r="J25">
        <v>-27.411285029999899</v>
      </c>
      <c r="K25">
        <v>-74.750196059999894</v>
      </c>
      <c r="L25">
        <v>49.906472624999999</v>
      </c>
      <c r="M25">
        <v>98.663812320000005</v>
      </c>
      <c r="N25">
        <v>3.1652933799999898</v>
      </c>
      <c r="O25">
        <v>32.700108094999997</v>
      </c>
      <c r="P25">
        <v>42.428390324999903</v>
      </c>
      <c r="Q25">
        <v>41.1704519849999</v>
      </c>
      <c r="R25">
        <v>160.23194308500001</v>
      </c>
      <c r="S25">
        <v>172.22185977500001</v>
      </c>
      <c r="T25">
        <v>253.99464052499999</v>
      </c>
      <c r="U25">
        <v>244.91634579499899</v>
      </c>
      <c r="V25">
        <v>140.24388875999901</v>
      </c>
      <c r="W25">
        <v>127.920179214999</v>
      </c>
      <c r="X25">
        <v>3.5659531150000001</v>
      </c>
      <c r="Y25">
        <v>2.6545470000000199E-2</v>
      </c>
      <c r="Z25">
        <v>-0.83522865000000002</v>
      </c>
      <c r="AA25">
        <v>-0.60636057499999996</v>
      </c>
    </row>
    <row r="26" spans="1:27">
      <c r="A26" t="s">
        <v>24</v>
      </c>
      <c r="B26" t="s">
        <v>24</v>
      </c>
      <c r="C26">
        <v>4.0314799999999901E-2</v>
      </c>
      <c r="D26">
        <v>0.188570976666666</v>
      </c>
      <c r="E26">
        <v>3.08301266666666E-2</v>
      </c>
      <c r="F26">
        <v>8.7057477766666693</v>
      </c>
      <c r="G26">
        <v>1.2009428066666601</v>
      </c>
      <c r="H26">
        <v>-4.6247887399999996</v>
      </c>
      <c r="I26">
        <v>-103.600622864999</v>
      </c>
      <c r="J26">
        <v>-21.254292252499901</v>
      </c>
      <c r="K26">
        <v>-73.154332725000003</v>
      </c>
      <c r="L26">
        <v>51.370928284999998</v>
      </c>
      <c r="M26">
        <v>107.985865932499</v>
      </c>
      <c r="N26">
        <v>3.3610799775000002</v>
      </c>
      <c r="O26">
        <v>35.309953144999902</v>
      </c>
      <c r="P26">
        <v>40.609343760000002</v>
      </c>
      <c r="Q26">
        <v>41.785856329999902</v>
      </c>
      <c r="R26">
        <v>172.97816026250001</v>
      </c>
      <c r="S26">
        <v>165.45007318250001</v>
      </c>
      <c r="T26">
        <v>240.16752871499901</v>
      </c>
      <c r="U26">
        <v>250.26842494749999</v>
      </c>
      <c r="V26">
        <v>126.642723257499</v>
      </c>
      <c r="W26">
        <v>138.388085689999</v>
      </c>
      <c r="X26">
        <v>3.8838509399999999</v>
      </c>
      <c r="Y26">
        <v>1.6292175799999999</v>
      </c>
      <c r="Z26">
        <v>-1.2635367424999999</v>
      </c>
      <c r="AA26">
        <v>9.1864374999999998E-2</v>
      </c>
    </row>
    <row r="27" spans="1:27">
      <c r="A27" t="s">
        <v>25</v>
      </c>
      <c r="B27" t="s">
        <v>25</v>
      </c>
      <c r="C27">
        <v>8.9942999999990004E-4</v>
      </c>
      <c r="D27">
        <v>7.6544379999999995E-2</v>
      </c>
      <c r="E27">
        <v>3.7848889999999899E-2</v>
      </c>
      <c r="F27">
        <v>-8.3451355399999994</v>
      </c>
      <c r="G27">
        <v>1.55035838</v>
      </c>
      <c r="H27">
        <v>-5.9846220499999898</v>
      </c>
      <c r="I27">
        <v>-59.205964430000002</v>
      </c>
      <c r="J27">
        <v>-69.872185375000001</v>
      </c>
      <c r="K27">
        <v>-72.167364639999903</v>
      </c>
      <c r="L27">
        <v>51.602378789999896</v>
      </c>
      <c r="M27">
        <v>92.164524319999998</v>
      </c>
      <c r="N27">
        <v>3.21456535</v>
      </c>
      <c r="O27">
        <v>34.144009689999997</v>
      </c>
      <c r="P27">
        <v>41.360286799999997</v>
      </c>
      <c r="Q27">
        <v>40.120456564999998</v>
      </c>
      <c r="R27">
        <v>157.464555475</v>
      </c>
      <c r="S27">
        <v>180.60946235</v>
      </c>
      <c r="T27">
        <v>245.67501098</v>
      </c>
      <c r="U27">
        <v>239.22319565500001</v>
      </c>
      <c r="V27">
        <v>136.53430485000001</v>
      </c>
      <c r="W27">
        <v>131.55845056499999</v>
      </c>
      <c r="X27">
        <v>3.8546772150000002</v>
      </c>
      <c r="Y27">
        <v>1.830155615</v>
      </c>
      <c r="Z27">
        <v>-1.44342871999999</v>
      </c>
      <c r="AA27">
        <v>-0.397561685</v>
      </c>
    </row>
    <row r="28" spans="1:27">
      <c r="A28" t="s">
        <v>26</v>
      </c>
      <c r="B28" t="s">
        <v>26</v>
      </c>
      <c r="C28">
        <v>-0.103014906666666</v>
      </c>
      <c r="D28">
        <v>0.144102536666666</v>
      </c>
      <c r="E28">
        <v>2.5666959999999898E-2</v>
      </c>
      <c r="F28">
        <v>-6.6862398533333298</v>
      </c>
      <c r="G28">
        <v>4.64746011666666</v>
      </c>
      <c r="H28">
        <v>-10.1198470466666</v>
      </c>
      <c r="I28">
        <v>-109.19786623500001</v>
      </c>
      <c r="J28">
        <v>-66.271403227500002</v>
      </c>
      <c r="K28">
        <v>-70.648132594999893</v>
      </c>
      <c r="L28">
        <v>54.733426665000003</v>
      </c>
      <c r="M28">
        <v>131.27053753249999</v>
      </c>
      <c r="N28">
        <v>3.2588304025000001</v>
      </c>
      <c r="O28">
        <v>34.493058259999998</v>
      </c>
      <c r="P28">
        <v>42.149995654999998</v>
      </c>
      <c r="Q28">
        <v>42.495889249999998</v>
      </c>
      <c r="R28">
        <v>169.89410293999899</v>
      </c>
      <c r="S28">
        <v>163.97774558749899</v>
      </c>
      <c r="T28">
        <v>250.73007880999899</v>
      </c>
      <c r="U28">
        <v>254.636943497499</v>
      </c>
      <c r="V28">
        <v>133.88604933249999</v>
      </c>
      <c r="W28">
        <v>137.109888197499</v>
      </c>
      <c r="X28">
        <v>5.6969069574999898</v>
      </c>
      <c r="Y28">
        <v>0.23276938250000001</v>
      </c>
      <c r="Z28">
        <v>-0.92966488999999897</v>
      </c>
      <c r="AA28">
        <v>-4.8035582499999903E-2</v>
      </c>
    </row>
    <row r="29" spans="1:27">
      <c r="A29" t="s">
        <v>27</v>
      </c>
      <c r="B29" t="s">
        <v>27</v>
      </c>
      <c r="C29">
        <v>-0.137712679999999</v>
      </c>
      <c r="D29">
        <v>0.22154302499999901</v>
      </c>
      <c r="E29">
        <v>2.2941924999999998E-2</v>
      </c>
      <c r="F29">
        <v>-8.9707507450000001</v>
      </c>
      <c r="G29">
        <v>2.0627981950000001</v>
      </c>
      <c r="H29">
        <v>-13.55225956</v>
      </c>
      <c r="I29">
        <v>-95.886997350000001</v>
      </c>
      <c r="J29">
        <v>-88.850063849999998</v>
      </c>
      <c r="K29">
        <v>-68.032334195000004</v>
      </c>
      <c r="L29">
        <v>53.541167974999901</v>
      </c>
      <c r="M29">
        <v>133.382317575</v>
      </c>
      <c r="N29">
        <v>3.2280130449999902</v>
      </c>
      <c r="O29">
        <v>33.255947919999997</v>
      </c>
      <c r="P29">
        <v>41.711990575000002</v>
      </c>
      <c r="Q29">
        <v>41.398583509999902</v>
      </c>
      <c r="R29">
        <v>161.417697519999</v>
      </c>
      <c r="S29">
        <v>171.725528795</v>
      </c>
      <c r="T29">
        <v>247.741328915</v>
      </c>
      <c r="U29">
        <v>243.76445344999999</v>
      </c>
      <c r="V29">
        <v>139.20448741000001</v>
      </c>
      <c r="W29">
        <v>128.940149555</v>
      </c>
      <c r="X29">
        <v>3.2238462999999902</v>
      </c>
      <c r="Y29">
        <v>-1.7914391599999999</v>
      </c>
      <c r="Z29">
        <v>-1.098937085</v>
      </c>
      <c r="AA29">
        <v>-0.336818694999999</v>
      </c>
    </row>
    <row r="30" spans="1:27">
      <c r="A30" t="s">
        <v>28</v>
      </c>
      <c r="B30" t="s">
        <v>28</v>
      </c>
      <c r="C30">
        <v>-8.0392889999999897E-2</v>
      </c>
      <c r="D30">
        <v>0.14835105999999901</v>
      </c>
      <c r="E30">
        <v>2.154122E-2</v>
      </c>
      <c r="F30">
        <v>-5.8121268749999997</v>
      </c>
      <c r="G30">
        <v>3.6241490749999898</v>
      </c>
      <c r="H30">
        <v>-7.6099106649999904</v>
      </c>
      <c r="I30">
        <v>-128.31757789</v>
      </c>
      <c r="J30">
        <v>-75.577046227500006</v>
      </c>
      <c r="K30">
        <v>-69.688277187499907</v>
      </c>
      <c r="L30">
        <v>56.031365682500002</v>
      </c>
      <c r="M30">
        <v>127.318361727499</v>
      </c>
      <c r="N30">
        <v>3.3521118575000002</v>
      </c>
      <c r="O30">
        <v>35.919088737499997</v>
      </c>
      <c r="P30">
        <v>40.080000999999903</v>
      </c>
      <c r="Q30">
        <v>41.853843447499997</v>
      </c>
      <c r="R30">
        <v>170.941922887499</v>
      </c>
      <c r="S30">
        <v>166.79852367000001</v>
      </c>
      <c r="T30">
        <v>243.36315103499999</v>
      </c>
      <c r="U30">
        <v>249.48294821249999</v>
      </c>
      <c r="V30">
        <v>130.20070694250001</v>
      </c>
      <c r="W30">
        <v>137.182794925</v>
      </c>
      <c r="X30">
        <v>4.6931063650000002</v>
      </c>
      <c r="Y30">
        <v>-0.15867966</v>
      </c>
      <c r="Z30">
        <v>-1.0790574150000001</v>
      </c>
      <c r="AA30">
        <v>0.11089296999999999</v>
      </c>
    </row>
    <row r="31" spans="1:27">
      <c r="A31" t="s">
        <v>63</v>
      </c>
      <c r="I31">
        <v>-86.367356639999997</v>
      </c>
      <c r="J31">
        <v>-92.758481540000005</v>
      </c>
      <c r="K31">
        <v>-67.797369969999906</v>
      </c>
      <c r="L31">
        <v>57.729913789999898</v>
      </c>
      <c r="M31">
        <v>132.6789435</v>
      </c>
      <c r="N31">
        <v>3.1144125200000001</v>
      </c>
      <c r="O31">
        <v>29.654034620000001</v>
      </c>
      <c r="P31">
        <v>45.945726149999999</v>
      </c>
      <c r="Q31">
        <v>43.147077420000002</v>
      </c>
      <c r="R31">
        <v>159.92423615999999</v>
      </c>
      <c r="S31">
        <v>171.7962507</v>
      </c>
      <c r="T31">
        <v>251.38164689000001</v>
      </c>
      <c r="U31">
        <v>249.05578316999899</v>
      </c>
      <c r="V31">
        <v>135.00246007999999</v>
      </c>
      <c r="W31">
        <v>133.50860388000001</v>
      </c>
      <c r="X31">
        <v>1.99224515999999</v>
      </c>
      <c r="Y31">
        <v>-1.48269008</v>
      </c>
      <c r="Z31">
        <v>-0.71020721999999903</v>
      </c>
      <c r="AA31">
        <v>8.0579119999999907E-2</v>
      </c>
    </row>
    <row r="32" spans="1:27">
      <c r="A32" t="s">
        <v>29</v>
      </c>
      <c r="B32" t="s">
        <v>29</v>
      </c>
      <c r="C32">
        <v>0.14647339399999901</v>
      </c>
      <c r="D32">
        <v>-2.3629653999999899E-2</v>
      </c>
      <c r="E32">
        <v>2.7480983999999899E-2</v>
      </c>
      <c r="F32">
        <v>6.5215761539999999</v>
      </c>
      <c r="G32">
        <v>2.28236645</v>
      </c>
      <c r="H32">
        <v>-13.376731138</v>
      </c>
      <c r="I32">
        <v>-86.459373139999997</v>
      </c>
      <c r="J32">
        <v>-75.131413527999996</v>
      </c>
      <c r="K32">
        <v>-72.190748858000006</v>
      </c>
      <c r="L32">
        <v>52.216477240000003</v>
      </c>
      <c r="M32">
        <v>91.481808106000003</v>
      </c>
      <c r="N32">
        <v>3.266269216</v>
      </c>
      <c r="O32">
        <v>34.895555879999897</v>
      </c>
      <c r="P32">
        <v>41.513909112</v>
      </c>
      <c r="Q32">
        <v>41.393974954000001</v>
      </c>
      <c r="R32">
        <v>167.25781509999999</v>
      </c>
      <c r="S32">
        <v>164.385898844</v>
      </c>
      <c r="T32">
        <v>248.53328241199901</v>
      </c>
      <c r="U32">
        <v>247.011472373999</v>
      </c>
      <c r="V32">
        <v>135.16237915399901</v>
      </c>
      <c r="W32">
        <v>133.82350903</v>
      </c>
      <c r="X32">
        <v>2.9128518400000001</v>
      </c>
      <c r="Y32">
        <v>-0.79300301600000001</v>
      </c>
      <c r="Z32">
        <v>-0.62761835999999904</v>
      </c>
      <c r="AA32">
        <v>0.13781901199999999</v>
      </c>
    </row>
    <row r="33" spans="1:27">
      <c r="A33" t="s">
        <v>30</v>
      </c>
      <c r="B33" t="s">
        <v>30</v>
      </c>
      <c r="C33">
        <v>0.20725738399999999</v>
      </c>
      <c r="D33">
        <v>0.17051783199999901</v>
      </c>
      <c r="E33">
        <v>3.5244419999999901E-2</v>
      </c>
      <c r="F33">
        <v>3.0400394699999902</v>
      </c>
      <c r="G33">
        <v>0.35410665200000002</v>
      </c>
      <c r="H33">
        <v>-12.005873504</v>
      </c>
      <c r="I33">
        <v>-69.682933262000006</v>
      </c>
      <c r="J33">
        <v>-88.878362631999906</v>
      </c>
      <c r="K33">
        <v>-72.553430669999997</v>
      </c>
      <c r="L33">
        <v>51.312625027999999</v>
      </c>
      <c r="M33">
        <v>75.712385986000001</v>
      </c>
      <c r="N33">
        <v>3.2986449900000001</v>
      </c>
      <c r="O33">
        <v>34.557498084000002</v>
      </c>
      <c r="P33">
        <v>41.741778580000002</v>
      </c>
      <c r="Q33">
        <v>41.840003007999996</v>
      </c>
      <c r="R33">
        <v>167.59969512199899</v>
      </c>
      <c r="S33">
        <v>165.33189842799999</v>
      </c>
      <c r="T33">
        <v>244.44973603599999</v>
      </c>
      <c r="U33">
        <v>252.41717155000001</v>
      </c>
      <c r="V33">
        <v>132.481320154</v>
      </c>
      <c r="W33">
        <v>139.05554015999999</v>
      </c>
      <c r="X33">
        <v>4.7691446659999999</v>
      </c>
      <c r="Y33">
        <v>1.21240961399999</v>
      </c>
      <c r="Z33">
        <v>-1.00803204</v>
      </c>
      <c r="AA33">
        <v>-2.2787999999999999E-2</v>
      </c>
    </row>
    <row r="34" spans="1:27">
      <c r="A34" t="s">
        <v>31</v>
      </c>
      <c r="B34" t="s">
        <v>31</v>
      </c>
      <c r="C34">
        <v>0.15863407999999901</v>
      </c>
      <c r="D34">
        <v>0.17022121499999901</v>
      </c>
      <c r="E34">
        <v>3.0409249999999902E-2</v>
      </c>
      <c r="F34">
        <v>7.2677256100000003</v>
      </c>
      <c r="G34">
        <v>2.1504762849999999</v>
      </c>
      <c r="H34">
        <v>-10.782298600000001</v>
      </c>
      <c r="I34">
        <v>-98.391417668000003</v>
      </c>
      <c r="J34">
        <v>-85.129870202000006</v>
      </c>
      <c r="K34">
        <v>-71.622728387999999</v>
      </c>
      <c r="L34">
        <v>52.2658917219999</v>
      </c>
      <c r="M34">
        <v>84.649995683999904</v>
      </c>
      <c r="N34">
        <v>3.2950498979999998</v>
      </c>
      <c r="O34">
        <v>34.753763976000002</v>
      </c>
      <c r="P34">
        <v>41.411968602000002</v>
      </c>
      <c r="Q34">
        <v>41.633624476000001</v>
      </c>
      <c r="R34">
        <v>169.31407972599899</v>
      </c>
      <c r="S34">
        <v>167.05293268199901</v>
      </c>
      <c r="T34">
        <v>247.79054788399901</v>
      </c>
      <c r="U34">
        <v>247.14200671399999</v>
      </c>
      <c r="V34">
        <v>136.05335942599999</v>
      </c>
      <c r="W34">
        <v>136.59935989599899</v>
      </c>
      <c r="X34">
        <v>5.014534254</v>
      </c>
      <c r="Y34">
        <v>4.0509787999999602E-2</v>
      </c>
      <c r="Z34">
        <v>-1.236878812</v>
      </c>
      <c r="AA34">
        <v>4.8178264000000103E-2</v>
      </c>
    </row>
    <row r="35" spans="1:27">
      <c r="A35" t="s">
        <v>32</v>
      </c>
      <c r="B35" t="s">
        <v>32</v>
      </c>
      <c r="C35">
        <v>0.159873648745849</v>
      </c>
      <c r="D35">
        <v>7.7982791666666607E-2</v>
      </c>
      <c r="E35">
        <v>3.8593120488940098E-2</v>
      </c>
      <c r="F35">
        <v>-1.12494816333333</v>
      </c>
      <c r="G35">
        <v>1.33494747666666</v>
      </c>
      <c r="H35">
        <v>-13.190805841666601</v>
      </c>
      <c r="I35">
        <v>-48.230071344999999</v>
      </c>
      <c r="J35">
        <v>-93.156076489999904</v>
      </c>
      <c r="K35">
        <v>-71.230194705000002</v>
      </c>
      <c r="L35">
        <v>52.373836775000001</v>
      </c>
      <c r="M35">
        <v>82.511310737499898</v>
      </c>
      <c r="N35">
        <v>3.2350205325000001</v>
      </c>
      <c r="O35">
        <v>33.589259970000001</v>
      </c>
      <c r="P35">
        <v>41.939380874999998</v>
      </c>
      <c r="Q35">
        <v>41.595676572499997</v>
      </c>
      <c r="R35">
        <v>166.21955134500001</v>
      </c>
      <c r="S35">
        <v>169.0345738725</v>
      </c>
      <c r="T35">
        <v>246.65242928000001</v>
      </c>
      <c r="U35">
        <v>247.416426255</v>
      </c>
      <c r="V35">
        <v>134.58578857500001</v>
      </c>
      <c r="W35">
        <v>135.29713225999899</v>
      </c>
      <c r="X35">
        <v>4.7814224624999904</v>
      </c>
      <c r="Y35">
        <v>-0.78061186499999902</v>
      </c>
      <c r="Z35">
        <v>-0.98703843749999998</v>
      </c>
      <c r="AA35">
        <v>-0.10179215</v>
      </c>
    </row>
    <row r="36" spans="1:27">
      <c r="A36" t="s">
        <v>33</v>
      </c>
      <c r="B36" t="s">
        <v>33</v>
      </c>
      <c r="C36">
        <v>-7.0541639999999906E-2</v>
      </c>
      <c r="D36">
        <v>9.5176629999999998E-2</v>
      </c>
      <c r="E36">
        <v>2.92060033333333E-2</v>
      </c>
      <c r="F36">
        <v>5.98854599999998E-2</v>
      </c>
      <c r="G36">
        <v>0.64334060333333298</v>
      </c>
      <c r="H36">
        <v>-4.50638427666666</v>
      </c>
      <c r="I36">
        <v>-123.964943239999</v>
      </c>
      <c r="J36">
        <v>-76.684614096666607</v>
      </c>
      <c r="K36">
        <v>-71.308047183333301</v>
      </c>
      <c r="L36">
        <v>55.545286949999998</v>
      </c>
      <c r="M36">
        <v>125.858936366666</v>
      </c>
      <c r="N36">
        <v>3.1991859933333302</v>
      </c>
      <c r="O36">
        <v>34.077850869999999</v>
      </c>
      <c r="P36">
        <v>42.692600900000002</v>
      </c>
      <c r="Q36">
        <v>41.2203523033333</v>
      </c>
      <c r="R36">
        <v>164.012735806666</v>
      </c>
      <c r="S36">
        <v>169.541484876666</v>
      </c>
      <c r="T36">
        <v>253.45110123999899</v>
      </c>
      <c r="U36">
        <v>247.669496013333</v>
      </c>
      <c r="V36">
        <v>138.07891911666599</v>
      </c>
      <c r="W36">
        <v>133.77221688</v>
      </c>
      <c r="X36">
        <v>2.9943139400000001</v>
      </c>
      <c r="Y36">
        <v>-0.39994726666666702</v>
      </c>
      <c r="Z36">
        <v>-0.44453842999999998</v>
      </c>
      <c r="AA36">
        <v>-0.24835464333333299</v>
      </c>
    </row>
    <row r="37" spans="1:27">
      <c r="A37" t="s">
        <v>34</v>
      </c>
      <c r="B37" t="s">
        <v>34</v>
      </c>
      <c r="C37">
        <v>-5.0203299999999902E-2</v>
      </c>
      <c r="D37">
        <v>0.17927103999999999</v>
      </c>
      <c r="E37">
        <v>3.3395099999999997E-2</v>
      </c>
      <c r="F37">
        <v>-7.9315994799999903</v>
      </c>
      <c r="G37">
        <v>0.38532908999999999</v>
      </c>
      <c r="H37">
        <v>-7.8362068499999999</v>
      </c>
      <c r="I37">
        <v>-104.04519529</v>
      </c>
      <c r="J37">
        <v>-84.835501859999894</v>
      </c>
      <c r="K37">
        <v>-69.124804679999997</v>
      </c>
      <c r="L37">
        <v>53.902527159999998</v>
      </c>
      <c r="M37">
        <v>127.71701604</v>
      </c>
      <c r="N37">
        <v>3.2467907600000001</v>
      </c>
      <c r="O37">
        <v>32.332321190000002</v>
      </c>
      <c r="P37">
        <v>40.835856569999997</v>
      </c>
      <c r="Q37">
        <v>40.602570989999997</v>
      </c>
      <c r="R37">
        <v>171.35775185</v>
      </c>
      <c r="S37">
        <v>162.71112015</v>
      </c>
      <c r="T37">
        <v>245.279971729999</v>
      </c>
      <c r="U37">
        <v>254.36465189</v>
      </c>
      <c r="V37">
        <v>129.28228490000001</v>
      </c>
      <c r="W37">
        <v>139.84297174</v>
      </c>
      <c r="X37">
        <v>2.3087987399999998</v>
      </c>
      <c r="Y37">
        <v>1.40762037999999</v>
      </c>
      <c r="Z37">
        <v>-0.89231883999999995</v>
      </c>
      <c r="AA37">
        <v>7.34509299999999E-2</v>
      </c>
    </row>
    <row r="38" spans="1:27">
      <c r="A38" t="s">
        <v>35</v>
      </c>
      <c r="B38" t="s">
        <v>35</v>
      </c>
      <c r="C38">
        <v>-6.7069079999999906E-2</v>
      </c>
      <c r="D38">
        <v>0.184217519999999</v>
      </c>
      <c r="E38">
        <v>3.087465E-2</v>
      </c>
      <c r="F38">
        <v>-4.6455136566666599</v>
      </c>
      <c r="G38">
        <v>0.89438840333333303</v>
      </c>
      <c r="H38">
        <v>-4.01669697666666</v>
      </c>
      <c r="I38">
        <v>-133.69566312750001</v>
      </c>
      <c r="J38">
        <v>-71.140932157500004</v>
      </c>
      <c r="K38">
        <v>-70.229662917499994</v>
      </c>
      <c r="L38">
        <v>54.013120767499899</v>
      </c>
      <c r="M38">
        <v>125.48510817250001</v>
      </c>
      <c r="N38">
        <v>3.2924409125</v>
      </c>
      <c r="O38">
        <v>34.979273182499902</v>
      </c>
      <c r="P38">
        <v>41.416388005000002</v>
      </c>
      <c r="Q38">
        <v>41.352078197499999</v>
      </c>
      <c r="R38">
        <v>166.57699055</v>
      </c>
      <c r="S38">
        <v>169.16580497749999</v>
      </c>
      <c r="T38">
        <v>246.14502665249901</v>
      </c>
      <c r="U38">
        <v>246.04113916999901</v>
      </c>
      <c r="V38">
        <v>133.88342790999999</v>
      </c>
      <c r="W38">
        <v>132.9290351425</v>
      </c>
      <c r="X38">
        <v>2.8825555149999902</v>
      </c>
      <c r="Y38">
        <v>-0.4342946875</v>
      </c>
      <c r="Z38">
        <v>-0.80547003749999901</v>
      </c>
      <c r="AA38">
        <v>-4.4026542499999897E-2</v>
      </c>
    </row>
    <row r="39" spans="1:27">
      <c r="A39" t="s">
        <v>36</v>
      </c>
      <c r="B39" t="s">
        <v>36</v>
      </c>
      <c r="C39">
        <v>-4.89344433333333E-2</v>
      </c>
      <c r="D39">
        <v>0.25375908333333302</v>
      </c>
      <c r="E39">
        <v>1.9590409999999898E-2</v>
      </c>
      <c r="F39">
        <v>-4.6930349800000002</v>
      </c>
      <c r="G39">
        <v>0.47712091333333301</v>
      </c>
      <c r="H39">
        <v>-10.705679726666601</v>
      </c>
      <c r="I39">
        <v>-86.902963899999904</v>
      </c>
      <c r="J39">
        <v>-92.014365966666603</v>
      </c>
      <c r="K39">
        <v>-68.6628260833333</v>
      </c>
      <c r="L39">
        <v>54.526390229999997</v>
      </c>
      <c r="M39">
        <v>130.12267566999901</v>
      </c>
      <c r="N39">
        <v>3.32938872999999</v>
      </c>
      <c r="O39">
        <v>35.8517493933333</v>
      </c>
      <c r="P39">
        <v>40.420440956666603</v>
      </c>
      <c r="Q39">
        <v>41.697527623333301</v>
      </c>
      <c r="R39">
        <v>171.79499263333301</v>
      </c>
      <c r="S39">
        <v>162.735285966666</v>
      </c>
      <c r="T39">
        <v>242.74150706</v>
      </c>
      <c r="U39">
        <v>251.00653374333299</v>
      </c>
      <c r="V39">
        <v>126.26291939666601</v>
      </c>
      <c r="W39">
        <v>138.61992496333301</v>
      </c>
      <c r="X39">
        <v>2.4023345900000002</v>
      </c>
      <c r="Y39">
        <v>2.4504635966666601</v>
      </c>
      <c r="Z39">
        <v>-0.93786842666666603</v>
      </c>
      <c r="AA39">
        <v>0.26794058666666598</v>
      </c>
    </row>
    <row r="40" spans="1:27">
      <c r="A40" t="s">
        <v>37</v>
      </c>
      <c r="B40" t="s">
        <v>37</v>
      </c>
      <c r="C40">
        <v>3.2050199999999897E-2</v>
      </c>
      <c r="D40">
        <v>-7.2426633999999906E-2</v>
      </c>
      <c r="E40">
        <v>2.1515769999999899E-2</v>
      </c>
      <c r="F40">
        <v>4.2300054339999997</v>
      </c>
      <c r="G40">
        <v>0.92773504600000001</v>
      </c>
      <c r="H40">
        <v>-7.9201572399999902</v>
      </c>
      <c r="I40">
        <v>-90.627148793999993</v>
      </c>
      <c r="J40">
        <v>-34.017766029999997</v>
      </c>
      <c r="K40">
        <v>-73.143427015999904</v>
      </c>
      <c r="L40">
        <v>50.411696109999902</v>
      </c>
      <c r="M40">
        <v>112.646714492</v>
      </c>
      <c r="N40">
        <v>3.2101311339999898</v>
      </c>
      <c r="O40">
        <v>33.939936521999897</v>
      </c>
      <c r="P40">
        <v>41.832714511999903</v>
      </c>
      <c r="Q40">
        <v>41.216261793999898</v>
      </c>
      <c r="R40">
        <v>166.54169866199999</v>
      </c>
      <c r="S40">
        <v>169.93042596999999</v>
      </c>
      <c r="T40">
        <v>249.68943424199901</v>
      </c>
      <c r="U40">
        <v>246.582861538</v>
      </c>
      <c r="V40">
        <v>135.15739269199901</v>
      </c>
      <c r="W40">
        <v>132.61872510000001</v>
      </c>
      <c r="X40">
        <v>4.2776993479999996</v>
      </c>
      <c r="Y40">
        <v>8.5138155999999895E-2</v>
      </c>
      <c r="Z40">
        <v>-0.549672936</v>
      </c>
      <c r="AA40">
        <v>0.1006628</v>
      </c>
    </row>
    <row r="41" spans="1:27">
      <c r="A41" t="s">
        <v>38</v>
      </c>
      <c r="B41" t="s">
        <v>38</v>
      </c>
      <c r="C41">
        <v>2.7516407499999899E-2</v>
      </c>
      <c r="D41">
        <v>5.7772309999999903E-2</v>
      </c>
      <c r="E41">
        <v>1.8257184999999902E-2</v>
      </c>
      <c r="F41">
        <v>-0.61766448749999903</v>
      </c>
      <c r="G41">
        <v>0.4028637625</v>
      </c>
      <c r="H41">
        <v>-10.3124706575</v>
      </c>
      <c r="I41">
        <v>-56.257720669999898</v>
      </c>
      <c r="J41">
        <v>-84.077997822499995</v>
      </c>
      <c r="K41">
        <v>-70.172424992499998</v>
      </c>
      <c r="L41">
        <v>49.916643514999997</v>
      </c>
      <c r="M41">
        <v>104.0504194625</v>
      </c>
      <c r="N41">
        <v>3.2765307474999998</v>
      </c>
      <c r="O41">
        <v>34.7587568175</v>
      </c>
      <c r="P41">
        <v>41.803674029999897</v>
      </c>
      <c r="Q41">
        <v>41.905398827500001</v>
      </c>
      <c r="R41">
        <v>160.24973287499901</v>
      </c>
      <c r="S41">
        <v>165.34610800749999</v>
      </c>
      <c r="T41">
        <v>247.96161480250001</v>
      </c>
      <c r="U41">
        <v>251.517671777499</v>
      </c>
      <c r="V41">
        <v>137.120766674999</v>
      </c>
      <c r="W41">
        <v>137.32139083999999</v>
      </c>
      <c r="X41">
        <v>3.8313513100000001</v>
      </c>
      <c r="Y41">
        <v>-1.1547901875</v>
      </c>
      <c r="Z41">
        <v>-0.90699000499999904</v>
      </c>
      <c r="AA41">
        <v>0.108209105</v>
      </c>
    </row>
    <row r="42" spans="1:27">
      <c r="A42" t="s">
        <v>39</v>
      </c>
      <c r="B42" t="s">
        <v>39</v>
      </c>
      <c r="C42">
        <v>2.1852287499999901E-2</v>
      </c>
      <c r="D42">
        <v>4.8530070000000002E-2</v>
      </c>
      <c r="E42">
        <v>1.6995127499999901E-2</v>
      </c>
      <c r="F42">
        <v>6.1652499049999996</v>
      </c>
      <c r="G42">
        <v>0.65161301999999899</v>
      </c>
      <c r="H42">
        <v>-7.6075158724999996</v>
      </c>
      <c r="I42">
        <v>-78.4801073</v>
      </c>
      <c r="J42">
        <v>-71.829075838333296</v>
      </c>
      <c r="K42">
        <v>-71.659289323333297</v>
      </c>
      <c r="L42">
        <v>51.69177165</v>
      </c>
      <c r="M42">
        <v>102.59436721833301</v>
      </c>
      <c r="N42">
        <v>3.2729460983333301</v>
      </c>
      <c r="O42">
        <v>34.614062721666599</v>
      </c>
      <c r="P42">
        <v>41.259304056666601</v>
      </c>
      <c r="Q42">
        <v>40.9933990966666</v>
      </c>
      <c r="R42">
        <v>166.60850091333299</v>
      </c>
      <c r="S42">
        <v>165.94089000333301</v>
      </c>
      <c r="T42">
        <v>247.70119244999901</v>
      </c>
      <c r="U42">
        <v>248.724254215</v>
      </c>
      <c r="V42">
        <v>134.55393923833299</v>
      </c>
      <c r="W42">
        <v>136.388464576666</v>
      </c>
      <c r="X42">
        <v>3.1233940716666599</v>
      </c>
      <c r="Y42">
        <v>0.24973009999999901</v>
      </c>
      <c r="Z42">
        <v>-0.541751283333333</v>
      </c>
      <c r="AA42">
        <v>5.7057279999999898E-2</v>
      </c>
    </row>
    <row r="43" spans="1:27">
      <c r="A43" t="s">
        <v>40</v>
      </c>
      <c r="B43" t="s">
        <v>40</v>
      </c>
      <c r="C43">
        <v>-1.34370049999999E-2</v>
      </c>
      <c r="D43">
        <v>-5.5889574999999997E-2</v>
      </c>
      <c r="E43">
        <v>2.6929919999999899E-2</v>
      </c>
      <c r="F43">
        <v>-9.7564768350000008</v>
      </c>
      <c r="G43">
        <v>1.00162273499999</v>
      </c>
      <c r="H43">
        <v>-10.95161513</v>
      </c>
      <c r="I43">
        <v>-52.093369629999998</v>
      </c>
      <c r="J43">
        <v>-91.302118864999898</v>
      </c>
      <c r="K43">
        <v>-66.952999019999993</v>
      </c>
      <c r="L43">
        <v>49.374405009999997</v>
      </c>
      <c r="M43">
        <v>110.10569352500001</v>
      </c>
      <c r="N43">
        <v>3.3465278999999901</v>
      </c>
      <c r="O43">
        <v>35.987391655000003</v>
      </c>
      <c r="P43">
        <v>41.606115035000002</v>
      </c>
      <c r="Q43">
        <v>42.016686784999997</v>
      </c>
      <c r="R43">
        <v>167.962674609999</v>
      </c>
      <c r="S43">
        <v>164.73093155999999</v>
      </c>
      <c r="T43">
        <v>242.166185154999</v>
      </c>
      <c r="U43">
        <v>251.81279197499899</v>
      </c>
      <c r="V43">
        <v>128.985873789999</v>
      </c>
      <c r="W43">
        <v>139.2959883</v>
      </c>
      <c r="X43">
        <v>2.9707785649999998</v>
      </c>
      <c r="Y43">
        <v>4.2019589099999903</v>
      </c>
      <c r="Z43">
        <v>-0.41231740500000003</v>
      </c>
      <c r="AA43">
        <v>0.290317519999999</v>
      </c>
    </row>
    <row r="44" spans="1:27">
      <c r="A44" t="s">
        <v>41</v>
      </c>
      <c r="B44" t="s">
        <v>41</v>
      </c>
      <c r="C44">
        <v>-0.16000427</v>
      </c>
      <c r="D44">
        <v>0.12663785</v>
      </c>
      <c r="E44">
        <v>3.2609504999999997E-2</v>
      </c>
      <c r="F44">
        <v>-0.85193229500000001</v>
      </c>
      <c r="G44">
        <v>2.1364798450000002</v>
      </c>
      <c r="H44">
        <v>-5.9989438249999996</v>
      </c>
      <c r="I44">
        <v>-121.089769875</v>
      </c>
      <c r="J44">
        <v>-79.985114329999902</v>
      </c>
      <c r="K44">
        <v>-69.2861709149999</v>
      </c>
      <c r="L44">
        <v>57.136395585000002</v>
      </c>
      <c r="M44">
        <v>130.83644024</v>
      </c>
      <c r="N44">
        <v>3.2167405499999999</v>
      </c>
      <c r="O44">
        <v>34.752135924999997</v>
      </c>
      <c r="P44">
        <v>41.946026234999898</v>
      </c>
      <c r="Q44">
        <v>43.777498510000001</v>
      </c>
      <c r="R44">
        <v>164.33207526499899</v>
      </c>
      <c r="S44">
        <v>170.70066843999999</v>
      </c>
      <c r="T44">
        <v>251.72142414999999</v>
      </c>
      <c r="U44">
        <v>254.39966956999999</v>
      </c>
      <c r="V44">
        <v>136.014838394999</v>
      </c>
      <c r="W44">
        <v>133.27017390499901</v>
      </c>
      <c r="X44">
        <v>3.28318402499999</v>
      </c>
      <c r="Y44">
        <v>0.30800138999999899</v>
      </c>
      <c r="Z44">
        <v>-0.97657254000000004</v>
      </c>
      <c r="AA44">
        <v>2.9690089999999999E-2</v>
      </c>
    </row>
    <row r="45" spans="1:27">
      <c r="A45" t="s">
        <v>42</v>
      </c>
      <c r="B45" t="s">
        <v>42</v>
      </c>
      <c r="C45">
        <v>-0.178350173333333</v>
      </c>
      <c r="D45">
        <v>0.13302986999999999</v>
      </c>
      <c r="E45">
        <v>3.0928943333333202E-2</v>
      </c>
      <c r="F45">
        <v>-1.3543962566666601</v>
      </c>
      <c r="G45">
        <v>1.4516110466666601</v>
      </c>
      <c r="H45">
        <v>-5.4417738833333296</v>
      </c>
      <c r="I45">
        <v>-132.148020453333</v>
      </c>
      <c r="J45">
        <v>-82.982579996666601</v>
      </c>
      <c r="K45">
        <v>-68.944168363333304</v>
      </c>
      <c r="L45">
        <v>56.145362720000001</v>
      </c>
      <c r="M45">
        <v>130.79854282999901</v>
      </c>
      <c r="N45">
        <v>3.2658481399999899</v>
      </c>
      <c r="O45">
        <v>33.4346035933333</v>
      </c>
      <c r="P45">
        <v>41.7837434666666</v>
      </c>
      <c r="Q45">
        <v>40.223846090000002</v>
      </c>
      <c r="R45">
        <v>167.96132238999999</v>
      </c>
      <c r="S45">
        <v>167.23644632</v>
      </c>
      <c r="T45">
        <v>244.12714645999901</v>
      </c>
      <c r="U45">
        <v>244.68759749333299</v>
      </c>
      <c r="V45">
        <v>133.339625683333</v>
      </c>
      <c r="W45">
        <v>135.33249459666601</v>
      </c>
      <c r="X45">
        <v>3.36654031333333</v>
      </c>
      <c r="Y45">
        <v>0.39070281333333301</v>
      </c>
      <c r="Z45">
        <v>-0.71679267333333296</v>
      </c>
      <c r="AA45">
        <v>0.249746683333333</v>
      </c>
    </row>
    <row r="46" spans="1:27">
      <c r="A46" t="s">
        <v>43</v>
      </c>
      <c r="B46" t="s">
        <v>43</v>
      </c>
      <c r="C46">
        <v>-0.163644945086003</v>
      </c>
      <c r="D46">
        <v>0.230925299999999</v>
      </c>
      <c r="E46">
        <v>3.1945837719319803E-2</v>
      </c>
      <c r="F46">
        <v>-8.5840110549999995</v>
      </c>
      <c r="G46">
        <v>1.62497233999999</v>
      </c>
      <c r="H46">
        <v>-12.033688894999999</v>
      </c>
      <c r="I46">
        <v>-91.122849694999999</v>
      </c>
      <c r="J46">
        <v>-93.186796974999993</v>
      </c>
      <c r="K46">
        <v>-67.509788079999893</v>
      </c>
      <c r="L46">
        <v>56.164635664999999</v>
      </c>
      <c r="M46">
        <v>135.243357599999</v>
      </c>
      <c r="N46">
        <v>3.2580460849999899</v>
      </c>
      <c r="O46">
        <v>34.268471839999997</v>
      </c>
      <c r="P46">
        <v>41.280059074999897</v>
      </c>
      <c r="Q46">
        <v>42.374148824999899</v>
      </c>
      <c r="R46">
        <v>167.44487290999999</v>
      </c>
      <c r="S46">
        <v>171.40148317500001</v>
      </c>
      <c r="T46">
        <v>247.74567392</v>
      </c>
      <c r="U46">
        <v>250.24245680499999</v>
      </c>
      <c r="V46">
        <v>134.92178484499999</v>
      </c>
      <c r="W46">
        <v>134.95574136499999</v>
      </c>
      <c r="X46">
        <v>2.7797130149999898</v>
      </c>
      <c r="Y46">
        <v>-0.19737189499999999</v>
      </c>
      <c r="Z46">
        <v>-0.92415672999999898</v>
      </c>
      <c r="AA46">
        <v>-0.34653107999999999</v>
      </c>
    </row>
    <row r="47" spans="1:27">
      <c r="A47" t="s">
        <v>44</v>
      </c>
      <c r="B47" t="s">
        <v>44</v>
      </c>
      <c r="C47">
        <v>0.110258292477903</v>
      </c>
      <c r="D47">
        <v>-6.6578339999999903E-2</v>
      </c>
      <c r="E47">
        <v>5.0088105363971999E-3</v>
      </c>
      <c r="F47">
        <v>5.19938785333333</v>
      </c>
      <c r="G47">
        <v>4.4109035899999904</v>
      </c>
      <c r="H47">
        <v>-9.1536199666666693</v>
      </c>
      <c r="I47">
        <v>-110.907424806666</v>
      </c>
      <c r="J47">
        <v>-9.8845306333333198</v>
      </c>
      <c r="K47">
        <v>-72.584656203333296</v>
      </c>
      <c r="L47">
        <v>51.290119736666597</v>
      </c>
      <c r="M47">
        <v>120.162702286666</v>
      </c>
      <c r="N47">
        <v>3.2816730133333301</v>
      </c>
      <c r="O47">
        <v>35.037941699999998</v>
      </c>
      <c r="P47">
        <v>41.725744776666602</v>
      </c>
      <c r="Q47">
        <v>41.197303796666603</v>
      </c>
      <c r="R47">
        <v>165.66071165333301</v>
      </c>
      <c r="S47">
        <v>159.84083668333301</v>
      </c>
      <c r="T47">
        <v>247.99723080999999</v>
      </c>
      <c r="U47">
        <v>248.34582559333299</v>
      </c>
      <c r="V47">
        <v>135.32250605666599</v>
      </c>
      <c r="W47">
        <v>138.07982503333301</v>
      </c>
      <c r="X47">
        <v>4.2773988699999999</v>
      </c>
      <c r="Y47">
        <v>1.52581044999999</v>
      </c>
      <c r="Z47">
        <v>-0.85079016666666596</v>
      </c>
      <c r="AA47">
        <v>0.172406589999999</v>
      </c>
    </row>
    <row r="48" spans="1:27">
      <c r="A48" t="s">
        <v>45</v>
      </c>
      <c r="B48" t="s">
        <v>45</v>
      </c>
      <c r="C48">
        <v>0.16217380499999901</v>
      </c>
      <c r="D48">
        <v>0.103066597499999</v>
      </c>
      <c r="E48">
        <v>3.17247474999999E-2</v>
      </c>
      <c r="F48">
        <v>-1.2370579724999899</v>
      </c>
      <c r="G48">
        <v>1.64514812249999</v>
      </c>
      <c r="H48">
        <v>-7.0024145275</v>
      </c>
      <c r="I48">
        <v>-92.840614294999995</v>
      </c>
      <c r="J48">
        <v>-41.8721596399999</v>
      </c>
      <c r="K48">
        <v>-71.934889589999997</v>
      </c>
      <c r="L48">
        <v>51.670507322500001</v>
      </c>
      <c r="M48">
        <v>91.157551167499903</v>
      </c>
      <c r="N48">
        <v>3.2281264799999998</v>
      </c>
      <c r="O48">
        <v>34.358167989999998</v>
      </c>
      <c r="P48">
        <v>41.7232697849999</v>
      </c>
      <c r="Q48">
        <v>42.660022577500001</v>
      </c>
      <c r="R48">
        <v>164.77955643999999</v>
      </c>
      <c r="S48">
        <v>168.85505349249999</v>
      </c>
      <c r="T48">
        <v>247.47538857499899</v>
      </c>
      <c r="U48">
        <v>250.299863335</v>
      </c>
      <c r="V48">
        <v>134.545818035</v>
      </c>
      <c r="W48">
        <v>135.137849837499</v>
      </c>
      <c r="X48">
        <v>4.4471060299999996</v>
      </c>
      <c r="Y48">
        <v>-0.30089237249999901</v>
      </c>
      <c r="Z48">
        <v>-0.82494302499999905</v>
      </c>
      <c r="AA48">
        <v>-0.34430543749999998</v>
      </c>
    </row>
    <row r="49" spans="1:27">
      <c r="A49" t="s">
        <v>46</v>
      </c>
      <c r="B49" t="s">
        <v>46</v>
      </c>
      <c r="C49">
        <v>0.13526241681280099</v>
      </c>
      <c r="D49">
        <v>0.12792120499999901</v>
      </c>
      <c r="E49">
        <v>3.7534664991847003E-2</v>
      </c>
      <c r="F49">
        <v>5.1913357149999904</v>
      </c>
      <c r="G49">
        <v>3.4793460349999901</v>
      </c>
      <c r="H49">
        <v>-6.8300433249999903</v>
      </c>
      <c r="I49">
        <v>-112.860597735</v>
      </c>
      <c r="J49">
        <v>-40.005201264999997</v>
      </c>
      <c r="K49">
        <v>-72.873472534999905</v>
      </c>
      <c r="L49">
        <v>52.671547230000002</v>
      </c>
      <c r="M49">
        <v>89.012930259999905</v>
      </c>
      <c r="N49">
        <v>3.1708686799999999</v>
      </c>
      <c r="O49">
        <v>33.850506934999899</v>
      </c>
      <c r="P49">
        <v>42.299555570000003</v>
      </c>
      <c r="Q49">
        <v>43.443341029999999</v>
      </c>
      <c r="R49">
        <v>168.26228132</v>
      </c>
      <c r="S49">
        <v>169.86972871999899</v>
      </c>
      <c r="T49">
        <v>252.025568975</v>
      </c>
      <c r="U49">
        <v>254.21838100999901</v>
      </c>
      <c r="V49">
        <v>135.22801379999899</v>
      </c>
      <c r="W49">
        <v>132.90139858999899</v>
      </c>
      <c r="X49">
        <v>5.9307857400000001</v>
      </c>
      <c r="Y49">
        <v>-1.251240935</v>
      </c>
      <c r="Z49">
        <v>-0.71434201499999905</v>
      </c>
      <c r="AA49">
        <v>-0.18725059499999999</v>
      </c>
    </row>
    <row r="50" spans="1:27">
      <c r="A50" t="s">
        <v>47</v>
      </c>
      <c r="B50" t="s">
        <v>47</v>
      </c>
      <c r="C50">
        <v>9.1948744999999901E-2</v>
      </c>
      <c r="D50">
        <v>6.6087869999999896E-2</v>
      </c>
      <c r="E50">
        <v>3.6668074999999897E-2</v>
      </c>
      <c r="F50">
        <v>-7.0957846</v>
      </c>
      <c r="G50">
        <v>3.0449831000000001</v>
      </c>
      <c r="H50">
        <v>-7.2768254299999997</v>
      </c>
      <c r="I50">
        <v>-69.090833004999993</v>
      </c>
      <c r="J50">
        <v>-79.328193595000002</v>
      </c>
      <c r="K50">
        <v>-71.052100629999899</v>
      </c>
      <c r="L50">
        <v>53.678266694999898</v>
      </c>
      <c r="M50">
        <v>91.773551944999895</v>
      </c>
      <c r="N50">
        <v>3.32676873</v>
      </c>
      <c r="O50">
        <v>35.91844012</v>
      </c>
      <c r="P50">
        <v>41.726217015000003</v>
      </c>
      <c r="Q50">
        <v>41.413248934999999</v>
      </c>
      <c r="R50">
        <v>164.716569249999</v>
      </c>
      <c r="S50">
        <v>165.77533639999999</v>
      </c>
      <c r="T50">
        <v>246.166557664999</v>
      </c>
      <c r="U50">
        <v>245.719626035</v>
      </c>
      <c r="V50">
        <v>138.152174925</v>
      </c>
      <c r="W50">
        <v>137.337937815</v>
      </c>
      <c r="X50">
        <v>5.0895364299999999</v>
      </c>
      <c r="Y50">
        <v>-0.89103922499999999</v>
      </c>
      <c r="Z50">
        <v>-1.1055657699999999</v>
      </c>
      <c r="AA50">
        <v>-6.5687875000000007E-2</v>
      </c>
    </row>
    <row r="51" spans="1:27">
      <c r="A51" t="s">
        <v>48</v>
      </c>
      <c r="B51" t="s">
        <v>48</v>
      </c>
      <c r="C51">
        <v>-4.3105709999999998E-2</v>
      </c>
      <c r="D51">
        <v>-3.1875129999999897E-2</v>
      </c>
      <c r="E51">
        <v>4.588006E-2</v>
      </c>
      <c r="F51">
        <v>-5.9638129299999898</v>
      </c>
      <c r="G51">
        <v>1.7041121099999901</v>
      </c>
      <c r="H51">
        <v>-1.3494316199999901</v>
      </c>
      <c r="I51">
        <v>-124.11934601999999</v>
      </c>
      <c r="J51">
        <v>-50.60483344</v>
      </c>
      <c r="K51">
        <v>-71.713434019999994</v>
      </c>
      <c r="L51">
        <v>58.262287520000001</v>
      </c>
      <c r="M51">
        <v>119.63850352</v>
      </c>
      <c r="N51">
        <v>3.10261422</v>
      </c>
      <c r="O51">
        <v>28.9488696199999</v>
      </c>
      <c r="P51">
        <v>43.522367410000001</v>
      </c>
      <c r="Q51">
        <v>38.289989549999902</v>
      </c>
      <c r="R51">
        <v>172.49807802999899</v>
      </c>
      <c r="S51">
        <v>170.324701089999</v>
      </c>
      <c r="T51">
        <v>250.4295687</v>
      </c>
      <c r="U51">
        <v>243.94049486999899</v>
      </c>
      <c r="V51">
        <v>132.77678738</v>
      </c>
      <c r="W51">
        <v>135.854336539999</v>
      </c>
      <c r="X51">
        <v>3.7358668799999899</v>
      </c>
      <c r="Y51">
        <v>0.90278769999999997</v>
      </c>
      <c r="Z51">
        <v>-1.3147929599999999</v>
      </c>
      <c r="AA51">
        <v>0.17363344</v>
      </c>
    </row>
    <row r="52" spans="1:27">
      <c r="A52" t="s">
        <v>49</v>
      </c>
      <c r="B52" t="s">
        <v>49</v>
      </c>
      <c r="C52">
        <v>-5.6046729999999899E-2</v>
      </c>
      <c r="D52">
        <v>4.321386E-2</v>
      </c>
      <c r="E52">
        <v>3.7040759999999999E-2</v>
      </c>
      <c r="F52">
        <v>-5.8470224799999899</v>
      </c>
      <c r="G52">
        <v>1.3857412299999901</v>
      </c>
      <c r="H52">
        <v>-5.1066678799999998</v>
      </c>
      <c r="I52">
        <v>-138.29578045</v>
      </c>
      <c r="J52">
        <v>-69.831907869999995</v>
      </c>
      <c r="K52">
        <v>-70.094195900000003</v>
      </c>
      <c r="L52">
        <v>58.214497600000001</v>
      </c>
      <c r="M52">
        <v>121.32781018</v>
      </c>
      <c r="N52">
        <v>3.2358412200000002</v>
      </c>
      <c r="O52">
        <v>35.278773979999997</v>
      </c>
      <c r="P52">
        <v>37.749849959999999</v>
      </c>
      <c r="Q52">
        <v>42.360425599999999</v>
      </c>
      <c r="R52">
        <v>161.25572657999999</v>
      </c>
      <c r="S52">
        <v>169.79241549</v>
      </c>
      <c r="T52">
        <v>241.61296388</v>
      </c>
      <c r="U52">
        <v>247.91851868999899</v>
      </c>
      <c r="V52">
        <v>138.01497918000001</v>
      </c>
      <c r="W52">
        <v>130.38742009000001</v>
      </c>
      <c r="X52">
        <v>3.4699773599999899</v>
      </c>
      <c r="Y52">
        <v>-1.40219121</v>
      </c>
      <c r="Z52">
        <v>-1.3509167</v>
      </c>
      <c r="AA52">
        <v>-9.6953209999999998E-2</v>
      </c>
    </row>
    <row r="53" spans="1:27">
      <c r="A53" t="s">
        <v>50</v>
      </c>
      <c r="B53" t="s">
        <v>50</v>
      </c>
      <c r="C53">
        <v>-8.1566409999999895E-2</v>
      </c>
      <c r="D53">
        <v>0.17389687000000001</v>
      </c>
      <c r="E53">
        <v>5.0395249999999898E-2</v>
      </c>
      <c r="F53">
        <v>-12.195051529999899</v>
      </c>
      <c r="G53">
        <v>1.1797415600000001</v>
      </c>
      <c r="H53">
        <v>-6.6677724400000002</v>
      </c>
      <c r="I53">
        <v>-86.731124050000005</v>
      </c>
      <c r="J53">
        <v>-78.598628219999895</v>
      </c>
      <c r="K53">
        <v>-69.510203039999993</v>
      </c>
      <c r="L53">
        <v>57.2942062199999</v>
      </c>
      <c r="M53">
        <v>125.47236574</v>
      </c>
      <c r="N53">
        <v>3.3203983899999998</v>
      </c>
      <c r="O53">
        <v>35.077863120000004</v>
      </c>
      <c r="P53">
        <v>44.444537410000002</v>
      </c>
      <c r="Q53">
        <v>44.329230699999997</v>
      </c>
      <c r="R53">
        <v>164.60130704999901</v>
      </c>
      <c r="S53">
        <v>167.07489662999899</v>
      </c>
      <c r="T53">
        <v>249.47024637000001</v>
      </c>
      <c r="U53">
        <v>260.64158018000001</v>
      </c>
      <c r="V53">
        <v>132.00163660999999</v>
      </c>
      <c r="W53">
        <v>139.85476496000001</v>
      </c>
      <c r="X53">
        <v>6.5750638199999996</v>
      </c>
      <c r="Y53">
        <v>2.3714113099999898</v>
      </c>
      <c r="Z53">
        <v>-0.59563267999999903</v>
      </c>
      <c r="AA53">
        <v>0.27992365000000002</v>
      </c>
    </row>
    <row r="54" spans="1:27">
      <c r="A54" t="s">
        <v>51</v>
      </c>
      <c r="B54" t="s">
        <v>51</v>
      </c>
      <c r="C54">
        <v>2.44696999999999E-2</v>
      </c>
      <c r="D54">
        <v>-3.2172944999999897E-2</v>
      </c>
      <c r="E54">
        <v>3.1483534999999903E-2</v>
      </c>
      <c r="F54">
        <v>4.7233380575000004</v>
      </c>
      <c r="G54">
        <v>1.570021755</v>
      </c>
      <c r="H54">
        <v>-3.8586082975</v>
      </c>
      <c r="I54">
        <v>-104.4063183025</v>
      </c>
      <c r="J54">
        <v>35.156224192499899</v>
      </c>
      <c r="K54">
        <v>-74.429384207499993</v>
      </c>
      <c r="L54">
        <v>50.817038899999901</v>
      </c>
      <c r="M54">
        <v>128.652144612499</v>
      </c>
      <c r="N54">
        <v>3.2736225449999998</v>
      </c>
      <c r="O54">
        <v>34.242691065000002</v>
      </c>
      <c r="P54">
        <v>41.195281819999998</v>
      </c>
      <c r="Q54">
        <v>40.386536559999897</v>
      </c>
      <c r="R54">
        <v>167.74701831249999</v>
      </c>
      <c r="S54">
        <v>167.56713557</v>
      </c>
      <c r="T54">
        <v>244.41520800999999</v>
      </c>
      <c r="U54">
        <v>246.49529878249899</v>
      </c>
      <c r="V54">
        <v>132.53698279999901</v>
      </c>
      <c r="W54">
        <v>136.88393278749999</v>
      </c>
      <c r="X54">
        <v>3.0402206600000001</v>
      </c>
      <c r="Y54">
        <v>0.28964450749999998</v>
      </c>
      <c r="Z54">
        <v>-0.91161643000000003</v>
      </c>
      <c r="AA54">
        <v>0.2235330975</v>
      </c>
    </row>
    <row r="55" spans="1:27">
      <c r="A55" t="s">
        <v>52</v>
      </c>
      <c r="B55" t="s">
        <v>52</v>
      </c>
      <c r="C55">
        <v>5.3773066666666598E-2</v>
      </c>
      <c r="D55">
        <v>6.6454953333333303E-2</v>
      </c>
      <c r="E55">
        <v>2.38717266666666E-2</v>
      </c>
      <c r="F55">
        <v>-0.63118202999999995</v>
      </c>
      <c r="G55">
        <v>0.596724163333333</v>
      </c>
      <c r="H55">
        <v>-4.35897546666666</v>
      </c>
      <c r="I55">
        <v>-87.935597416666596</v>
      </c>
      <c r="J55">
        <v>7.0795048533333302</v>
      </c>
      <c r="K55">
        <v>-74.171161096666594</v>
      </c>
      <c r="L55">
        <v>50.511890319999999</v>
      </c>
      <c r="M55">
        <v>119.867936436666</v>
      </c>
      <c r="N55">
        <v>3.3332612699999902</v>
      </c>
      <c r="O55">
        <v>36.588848886666597</v>
      </c>
      <c r="P55">
        <v>40.705192626666602</v>
      </c>
      <c r="Q55">
        <v>42.523307326666597</v>
      </c>
      <c r="R55">
        <v>168.83626917333299</v>
      </c>
      <c r="S55">
        <v>163.51544373666599</v>
      </c>
      <c r="T55">
        <v>247.90028753000001</v>
      </c>
      <c r="U55">
        <v>253.963563353333</v>
      </c>
      <c r="V55">
        <v>134.42955517666601</v>
      </c>
      <c r="W55">
        <v>138.48933381999899</v>
      </c>
      <c r="X55">
        <v>4.5954698299999999</v>
      </c>
      <c r="Y55">
        <v>1.8168248300000001</v>
      </c>
      <c r="Z55">
        <v>-0.35200452666666598</v>
      </c>
      <c r="AA55">
        <v>0.179344593333333</v>
      </c>
    </row>
    <row r="56" spans="1:27">
      <c r="A56" t="s">
        <v>53</v>
      </c>
      <c r="B56" t="s">
        <v>53</v>
      </c>
      <c r="C56">
        <v>5.3718902499999902E-2</v>
      </c>
      <c r="D56">
        <v>7.7839474999999894E-2</v>
      </c>
      <c r="E56">
        <v>3.6591509999999897E-2</v>
      </c>
      <c r="F56">
        <v>6.7385776799999997</v>
      </c>
      <c r="G56">
        <v>1.3707851449999999</v>
      </c>
      <c r="H56">
        <v>-2.3897194100000001</v>
      </c>
      <c r="I56">
        <v>-107.52820905199999</v>
      </c>
      <c r="J56">
        <v>-0.65280660199999996</v>
      </c>
      <c r="K56">
        <v>-73.764359725999896</v>
      </c>
      <c r="L56">
        <v>51.612045243999901</v>
      </c>
      <c r="M56">
        <v>118.32787834</v>
      </c>
      <c r="N56">
        <v>3.234222956</v>
      </c>
      <c r="O56">
        <v>34.346240614000003</v>
      </c>
      <c r="P56">
        <v>41.754160491999897</v>
      </c>
      <c r="Q56">
        <v>42.703316371999897</v>
      </c>
      <c r="R56">
        <v>161.928343229999</v>
      </c>
      <c r="S56">
        <v>167.25614556400001</v>
      </c>
      <c r="T56">
        <v>250.39864792799901</v>
      </c>
      <c r="U56">
        <v>248.85460490999901</v>
      </c>
      <c r="V56">
        <v>137.08085227000001</v>
      </c>
      <c r="W56">
        <v>133.45061160200001</v>
      </c>
      <c r="X56">
        <v>4.375538508</v>
      </c>
      <c r="Y56">
        <v>-1.122358934</v>
      </c>
      <c r="Z56">
        <v>-0.53344892799999999</v>
      </c>
      <c r="AA56">
        <v>8.1698399999999893E-2</v>
      </c>
    </row>
    <row r="57" spans="1:27">
      <c r="A57" t="s">
        <v>54</v>
      </c>
      <c r="B57" t="s">
        <v>54</v>
      </c>
      <c r="C57">
        <v>4.7156980000000001E-2</v>
      </c>
      <c r="D57">
        <v>5.8985204999999999E-2</v>
      </c>
      <c r="E57">
        <v>4.88706849999999E-2</v>
      </c>
      <c r="F57">
        <v>-7.7984216249999996</v>
      </c>
      <c r="G57">
        <v>1.35149303999999</v>
      </c>
      <c r="H57">
        <v>-3.641421845</v>
      </c>
      <c r="I57">
        <v>-91.461482434999994</v>
      </c>
      <c r="J57">
        <v>-31.674000329999998</v>
      </c>
      <c r="K57">
        <v>-73.803900165000002</v>
      </c>
      <c r="L57">
        <v>52.070587099999898</v>
      </c>
      <c r="M57">
        <v>109.012002225</v>
      </c>
      <c r="N57">
        <v>3.2446385200000001</v>
      </c>
      <c r="O57">
        <v>33.705559440000002</v>
      </c>
      <c r="P57">
        <v>40.502924855000003</v>
      </c>
      <c r="Q57">
        <v>39.932563989999998</v>
      </c>
      <c r="R57">
        <v>165.30586506500001</v>
      </c>
      <c r="S57">
        <v>161.88611430499901</v>
      </c>
      <c r="T57">
        <v>246.06870324499999</v>
      </c>
      <c r="U57">
        <v>246.65488324</v>
      </c>
      <c r="V57">
        <v>136.61472458499901</v>
      </c>
      <c r="W57">
        <v>135.22203679999899</v>
      </c>
      <c r="X57">
        <v>3.1158516000000001</v>
      </c>
      <c r="Y57">
        <v>-1.15363116499999</v>
      </c>
      <c r="Z57">
        <v>-0.81283709500000001</v>
      </c>
      <c r="AA57">
        <v>-0.149442355</v>
      </c>
    </row>
    <row r="58" spans="1:27">
      <c r="A58" t="s">
        <v>55</v>
      </c>
      <c r="B58" t="s">
        <v>55</v>
      </c>
      <c r="C58">
        <v>-0.18873592849033499</v>
      </c>
      <c r="D58">
        <v>-2.24293299999999E-2</v>
      </c>
      <c r="E58">
        <v>2.8941204886072401E-2</v>
      </c>
      <c r="F58">
        <v>-2.0748911250000002</v>
      </c>
      <c r="G58">
        <v>4.9360333550000002</v>
      </c>
      <c r="H58">
        <v>-5.8547352049999901</v>
      </c>
      <c r="I58">
        <v>-115.511575589999</v>
      </c>
      <c r="J58">
        <v>-52.8383765949999</v>
      </c>
      <c r="K58">
        <v>-69.162869929999999</v>
      </c>
      <c r="L58">
        <v>55.546982934999903</v>
      </c>
      <c r="M58">
        <v>129.94233564000001</v>
      </c>
      <c r="N58">
        <v>3.4397026099999999</v>
      </c>
      <c r="O58">
        <v>36.280518619999903</v>
      </c>
      <c r="P58">
        <v>42.037760400000003</v>
      </c>
      <c r="Q58">
        <v>42.374229034999999</v>
      </c>
      <c r="R58">
        <v>175.03097359999899</v>
      </c>
      <c r="S58">
        <v>161.22180516500001</v>
      </c>
      <c r="T58">
        <v>246.8840429</v>
      </c>
      <c r="U58">
        <v>250.46031504499999</v>
      </c>
      <c r="V58">
        <v>135.02435365999901</v>
      </c>
      <c r="W58">
        <v>141.46161427499999</v>
      </c>
      <c r="X58">
        <v>3.632819005</v>
      </c>
      <c r="Y58">
        <v>2.2069378899999901</v>
      </c>
      <c r="Z58">
        <v>-0.69994352999999998</v>
      </c>
      <c r="AA58">
        <v>4.2957699999999904E-3</v>
      </c>
    </row>
    <row r="59" spans="1:27">
      <c r="A59" t="s">
        <v>56</v>
      </c>
      <c r="B59" t="s">
        <v>56</v>
      </c>
      <c r="C59">
        <v>-9.1295616666666496E-2</v>
      </c>
      <c r="D59">
        <v>-5.15995633333333E-2</v>
      </c>
      <c r="E59">
        <v>1.38960533333332E-2</v>
      </c>
      <c r="F59">
        <v>-5.7096224499999897</v>
      </c>
      <c r="G59">
        <v>3.6228210966666601</v>
      </c>
      <c r="H59">
        <v>-7.69266834333333</v>
      </c>
      <c r="I59">
        <v>-116.997451089999</v>
      </c>
      <c r="J59">
        <v>-75.151469449999993</v>
      </c>
      <c r="K59">
        <v>-68.672211000000004</v>
      </c>
      <c r="L59">
        <v>56.386195213999997</v>
      </c>
      <c r="M59">
        <v>129.706136552</v>
      </c>
      <c r="N59">
        <v>3.2349398420000002</v>
      </c>
      <c r="O59">
        <v>34.102031171999897</v>
      </c>
      <c r="P59">
        <v>42.000661676</v>
      </c>
      <c r="Q59">
        <v>41.739620100000003</v>
      </c>
      <c r="R59">
        <v>167.46573736599899</v>
      </c>
      <c r="S59">
        <v>168.68867924400001</v>
      </c>
      <c r="T59">
        <v>246.24801996599999</v>
      </c>
      <c r="U59">
        <v>247.175399852</v>
      </c>
      <c r="V59">
        <v>134.56919510999899</v>
      </c>
      <c r="W59">
        <v>135.134447448</v>
      </c>
      <c r="X59">
        <v>4.4507180540000002</v>
      </c>
      <c r="Y59">
        <v>-0.27394999599999997</v>
      </c>
      <c r="Z59">
        <v>-1.0998491379999999</v>
      </c>
      <c r="AA59">
        <v>-0.27696341199999902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5"/>
  <sheetViews>
    <sheetView tabSelected="1" workbookViewId="0">
      <selection activeCell="B6" sqref="B6"/>
    </sheetView>
  </sheetViews>
  <sheetFormatPr defaultRowHeight="14.5"/>
  <sheetData>
    <row r="1" spans="1:22">
      <c r="A1" s="3" t="s">
        <v>1181</v>
      </c>
      <c r="B1" s="3" t="s">
        <v>1160</v>
      </c>
      <c r="C1" s="3" t="s">
        <v>1161</v>
      </c>
      <c r="D1" s="3" t="s">
        <v>1162</v>
      </c>
      <c r="E1" s="3" t="s">
        <v>1163</v>
      </c>
      <c r="F1" s="3" t="s">
        <v>1164</v>
      </c>
      <c r="G1" s="3" t="s">
        <v>1165</v>
      </c>
      <c r="H1" s="3" t="s">
        <v>1166</v>
      </c>
      <c r="I1" s="3" t="s">
        <v>1167</v>
      </c>
      <c r="J1" s="3" t="s">
        <v>1168</v>
      </c>
      <c r="K1" s="3" t="s">
        <v>1169</v>
      </c>
      <c r="L1" s="3" t="s">
        <v>1170</v>
      </c>
      <c r="M1" s="3" t="s">
        <v>1171</v>
      </c>
      <c r="N1" s="3" t="s">
        <v>1172</v>
      </c>
      <c r="O1" s="3" t="s">
        <v>1173</v>
      </c>
      <c r="P1" s="3" t="s">
        <v>1174</v>
      </c>
      <c r="Q1" s="3" t="s">
        <v>1175</v>
      </c>
      <c r="R1" s="3" t="s">
        <v>1176</v>
      </c>
      <c r="S1" s="3" t="s">
        <v>1177</v>
      </c>
      <c r="T1" s="3" t="s">
        <v>1178</v>
      </c>
      <c r="U1" s="3" t="s">
        <v>1179</v>
      </c>
      <c r="V1" s="3" t="s">
        <v>1180</v>
      </c>
    </row>
    <row r="2" spans="1:22">
      <c r="A2" t="s">
        <v>1154</v>
      </c>
      <c r="B2">
        <v>-0.80330349499999898</v>
      </c>
      <c r="C2">
        <v>-0.2799513475</v>
      </c>
      <c r="D2">
        <v>4.6692639924999897</v>
      </c>
      <c r="E2">
        <v>1.0078916325</v>
      </c>
      <c r="F2">
        <v>0.13006300870055301</v>
      </c>
      <c r="G2">
        <v>1.2149177863654499E-2</v>
      </c>
      <c r="H2">
        <v>-1.3124633333333499E-3</v>
      </c>
      <c r="I2">
        <v>6.4326211266666604</v>
      </c>
      <c r="J2">
        <v>-15.1618121833333</v>
      </c>
      <c r="K2">
        <v>2.4537235216666602</v>
      </c>
      <c r="L2">
        <v>3.2960320424999998</v>
      </c>
      <c r="M2">
        <v>35.3347550599999</v>
      </c>
      <c r="N2">
        <v>-72.120069367499994</v>
      </c>
      <c r="O2">
        <v>165.945747977499</v>
      </c>
      <c r="P2">
        <v>53.229821397499997</v>
      </c>
      <c r="Q2">
        <v>137.761325067499</v>
      </c>
      <c r="R2">
        <v>-82.630935282500005</v>
      </c>
      <c r="S2">
        <v>-66.948926342500002</v>
      </c>
      <c r="T2">
        <v>250.80629252749901</v>
      </c>
      <c r="U2">
        <v>106.82782791</v>
      </c>
      <c r="V2">
        <v>42.024708607499903</v>
      </c>
    </row>
    <row r="3" spans="1:22">
      <c r="A3" t="s">
        <v>15</v>
      </c>
      <c r="B3">
        <v>-0.61744848500000005</v>
      </c>
      <c r="C3">
        <v>9.0928557499999799E-2</v>
      </c>
      <c r="D3">
        <v>2.8834248825</v>
      </c>
      <c r="E3">
        <v>0.65197520499999995</v>
      </c>
      <c r="F3">
        <v>0.16214857898002599</v>
      </c>
      <c r="G3">
        <v>3.1090952319494901E-2</v>
      </c>
      <c r="H3">
        <v>0.117594223333333</v>
      </c>
      <c r="I3">
        <v>1.2999888100000001</v>
      </c>
      <c r="J3">
        <v>-16.297996560000001</v>
      </c>
      <c r="K3">
        <v>1.79913405666666</v>
      </c>
      <c r="L3">
        <v>3.2810648075</v>
      </c>
      <c r="M3">
        <v>34.919190117500001</v>
      </c>
      <c r="N3">
        <v>-71.260817609999904</v>
      </c>
      <c r="O3">
        <v>164.97153288999999</v>
      </c>
      <c r="P3">
        <v>54.570280797499997</v>
      </c>
      <c r="Q3">
        <v>138.14790091750001</v>
      </c>
      <c r="R3">
        <v>-43.654404384999999</v>
      </c>
      <c r="S3">
        <v>-92.506349624999999</v>
      </c>
      <c r="T3">
        <v>250.06687823249999</v>
      </c>
      <c r="U3">
        <v>96.616621082499904</v>
      </c>
      <c r="V3">
        <v>41.183669809999998</v>
      </c>
    </row>
    <row r="4" spans="1:22">
      <c r="A4" t="s">
        <v>63</v>
      </c>
      <c r="B4">
        <v>-0.97073838999999995</v>
      </c>
      <c r="C4">
        <v>0.131174605999999</v>
      </c>
      <c r="D4">
        <v>5.114915066</v>
      </c>
      <c r="E4">
        <v>-1.0729592320000001</v>
      </c>
      <c r="F4">
        <v>0.11509056249999899</v>
      </c>
      <c r="G4">
        <v>1.172171E-2</v>
      </c>
      <c r="H4">
        <v>0.238378307499999</v>
      </c>
      <c r="I4">
        <v>9.9821650149999996</v>
      </c>
      <c r="J4">
        <v>-15.564210577500001</v>
      </c>
      <c r="K4">
        <v>3.0650244899999999</v>
      </c>
      <c r="L4">
        <v>3.2238793700000001</v>
      </c>
      <c r="M4">
        <v>34.389286728000002</v>
      </c>
      <c r="N4">
        <v>-72.308765932</v>
      </c>
      <c r="O4">
        <v>167.61556052200001</v>
      </c>
      <c r="P4">
        <v>54.738954409999998</v>
      </c>
      <c r="Q4">
        <v>135.12028215999999</v>
      </c>
      <c r="R4">
        <v>-88.899226757999998</v>
      </c>
      <c r="S4">
        <v>-83.416433470000001</v>
      </c>
      <c r="T4">
        <v>250.128696923999</v>
      </c>
      <c r="U4">
        <v>102.102220965999</v>
      </c>
      <c r="V4">
        <v>41.972594628000003</v>
      </c>
    </row>
    <row r="5" spans="1:22">
      <c r="A5" t="s">
        <v>43</v>
      </c>
      <c r="B5">
        <v>-1.18561039666666</v>
      </c>
      <c r="C5">
        <v>-6.7078750000000006E-2</v>
      </c>
      <c r="D5">
        <v>4.9370883633333298</v>
      </c>
      <c r="E5">
        <v>-0.28083845333333302</v>
      </c>
      <c r="F5">
        <v>0.165539096666666</v>
      </c>
      <c r="G5">
        <v>2.00942066666666E-2</v>
      </c>
      <c r="H5">
        <v>0.15654673999999999</v>
      </c>
      <c r="I5">
        <v>4.8661785200000001</v>
      </c>
      <c r="J5">
        <v>-14.511381350000001</v>
      </c>
      <c r="K5">
        <v>1.5491134333333301</v>
      </c>
      <c r="L5">
        <v>3.2794616699999999</v>
      </c>
      <c r="M5">
        <v>35.195973089999903</v>
      </c>
      <c r="N5">
        <v>-70.919099813333304</v>
      </c>
      <c r="O5">
        <v>163.879403796666</v>
      </c>
      <c r="P5">
        <v>52.7044032366666</v>
      </c>
      <c r="Q5">
        <v>136.49489876999999</v>
      </c>
      <c r="R5">
        <v>-64.855321543333304</v>
      </c>
      <c r="S5">
        <v>-82.509444696666705</v>
      </c>
      <c r="T5">
        <v>247.369387353333</v>
      </c>
      <c r="U5">
        <v>101.81352315333299</v>
      </c>
      <c r="V5">
        <v>42.307689176666599</v>
      </c>
    </row>
    <row r="6" spans="1:22">
      <c r="A6" t="s">
        <v>47</v>
      </c>
      <c r="B6">
        <v>-1.1810023433333301</v>
      </c>
      <c r="C6">
        <v>0.40512728666666598</v>
      </c>
      <c r="D6">
        <v>3.63762735999999</v>
      </c>
      <c r="E6">
        <v>-0.65615848000000099</v>
      </c>
      <c r="F6">
        <v>-9.4303467499999905E-2</v>
      </c>
      <c r="G6">
        <v>3.4078462499999997E-2</v>
      </c>
      <c r="H6">
        <v>6.6458904999999902E-2</v>
      </c>
      <c r="I6">
        <v>3.2586179225</v>
      </c>
      <c r="J6">
        <v>-10.0454969625</v>
      </c>
      <c r="K6">
        <v>2.7532455649999998</v>
      </c>
      <c r="L6">
        <v>3.3105515733333299</v>
      </c>
      <c r="M6">
        <v>35.398624380000001</v>
      </c>
      <c r="N6">
        <v>-69.535154396666599</v>
      </c>
      <c r="O6">
        <v>155.99683371333299</v>
      </c>
      <c r="P6">
        <v>56.112231449999904</v>
      </c>
      <c r="Q6">
        <v>137.87427406333299</v>
      </c>
      <c r="R6">
        <v>-103.684395426666</v>
      </c>
      <c r="S6">
        <v>-75.825237913333297</v>
      </c>
      <c r="T6">
        <v>246.97841322666599</v>
      </c>
      <c r="U6">
        <v>137.45187143999999</v>
      </c>
      <c r="V6">
        <v>41.849966903333303</v>
      </c>
    </row>
    <row r="7" spans="1:22">
      <c r="A7" t="s">
        <v>19</v>
      </c>
      <c r="B7">
        <v>-0.80775386500000002</v>
      </c>
      <c r="C7">
        <v>0.10371865749999901</v>
      </c>
      <c r="D7">
        <v>5.0633518874999899</v>
      </c>
      <c r="E7">
        <v>-0.17924576249999999</v>
      </c>
      <c r="F7">
        <v>-9.7172422499999897E-2</v>
      </c>
      <c r="G7">
        <v>3.0387624999999901E-2</v>
      </c>
      <c r="H7">
        <v>5.9404214999999899E-2</v>
      </c>
      <c r="I7">
        <v>3.1461195725</v>
      </c>
      <c r="J7">
        <v>-8.4285092749999997</v>
      </c>
      <c r="K7">
        <v>2.4819062999999999</v>
      </c>
      <c r="L7">
        <v>3.1758399399999999</v>
      </c>
      <c r="M7">
        <v>33.337693942500003</v>
      </c>
      <c r="N7">
        <v>-69.000278524999999</v>
      </c>
      <c r="O7">
        <v>166.322713905</v>
      </c>
      <c r="P7">
        <v>55.819449534999997</v>
      </c>
      <c r="Q7">
        <v>136.49050339249999</v>
      </c>
      <c r="R7">
        <v>-118.15501802999999</v>
      </c>
      <c r="S7">
        <v>-78.7622667925</v>
      </c>
      <c r="T7">
        <v>251.58267667749999</v>
      </c>
      <c r="U7">
        <v>136.9567358125</v>
      </c>
      <c r="V7">
        <v>42.100874429999998</v>
      </c>
    </row>
    <row r="8" spans="1:22">
      <c r="A8" t="s">
        <v>32</v>
      </c>
      <c r="B8">
        <v>-1.1523595200000001</v>
      </c>
      <c r="C8">
        <v>4.8139009999999899E-2</v>
      </c>
      <c r="D8">
        <v>5.3425611899999899</v>
      </c>
      <c r="E8">
        <v>1.75412254</v>
      </c>
      <c r="F8">
        <v>-0.157872179999999</v>
      </c>
      <c r="G8">
        <v>3.87950499999999E-2</v>
      </c>
      <c r="H8">
        <v>0.105154529999999</v>
      </c>
      <c r="I8">
        <v>-1.5749030900000001</v>
      </c>
      <c r="J8">
        <v>-13.388760949999901</v>
      </c>
      <c r="K8">
        <v>0.94374387999999898</v>
      </c>
      <c r="L8">
        <v>3.3279249599999998</v>
      </c>
      <c r="M8">
        <v>36.000289209999998</v>
      </c>
      <c r="N8">
        <v>-67.718515049999993</v>
      </c>
      <c r="O8">
        <v>178.04394492999899</v>
      </c>
      <c r="P8">
        <v>55.944514349999999</v>
      </c>
      <c r="Q8">
        <v>137.80918890999899</v>
      </c>
      <c r="R8">
        <v>-85.768298789999903</v>
      </c>
      <c r="S8">
        <v>-89.075063509999893</v>
      </c>
      <c r="T8">
        <v>242.89500679</v>
      </c>
      <c r="U8">
        <v>137.36610823000001</v>
      </c>
      <c r="V8">
        <v>41.084944790000002</v>
      </c>
    </row>
    <row r="9" spans="1:22">
      <c r="A9" t="s">
        <v>50</v>
      </c>
      <c r="B9">
        <v>-0.76556746749999904</v>
      </c>
      <c r="C9">
        <v>-0.15400330249999999</v>
      </c>
      <c r="D9">
        <v>2.5006299150000002</v>
      </c>
      <c r="E9">
        <v>3.65073640249999</v>
      </c>
      <c r="F9">
        <v>7.6237088979421802E-2</v>
      </c>
      <c r="G9">
        <v>3.2233484230630001E-2</v>
      </c>
      <c r="H9">
        <v>0.136820717499999</v>
      </c>
      <c r="I9">
        <v>9.5410159274999895</v>
      </c>
      <c r="J9">
        <v>-9.6350750974999997</v>
      </c>
      <c r="K9">
        <v>1.148246265</v>
      </c>
      <c r="L9">
        <v>3.3262452924999999</v>
      </c>
      <c r="M9">
        <v>35.516855024999998</v>
      </c>
      <c r="N9">
        <v>-74.216513862499994</v>
      </c>
      <c r="O9">
        <v>166.93624238250001</v>
      </c>
      <c r="P9">
        <v>51.405895985000001</v>
      </c>
      <c r="Q9">
        <v>137.94937136499999</v>
      </c>
      <c r="R9">
        <v>-87.317406582499999</v>
      </c>
      <c r="S9">
        <v>-24.781056535000001</v>
      </c>
      <c r="T9">
        <v>249.57820150250001</v>
      </c>
      <c r="U9">
        <v>125.818501527499</v>
      </c>
      <c r="V9">
        <v>41.3047413225</v>
      </c>
    </row>
    <row r="10" spans="1:22">
      <c r="A10" t="s">
        <v>7</v>
      </c>
      <c r="B10">
        <v>-0.71864260999999996</v>
      </c>
      <c r="C10">
        <v>0.209609459999999</v>
      </c>
      <c r="D10">
        <v>5.6308037699999902</v>
      </c>
      <c r="E10">
        <v>-1.5173235999999899</v>
      </c>
      <c r="F10">
        <v>3.9267900000000003E-3</v>
      </c>
      <c r="G10">
        <v>1.176282E-2</v>
      </c>
      <c r="H10">
        <v>0.18394644999999901</v>
      </c>
      <c r="I10">
        <v>-3.36807452</v>
      </c>
      <c r="J10">
        <v>-12.676399519999899</v>
      </c>
      <c r="K10">
        <v>0.89461544000000004</v>
      </c>
      <c r="L10">
        <v>3.29383743</v>
      </c>
      <c r="M10">
        <v>34.348120519999902</v>
      </c>
      <c r="N10">
        <v>-68.794481329999996</v>
      </c>
      <c r="O10">
        <v>167.58207118999999</v>
      </c>
      <c r="P10">
        <v>49.833179829999999</v>
      </c>
      <c r="Q10">
        <v>140.3255571</v>
      </c>
      <c r="R10">
        <v>-59.28365823</v>
      </c>
      <c r="S10">
        <v>-93.591616179999903</v>
      </c>
      <c r="T10">
        <v>256.78418023</v>
      </c>
      <c r="U10">
        <v>118.25333038999899</v>
      </c>
      <c r="V10">
        <v>43.892535099999897</v>
      </c>
    </row>
    <row r="11" spans="1:22">
      <c r="A11" t="s">
        <v>1156</v>
      </c>
      <c r="B11">
        <v>-1.270884288</v>
      </c>
      <c r="C11">
        <v>8.3636471999999906E-2</v>
      </c>
      <c r="D11">
        <v>5.3339524420000002</v>
      </c>
      <c r="E11">
        <v>-0.190656875999999</v>
      </c>
      <c r="F11">
        <v>4.0276341999999903E-2</v>
      </c>
      <c r="G11">
        <v>2.6472165999999998E-2</v>
      </c>
      <c r="H11">
        <v>0.25149006599999901</v>
      </c>
      <c r="I11">
        <v>9.7272146040000003</v>
      </c>
      <c r="J11">
        <v>-8.5200260139999902</v>
      </c>
      <c r="K11">
        <v>0.85765691799999999</v>
      </c>
      <c r="L11">
        <v>3.2892970639999999</v>
      </c>
      <c r="M11">
        <v>35.109741915999997</v>
      </c>
      <c r="N11">
        <v>-73.826653858</v>
      </c>
      <c r="O11">
        <v>167.12318485399999</v>
      </c>
      <c r="P11">
        <v>53.679136153999998</v>
      </c>
      <c r="Q11">
        <v>133.19087179600001</v>
      </c>
      <c r="R11">
        <v>-83.604192111999893</v>
      </c>
      <c r="S11">
        <v>-70.222037749999899</v>
      </c>
      <c r="T11">
        <v>243.652460252</v>
      </c>
      <c r="U11">
        <v>112.293286878</v>
      </c>
      <c r="V11">
        <v>41.476747947999897</v>
      </c>
    </row>
    <row r="12" spans="1:22">
      <c r="A12" t="s">
        <v>36</v>
      </c>
      <c r="B12">
        <v>-1.08217897</v>
      </c>
      <c r="C12">
        <v>-0.50037954500000004</v>
      </c>
      <c r="D12">
        <v>3.2570915749999898</v>
      </c>
      <c r="E12">
        <v>0.82190450500000001</v>
      </c>
      <c r="F12">
        <v>4.9590744999999901E-2</v>
      </c>
      <c r="G12">
        <v>1.94812199999999E-2</v>
      </c>
      <c r="H12">
        <v>0.256808964999999</v>
      </c>
      <c r="I12">
        <v>4.2818171649999899</v>
      </c>
      <c r="J12">
        <v>-9.5464036149999902</v>
      </c>
      <c r="K12">
        <v>0.36323717</v>
      </c>
      <c r="L12">
        <v>3.19064243</v>
      </c>
      <c r="M12">
        <v>33.265361284999997</v>
      </c>
      <c r="N12">
        <v>-71.962660725000006</v>
      </c>
      <c r="O12">
        <v>169.32470065499999</v>
      </c>
      <c r="P12">
        <v>51.861746574999998</v>
      </c>
      <c r="Q12">
        <v>133.69890644500001</v>
      </c>
      <c r="R12">
        <v>-61.816389109999903</v>
      </c>
      <c r="S12">
        <v>-68.669812774999997</v>
      </c>
      <c r="T12">
        <v>249.85494309000001</v>
      </c>
      <c r="U12">
        <v>113.96618108499899</v>
      </c>
      <c r="V12">
        <v>41.997604115000001</v>
      </c>
    </row>
    <row r="13" spans="1:22">
      <c r="A13" t="s">
        <v>54</v>
      </c>
      <c r="B13">
        <v>-0.90904637999999904</v>
      </c>
      <c r="C13">
        <v>-0.23192237499999999</v>
      </c>
      <c r="D13">
        <v>1.61995753</v>
      </c>
      <c r="E13">
        <v>0.55718122000000003</v>
      </c>
      <c r="F13">
        <v>-4.9247285000000002E-2</v>
      </c>
      <c r="G13">
        <v>4.7627084999999902E-2</v>
      </c>
      <c r="H13">
        <v>7.6467844999999895E-2</v>
      </c>
      <c r="I13">
        <v>4.0739299400000002</v>
      </c>
      <c r="J13">
        <v>-5.3551328800000002</v>
      </c>
      <c r="K13">
        <v>1.6011074249999899</v>
      </c>
      <c r="L13">
        <v>3.2282007599999898</v>
      </c>
      <c r="M13">
        <v>34.610460144999998</v>
      </c>
      <c r="N13">
        <v>-70.422973554999999</v>
      </c>
      <c r="O13">
        <v>169.943218844999</v>
      </c>
      <c r="P13">
        <v>54.155392239999998</v>
      </c>
      <c r="Q13">
        <v>134.014511459999</v>
      </c>
      <c r="R13">
        <v>-113.84925144</v>
      </c>
      <c r="S13">
        <v>-50.533064984999903</v>
      </c>
      <c r="T13">
        <v>253.17324331499901</v>
      </c>
      <c r="U13">
        <v>131.632162475</v>
      </c>
      <c r="V13">
        <v>43.349595815000001</v>
      </c>
    </row>
    <row r="14" spans="1:22">
      <c r="A14" t="s">
        <v>25</v>
      </c>
      <c r="B14">
        <v>-1.2019310483333301</v>
      </c>
      <c r="C14">
        <v>-5.69951016666667E-2</v>
      </c>
      <c r="D14">
        <v>4.7018388516666603</v>
      </c>
      <c r="E14">
        <v>0.95809752500000001</v>
      </c>
      <c r="F14">
        <v>-3.5936857499999898E-2</v>
      </c>
      <c r="G14">
        <v>3.4027789999999898E-2</v>
      </c>
      <c r="H14">
        <v>0.137418157499999</v>
      </c>
      <c r="I14">
        <v>4.2545747174999997</v>
      </c>
      <c r="J14">
        <v>-7.8630138574999897</v>
      </c>
      <c r="K14">
        <v>1.2545644675000001</v>
      </c>
      <c r="L14">
        <v>3.2353172433333302</v>
      </c>
      <c r="M14">
        <v>33.824896419999902</v>
      </c>
      <c r="N14">
        <v>-70.300029128333307</v>
      </c>
      <c r="O14">
        <v>165.18060518499999</v>
      </c>
      <c r="P14">
        <v>54.820964501666602</v>
      </c>
      <c r="Q14">
        <v>135.40494326000001</v>
      </c>
      <c r="R14">
        <v>-124.015445258333</v>
      </c>
      <c r="S14">
        <v>-61.5185093199999</v>
      </c>
      <c r="T14">
        <v>248.01436386833299</v>
      </c>
      <c r="U14">
        <v>132.98296217500001</v>
      </c>
      <c r="V14">
        <v>41.766237806666602</v>
      </c>
    </row>
    <row r="15" spans="1:22">
      <c r="A15" t="s">
        <v>40</v>
      </c>
      <c r="B15">
        <v>-0.98847760500000004</v>
      </c>
      <c r="C15">
        <v>-7.5685719999999998E-2</v>
      </c>
      <c r="D15">
        <v>1.316824395</v>
      </c>
      <c r="E15">
        <v>2.4484985699999902</v>
      </c>
      <c r="F15">
        <v>-4.2191839999999897E-2</v>
      </c>
      <c r="G15">
        <v>3.8966774999999898E-2</v>
      </c>
      <c r="H15">
        <v>8.4146529999999997E-2</v>
      </c>
      <c r="I15">
        <v>2.1907099699999999</v>
      </c>
      <c r="J15">
        <v>-10.25240561</v>
      </c>
      <c r="K15">
        <v>0.86327545500000002</v>
      </c>
      <c r="L15">
        <v>3.4042791399999901</v>
      </c>
      <c r="M15">
        <v>35.437895769999898</v>
      </c>
      <c r="N15">
        <v>-70.118037119999997</v>
      </c>
      <c r="O15">
        <v>156.443368039999</v>
      </c>
      <c r="P15">
        <v>56.46631146</v>
      </c>
      <c r="Q15">
        <v>135.41960735000001</v>
      </c>
      <c r="R15">
        <v>-99.910221949999993</v>
      </c>
      <c r="S15">
        <v>-81.917503034999996</v>
      </c>
      <c r="T15">
        <v>238.73706910499999</v>
      </c>
      <c r="U15">
        <v>131.05792367000001</v>
      </c>
      <c r="V15">
        <v>40.5168908999999</v>
      </c>
    </row>
    <row r="16" spans="1:22">
      <c r="A16" t="s">
        <v>55</v>
      </c>
      <c r="B16">
        <v>-0.85079016666666596</v>
      </c>
      <c r="C16">
        <v>0.172406589999999</v>
      </c>
      <c r="D16">
        <v>4.2773988699999999</v>
      </c>
      <c r="E16">
        <v>1.52581044999999</v>
      </c>
      <c r="F16">
        <v>0.110258292477903</v>
      </c>
      <c r="G16">
        <v>5.0088105363971999E-3</v>
      </c>
      <c r="H16">
        <v>-6.6578339999999903E-2</v>
      </c>
      <c r="I16">
        <v>5.19938785333333</v>
      </c>
      <c r="J16">
        <v>-9.1536199666666693</v>
      </c>
      <c r="K16">
        <v>4.4109035899999904</v>
      </c>
      <c r="L16">
        <v>3.2816730133333301</v>
      </c>
      <c r="M16">
        <v>35.037941699999998</v>
      </c>
      <c r="N16">
        <v>-72.584656203333296</v>
      </c>
      <c r="O16">
        <v>159.84083668333301</v>
      </c>
      <c r="P16">
        <v>51.290119736666597</v>
      </c>
      <c r="Q16">
        <v>138.07982503333301</v>
      </c>
      <c r="R16">
        <v>-110.907424806666</v>
      </c>
      <c r="S16">
        <v>-9.8845306333333198</v>
      </c>
      <c r="T16">
        <v>248.34582559333299</v>
      </c>
      <c r="U16">
        <v>120.162702286666</v>
      </c>
      <c r="V16">
        <v>41.197303796666603</v>
      </c>
    </row>
    <row r="17" spans="1:22">
      <c r="A17" t="s">
        <v>26</v>
      </c>
      <c r="B17">
        <v>-0.71434201499999905</v>
      </c>
      <c r="C17">
        <v>-0.18725059499999999</v>
      </c>
      <c r="D17">
        <v>5.9307857400000001</v>
      </c>
      <c r="E17">
        <v>-1.251240935</v>
      </c>
      <c r="F17">
        <v>0.13526241681280099</v>
      </c>
      <c r="G17">
        <v>3.7534664991847003E-2</v>
      </c>
      <c r="H17">
        <v>0.12792120499999901</v>
      </c>
      <c r="I17">
        <v>5.1913357149999904</v>
      </c>
      <c r="J17">
        <v>-6.8300433249999903</v>
      </c>
      <c r="K17">
        <v>3.4793460349999901</v>
      </c>
      <c r="L17">
        <v>3.1708686799999999</v>
      </c>
      <c r="M17">
        <v>33.850506934999899</v>
      </c>
      <c r="N17">
        <v>-72.873472534999905</v>
      </c>
      <c r="O17">
        <v>169.86972871999899</v>
      </c>
      <c r="P17">
        <v>52.671547230000002</v>
      </c>
      <c r="Q17">
        <v>132.90139858999899</v>
      </c>
      <c r="R17">
        <v>-112.860597735</v>
      </c>
      <c r="S17">
        <v>-40.005201264999997</v>
      </c>
      <c r="T17">
        <v>254.21838100999901</v>
      </c>
      <c r="U17">
        <v>89.012930259999905</v>
      </c>
      <c r="V17">
        <v>43.443341029999999</v>
      </c>
    </row>
    <row r="18" spans="1:22">
      <c r="A18" t="s">
        <v>41</v>
      </c>
      <c r="B18">
        <v>-0.82494302499999905</v>
      </c>
      <c r="C18">
        <v>-0.34430543749999998</v>
      </c>
      <c r="D18">
        <v>4.4471060299999996</v>
      </c>
      <c r="E18">
        <v>-0.30089237249999901</v>
      </c>
      <c r="F18">
        <v>0.16217380499999901</v>
      </c>
      <c r="G18">
        <v>3.17247474999999E-2</v>
      </c>
      <c r="H18">
        <v>0.103066597499999</v>
      </c>
      <c r="I18">
        <v>-1.2370579724999899</v>
      </c>
      <c r="J18">
        <v>-7.0024145275</v>
      </c>
      <c r="K18">
        <v>1.64514812249999</v>
      </c>
      <c r="L18">
        <v>3.2281264799999998</v>
      </c>
      <c r="M18">
        <v>34.358167989999998</v>
      </c>
      <c r="N18">
        <v>-71.934889589999997</v>
      </c>
      <c r="O18">
        <v>168.85505349249999</v>
      </c>
      <c r="P18">
        <v>51.670507322500001</v>
      </c>
      <c r="Q18">
        <v>135.137849837499</v>
      </c>
      <c r="R18">
        <v>-92.840614294999995</v>
      </c>
      <c r="S18">
        <v>-41.8721596399999</v>
      </c>
      <c r="T18">
        <v>250.299863335</v>
      </c>
      <c r="U18">
        <v>91.157551167499903</v>
      </c>
      <c r="V18">
        <v>42.660022577500001</v>
      </c>
    </row>
    <row r="19" spans="1:22">
      <c r="A19" t="s">
        <v>16</v>
      </c>
      <c r="B19">
        <v>-1.0998491379999999</v>
      </c>
      <c r="C19">
        <v>-0.27696341199999902</v>
      </c>
      <c r="D19">
        <v>4.4507180540000002</v>
      </c>
      <c r="E19">
        <v>-0.27394999599999997</v>
      </c>
      <c r="F19">
        <v>-9.1295616666666496E-2</v>
      </c>
      <c r="G19">
        <v>1.38960533333332E-2</v>
      </c>
      <c r="H19">
        <v>-5.15995633333333E-2</v>
      </c>
      <c r="I19">
        <v>-5.7096224499999897</v>
      </c>
      <c r="J19">
        <v>-7.69266834333333</v>
      </c>
      <c r="K19">
        <v>3.6228210966666601</v>
      </c>
      <c r="L19">
        <v>3.2349398420000002</v>
      </c>
      <c r="M19">
        <v>34.102031171999897</v>
      </c>
      <c r="N19">
        <v>-68.672211000000004</v>
      </c>
      <c r="O19">
        <v>168.68867924400001</v>
      </c>
      <c r="P19">
        <v>56.386195213999997</v>
      </c>
      <c r="Q19">
        <v>135.134447448</v>
      </c>
      <c r="R19">
        <v>-116.997451089999</v>
      </c>
      <c r="S19">
        <v>-75.151469449999993</v>
      </c>
      <c r="T19">
        <v>247.175399852</v>
      </c>
      <c r="U19">
        <v>129.706136552</v>
      </c>
      <c r="V19">
        <v>41.739620100000003</v>
      </c>
    </row>
    <row r="20" spans="1:22">
      <c r="A20" t="s">
        <v>1157</v>
      </c>
      <c r="B20">
        <v>-0.62761835999999904</v>
      </c>
      <c r="C20">
        <v>0.13781901199999999</v>
      </c>
      <c r="D20">
        <v>2.9128518400000001</v>
      </c>
      <c r="E20">
        <v>-0.79300301600000001</v>
      </c>
      <c r="F20">
        <v>0.14647339399999901</v>
      </c>
      <c r="G20">
        <v>2.7480983999999899E-2</v>
      </c>
      <c r="H20">
        <v>-2.3629653999999899E-2</v>
      </c>
      <c r="I20">
        <v>6.5215761539999999</v>
      </c>
      <c r="J20">
        <v>-13.376731138</v>
      </c>
      <c r="K20">
        <v>2.28236645</v>
      </c>
      <c r="L20">
        <v>3.266269216</v>
      </c>
      <c r="M20">
        <v>34.895555879999897</v>
      </c>
      <c r="N20">
        <v>-72.190748858000006</v>
      </c>
      <c r="O20">
        <v>164.385898844</v>
      </c>
      <c r="P20">
        <v>52.216477240000003</v>
      </c>
      <c r="Q20">
        <v>133.82350903</v>
      </c>
      <c r="R20">
        <v>-86.459373139999997</v>
      </c>
      <c r="S20">
        <v>-75.131413527999996</v>
      </c>
      <c r="T20">
        <v>247.011472373999</v>
      </c>
      <c r="U20">
        <v>91.481808106000003</v>
      </c>
      <c r="V20">
        <v>41.393974954000001</v>
      </c>
    </row>
    <row r="21" spans="1:22">
      <c r="A21" t="s">
        <v>48</v>
      </c>
      <c r="B21">
        <v>-0.91161643000000003</v>
      </c>
      <c r="C21">
        <v>0.2235330975</v>
      </c>
      <c r="D21">
        <v>3.0402206600000001</v>
      </c>
      <c r="E21">
        <v>0.28964450749999998</v>
      </c>
      <c r="F21">
        <v>2.44696999999999E-2</v>
      </c>
      <c r="G21">
        <v>3.1483534999999903E-2</v>
      </c>
      <c r="H21">
        <v>-3.2172944999999897E-2</v>
      </c>
      <c r="I21">
        <v>4.7233380575000004</v>
      </c>
      <c r="J21">
        <v>-3.8586082975</v>
      </c>
      <c r="K21">
        <v>1.570021755</v>
      </c>
      <c r="L21">
        <v>3.2736225449999998</v>
      </c>
      <c r="M21">
        <v>34.242691065000002</v>
      </c>
      <c r="N21">
        <v>-74.429384207499993</v>
      </c>
      <c r="O21">
        <v>167.56713557</v>
      </c>
      <c r="P21">
        <v>50.817038899999901</v>
      </c>
      <c r="Q21">
        <v>136.88393278749999</v>
      </c>
      <c r="R21">
        <v>-104.4063183025</v>
      </c>
      <c r="S21">
        <v>35.156224192499899</v>
      </c>
      <c r="T21">
        <v>246.49529878249899</v>
      </c>
      <c r="U21">
        <v>128.652144612499</v>
      </c>
      <c r="V21">
        <v>40.386536559999897</v>
      </c>
    </row>
    <row r="22" spans="1:22">
      <c r="A22" t="s">
        <v>20</v>
      </c>
      <c r="B22">
        <v>-0.53344892799999999</v>
      </c>
      <c r="C22">
        <v>8.1698399999999893E-2</v>
      </c>
      <c r="D22">
        <v>4.375538508</v>
      </c>
      <c r="E22">
        <v>-1.122358934</v>
      </c>
      <c r="F22">
        <v>5.3718902499999902E-2</v>
      </c>
      <c r="G22">
        <v>3.6591509999999897E-2</v>
      </c>
      <c r="H22">
        <v>7.7839474999999894E-2</v>
      </c>
      <c r="I22">
        <v>6.7385776799999997</v>
      </c>
      <c r="J22">
        <v>-2.3897194100000001</v>
      </c>
      <c r="K22">
        <v>1.3707851449999999</v>
      </c>
      <c r="L22">
        <v>3.234222956</v>
      </c>
      <c r="M22">
        <v>34.346240614000003</v>
      </c>
      <c r="N22">
        <v>-73.764359725999896</v>
      </c>
      <c r="O22">
        <v>167.25614556400001</v>
      </c>
      <c r="P22">
        <v>51.612045243999901</v>
      </c>
      <c r="Q22">
        <v>133.45061160200001</v>
      </c>
      <c r="R22">
        <v>-107.52820905199999</v>
      </c>
      <c r="S22">
        <v>-0.65280660199999996</v>
      </c>
      <c r="T22">
        <v>248.85460490999901</v>
      </c>
      <c r="U22">
        <v>118.32787834</v>
      </c>
      <c r="V22">
        <v>42.703316371999897</v>
      </c>
    </row>
    <row r="23" spans="1:22">
      <c r="A23" t="s">
        <v>33</v>
      </c>
      <c r="B23">
        <v>-0.35200452666666598</v>
      </c>
      <c r="C23">
        <v>0.179344593333333</v>
      </c>
      <c r="D23">
        <v>4.5954698299999999</v>
      </c>
      <c r="E23">
        <v>1.8168248300000001</v>
      </c>
      <c r="F23">
        <v>5.3773066666666598E-2</v>
      </c>
      <c r="G23">
        <v>2.38717266666666E-2</v>
      </c>
      <c r="H23">
        <v>6.6454953333333303E-2</v>
      </c>
      <c r="I23">
        <v>-0.63118202999999995</v>
      </c>
      <c r="J23">
        <v>-4.35897546666666</v>
      </c>
      <c r="K23">
        <v>0.596724163333333</v>
      </c>
      <c r="L23">
        <v>3.3332612699999902</v>
      </c>
      <c r="M23">
        <v>36.588848886666597</v>
      </c>
      <c r="N23">
        <v>-74.171161096666594</v>
      </c>
      <c r="O23">
        <v>163.51544373666599</v>
      </c>
      <c r="P23">
        <v>50.511890319999999</v>
      </c>
      <c r="Q23">
        <v>138.48933381999899</v>
      </c>
      <c r="R23">
        <v>-87.935597416666596</v>
      </c>
      <c r="S23">
        <v>7.0795048533333302</v>
      </c>
      <c r="T23">
        <v>253.963563353333</v>
      </c>
      <c r="U23">
        <v>119.867936436666</v>
      </c>
      <c r="V23">
        <v>42.523307326666597</v>
      </c>
    </row>
    <row r="24" spans="1:22">
      <c r="A24" t="s">
        <v>22</v>
      </c>
      <c r="B24">
        <v>-1.3509167</v>
      </c>
      <c r="C24">
        <v>-9.6953209999999998E-2</v>
      </c>
      <c r="D24">
        <v>3.4699773599999899</v>
      </c>
      <c r="E24">
        <v>-1.40219121</v>
      </c>
      <c r="F24">
        <v>-5.6046729999999899E-2</v>
      </c>
      <c r="G24">
        <v>3.7040759999999999E-2</v>
      </c>
      <c r="H24">
        <v>4.321386E-2</v>
      </c>
      <c r="I24">
        <v>-5.8470224799999899</v>
      </c>
      <c r="J24">
        <v>-5.1066678799999998</v>
      </c>
      <c r="K24">
        <v>1.3857412299999901</v>
      </c>
      <c r="L24">
        <v>3.2358412200000002</v>
      </c>
      <c r="M24">
        <v>35.278773979999997</v>
      </c>
      <c r="N24">
        <v>-70.094195900000003</v>
      </c>
      <c r="O24">
        <v>169.79241549</v>
      </c>
      <c r="P24">
        <v>58.214497600000001</v>
      </c>
      <c r="Q24">
        <v>130.38742009000001</v>
      </c>
      <c r="R24">
        <v>-138.29578045</v>
      </c>
      <c r="S24">
        <v>-69.831907869999995</v>
      </c>
      <c r="T24">
        <v>247.91851868999899</v>
      </c>
      <c r="U24">
        <v>121.32781018</v>
      </c>
      <c r="V24">
        <v>42.360425599999999</v>
      </c>
    </row>
    <row r="25" spans="1:22">
      <c r="A25" t="s">
        <v>1155</v>
      </c>
      <c r="B25">
        <v>-0.549672936</v>
      </c>
      <c r="C25">
        <v>0.1006628</v>
      </c>
      <c r="D25">
        <v>4.2776993479999996</v>
      </c>
      <c r="E25">
        <v>8.5138155999999895E-2</v>
      </c>
      <c r="F25">
        <v>3.2050199999999897E-2</v>
      </c>
      <c r="G25">
        <v>2.1515769999999899E-2</v>
      </c>
      <c r="H25">
        <v>-7.2426633999999906E-2</v>
      </c>
      <c r="I25">
        <v>4.2300054339999997</v>
      </c>
      <c r="J25">
        <v>-7.9201572399999902</v>
      </c>
      <c r="K25">
        <v>0.92773504600000001</v>
      </c>
      <c r="L25">
        <v>3.2101311339999898</v>
      </c>
      <c r="M25">
        <v>33.939936521999897</v>
      </c>
      <c r="N25">
        <v>-73.143427015999904</v>
      </c>
      <c r="O25">
        <v>169.93042596999999</v>
      </c>
      <c r="P25">
        <v>50.411696109999902</v>
      </c>
      <c r="Q25">
        <v>132.61872510000001</v>
      </c>
      <c r="R25">
        <v>-90.627148793999993</v>
      </c>
      <c r="S25">
        <v>-34.017766029999997</v>
      </c>
      <c r="T25">
        <v>246.582861538</v>
      </c>
      <c r="U25">
        <v>112.646714492</v>
      </c>
      <c r="V25">
        <v>41.216261793999898</v>
      </c>
    </row>
    <row r="26" spans="1:22">
      <c r="A26" t="s">
        <v>27</v>
      </c>
      <c r="B26">
        <v>-1.236878812</v>
      </c>
      <c r="C26">
        <v>4.8178264000000103E-2</v>
      </c>
      <c r="D26">
        <v>5.014534254</v>
      </c>
      <c r="E26">
        <v>4.0509787999999602E-2</v>
      </c>
      <c r="F26">
        <v>0.15863407999999901</v>
      </c>
      <c r="G26">
        <v>3.0409249999999902E-2</v>
      </c>
      <c r="H26">
        <v>0.17022121499999901</v>
      </c>
      <c r="I26">
        <v>7.2677256100000003</v>
      </c>
      <c r="J26">
        <v>-10.782298600000001</v>
      </c>
      <c r="K26">
        <v>2.1504762849999999</v>
      </c>
      <c r="L26">
        <v>3.2950498979999998</v>
      </c>
      <c r="M26">
        <v>34.753763976000002</v>
      </c>
      <c r="N26">
        <v>-71.622728387999999</v>
      </c>
      <c r="O26">
        <v>167.05293268199901</v>
      </c>
      <c r="P26">
        <v>52.2658917219999</v>
      </c>
      <c r="Q26">
        <v>136.59935989599899</v>
      </c>
      <c r="R26">
        <v>-98.391417668000003</v>
      </c>
      <c r="S26">
        <v>-85.129870202000006</v>
      </c>
      <c r="T26">
        <v>247.14200671399999</v>
      </c>
      <c r="U26">
        <v>84.649995683999904</v>
      </c>
      <c r="V26">
        <v>41.633624476000001</v>
      </c>
    </row>
    <row r="27" spans="1:22">
      <c r="A27" t="s">
        <v>1158</v>
      </c>
      <c r="B27">
        <v>-1.00803204</v>
      </c>
      <c r="C27">
        <v>-2.2787999999999999E-2</v>
      </c>
      <c r="D27">
        <v>4.7691446659999999</v>
      </c>
      <c r="E27">
        <v>1.21240961399999</v>
      </c>
      <c r="F27">
        <v>0.20725738399999999</v>
      </c>
      <c r="G27">
        <v>3.5244419999999901E-2</v>
      </c>
      <c r="H27">
        <v>0.17051783199999901</v>
      </c>
      <c r="I27">
        <v>3.0400394699999902</v>
      </c>
      <c r="J27">
        <v>-12.005873504</v>
      </c>
      <c r="K27">
        <v>0.35410665200000002</v>
      </c>
      <c r="L27">
        <v>3.2986449900000001</v>
      </c>
      <c r="M27">
        <v>34.557498084000002</v>
      </c>
      <c r="N27">
        <v>-72.553430669999997</v>
      </c>
      <c r="O27">
        <v>165.33189842799999</v>
      </c>
      <c r="P27">
        <v>51.312625027999999</v>
      </c>
      <c r="Q27">
        <v>139.05554015999999</v>
      </c>
      <c r="R27">
        <v>-69.682933262000006</v>
      </c>
      <c r="S27">
        <v>-88.878362631999906</v>
      </c>
      <c r="T27">
        <v>252.41717155000001</v>
      </c>
      <c r="U27">
        <v>75.712385986000001</v>
      </c>
      <c r="V27">
        <v>41.840003007999996</v>
      </c>
    </row>
    <row r="28" spans="1:22">
      <c r="A28" t="s">
        <v>17</v>
      </c>
      <c r="B28">
        <v>-0.71679267333333296</v>
      </c>
      <c r="C28">
        <v>0.249746683333333</v>
      </c>
      <c r="D28">
        <v>3.36654031333333</v>
      </c>
      <c r="E28">
        <v>0.39070281333333301</v>
      </c>
      <c r="F28">
        <v>-0.178350173333333</v>
      </c>
      <c r="G28">
        <v>3.0928943333333202E-2</v>
      </c>
      <c r="H28">
        <v>0.13302986999999999</v>
      </c>
      <c r="I28">
        <v>-1.3543962566666601</v>
      </c>
      <c r="J28">
        <v>-5.4417738833333296</v>
      </c>
      <c r="K28">
        <v>1.4516110466666601</v>
      </c>
      <c r="L28">
        <v>3.2658481399999899</v>
      </c>
      <c r="M28">
        <v>33.4346035933333</v>
      </c>
      <c r="N28">
        <v>-68.944168363333304</v>
      </c>
      <c r="O28">
        <v>167.23644632</v>
      </c>
      <c r="P28">
        <v>56.145362720000001</v>
      </c>
      <c r="Q28">
        <v>135.33249459666601</v>
      </c>
      <c r="R28">
        <v>-132.148020453333</v>
      </c>
      <c r="S28">
        <v>-82.982579996666601</v>
      </c>
      <c r="T28">
        <v>244.68759749333299</v>
      </c>
      <c r="U28">
        <v>130.79854282999901</v>
      </c>
      <c r="V28">
        <v>40.223846090000002</v>
      </c>
    </row>
    <row r="29" spans="1:22">
      <c r="A29" t="s">
        <v>1159</v>
      </c>
      <c r="B29">
        <v>-0.541751283333333</v>
      </c>
      <c r="C29">
        <v>5.7057279999999898E-2</v>
      </c>
      <c r="D29">
        <v>3.1233940716666599</v>
      </c>
      <c r="E29">
        <v>0.24973009999999901</v>
      </c>
      <c r="F29">
        <v>2.1852287499999901E-2</v>
      </c>
      <c r="G29">
        <v>1.6995127499999901E-2</v>
      </c>
      <c r="H29">
        <v>4.8530070000000002E-2</v>
      </c>
      <c r="I29">
        <v>6.1652499049999996</v>
      </c>
      <c r="J29">
        <v>-7.6075158724999996</v>
      </c>
      <c r="K29">
        <v>0.65161301999999899</v>
      </c>
      <c r="L29">
        <v>3.2729460983333301</v>
      </c>
      <c r="M29">
        <v>34.614062721666599</v>
      </c>
      <c r="N29">
        <v>-71.659289323333297</v>
      </c>
      <c r="O29">
        <v>165.94089000333301</v>
      </c>
      <c r="P29">
        <v>51.69177165</v>
      </c>
      <c r="Q29">
        <v>136.388464576666</v>
      </c>
      <c r="R29">
        <v>-78.4801073</v>
      </c>
      <c r="S29">
        <v>-71.829075838333296</v>
      </c>
      <c r="T29">
        <v>248.724254215</v>
      </c>
      <c r="U29">
        <v>102.59436721833301</v>
      </c>
      <c r="V29">
        <v>40.9933990966666</v>
      </c>
    </row>
    <row r="30" spans="1:22">
      <c r="A30" t="s">
        <v>34</v>
      </c>
      <c r="B30">
        <v>-0.90699000499999904</v>
      </c>
      <c r="C30">
        <v>0.108209105</v>
      </c>
      <c r="D30">
        <v>3.8313513100000001</v>
      </c>
      <c r="E30">
        <v>-1.1547901875</v>
      </c>
      <c r="F30">
        <v>2.7516407499999899E-2</v>
      </c>
      <c r="G30">
        <v>1.8257184999999902E-2</v>
      </c>
      <c r="H30">
        <v>5.7772309999999903E-2</v>
      </c>
      <c r="I30">
        <v>-0.61766448749999903</v>
      </c>
      <c r="J30">
        <v>-10.3124706575</v>
      </c>
      <c r="K30">
        <v>0.4028637625</v>
      </c>
      <c r="L30">
        <v>3.2765307474999998</v>
      </c>
      <c r="M30">
        <v>34.7587568175</v>
      </c>
      <c r="N30">
        <v>-70.172424992499998</v>
      </c>
      <c r="O30">
        <v>165.34610800749999</v>
      </c>
      <c r="P30">
        <v>49.916643514999997</v>
      </c>
      <c r="Q30">
        <v>137.32139083999999</v>
      </c>
      <c r="R30">
        <v>-56.257720669999898</v>
      </c>
      <c r="S30">
        <v>-84.077997822499995</v>
      </c>
      <c r="T30">
        <v>251.517671777499</v>
      </c>
      <c r="U30">
        <v>104.0504194625</v>
      </c>
      <c r="V30">
        <v>41.905398827500001</v>
      </c>
    </row>
    <row r="31" spans="1:22">
      <c r="A31" t="s">
        <v>23</v>
      </c>
      <c r="B31">
        <v>-0.80547003749999901</v>
      </c>
      <c r="C31">
        <v>-4.4026542499999897E-2</v>
      </c>
      <c r="D31">
        <v>2.8825555149999902</v>
      </c>
      <c r="E31">
        <v>-0.4342946875</v>
      </c>
      <c r="F31">
        <v>-6.7069079999999906E-2</v>
      </c>
      <c r="G31">
        <v>3.087465E-2</v>
      </c>
      <c r="H31">
        <v>0.184217519999999</v>
      </c>
      <c r="I31">
        <v>-4.6455136566666599</v>
      </c>
      <c r="J31">
        <v>-4.01669697666666</v>
      </c>
      <c r="K31">
        <v>0.89438840333333303</v>
      </c>
      <c r="L31">
        <v>3.2924409125</v>
      </c>
      <c r="M31">
        <v>34.979273182499902</v>
      </c>
      <c r="N31">
        <v>-70.229662917499994</v>
      </c>
      <c r="O31">
        <v>169.16580497749999</v>
      </c>
      <c r="P31">
        <v>54.013120767499899</v>
      </c>
      <c r="Q31">
        <v>132.9290351425</v>
      </c>
      <c r="R31">
        <v>-133.69566312750001</v>
      </c>
      <c r="S31">
        <v>-71.140932157500004</v>
      </c>
      <c r="T31">
        <v>246.04113916999901</v>
      </c>
      <c r="U31">
        <v>125.48510817250001</v>
      </c>
      <c r="V31">
        <v>41.352078197499999</v>
      </c>
    </row>
    <row r="32" spans="1:22">
      <c r="A32" t="s">
        <v>28</v>
      </c>
      <c r="B32">
        <v>-1.0064173439999999</v>
      </c>
      <c r="C32">
        <v>-8.6892991999999905E-2</v>
      </c>
      <c r="D32">
        <v>5.3522076099999998</v>
      </c>
      <c r="E32">
        <v>0.24851561599999999</v>
      </c>
      <c r="F32">
        <v>8.4112109999999907E-2</v>
      </c>
      <c r="G32">
        <v>1.8358124999999999E-2</v>
      </c>
      <c r="H32">
        <v>0.121085019999999</v>
      </c>
      <c r="I32">
        <v>4.5964240399999898</v>
      </c>
      <c r="J32">
        <v>-6.4622019399999999</v>
      </c>
      <c r="K32">
        <v>3.36975837</v>
      </c>
      <c r="L32">
        <v>3.2506482380000001</v>
      </c>
      <c r="M32">
        <v>34.052209987999902</v>
      </c>
      <c r="N32">
        <v>-73.951292753999994</v>
      </c>
      <c r="O32">
        <v>168.540057713999</v>
      </c>
      <c r="P32">
        <v>52.024551257999903</v>
      </c>
      <c r="Q32">
        <v>135.89583699999901</v>
      </c>
      <c r="R32">
        <v>-118.29994189799901</v>
      </c>
      <c r="S32">
        <v>-48.343205149999903</v>
      </c>
      <c r="T32">
        <v>250.828442053999</v>
      </c>
      <c r="U32">
        <v>105.36418915599999</v>
      </c>
      <c r="V32">
        <v>42.344679724000002</v>
      </c>
    </row>
    <row r="33" spans="1:22">
      <c r="A33" t="s">
        <v>21</v>
      </c>
      <c r="B33">
        <v>-1.2635367424999999</v>
      </c>
      <c r="C33">
        <v>9.1864374999999998E-2</v>
      </c>
      <c r="D33">
        <v>3.8838509399999999</v>
      </c>
      <c r="E33">
        <v>1.6292175799999999</v>
      </c>
      <c r="F33">
        <v>4.0314799999999901E-2</v>
      </c>
      <c r="G33">
        <v>3.08301266666666E-2</v>
      </c>
      <c r="H33">
        <v>0.188570976666666</v>
      </c>
      <c r="I33">
        <v>8.7057477766666693</v>
      </c>
      <c r="J33">
        <v>-4.6247887399999996</v>
      </c>
      <c r="K33">
        <v>1.2009428066666601</v>
      </c>
      <c r="L33">
        <v>3.3610799775000002</v>
      </c>
      <c r="M33">
        <v>35.309953144999902</v>
      </c>
      <c r="N33">
        <v>-73.154332725000003</v>
      </c>
      <c r="O33">
        <v>165.45007318250001</v>
      </c>
      <c r="P33">
        <v>51.370928284999998</v>
      </c>
      <c r="Q33">
        <v>138.388085689999</v>
      </c>
      <c r="R33">
        <v>-103.600622864999</v>
      </c>
      <c r="S33">
        <v>-21.254292252499901</v>
      </c>
      <c r="T33">
        <v>250.26842494749999</v>
      </c>
      <c r="U33">
        <v>107.985865932499</v>
      </c>
      <c r="V33">
        <v>41.785856329999902</v>
      </c>
    </row>
    <row r="34" spans="1:22">
      <c r="A34" t="s">
        <v>0</v>
      </c>
      <c r="B34">
        <v>-0.80330349499999898</v>
      </c>
      <c r="C34">
        <v>-0.2799513475</v>
      </c>
      <c r="D34">
        <v>4.6692639924999897</v>
      </c>
      <c r="E34">
        <v>1.0078916325</v>
      </c>
      <c r="F34">
        <v>0.13006300870055301</v>
      </c>
      <c r="G34">
        <v>1.2149177863654499E-2</v>
      </c>
      <c r="H34">
        <v>-1.3124633333333499E-3</v>
      </c>
      <c r="I34">
        <v>6.4326211266666604</v>
      </c>
      <c r="J34">
        <v>-15.1618121833333</v>
      </c>
      <c r="K34">
        <v>2.4537235216666602</v>
      </c>
      <c r="L34">
        <v>3.2960320424999998</v>
      </c>
      <c r="M34">
        <v>35.3347550599999</v>
      </c>
      <c r="N34">
        <v>-72.120069367499994</v>
      </c>
      <c r="O34">
        <v>165.945747977499</v>
      </c>
      <c r="P34">
        <v>53.229821397499997</v>
      </c>
      <c r="Q34">
        <v>137.761325067499</v>
      </c>
      <c r="R34">
        <v>-82.630935282500005</v>
      </c>
      <c r="S34">
        <v>-66.948926342500002</v>
      </c>
      <c r="T34">
        <v>250.80629252749901</v>
      </c>
      <c r="U34">
        <v>106.82782791</v>
      </c>
      <c r="V34">
        <v>42.024708607499903</v>
      </c>
    </row>
    <row r="35" spans="1:22">
      <c r="A35" t="s">
        <v>3</v>
      </c>
      <c r="B35">
        <v>-0.61744848500000005</v>
      </c>
      <c r="C35">
        <v>9.0928557499999799E-2</v>
      </c>
      <c r="D35">
        <v>2.8834248825</v>
      </c>
      <c r="E35">
        <v>0.65197520499999995</v>
      </c>
      <c r="F35">
        <v>0.16214857898002599</v>
      </c>
      <c r="G35">
        <v>3.1090952319494901E-2</v>
      </c>
      <c r="H35">
        <v>0.117594223333333</v>
      </c>
      <c r="I35">
        <v>1.2999888100000001</v>
      </c>
      <c r="J35">
        <v>-16.297996560000001</v>
      </c>
      <c r="K35">
        <v>1.79913405666666</v>
      </c>
      <c r="L35">
        <v>3.2810648075</v>
      </c>
      <c r="M35">
        <v>34.919190117500001</v>
      </c>
      <c r="N35">
        <v>-71.260817609999904</v>
      </c>
      <c r="O35">
        <v>164.97153288999999</v>
      </c>
      <c r="P35">
        <v>54.570280797499997</v>
      </c>
      <c r="Q35">
        <v>138.14790091750001</v>
      </c>
      <c r="R35">
        <v>-43.654404384999999</v>
      </c>
      <c r="S35">
        <v>-92.506349624999999</v>
      </c>
      <c r="T35">
        <v>250.06687823249999</v>
      </c>
      <c r="U35">
        <v>96.616621082499904</v>
      </c>
      <c r="V35">
        <v>41.183669809999998</v>
      </c>
    </row>
    <row r="36" spans="1:22">
      <c r="A36" t="s">
        <v>2</v>
      </c>
      <c r="B36">
        <v>-0.97073838999999995</v>
      </c>
      <c r="C36">
        <v>0.131174605999999</v>
      </c>
      <c r="D36">
        <v>5.114915066</v>
      </c>
      <c r="E36">
        <v>-1.0729592320000001</v>
      </c>
      <c r="F36">
        <v>0.11509056249999899</v>
      </c>
      <c r="G36">
        <v>1.172171E-2</v>
      </c>
      <c r="H36">
        <v>0.238378307499999</v>
      </c>
      <c r="I36">
        <v>9.9821650149999996</v>
      </c>
      <c r="J36">
        <v>-15.564210577500001</v>
      </c>
      <c r="K36">
        <v>3.0650244899999999</v>
      </c>
      <c r="L36">
        <v>3.2238793700000001</v>
      </c>
      <c r="M36">
        <v>34.389286728000002</v>
      </c>
      <c r="N36">
        <v>-72.308765932</v>
      </c>
      <c r="O36">
        <v>167.61556052200001</v>
      </c>
      <c r="P36">
        <v>54.738954409999998</v>
      </c>
      <c r="Q36">
        <v>135.12028215999999</v>
      </c>
      <c r="R36">
        <v>-88.899226757999998</v>
      </c>
      <c r="S36">
        <v>-83.416433470000001</v>
      </c>
      <c r="T36">
        <v>250.128696923999</v>
      </c>
      <c r="U36">
        <v>102.102220965999</v>
      </c>
      <c r="V36">
        <v>41.972594628000003</v>
      </c>
    </row>
    <row r="37" spans="1:22">
      <c r="A37" t="s">
        <v>1</v>
      </c>
      <c r="B37">
        <v>-1.18561039666666</v>
      </c>
      <c r="C37">
        <v>-6.7078750000000006E-2</v>
      </c>
      <c r="D37">
        <v>4.9370883633333298</v>
      </c>
      <c r="E37">
        <v>-0.28083845333333302</v>
      </c>
      <c r="F37">
        <v>0.165539096666666</v>
      </c>
      <c r="G37">
        <v>2.00942066666666E-2</v>
      </c>
      <c r="H37">
        <v>0.15654673999999999</v>
      </c>
      <c r="I37">
        <v>4.8661785200000001</v>
      </c>
      <c r="J37">
        <v>-14.511381350000001</v>
      </c>
      <c r="K37">
        <v>1.5491134333333301</v>
      </c>
      <c r="L37">
        <v>3.2794616699999999</v>
      </c>
      <c r="M37">
        <v>35.195973089999903</v>
      </c>
      <c r="N37">
        <v>-70.919099813333304</v>
      </c>
      <c r="O37">
        <v>163.879403796666</v>
      </c>
      <c r="P37">
        <v>52.7044032366666</v>
      </c>
      <c r="Q37">
        <v>136.49489876999999</v>
      </c>
      <c r="R37">
        <v>-64.855321543333304</v>
      </c>
      <c r="S37">
        <v>-82.509444696666705</v>
      </c>
      <c r="T37">
        <v>247.369387353333</v>
      </c>
      <c r="U37">
        <v>101.81352315333299</v>
      </c>
      <c r="V37">
        <v>42.307689176666599</v>
      </c>
    </row>
    <row r="38" spans="1:22">
      <c r="A38" t="s">
        <v>12</v>
      </c>
      <c r="B38">
        <v>-1.1810023433333301</v>
      </c>
      <c r="C38">
        <v>0.40512728666666598</v>
      </c>
      <c r="D38">
        <v>3.63762735999999</v>
      </c>
      <c r="E38">
        <v>-0.65615848000000099</v>
      </c>
      <c r="F38">
        <v>-9.4303467499999905E-2</v>
      </c>
      <c r="G38">
        <v>3.4078462499999997E-2</v>
      </c>
      <c r="H38">
        <v>6.6458904999999902E-2</v>
      </c>
      <c r="I38">
        <v>3.2586179225</v>
      </c>
      <c r="J38">
        <v>-10.0454969625</v>
      </c>
      <c r="K38">
        <v>2.7532455649999998</v>
      </c>
      <c r="L38">
        <v>3.3105515733333299</v>
      </c>
      <c r="M38">
        <v>35.398624380000001</v>
      </c>
      <c r="N38">
        <v>-69.535154396666599</v>
      </c>
      <c r="O38">
        <v>155.99683371333299</v>
      </c>
      <c r="P38">
        <v>56.112231449999904</v>
      </c>
      <c r="Q38">
        <v>137.87427406333299</v>
      </c>
      <c r="R38">
        <v>-103.684395426666</v>
      </c>
      <c r="S38">
        <v>-75.825237913333297</v>
      </c>
      <c r="T38">
        <v>246.97841322666599</v>
      </c>
      <c r="U38">
        <v>137.45187143999999</v>
      </c>
      <c r="V38">
        <v>41.849966903333303</v>
      </c>
    </row>
    <row r="39" spans="1:22">
      <c r="A39" t="s">
        <v>14</v>
      </c>
      <c r="B39">
        <v>-0.80775386500000002</v>
      </c>
      <c r="C39">
        <v>0.10371865749999901</v>
      </c>
      <c r="D39">
        <v>5.0633518874999899</v>
      </c>
      <c r="E39">
        <v>-0.17924576249999999</v>
      </c>
      <c r="F39">
        <v>-9.7172422499999897E-2</v>
      </c>
      <c r="G39">
        <v>3.0387624999999901E-2</v>
      </c>
      <c r="H39">
        <v>5.9404214999999899E-2</v>
      </c>
      <c r="I39">
        <v>3.1461195725</v>
      </c>
      <c r="J39">
        <v>-8.4285092749999997</v>
      </c>
      <c r="K39">
        <v>2.4819062999999999</v>
      </c>
      <c r="L39">
        <v>3.1758399399999999</v>
      </c>
      <c r="M39">
        <v>33.337693942500003</v>
      </c>
      <c r="N39">
        <v>-69.000278524999999</v>
      </c>
      <c r="O39">
        <v>166.322713905</v>
      </c>
      <c r="P39">
        <v>55.819449534999997</v>
      </c>
      <c r="Q39">
        <v>136.49050339249999</v>
      </c>
      <c r="R39">
        <v>-118.15501802999999</v>
      </c>
      <c r="S39">
        <v>-78.7622667925</v>
      </c>
      <c r="T39">
        <v>251.58267667749999</v>
      </c>
      <c r="U39">
        <v>136.9567358125</v>
      </c>
      <c r="V39">
        <v>42.100874429999998</v>
      </c>
    </row>
    <row r="40" spans="1:22">
      <c r="A40" t="s">
        <v>13</v>
      </c>
      <c r="B40">
        <v>-1.1523595200000001</v>
      </c>
      <c r="C40">
        <v>4.8139009999999899E-2</v>
      </c>
      <c r="D40">
        <v>5.3425611899999899</v>
      </c>
      <c r="E40">
        <v>1.75412254</v>
      </c>
      <c r="F40">
        <v>-0.157872179999999</v>
      </c>
      <c r="G40">
        <v>3.87950499999999E-2</v>
      </c>
      <c r="H40">
        <v>0.105154529999999</v>
      </c>
      <c r="I40">
        <v>-1.5749030900000001</v>
      </c>
      <c r="J40">
        <v>-13.388760949999901</v>
      </c>
      <c r="K40">
        <v>0.94374387999999898</v>
      </c>
      <c r="L40">
        <v>3.3279249599999998</v>
      </c>
      <c r="M40">
        <v>36.000289209999998</v>
      </c>
      <c r="N40">
        <v>-67.718515049999993</v>
      </c>
      <c r="O40">
        <v>178.04394492999899</v>
      </c>
      <c r="P40">
        <v>55.944514349999999</v>
      </c>
      <c r="Q40">
        <v>137.80918890999899</v>
      </c>
      <c r="R40">
        <v>-85.768298789999903</v>
      </c>
      <c r="S40">
        <v>-89.075063509999893</v>
      </c>
      <c r="T40">
        <v>242.89500679</v>
      </c>
      <c r="U40">
        <v>137.36610823000001</v>
      </c>
      <c r="V40">
        <v>41.084944790000002</v>
      </c>
    </row>
    <row r="41" spans="1:22">
      <c r="A41" t="s">
        <v>8</v>
      </c>
      <c r="B41">
        <v>-0.76556746749999904</v>
      </c>
      <c r="C41">
        <v>-0.15400330249999999</v>
      </c>
      <c r="D41">
        <v>2.5006299150000002</v>
      </c>
      <c r="E41">
        <v>3.65073640249999</v>
      </c>
      <c r="F41">
        <v>7.6237088979421802E-2</v>
      </c>
      <c r="G41">
        <v>3.2233484230630001E-2</v>
      </c>
      <c r="H41">
        <v>0.136820717499999</v>
      </c>
      <c r="I41">
        <v>9.5410159274999895</v>
      </c>
      <c r="J41">
        <v>-9.6350750974999997</v>
      </c>
      <c r="K41">
        <v>1.148246265</v>
      </c>
      <c r="L41">
        <v>3.3262452924999999</v>
      </c>
      <c r="M41">
        <v>35.516855024999998</v>
      </c>
      <c r="N41">
        <v>-74.216513862499994</v>
      </c>
      <c r="O41">
        <v>166.93624238250001</v>
      </c>
      <c r="P41">
        <v>51.405895985000001</v>
      </c>
      <c r="Q41">
        <v>137.94937136499999</v>
      </c>
      <c r="R41">
        <v>-87.317406582499999</v>
      </c>
      <c r="S41">
        <v>-24.781056535000001</v>
      </c>
      <c r="T41">
        <v>249.57820150250001</v>
      </c>
      <c r="U41">
        <v>125.818501527499</v>
      </c>
      <c r="V41">
        <v>41.3047413225</v>
      </c>
    </row>
    <row r="42" spans="1:22">
      <c r="A42" t="s">
        <v>11</v>
      </c>
      <c r="B42">
        <v>-0.71864260999999996</v>
      </c>
      <c r="C42">
        <v>0.209609459999999</v>
      </c>
      <c r="D42">
        <v>5.6308037699999902</v>
      </c>
      <c r="E42">
        <v>-1.5173235999999899</v>
      </c>
      <c r="F42">
        <v>3.9267900000000003E-3</v>
      </c>
      <c r="G42">
        <v>1.176282E-2</v>
      </c>
      <c r="H42">
        <v>0.18394644999999901</v>
      </c>
      <c r="I42">
        <v>-3.36807452</v>
      </c>
      <c r="J42">
        <v>-12.676399519999899</v>
      </c>
      <c r="K42">
        <v>0.89461544000000004</v>
      </c>
      <c r="L42">
        <v>3.29383743</v>
      </c>
      <c r="M42">
        <v>34.348120519999902</v>
      </c>
      <c r="N42">
        <v>-68.794481329999996</v>
      </c>
      <c r="O42">
        <v>167.58207118999999</v>
      </c>
      <c r="P42">
        <v>49.833179829999999</v>
      </c>
      <c r="Q42">
        <v>140.3255571</v>
      </c>
      <c r="R42">
        <v>-59.28365823</v>
      </c>
      <c r="S42">
        <v>-93.591616179999903</v>
      </c>
      <c r="T42">
        <v>256.78418023</v>
      </c>
      <c r="U42">
        <v>118.25333038999899</v>
      </c>
      <c r="V42">
        <v>43.892535099999897</v>
      </c>
    </row>
    <row r="43" spans="1:22">
      <c r="A43" t="s">
        <v>10</v>
      </c>
      <c r="B43">
        <v>-1.270884288</v>
      </c>
      <c r="C43">
        <v>8.3636471999999906E-2</v>
      </c>
      <c r="D43">
        <v>5.3339524420000002</v>
      </c>
      <c r="E43">
        <v>-0.190656875999999</v>
      </c>
      <c r="F43">
        <v>4.0276341999999903E-2</v>
      </c>
      <c r="G43">
        <v>2.6472165999999998E-2</v>
      </c>
      <c r="H43">
        <v>0.25149006599999901</v>
      </c>
      <c r="I43">
        <v>9.7272146040000003</v>
      </c>
      <c r="J43">
        <v>-8.5200260139999902</v>
      </c>
      <c r="K43">
        <v>0.85765691799999999</v>
      </c>
      <c r="L43">
        <v>3.2892970639999999</v>
      </c>
      <c r="M43">
        <v>35.109741915999997</v>
      </c>
      <c r="N43">
        <v>-73.826653858</v>
      </c>
      <c r="O43">
        <v>167.12318485399999</v>
      </c>
      <c r="P43">
        <v>53.679136153999998</v>
      </c>
      <c r="Q43">
        <v>133.19087179600001</v>
      </c>
      <c r="R43">
        <v>-83.604192111999893</v>
      </c>
      <c r="S43">
        <v>-70.222037749999899</v>
      </c>
      <c r="T43">
        <v>243.652460252</v>
      </c>
      <c r="U43">
        <v>112.293286878</v>
      </c>
      <c r="V43">
        <v>41.476747947999897</v>
      </c>
    </row>
    <row r="44" spans="1:22">
      <c r="A44" t="s">
        <v>9</v>
      </c>
      <c r="B44">
        <v>-1.08217897</v>
      </c>
      <c r="C44">
        <v>-0.50037954500000004</v>
      </c>
      <c r="D44">
        <v>3.2570915749999898</v>
      </c>
      <c r="E44">
        <v>0.82190450500000001</v>
      </c>
      <c r="F44">
        <v>4.9590744999999901E-2</v>
      </c>
      <c r="G44">
        <v>1.94812199999999E-2</v>
      </c>
      <c r="H44">
        <v>0.256808964999999</v>
      </c>
      <c r="I44">
        <v>4.2818171649999899</v>
      </c>
      <c r="J44">
        <v>-9.5464036149999902</v>
      </c>
      <c r="K44">
        <v>0.36323717</v>
      </c>
      <c r="L44">
        <v>3.19064243</v>
      </c>
      <c r="M44">
        <v>33.265361284999997</v>
      </c>
      <c r="N44">
        <v>-71.962660725000006</v>
      </c>
      <c r="O44">
        <v>169.32470065499999</v>
      </c>
      <c r="P44">
        <v>51.861746574999998</v>
      </c>
      <c r="Q44">
        <v>133.69890644500001</v>
      </c>
      <c r="R44">
        <v>-61.816389109999903</v>
      </c>
      <c r="S44">
        <v>-68.669812774999997</v>
      </c>
      <c r="T44">
        <v>249.85494309000001</v>
      </c>
      <c r="U44">
        <v>113.96618108499899</v>
      </c>
      <c r="V44">
        <v>41.997604115000001</v>
      </c>
    </row>
    <row r="45" spans="1:22">
      <c r="A45" t="s">
        <v>4</v>
      </c>
      <c r="B45">
        <v>-0.90904637999999904</v>
      </c>
      <c r="C45">
        <v>-0.23192237499999999</v>
      </c>
      <c r="D45">
        <v>1.61995753</v>
      </c>
      <c r="E45">
        <v>0.55718122000000003</v>
      </c>
      <c r="F45">
        <v>-4.9247285000000002E-2</v>
      </c>
      <c r="G45">
        <v>4.7627084999999902E-2</v>
      </c>
      <c r="H45">
        <v>7.6467844999999895E-2</v>
      </c>
      <c r="I45">
        <v>4.0739299400000002</v>
      </c>
      <c r="J45">
        <v>-5.3551328800000002</v>
      </c>
      <c r="K45">
        <v>1.6011074249999899</v>
      </c>
      <c r="L45">
        <v>3.2282007599999898</v>
      </c>
      <c r="M45">
        <v>34.610460144999998</v>
      </c>
      <c r="N45">
        <v>-70.422973554999999</v>
      </c>
      <c r="O45">
        <v>169.943218844999</v>
      </c>
      <c r="P45">
        <v>54.155392239999998</v>
      </c>
      <c r="Q45">
        <v>134.014511459999</v>
      </c>
      <c r="R45">
        <v>-113.84925144</v>
      </c>
      <c r="S45">
        <v>-50.533064984999903</v>
      </c>
      <c r="T45">
        <v>253.17324331499901</v>
      </c>
      <c r="U45">
        <v>131.632162475</v>
      </c>
      <c r="V45">
        <v>43.349595815000001</v>
      </c>
    </row>
    <row r="46" spans="1:22">
      <c r="A46" t="s">
        <v>6</v>
      </c>
      <c r="B46">
        <v>-1.2019310483333301</v>
      </c>
      <c r="C46">
        <v>-5.69951016666667E-2</v>
      </c>
      <c r="D46">
        <v>4.7018388516666603</v>
      </c>
      <c r="E46">
        <v>0.95809752500000001</v>
      </c>
      <c r="F46">
        <v>-3.5936857499999898E-2</v>
      </c>
      <c r="G46">
        <v>3.4027789999999898E-2</v>
      </c>
      <c r="H46">
        <v>0.137418157499999</v>
      </c>
      <c r="I46">
        <v>4.2545747174999997</v>
      </c>
      <c r="J46">
        <v>-7.8630138574999897</v>
      </c>
      <c r="K46">
        <v>1.2545644675000001</v>
      </c>
      <c r="L46">
        <v>3.2353172433333302</v>
      </c>
      <c r="M46">
        <v>33.824896419999902</v>
      </c>
      <c r="N46">
        <v>-70.300029128333307</v>
      </c>
      <c r="O46">
        <v>165.18060518499999</v>
      </c>
      <c r="P46">
        <v>54.820964501666602</v>
      </c>
      <c r="Q46">
        <v>135.40494326000001</v>
      </c>
      <c r="R46">
        <v>-124.015445258333</v>
      </c>
      <c r="S46">
        <v>-61.5185093199999</v>
      </c>
      <c r="T46">
        <v>248.01436386833299</v>
      </c>
      <c r="U46">
        <v>132.98296217500001</v>
      </c>
      <c r="V46">
        <v>41.766237806666602</v>
      </c>
    </row>
    <row r="47" spans="1:22">
      <c r="A47" t="s">
        <v>5</v>
      </c>
      <c r="B47">
        <v>-0.98847760500000004</v>
      </c>
      <c r="C47">
        <v>-7.5685719999999998E-2</v>
      </c>
      <c r="D47">
        <v>1.316824395</v>
      </c>
      <c r="E47">
        <v>2.4484985699999902</v>
      </c>
      <c r="F47">
        <v>-4.2191839999999897E-2</v>
      </c>
      <c r="G47">
        <v>3.8966774999999898E-2</v>
      </c>
      <c r="H47">
        <v>8.4146529999999997E-2</v>
      </c>
      <c r="I47">
        <v>2.1907099699999999</v>
      </c>
      <c r="J47">
        <v>-10.25240561</v>
      </c>
      <c r="K47">
        <v>0.86327545500000002</v>
      </c>
      <c r="L47">
        <v>3.4042791399999901</v>
      </c>
      <c r="M47">
        <v>35.437895769999898</v>
      </c>
      <c r="N47">
        <v>-70.118037119999997</v>
      </c>
      <c r="O47">
        <v>156.443368039999</v>
      </c>
      <c r="P47">
        <v>56.46631146</v>
      </c>
      <c r="Q47">
        <v>135.41960735000001</v>
      </c>
      <c r="R47">
        <v>-99.910221949999993</v>
      </c>
      <c r="S47">
        <v>-81.917503034999996</v>
      </c>
      <c r="T47">
        <v>238.73706910499999</v>
      </c>
      <c r="U47">
        <v>131.05792367000001</v>
      </c>
      <c r="V47">
        <v>40.5168908999999</v>
      </c>
    </row>
    <row r="48" spans="1:22">
      <c r="A48" t="s">
        <v>44</v>
      </c>
      <c r="B48">
        <v>-0.85079016666666596</v>
      </c>
      <c r="C48">
        <v>0.172406589999999</v>
      </c>
      <c r="D48">
        <v>4.2773988699999999</v>
      </c>
      <c r="E48">
        <v>1.52581044999999</v>
      </c>
      <c r="F48">
        <v>0.110258292477903</v>
      </c>
      <c r="G48">
        <v>5.0088105363971999E-3</v>
      </c>
      <c r="H48">
        <v>-6.6578339999999903E-2</v>
      </c>
      <c r="I48">
        <v>5.19938785333333</v>
      </c>
      <c r="J48">
        <v>-9.1536199666666693</v>
      </c>
      <c r="K48">
        <v>4.4109035899999904</v>
      </c>
      <c r="L48">
        <v>3.2816730133333301</v>
      </c>
      <c r="M48">
        <v>35.037941699999998</v>
      </c>
      <c r="N48">
        <v>-72.584656203333296</v>
      </c>
      <c r="O48">
        <v>159.84083668333301</v>
      </c>
      <c r="P48">
        <v>51.290119736666597</v>
      </c>
      <c r="Q48">
        <v>138.07982503333301</v>
      </c>
      <c r="R48">
        <v>-110.907424806666</v>
      </c>
      <c r="S48">
        <v>-9.8845306333333198</v>
      </c>
      <c r="T48">
        <v>248.34582559333299</v>
      </c>
      <c r="U48">
        <v>120.162702286666</v>
      </c>
      <c r="V48">
        <v>41.197303796666603</v>
      </c>
    </row>
    <row r="49" spans="1:22">
      <c r="A49" t="s">
        <v>46</v>
      </c>
      <c r="B49">
        <v>-0.71434201499999905</v>
      </c>
      <c r="C49">
        <v>-0.18725059499999999</v>
      </c>
      <c r="D49">
        <v>5.9307857400000001</v>
      </c>
      <c r="E49">
        <v>-1.251240935</v>
      </c>
      <c r="F49">
        <v>0.13526241681280099</v>
      </c>
      <c r="G49">
        <v>3.7534664991847003E-2</v>
      </c>
      <c r="H49">
        <v>0.12792120499999901</v>
      </c>
      <c r="I49">
        <v>5.1913357149999904</v>
      </c>
      <c r="J49">
        <v>-6.8300433249999903</v>
      </c>
      <c r="K49">
        <v>3.4793460349999901</v>
      </c>
      <c r="L49">
        <v>3.1708686799999999</v>
      </c>
      <c r="M49">
        <v>33.850506934999899</v>
      </c>
      <c r="N49">
        <v>-72.873472534999905</v>
      </c>
      <c r="O49">
        <v>169.86972871999899</v>
      </c>
      <c r="P49">
        <v>52.671547230000002</v>
      </c>
      <c r="Q49">
        <v>132.90139858999899</v>
      </c>
      <c r="R49">
        <v>-112.860597735</v>
      </c>
      <c r="S49">
        <v>-40.005201264999997</v>
      </c>
      <c r="T49">
        <v>254.21838100999901</v>
      </c>
      <c r="U49">
        <v>89.012930259999905</v>
      </c>
      <c r="V49">
        <v>43.443341029999999</v>
      </c>
    </row>
    <row r="50" spans="1:22">
      <c r="A50" t="s">
        <v>45</v>
      </c>
      <c r="B50">
        <v>-0.82494302499999905</v>
      </c>
      <c r="C50">
        <v>-0.34430543749999998</v>
      </c>
      <c r="D50">
        <v>4.4471060299999996</v>
      </c>
      <c r="E50">
        <v>-0.30089237249999901</v>
      </c>
      <c r="F50">
        <v>0.16217380499999901</v>
      </c>
      <c r="G50">
        <v>3.17247474999999E-2</v>
      </c>
      <c r="H50">
        <v>0.103066597499999</v>
      </c>
      <c r="I50">
        <v>-1.2370579724999899</v>
      </c>
      <c r="J50">
        <v>-7.0024145275</v>
      </c>
      <c r="K50">
        <v>1.64514812249999</v>
      </c>
      <c r="L50">
        <v>3.2281264799999998</v>
      </c>
      <c r="M50">
        <v>34.358167989999998</v>
      </c>
      <c r="N50">
        <v>-71.934889589999997</v>
      </c>
      <c r="O50">
        <v>168.85505349249999</v>
      </c>
      <c r="P50">
        <v>51.670507322500001</v>
      </c>
      <c r="Q50">
        <v>135.137849837499</v>
      </c>
      <c r="R50">
        <v>-92.840614294999995</v>
      </c>
      <c r="S50">
        <v>-41.8721596399999</v>
      </c>
      <c r="T50">
        <v>250.299863335</v>
      </c>
      <c r="U50">
        <v>91.157551167499903</v>
      </c>
      <c r="V50">
        <v>42.660022577500001</v>
      </c>
    </row>
    <row r="51" spans="1:22">
      <c r="A51" t="s">
        <v>56</v>
      </c>
      <c r="B51">
        <v>-1.0998491379999999</v>
      </c>
      <c r="C51">
        <v>-0.27696341199999902</v>
      </c>
      <c r="D51">
        <v>4.4507180540000002</v>
      </c>
      <c r="E51">
        <v>-0.27394999599999997</v>
      </c>
      <c r="F51">
        <v>-9.1295616666666496E-2</v>
      </c>
      <c r="G51">
        <v>1.38960533333332E-2</v>
      </c>
      <c r="H51">
        <v>-5.15995633333333E-2</v>
      </c>
      <c r="I51">
        <v>-5.7096224499999897</v>
      </c>
      <c r="J51">
        <v>-7.69266834333333</v>
      </c>
      <c r="K51">
        <v>3.6228210966666601</v>
      </c>
      <c r="L51">
        <v>3.2349398420000002</v>
      </c>
      <c r="M51">
        <v>34.102031171999897</v>
      </c>
      <c r="N51">
        <v>-68.672211000000004</v>
      </c>
      <c r="O51">
        <v>168.68867924400001</v>
      </c>
      <c r="P51">
        <v>56.386195213999997</v>
      </c>
      <c r="Q51">
        <v>135.134447448</v>
      </c>
      <c r="R51">
        <v>-116.997451089999</v>
      </c>
      <c r="S51">
        <v>-75.151469449999993</v>
      </c>
      <c r="T51">
        <v>247.175399852</v>
      </c>
      <c r="U51">
        <v>129.706136552</v>
      </c>
      <c r="V51">
        <v>41.739620100000003</v>
      </c>
    </row>
    <row r="52" spans="1:22">
      <c r="A52" t="s">
        <v>29</v>
      </c>
      <c r="B52">
        <v>-0.62761835999999904</v>
      </c>
      <c r="C52">
        <v>0.13781901199999999</v>
      </c>
      <c r="D52">
        <v>2.9128518400000001</v>
      </c>
      <c r="E52">
        <v>-0.79300301600000001</v>
      </c>
      <c r="F52">
        <v>0.14647339399999901</v>
      </c>
      <c r="G52">
        <v>2.7480983999999899E-2</v>
      </c>
      <c r="H52">
        <v>-2.3629653999999899E-2</v>
      </c>
      <c r="I52">
        <v>6.5215761539999999</v>
      </c>
      <c r="J52">
        <v>-13.376731138</v>
      </c>
      <c r="K52">
        <v>2.28236645</v>
      </c>
      <c r="L52">
        <v>3.266269216</v>
      </c>
      <c r="M52">
        <v>34.895555879999897</v>
      </c>
      <c r="N52">
        <v>-72.190748858000006</v>
      </c>
      <c r="O52">
        <v>164.385898844</v>
      </c>
      <c r="P52">
        <v>52.216477240000003</v>
      </c>
      <c r="Q52">
        <v>133.82350903</v>
      </c>
      <c r="R52">
        <v>-86.459373139999997</v>
      </c>
      <c r="S52">
        <v>-75.131413527999996</v>
      </c>
      <c r="T52">
        <v>247.011472373999</v>
      </c>
      <c r="U52">
        <v>91.481808106000003</v>
      </c>
      <c r="V52">
        <v>41.393974954000001</v>
      </c>
    </row>
    <row r="53" spans="1:22">
      <c r="A53" t="s">
        <v>51</v>
      </c>
      <c r="B53">
        <v>-0.91161643000000003</v>
      </c>
      <c r="C53">
        <v>0.2235330975</v>
      </c>
      <c r="D53">
        <v>3.0402206600000001</v>
      </c>
      <c r="E53">
        <v>0.28964450749999998</v>
      </c>
      <c r="F53">
        <v>2.44696999999999E-2</v>
      </c>
      <c r="G53">
        <v>3.1483534999999903E-2</v>
      </c>
      <c r="H53">
        <v>-3.2172944999999897E-2</v>
      </c>
      <c r="I53">
        <v>4.7233380575000004</v>
      </c>
      <c r="J53">
        <v>-3.8586082975</v>
      </c>
      <c r="K53">
        <v>1.570021755</v>
      </c>
      <c r="L53">
        <v>3.2736225449999998</v>
      </c>
      <c r="M53">
        <v>34.242691065000002</v>
      </c>
      <c r="N53">
        <v>-74.429384207499993</v>
      </c>
      <c r="O53">
        <v>167.56713557</v>
      </c>
      <c r="P53">
        <v>50.817038899999901</v>
      </c>
      <c r="Q53">
        <v>136.88393278749999</v>
      </c>
      <c r="R53">
        <v>-104.4063183025</v>
      </c>
      <c r="S53">
        <v>35.156224192499899</v>
      </c>
      <c r="T53">
        <v>246.49529878249899</v>
      </c>
      <c r="U53">
        <v>128.652144612499</v>
      </c>
      <c r="V53">
        <v>40.386536559999897</v>
      </c>
    </row>
    <row r="54" spans="1:22">
      <c r="A54" t="s">
        <v>53</v>
      </c>
      <c r="B54">
        <v>-0.53344892799999999</v>
      </c>
      <c r="C54">
        <v>8.1698399999999893E-2</v>
      </c>
      <c r="D54">
        <v>4.375538508</v>
      </c>
      <c r="E54">
        <v>-1.122358934</v>
      </c>
      <c r="F54">
        <v>5.3718902499999902E-2</v>
      </c>
      <c r="G54">
        <v>3.6591509999999897E-2</v>
      </c>
      <c r="H54">
        <v>7.7839474999999894E-2</v>
      </c>
      <c r="I54">
        <v>6.7385776799999997</v>
      </c>
      <c r="J54">
        <v>-2.3897194100000001</v>
      </c>
      <c r="K54">
        <v>1.3707851449999999</v>
      </c>
      <c r="L54">
        <v>3.234222956</v>
      </c>
      <c r="M54">
        <v>34.346240614000003</v>
      </c>
      <c r="N54">
        <v>-73.764359725999896</v>
      </c>
      <c r="O54">
        <v>167.25614556400001</v>
      </c>
      <c r="P54">
        <v>51.612045243999901</v>
      </c>
      <c r="Q54">
        <v>133.45061160200001</v>
      </c>
      <c r="R54">
        <v>-107.52820905199999</v>
      </c>
      <c r="S54">
        <v>-0.65280660199999996</v>
      </c>
      <c r="T54">
        <v>248.85460490999901</v>
      </c>
      <c r="U54">
        <v>118.32787834</v>
      </c>
      <c r="V54">
        <v>42.703316371999897</v>
      </c>
    </row>
    <row r="55" spans="1:22">
      <c r="A55" t="s">
        <v>52</v>
      </c>
      <c r="B55">
        <v>-0.35200452666666598</v>
      </c>
      <c r="C55">
        <v>0.179344593333333</v>
      </c>
      <c r="D55">
        <v>4.5954698299999999</v>
      </c>
      <c r="E55">
        <v>1.8168248300000001</v>
      </c>
      <c r="F55">
        <v>5.3773066666666598E-2</v>
      </c>
      <c r="G55">
        <v>2.38717266666666E-2</v>
      </c>
      <c r="H55">
        <v>6.6454953333333303E-2</v>
      </c>
      <c r="I55">
        <v>-0.63118202999999995</v>
      </c>
      <c r="J55">
        <v>-4.35897546666666</v>
      </c>
      <c r="K55">
        <v>0.596724163333333</v>
      </c>
      <c r="L55">
        <v>3.3332612699999902</v>
      </c>
      <c r="M55">
        <v>36.588848886666597</v>
      </c>
      <c r="N55">
        <v>-74.171161096666594</v>
      </c>
      <c r="O55">
        <v>163.51544373666599</v>
      </c>
      <c r="P55">
        <v>50.511890319999999</v>
      </c>
      <c r="Q55">
        <v>138.48933381999899</v>
      </c>
      <c r="R55">
        <v>-87.935597416666596</v>
      </c>
      <c r="S55">
        <v>7.0795048533333302</v>
      </c>
      <c r="T55">
        <v>253.963563353333</v>
      </c>
      <c r="U55">
        <v>119.867936436666</v>
      </c>
      <c r="V55">
        <v>42.523307326666597</v>
      </c>
    </row>
    <row r="56" spans="1:22">
      <c r="A56" t="s">
        <v>49</v>
      </c>
      <c r="B56">
        <v>-1.3509167</v>
      </c>
      <c r="C56">
        <v>-9.6953209999999998E-2</v>
      </c>
      <c r="D56">
        <v>3.4699773599999899</v>
      </c>
      <c r="E56">
        <v>-1.40219121</v>
      </c>
      <c r="F56">
        <v>-5.6046729999999899E-2</v>
      </c>
      <c r="G56">
        <v>3.7040759999999999E-2</v>
      </c>
      <c r="H56">
        <v>4.321386E-2</v>
      </c>
      <c r="I56">
        <v>-5.8470224799999899</v>
      </c>
      <c r="J56">
        <v>-5.1066678799999998</v>
      </c>
      <c r="K56">
        <v>1.3857412299999901</v>
      </c>
      <c r="L56">
        <v>3.2358412200000002</v>
      </c>
      <c r="M56">
        <v>35.278773979999997</v>
      </c>
      <c r="N56">
        <v>-70.094195900000003</v>
      </c>
      <c r="O56">
        <v>169.79241549</v>
      </c>
      <c r="P56">
        <v>58.214497600000001</v>
      </c>
      <c r="Q56">
        <v>130.38742009000001</v>
      </c>
      <c r="R56">
        <v>-138.29578045</v>
      </c>
      <c r="S56">
        <v>-69.831907869999995</v>
      </c>
      <c r="T56">
        <v>247.91851868999899</v>
      </c>
      <c r="U56">
        <v>121.32781018</v>
      </c>
      <c r="V56">
        <v>42.360425599999999</v>
      </c>
    </row>
    <row r="57" spans="1:22">
      <c r="A57" t="s">
        <v>37</v>
      </c>
      <c r="B57">
        <v>-0.549672936</v>
      </c>
      <c r="C57">
        <v>0.1006628</v>
      </c>
      <c r="D57">
        <v>4.2776993479999996</v>
      </c>
      <c r="E57">
        <v>8.5138155999999895E-2</v>
      </c>
      <c r="F57">
        <v>3.2050199999999897E-2</v>
      </c>
      <c r="G57">
        <v>2.1515769999999899E-2</v>
      </c>
      <c r="H57">
        <v>-7.2426633999999906E-2</v>
      </c>
      <c r="I57">
        <v>4.2300054339999997</v>
      </c>
      <c r="J57">
        <v>-7.9201572399999902</v>
      </c>
      <c r="K57">
        <v>0.92773504600000001</v>
      </c>
      <c r="L57">
        <v>3.2101311339999898</v>
      </c>
      <c r="M57">
        <v>33.939936521999897</v>
      </c>
      <c r="N57">
        <v>-73.143427015999904</v>
      </c>
      <c r="O57">
        <v>169.93042596999999</v>
      </c>
      <c r="P57">
        <v>50.411696109999902</v>
      </c>
      <c r="Q57">
        <v>132.61872510000001</v>
      </c>
      <c r="R57">
        <v>-90.627148793999993</v>
      </c>
      <c r="S57">
        <v>-34.017766029999997</v>
      </c>
      <c r="T57">
        <v>246.582861538</v>
      </c>
      <c r="U57">
        <v>112.646714492</v>
      </c>
      <c r="V57">
        <v>41.216261793999898</v>
      </c>
    </row>
    <row r="58" spans="1:22">
      <c r="A58" t="s">
        <v>31</v>
      </c>
      <c r="B58">
        <v>-1.236878812</v>
      </c>
      <c r="C58">
        <v>4.8178264000000103E-2</v>
      </c>
      <c r="D58">
        <v>5.014534254</v>
      </c>
      <c r="E58">
        <v>4.0509787999999602E-2</v>
      </c>
      <c r="F58">
        <v>0.15863407999999901</v>
      </c>
      <c r="G58">
        <v>3.0409249999999902E-2</v>
      </c>
      <c r="H58">
        <v>0.17022121499999901</v>
      </c>
      <c r="I58">
        <v>7.2677256100000003</v>
      </c>
      <c r="J58">
        <v>-10.782298600000001</v>
      </c>
      <c r="K58">
        <v>2.1504762849999999</v>
      </c>
      <c r="L58">
        <v>3.2950498979999998</v>
      </c>
      <c r="M58">
        <v>34.753763976000002</v>
      </c>
      <c r="N58">
        <v>-71.622728387999999</v>
      </c>
      <c r="O58">
        <v>167.05293268199901</v>
      </c>
      <c r="P58">
        <v>52.2658917219999</v>
      </c>
      <c r="Q58">
        <v>136.59935989599899</v>
      </c>
      <c r="R58">
        <v>-98.391417668000003</v>
      </c>
      <c r="S58">
        <v>-85.129870202000006</v>
      </c>
      <c r="T58">
        <v>247.14200671399999</v>
      </c>
      <c r="U58">
        <v>84.649995683999904</v>
      </c>
      <c r="V58">
        <v>41.633624476000001</v>
      </c>
    </row>
    <row r="59" spans="1:22">
      <c r="A59" t="s">
        <v>30</v>
      </c>
      <c r="B59">
        <v>-1.00803204</v>
      </c>
      <c r="C59">
        <v>-2.2787999999999999E-2</v>
      </c>
      <c r="D59">
        <v>4.7691446659999999</v>
      </c>
      <c r="E59">
        <v>1.21240961399999</v>
      </c>
      <c r="F59">
        <v>0.20725738399999999</v>
      </c>
      <c r="G59">
        <v>3.5244419999999901E-2</v>
      </c>
      <c r="H59">
        <v>0.17051783199999901</v>
      </c>
      <c r="I59">
        <v>3.0400394699999902</v>
      </c>
      <c r="J59">
        <v>-12.005873504</v>
      </c>
      <c r="K59">
        <v>0.35410665200000002</v>
      </c>
      <c r="L59">
        <v>3.2986449900000001</v>
      </c>
      <c r="M59">
        <v>34.557498084000002</v>
      </c>
      <c r="N59">
        <v>-72.553430669999997</v>
      </c>
      <c r="O59">
        <v>165.33189842799999</v>
      </c>
      <c r="P59">
        <v>51.312625027999999</v>
      </c>
      <c r="Q59">
        <v>139.05554015999999</v>
      </c>
      <c r="R59">
        <v>-69.682933262000006</v>
      </c>
      <c r="S59">
        <v>-88.878362631999906</v>
      </c>
      <c r="T59">
        <v>252.41717155000001</v>
      </c>
      <c r="U59">
        <v>75.712385986000001</v>
      </c>
      <c r="V59">
        <v>41.840003007999996</v>
      </c>
    </row>
    <row r="60" spans="1:22">
      <c r="A60" t="s">
        <v>42</v>
      </c>
      <c r="B60">
        <v>-0.71679267333333296</v>
      </c>
      <c r="C60">
        <v>0.249746683333333</v>
      </c>
      <c r="D60">
        <v>3.36654031333333</v>
      </c>
      <c r="E60">
        <v>0.39070281333333301</v>
      </c>
      <c r="F60">
        <v>-0.178350173333333</v>
      </c>
      <c r="G60">
        <v>3.0928943333333202E-2</v>
      </c>
      <c r="H60">
        <v>0.13302986999999999</v>
      </c>
      <c r="I60">
        <v>-1.3543962566666601</v>
      </c>
      <c r="J60">
        <v>-5.4417738833333296</v>
      </c>
      <c r="K60">
        <v>1.4516110466666601</v>
      </c>
      <c r="L60">
        <v>3.2658481399999899</v>
      </c>
      <c r="M60">
        <v>33.4346035933333</v>
      </c>
      <c r="N60">
        <v>-68.944168363333304</v>
      </c>
      <c r="O60">
        <v>167.23644632</v>
      </c>
      <c r="P60">
        <v>56.145362720000001</v>
      </c>
      <c r="Q60">
        <v>135.33249459666601</v>
      </c>
      <c r="R60">
        <v>-132.148020453333</v>
      </c>
      <c r="S60">
        <v>-82.982579996666601</v>
      </c>
      <c r="T60">
        <v>244.68759749333299</v>
      </c>
      <c r="U60">
        <v>130.79854282999901</v>
      </c>
      <c r="V60">
        <v>40.223846090000002</v>
      </c>
    </row>
    <row r="61" spans="1:22">
      <c r="A61" t="s">
        <v>39</v>
      </c>
      <c r="B61">
        <v>-0.541751283333333</v>
      </c>
      <c r="C61">
        <v>5.7057279999999898E-2</v>
      </c>
      <c r="D61">
        <v>3.1233940716666599</v>
      </c>
      <c r="E61">
        <v>0.24973009999999901</v>
      </c>
      <c r="F61">
        <v>2.1852287499999901E-2</v>
      </c>
      <c r="G61">
        <v>1.6995127499999901E-2</v>
      </c>
      <c r="H61">
        <v>4.8530070000000002E-2</v>
      </c>
      <c r="I61">
        <v>6.1652499049999996</v>
      </c>
      <c r="J61">
        <v>-7.6075158724999996</v>
      </c>
      <c r="K61">
        <v>0.65161301999999899</v>
      </c>
      <c r="L61">
        <v>3.2729460983333301</v>
      </c>
      <c r="M61">
        <v>34.614062721666599</v>
      </c>
      <c r="N61">
        <v>-71.659289323333297</v>
      </c>
      <c r="O61">
        <v>165.94089000333301</v>
      </c>
      <c r="P61">
        <v>51.69177165</v>
      </c>
      <c r="Q61">
        <v>136.388464576666</v>
      </c>
      <c r="R61">
        <v>-78.4801073</v>
      </c>
      <c r="S61">
        <v>-71.829075838333296</v>
      </c>
      <c r="T61">
        <v>248.724254215</v>
      </c>
      <c r="U61">
        <v>102.59436721833301</v>
      </c>
      <c r="V61">
        <v>40.9933990966666</v>
      </c>
    </row>
    <row r="62" spans="1:22">
      <c r="A62" t="s">
        <v>38</v>
      </c>
      <c r="B62">
        <v>-0.90699000499999904</v>
      </c>
      <c r="C62">
        <v>0.108209105</v>
      </c>
      <c r="D62">
        <v>3.8313513100000001</v>
      </c>
      <c r="E62">
        <v>-1.1547901875</v>
      </c>
      <c r="F62">
        <v>2.7516407499999899E-2</v>
      </c>
      <c r="G62">
        <v>1.8257184999999902E-2</v>
      </c>
      <c r="H62">
        <v>5.7772309999999903E-2</v>
      </c>
      <c r="I62">
        <v>-0.61766448749999903</v>
      </c>
      <c r="J62">
        <v>-10.3124706575</v>
      </c>
      <c r="K62">
        <v>0.4028637625</v>
      </c>
      <c r="L62">
        <v>3.2765307474999998</v>
      </c>
      <c r="M62">
        <v>34.7587568175</v>
      </c>
      <c r="N62">
        <v>-70.172424992499998</v>
      </c>
      <c r="O62">
        <v>165.34610800749999</v>
      </c>
      <c r="P62">
        <v>49.916643514999997</v>
      </c>
      <c r="Q62">
        <v>137.32139083999999</v>
      </c>
      <c r="R62">
        <v>-56.257720669999898</v>
      </c>
      <c r="S62">
        <v>-84.077997822499995</v>
      </c>
      <c r="T62">
        <v>251.517671777499</v>
      </c>
      <c r="U62">
        <v>104.0504194625</v>
      </c>
      <c r="V62">
        <v>41.905398827500001</v>
      </c>
    </row>
    <row r="63" spans="1:22">
      <c r="A63" t="s">
        <v>35</v>
      </c>
      <c r="B63">
        <v>-0.80547003749999901</v>
      </c>
      <c r="C63">
        <v>-4.4026542499999897E-2</v>
      </c>
      <c r="D63">
        <v>2.8825555149999902</v>
      </c>
      <c r="E63">
        <v>-0.4342946875</v>
      </c>
      <c r="F63">
        <v>-6.7069079999999906E-2</v>
      </c>
      <c r="G63">
        <v>3.087465E-2</v>
      </c>
      <c r="H63">
        <v>0.184217519999999</v>
      </c>
      <c r="I63">
        <v>-4.6455136566666599</v>
      </c>
      <c r="J63">
        <v>-4.01669697666666</v>
      </c>
      <c r="K63">
        <v>0.89438840333333303</v>
      </c>
      <c r="L63">
        <v>3.2924409125</v>
      </c>
      <c r="M63">
        <v>34.979273182499902</v>
      </c>
      <c r="N63">
        <v>-70.229662917499994</v>
      </c>
      <c r="O63">
        <v>169.16580497749999</v>
      </c>
      <c r="P63">
        <v>54.013120767499899</v>
      </c>
      <c r="Q63">
        <v>132.9290351425</v>
      </c>
      <c r="R63">
        <v>-133.69566312750001</v>
      </c>
      <c r="S63">
        <v>-71.140932157500004</v>
      </c>
      <c r="T63">
        <v>246.04113916999901</v>
      </c>
      <c r="U63">
        <v>125.48510817250001</v>
      </c>
      <c r="V63">
        <v>41.352078197499999</v>
      </c>
    </row>
    <row r="64" spans="1:22">
      <c r="A64" t="s">
        <v>18</v>
      </c>
      <c r="B64">
        <v>-1.0064173439999999</v>
      </c>
      <c r="C64">
        <v>-8.6892991999999905E-2</v>
      </c>
      <c r="D64">
        <v>5.3522076099999998</v>
      </c>
      <c r="E64">
        <v>0.24851561599999999</v>
      </c>
      <c r="F64">
        <v>8.4112109999999907E-2</v>
      </c>
      <c r="G64">
        <v>1.8358124999999999E-2</v>
      </c>
      <c r="H64">
        <v>0.121085019999999</v>
      </c>
      <c r="I64">
        <v>4.5964240399999898</v>
      </c>
      <c r="J64">
        <v>-6.4622019399999999</v>
      </c>
      <c r="K64">
        <v>3.36975837</v>
      </c>
      <c r="L64">
        <v>3.2506482380000001</v>
      </c>
      <c r="M64">
        <v>34.052209987999902</v>
      </c>
      <c r="N64">
        <v>-73.951292753999994</v>
      </c>
      <c r="O64">
        <v>168.540057713999</v>
      </c>
      <c r="P64">
        <v>52.024551257999903</v>
      </c>
      <c r="Q64">
        <v>135.89583699999901</v>
      </c>
      <c r="R64">
        <v>-118.29994189799901</v>
      </c>
      <c r="S64">
        <v>-48.343205149999903</v>
      </c>
      <c r="T64">
        <v>250.828442053999</v>
      </c>
      <c r="U64">
        <v>105.36418915599999</v>
      </c>
      <c r="V64">
        <v>42.344679724000002</v>
      </c>
    </row>
    <row r="65" spans="1:22">
      <c r="A65" t="s">
        <v>24</v>
      </c>
      <c r="B65">
        <v>-1.2635367424999999</v>
      </c>
      <c r="C65">
        <v>9.1864374999999998E-2</v>
      </c>
      <c r="D65">
        <v>3.8838509399999999</v>
      </c>
      <c r="E65">
        <v>1.6292175799999999</v>
      </c>
      <c r="F65">
        <v>4.0314799999999901E-2</v>
      </c>
      <c r="G65">
        <v>3.08301266666666E-2</v>
      </c>
      <c r="H65">
        <v>0.188570976666666</v>
      </c>
      <c r="I65">
        <v>8.7057477766666693</v>
      </c>
      <c r="J65">
        <v>-4.6247887399999996</v>
      </c>
      <c r="K65">
        <v>1.2009428066666601</v>
      </c>
      <c r="L65">
        <v>3.3610799775000002</v>
      </c>
      <c r="M65">
        <v>35.309953144999902</v>
      </c>
      <c r="N65">
        <v>-73.154332725000003</v>
      </c>
      <c r="O65">
        <v>165.45007318250001</v>
      </c>
      <c r="P65">
        <v>51.370928284999998</v>
      </c>
      <c r="Q65">
        <v>138.388085689999</v>
      </c>
      <c r="R65">
        <v>-103.600622864999</v>
      </c>
      <c r="S65">
        <v>-21.254292252499901</v>
      </c>
      <c r="T65">
        <v>250.26842494749999</v>
      </c>
      <c r="U65">
        <v>107.985865932499</v>
      </c>
      <c r="V65">
        <v>41.785856329999902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22"/>
  <sheetViews>
    <sheetView workbookViewId="0">
      <selection activeCell="BM22" sqref="A1:BM22"/>
    </sheetView>
  </sheetViews>
  <sheetFormatPr defaultRowHeight="14.5"/>
  <cols>
    <col min="1" max="1" width="8.7265625" style="3"/>
  </cols>
  <sheetData>
    <row r="1" spans="1:65">
      <c r="A1" s="3" t="s">
        <v>1181</v>
      </c>
      <c r="B1" t="s">
        <v>1154</v>
      </c>
      <c r="C1" t="s">
        <v>15</v>
      </c>
      <c r="D1" t="s">
        <v>63</v>
      </c>
      <c r="E1" t="s">
        <v>43</v>
      </c>
      <c r="F1" t="s">
        <v>47</v>
      </c>
      <c r="G1" t="s">
        <v>19</v>
      </c>
      <c r="H1" t="s">
        <v>32</v>
      </c>
      <c r="I1" t="s">
        <v>50</v>
      </c>
      <c r="J1" t="s">
        <v>7</v>
      </c>
      <c r="K1" t="s">
        <v>1156</v>
      </c>
      <c r="L1" t="s">
        <v>36</v>
      </c>
      <c r="M1" t="s">
        <v>54</v>
      </c>
      <c r="N1" t="s">
        <v>25</v>
      </c>
      <c r="O1" t="s">
        <v>40</v>
      </c>
      <c r="P1" t="s">
        <v>55</v>
      </c>
      <c r="Q1" t="s">
        <v>26</v>
      </c>
      <c r="R1" t="s">
        <v>41</v>
      </c>
      <c r="S1" t="s">
        <v>16</v>
      </c>
      <c r="T1" t="s">
        <v>1157</v>
      </c>
      <c r="U1" t="s">
        <v>48</v>
      </c>
      <c r="V1" t="s">
        <v>20</v>
      </c>
      <c r="W1" t="s">
        <v>33</v>
      </c>
      <c r="X1" t="s">
        <v>22</v>
      </c>
      <c r="Y1" t="s">
        <v>1155</v>
      </c>
      <c r="Z1" t="s">
        <v>27</v>
      </c>
      <c r="AA1" t="s">
        <v>1158</v>
      </c>
      <c r="AB1" t="s">
        <v>17</v>
      </c>
      <c r="AC1" t="s">
        <v>1159</v>
      </c>
      <c r="AD1" t="s">
        <v>34</v>
      </c>
      <c r="AE1" t="s">
        <v>23</v>
      </c>
      <c r="AF1" t="s">
        <v>28</v>
      </c>
      <c r="AG1" t="s">
        <v>21</v>
      </c>
      <c r="AH1" t="s">
        <v>0</v>
      </c>
      <c r="AI1" t="s">
        <v>3</v>
      </c>
      <c r="AJ1" t="s">
        <v>2</v>
      </c>
      <c r="AK1" t="s">
        <v>1</v>
      </c>
      <c r="AL1" t="s">
        <v>12</v>
      </c>
      <c r="AM1" t="s">
        <v>14</v>
      </c>
      <c r="AN1" t="s">
        <v>13</v>
      </c>
      <c r="AO1" t="s">
        <v>8</v>
      </c>
      <c r="AP1" t="s">
        <v>11</v>
      </c>
      <c r="AQ1" t="s">
        <v>10</v>
      </c>
      <c r="AR1" t="s">
        <v>9</v>
      </c>
      <c r="AS1" t="s">
        <v>4</v>
      </c>
      <c r="AT1" t="s">
        <v>6</v>
      </c>
      <c r="AU1" t="s">
        <v>5</v>
      </c>
      <c r="AV1" t="s">
        <v>44</v>
      </c>
      <c r="AW1" t="s">
        <v>46</v>
      </c>
      <c r="AX1" t="s">
        <v>45</v>
      </c>
      <c r="AY1" t="s">
        <v>56</v>
      </c>
      <c r="AZ1" t="s">
        <v>29</v>
      </c>
      <c r="BA1" t="s">
        <v>51</v>
      </c>
      <c r="BB1" t="s">
        <v>53</v>
      </c>
      <c r="BC1" t="s">
        <v>52</v>
      </c>
      <c r="BD1" t="s">
        <v>49</v>
      </c>
      <c r="BE1" t="s">
        <v>37</v>
      </c>
      <c r="BF1" t="s">
        <v>31</v>
      </c>
      <c r="BG1" t="s">
        <v>30</v>
      </c>
      <c r="BH1" t="s">
        <v>42</v>
      </c>
      <c r="BI1" t="s">
        <v>39</v>
      </c>
      <c r="BJ1" t="s">
        <v>38</v>
      </c>
      <c r="BK1" t="s">
        <v>35</v>
      </c>
      <c r="BL1" t="s">
        <v>18</v>
      </c>
      <c r="BM1" t="s">
        <v>24</v>
      </c>
    </row>
    <row r="2" spans="1:65">
      <c r="A2" s="3" t="s">
        <v>1160</v>
      </c>
      <c r="B2">
        <v>-0.80330349499999898</v>
      </c>
      <c r="C2">
        <v>-0.61744848500000005</v>
      </c>
      <c r="D2">
        <v>-0.97073838999999995</v>
      </c>
      <c r="E2">
        <v>-1.18561039666666</v>
      </c>
      <c r="F2">
        <v>-1.1810023433333301</v>
      </c>
      <c r="G2">
        <v>-0.80775386500000002</v>
      </c>
      <c r="H2">
        <v>-1.1523595200000001</v>
      </c>
      <c r="I2">
        <v>-0.76556746749999904</v>
      </c>
      <c r="J2">
        <v>-0.71864260999999996</v>
      </c>
      <c r="K2">
        <v>-1.270884288</v>
      </c>
      <c r="L2">
        <v>-1.08217897</v>
      </c>
      <c r="M2">
        <v>-0.90904637999999904</v>
      </c>
      <c r="N2">
        <v>-1.2019310483333301</v>
      </c>
      <c r="O2">
        <v>-0.98847760500000004</v>
      </c>
      <c r="P2">
        <v>-0.85079016666666596</v>
      </c>
      <c r="Q2">
        <v>-0.71434201499999905</v>
      </c>
      <c r="R2">
        <v>-0.82494302499999905</v>
      </c>
      <c r="S2">
        <v>-1.0998491379999999</v>
      </c>
      <c r="T2">
        <v>-0.62761835999999904</v>
      </c>
      <c r="U2">
        <v>-0.91161643000000003</v>
      </c>
      <c r="V2">
        <v>-0.53344892799999999</v>
      </c>
      <c r="W2">
        <v>-0.35200452666666598</v>
      </c>
      <c r="X2">
        <v>-1.3509167</v>
      </c>
      <c r="Y2">
        <v>-0.549672936</v>
      </c>
      <c r="Z2">
        <v>-1.236878812</v>
      </c>
      <c r="AA2">
        <v>-1.00803204</v>
      </c>
      <c r="AB2">
        <v>-0.71679267333333296</v>
      </c>
      <c r="AC2">
        <v>-0.541751283333333</v>
      </c>
      <c r="AD2">
        <v>-0.90699000499999904</v>
      </c>
      <c r="AE2">
        <v>-0.80547003749999901</v>
      </c>
      <c r="AF2">
        <v>-1.0064173439999999</v>
      </c>
      <c r="AG2">
        <v>-1.2635367424999999</v>
      </c>
      <c r="AH2">
        <v>-0.80330349499999898</v>
      </c>
      <c r="AI2">
        <v>-0.61744848500000005</v>
      </c>
      <c r="AJ2">
        <v>-0.97073838999999995</v>
      </c>
      <c r="AK2">
        <v>-1.18561039666666</v>
      </c>
      <c r="AL2">
        <v>-1.1810023433333301</v>
      </c>
      <c r="AM2">
        <v>-0.80775386500000002</v>
      </c>
      <c r="AN2">
        <v>-1.1523595200000001</v>
      </c>
      <c r="AO2">
        <v>-0.76556746749999904</v>
      </c>
      <c r="AP2">
        <v>-0.71864260999999996</v>
      </c>
      <c r="AQ2">
        <v>-1.270884288</v>
      </c>
      <c r="AR2">
        <v>-1.08217897</v>
      </c>
      <c r="AS2">
        <v>-0.90904637999999904</v>
      </c>
      <c r="AT2">
        <v>-1.2019310483333301</v>
      </c>
      <c r="AU2">
        <v>-0.98847760500000004</v>
      </c>
      <c r="AV2">
        <v>-0.85079016666666596</v>
      </c>
      <c r="AW2">
        <v>-0.71434201499999905</v>
      </c>
      <c r="AX2">
        <v>-0.82494302499999905</v>
      </c>
      <c r="AY2">
        <v>-1.0998491379999999</v>
      </c>
      <c r="AZ2">
        <v>-0.62761835999999904</v>
      </c>
      <c r="BA2">
        <v>-0.91161643000000003</v>
      </c>
      <c r="BB2">
        <v>-0.53344892799999999</v>
      </c>
      <c r="BC2">
        <v>-0.35200452666666598</v>
      </c>
      <c r="BD2">
        <v>-1.3509167</v>
      </c>
      <c r="BE2">
        <v>-0.549672936</v>
      </c>
      <c r="BF2">
        <v>-1.236878812</v>
      </c>
      <c r="BG2">
        <v>-1.00803204</v>
      </c>
      <c r="BH2">
        <v>-0.71679267333333296</v>
      </c>
      <c r="BI2">
        <v>-0.541751283333333</v>
      </c>
      <c r="BJ2">
        <v>-0.90699000499999904</v>
      </c>
      <c r="BK2">
        <v>-0.80547003749999901</v>
      </c>
      <c r="BL2">
        <v>-1.0064173439999999</v>
      </c>
      <c r="BM2">
        <v>-1.2635367424999999</v>
      </c>
    </row>
    <row r="3" spans="1:65">
      <c r="A3" s="3" t="s">
        <v>1161</v>
      </c>
      <c r="B3">
        <v>-0.2799513475</v>
      </c>
      <c r="C3">
        <v>9.0928557499999799E-2</v>
      </c>
      <c r="D3">
        <v>0.131174605999999</v>
      </c>
      <c r="E3">
        <v>-6.7078750000000006E-2</v>
      </c>
      <c r="F3">
        <v>0.40512728666666598</v>
      </c>
      <c r="G3">
        <v>0.10371865749999901</v>
      </c>
      <c r="H3">
        <v>4.8139009999999899E-2</v>
      </c>
      <c r="I3">
        <v>-0.15400330249999999</v>
      </c>
      <c r="J3">
        <v>0.209609459999999</v>
      </c>
      <c r="K3">
        <v>8.3636471999999906E-2</v>
      </c>
      <c r="L3">
        <v>-0.50037954500000004</v>
      </c>
      <c r="M3">
        <v>-0.23192237499999999</v>
      </c>
      <c r="N3">
        <v>-5.69951016666667E-2</v>
      </c>
      <c r="O3">
        <v>-7.5685719999999998E-2</v>
      </c>
      <c r="P3">
        <v>0.172406589999999</v>
      </c>
      <c r="Q3">
        <v>-0.18725059499999999</v>
      </c>
      <c r="R3">
        <v>-0.34430543749999998</v>
      </c>
      <c r="S3">
        <v>-0.27696341199999902</v>
      </c>
      <c r="T3">
        <v>0.13781901199999999</v>
      </c>
      <c r="U3">
        <v>0.2235330975</v>
      </c>
      <c r="V3">
        <v>8.1698399999999893E-2</v>
      </c>
      <c r="W3">
        <v>0.179344593333333</v>
      </c>
      <c r="X3">
        <v>-9.6953209999999998E-2</v>
      </c>
      <c r="Y3">
        <v>0.1006628</v>
      </c>
      <c r="Z3">
        <v>4.8178264000000103E-2</v>
      </c>
      <c r="AA3">
        <v>-2.2787999999999999E-2</v>
      </c>
      <c r="AB3">
        <v>0.249746683333333</v>
      </c>
      <c r="AC3">
        <v>5.7057279999999898E-2</v>
      </c>
      <c r="AD3">
        <v>0.108209105</v>
      </c>
      <c r="AE3">
        <v>-4.4026542499999897E-2</v>
      </c>
      <c r="AF3">
        <v>-8.6892991999999905E-2</v>
      </c>
      <c r="AG3">
        <v>9.1864374999999998E-2</v>
      </c>
      <c r="AH3">
        <v>-0.2799513475</v>
      </c>
      <c r="AI3">
        <v>9.0928557499999799E-2</v>
      </c>
      <c r="AJ3">
        <v>0.131174605999999</v>
      </c>
      <c r="AK3">
        <v>-6.7078750000000006E-2</v>
      </c>
      <c r="AL3">
        <v>0.40512728666666598</v>
      </c>
      <c r="AM3">
        <v>0.10371865749999901</v>
      </c>
      <c r="AN3">
        <v>4.8139009999999899E-2</v>
      </c>
      <c r="AO3">
        <v>-0.15400330249999999</v>
      </c>
      <c r="AP3">
        <v>0.209609459999999</v>
      </c>
      <c r="AQ3">
        <v>8.3636471999999906E-2</v>
      </c>
      <c r="AR3">
        <v>-0.50037954500000004</v>
      </c>
      <c r="AS3">
        <v>-0.23192237499999999</v>
      </c>
      <c r="AT3">
        <v>-5.69951016666667E-2</v>
      </c>
      <c r="AU3">
        <v>-7.5685719999999998E-2</v>
      </c>
      <c r="AV3">
        <v>0.172406589999999</v>
      </c>
      <c r="AW3">
        <v>-0.18725059499999999</v>
      </c>
      <c r="AX3">
        <v>-0.34430543749999998</v>
      </c>
      <c r="AY3">
        <v>-0.27696341199999902</v>
      </c>
      <c r="AZ3">
        <v>0.13781901199999999</v>
      </c>
      <c r="BA3">
        <v>0.2235330975</v>
      </c>
      <c r="BB3">
        <v>8.1698399999999893E-2</v>
      </c>
      <c r="BC3">
        <v>0.179344593333333</v>
      </c>
      <c r="BD3">
        <v>-9.6953209999999998E-2</v>
      </c>
      <c r="BE3">
        <v>0.1006628</v>
      </c>
      <c r="BF3">
        <v>4.8178264000000103E-2</v>
      </c>
      <c r="BG3">
        <v>-2.2787999999999999E-2</v>
      </c>
      <c r="BH3">
        <v>0.249746683333333</v>
      </c>
      <c r="BI3">
        <v>5.7057279999999898E-2</v>
      </c>
      <c r="BJ3">
        <v>0.108209105</v>
      </c>
      <c r="BK3">
        <v>-4.4026542499999897E-2</v>
      </c>
      <c r="BL3">
        <v>-8.6892991999999905E-2</v>
      </c>
      <c r="BM3">
        <v>9.1864374999999998E-2</v>
      </c>
    </row>
    <row r="4" spans="1:65">
      <c r="A4" s="3" t="s">
        <v>1162</v>
      </c>
      <c r="B4">
        <v>4.6692639924999897</v>
      </c>
      <c r="C4">
        <v>2.8834248825</v>
      </c>
      <c r="D4">
        <v>5.114915066</v>
      </c>
      <c r="E4">
        <v>4.9370883633333298</v>
      </c>
      <c r="F4">
        <v>3.63762735999999</v>
      </c>
      <c r="G4">
        <v>5.0633518874999899</v>
      </c>
      <c r="H4">
        <v>5.3425611899999899</v>
      </c>
      <c r="I4">
        <v>2.5006299150000002</v>
      </c>
      <c r="J4">
        <v>5.6308037699999902</v>
      </c>
      <c r="K4">
        <v>5.3339524420000002</v>
      </c>
      <c r="L4">
        <v>3.2570915749999898</v>
      </c>
      <c r="M4">
        <v>1.61995753</v>
      </c>
      <c r="N4">
        <v>4.7018388516666603</v>
      </c>
      <c r="O4">
        <v>1.316824395</v>
      </c>
      <c r="P4">
        <v>4.2773988699999999</v>
      </c>
      <c r="Q4">
        <v>5.9307857400000001</v>
      </c>
      <c r="R4">
        <v>4.4471060299999996</v>
      </c>
      <c r="S4">
        <v>4.4507180540000002</v>
      </c>
      <c r="T4">
        <v>2.9128518400000001</v>
      </c>
      <c r="U4">
        <v>3.0402206600000001</v>
      </c>
      <c r="V4">
        <v>4.375538508</v>
      </c>
      <c r="W4">
        <v>4.5954698299999999</v>
      </c>
      <c r="X4">
        <v>3.4699773599999899</v>
      </c>
      <c r="Y4">
        <v>4.2776993479999996</v>
      </c>
      <c r="Z4">
        <v>5.014534254</v>
      </c>
      <c r="AA4">
        <v>4.7691446659999999</v>
      </c>
      <c r="AB4">
        <v>3.36654031333333</v>
      </c>
      <c r="AC4">
        <v>3.1233940716666599</v>
      </c>
      <c r="AD4">
        <v>3.8313513100000001</v>
      </c>
      <c r="AE4">
        <v>2.8825555149999902</v>
      </c>
      <c r="AF4">
        <v>5.3522076099999998</v>
      </c>
      <c r="AG4">
        <v>3.8838509399999999</v>
      </c>
      <c r="AH4">
        <v>4.6692639924999897</v>
      </c>
      <c r="AI4">
        <v>2.8834248825</v>
      </c>
      <c r="AJ4">
        <v>5.114915066</v>
      </c>
      <c r="AK4">
        <v>4.9370883633333298</v>
      </c>
      <c r="AL4">
        <v>3.63762735999999</v>
      </c>
      <c r="AM4">
        <v>5.0633518874999899</v>
      </c>
      <c r="AN4">
        <v>5.3425611899999899</v>
      </c>
      <c r="AO4">
        <v>2.5006299150000002</v>
      </c>
      <c r="AP4">
        <v>5.6308037699999902</v>
      </c>
      <c r="AQ4">
        <v>5.3339524420000002</v>
      </c>
      <c r="AR4">
        <v>3.2570915749999898</v>
      </c>
      <c r="AS4">
        <v>1.61995753</v>
      </c>
      <c r="AT4">
        <v>4.7018388516666603</v>
      </c>
      <c r="AU4">
        <v>1.316824395</v>
      </c>
      <c r="AV4">
        <v>4.2773988699999999</v>
      </c>
      <c r="AW4">
        <v>5.9307857400000001</v>
      </c>
      <c r="AX4">
        <v>4.4471060299999996</v>
      </c>
      <c r="AY4">
        <v>4.4507180540000002</v>
      </c>
      <c r="AZ4">
        <v>2.9128518400000001</v>
      </c>
      <c r="BA4">
        <v>3.0402206600000001</v>
      </c>
      <c r="BB4">
        <v>4.375538508</v>
      </c>
      <c r="BC4">
        <v>4.5954698299999999</v>
      </c>
      <c r="BD4">
        <v>3.4699773599999899</v>
      </c>
      <c r="BE4">
        <v>4.2776993479999996</v>
      </c>
      <c r="BF4">
        <v>5.014534254</v>
      </c>
      <c r="BG4">
        <v>4.7691446659999999</v>
      </c>
      <c r="BH4">
        <v>3.36654031333333</v>
      </c>
      <c r="BI4">
        <v>3.1233940716666599</v>
      </c>
      <c r="BJ4">
        <v>3.8313513100000001</v>
      </c>
      <c r="BK4">
        <v>2.8825555149999902</v>
      </c>
      <c r="BL4">
        <v>5.3522076099999998</v>
      </c>
      <c r="BM4">
        <v>3.8838509399999999</v>
      </c>
    </row>
    <row r="5" spans="1:65">
      <c r="A5" s="3" t="s">
        <v>1163</v>
      </c>
      <c r="B5">
        <v>1.0078916325</v>
      </c>
      <c r="C5">
        <v>0.65197520499999995</v>
      </c>
      <c r="D5">
        <v>-1.0729592320000001</v>
      </c>
      <c r="E5">
        <v>-0.28083845333333302</v>
      </c>
      <c r="F5">
        <v>-0.65615848000000099</v>
      </c>
      <c r="G5">
        <v>-0.17924576249999999</v>
      </c>
      <c r="H5">
        <v>1.75412254</v>
      </c>
      <c r="I5">
        <v>3.65073640249999</v>
      </c>
      <c r="J5">
        <v>-1.5173235999999899</v>
      </c>
      <c r="K5">
        <v>-0.190656875999999</v>
      </c>
      <c r="L5">
        <v>0.82190450500000001</v>
      </c>
      <c r="M5">
        <v>0.55718122000000003</v>
      </c>
      <c r="N5">
        <v>0.95809752500000001</v>
      </c>
      <c r="O5">
        <v>2.4484985699999902</v>
      </c>
      <c r="P5">
        <v>1.52581044999999</v>
      </c>
      <c r="Q5">
        <v>-1.251240935</v>
      </c>
      <c r="R5">
        <v>-0.30089237249999901</v>
      </c>
      <c r="S5">
        <v>-0.27394999599999997</v>
      </c>
      <c r="T5">
        <v>-0.79300301600000001</v>
      </c>
      <c r="U5">
        <v>0.28964450749999998</v>
      </c>
      <c r="V5">
        <v>-1.122358934</v>
      </c>
      <c r="W5">
        <v>1.8168248300000001</v>
      </c>
      <c r="X5">
        <v>-1.40219121</v>
      </c>
      <c r="Y5">
        <v>8.5138155999999895E-2</v>
      </c>
      <c r="Z5">
        <v>4.0509787999999602E-2</v>
      </c>
      <c r="AA5">
        <v>1.21240961399999</v>
      </c>
      <c r="AB5">
        <v>0.39070281333333301</v>
      </c>
      <c r="AC5">
        <v>0.24973009999999901</v>
      </c>
      <c r="AD5">
        <v>-1.1547901875</v>
      </c>
      <c r="AE5">
        <v>-0.4342946875</v>
      </c>
      <c r="AF5">
        <v>0.24851561599999999</v>
      </c>
      <c r="AG5">
        <v>1.6292175799999999</v>
      </c>
      <c r="AH5">
        <v>1.0078916325</v>
      </c>
      <c r="AI5">
        <v>0.65197520499999995</v>
      </c>
      <c r="AJ5">
        <v>-1.0729592320000001</v>
      </c>
      <c r="AK5">
        <v>-0.28083845333333302</v>
      </c>
      <c r="AL5">
        <v>-0.65615848000000099</v>
      </c>
      <c r="AM5">
        <v>-0.17924576249999999</v>
      </c>
      <c r="AN5">
        <v>1.75412254</v>
      </c>
      <c r="AO5">
        <v>3.65073640249999</v>
      </c>
      <c r="AP5">
        <v>-1.5173235999999899</v>
      </c>
      <c r="AQ5">
        <v>-0.190656875999999</v>
      </c>
      <c r="AR5">
        <v>0.82190450500000001</v>
      </c>
      <c r="AS5">
        <v>0.55718122000000003</v>
      </c>
      <c r="AT5">
        <v>0.95809752500000001</v>
      </c>
      <c r="AU5">
        <v>2.4484985699999902</v>
      </c>
      <c r="AV5">
        <v>1.52581044999999</v>
      </c>
      <c r="AW5">
        <v>-1.251240935</v>
      </c>
      <c r="AX5">
        <v>-0.30089237249999901</v>
      </c>
      <c r="AY5">
        <v>-0.27394999599999997</v>
      </c>
      <c r="AZ5">
        <v>-0.79300301600000001</v>
      </c>
      <c r="BA5">
        <v>0.28964450749999998</v>
      </c>
      <c r="BB5">
        <v>-1.122358934</v>
      </c>
      <c r="BC5">
        <v>1.8168248300000001</v>
      </c>
      <c r="BD5">
        <v>-1.40219121</v>
      </c>
      <c r="BE5">
        <v>8.5138155999999895E-2</v>
      </c>
      <c r="BF5">
        <v>4.0509787999999602E-2</v>
      </c>
      <c r="BG5">
        <v>1.21240961399999</v>
      </c>
      <c r="BH5">
        <v>0.39070281333333301</v>
      </c>
      <c r="BI5">
        <v>0.24973009999999901</v>
      </c>
      <c r="BJ5">
        <v>-1.1547901875</v>
      </c>
      <c r="BK5">
        <v>-0.4342946875</v>
      </c>
      <c r="BL5">
        <v>0.24851561599999999</v>
      </c>
      <c r="BM5">
        <v>1.6292175799999999</v>
      </c>
    </row>
    <row r="6" spans="1:65">
      <c r="A6" s="3" t="s">
        <v>1164</v>
      </c>
      <c r="B6">
        <v>0.13006300870055301</v>
      </c>
      <c r="C6">
        <v>0.16214857898002599</v>
      </c>
      <c r="D6">
        <v>0.11509056249999899</v>
      </c>
      <c r="E6">
        <v>0.165539096666666</v>
      </c>
      <c r="F6">
        <v>-9.4303467499999905E-2</v>
      </c>
      <c r="G6">
        <v>-9.7172422499999897E-2</v>
      </c>
      <c r="H6">
        <v>-0.157872179999999</v>
      </c>
      <c r="I6">
        <v>7.6237088979421802E-2</v>
      </c>
      <c r="J6">
        <v>3.9267900000000003E-3</v>
      </c>
      <c r="K6">
        <v>4.0276341999999903E-2</v>
      </c>
      <c r="L6">
        <v>4.9590744999999901E-2</v>
      </c>
      <c r="M6">
        <v>-4.9247285000000002E-2</v>
      </c>
      <c r="N6">
        <v>-3.5936857499999898E-2</v>
      </c>
      <c r="O6">
        <v>-4.2191839999999897E-2</v>
      </c>
      <c r="P6">
        <v>0.110258292477903</v>
      </c>
      <c r="Q6">
        <v>0.13526241681280099</v>
      </c>
      <c r="R6">
        <v>0.16217380499999901</v>
      </c>
      <c r="S6">
        <v>-9.1295616666666496E-2</v>
      </c>
      <c r="T6">
        <v>0.14647339399999901</v>
      </c>
      <c r="U6">
        <v>2.44696999999999E-2</v>
      </c>
      <c r="V6">
        <v>5.3718902499999902E-2</v>
      </c>
      <c r="W6">
        <v>5.3773066666666598E-2</v>
      </c>
      <c r="X6">
        <v>-5.6046729999999899E-2</v>
      </c>
      <c r="Y6">
        <v>3.2050199999999897E-2</v>
      </c>
      <c r="Z6">
        <v>0.15863407999999901</v>
      </c>
      <c r="AA6">
        <v>0.20725738399999999</v>
      </c>
      <c r="AB6">
        <v>-0.178350173333333</v>
      </c>
      <c r="AC6">
        <v>2.1852287499999901E-2</v>
      </c>
      <c r="AD6">
        <v>2.7516407499999899E-2</v>
      </c>
      <c r="AE6">
        <v>-6.7069079999999906E-2</v>
      </c>
      <c r="AF6">
        <v>8.4112109999999907E-2</v>
      </c>
      <c r="AG6">
        <v>4.0314799999999901E-2</v>
      </c>
      <c r="AH6">
        <v>0.13006300870055301</v>
      </c>
      <c r="AI6">
        <v>0.16214857898002599</v>
      </c>
      <c r="AJ6">
        <v>0.11509056249999899</v>
      </c>
      <c r="AK6">
        <v>0.165539096666666</v>
      </c>
      <c r="AL6">
        <v>-9.4303467499999905E-2</v>
      </c>
      <c r="AM6">
        <v>-9.7172422499999897E-2</v>
      </c>
      <c r="AN6">
        <v>-0.157872179999999</v>
      </c>
      <c r="AO6">
        <v>7.6237088979421802E-2</v>
      </c>
      <c r="AP6">
        <v>3.9267900000000003E-3</v>
      </c>
      <c r="AQ6">
        <v>4.0276341999999903E-2</v>
      </c>
      <c r="AR6">
        <v>4.9590744999999901E-2</v>
      </c>
      <c r="AS6">
        <v>-4.9247285000000002E-2</v>
      </c>
      <c r="AT6">
        <v>-3.5936857499999898E-2</v>
      </c>
      <c r="AU6">
        <v>-4.2191839999999897E-2</v>
      </c>
      <c r="AV6">
        <v>0.110258292477903</v>
      </c>
      <c r="AW6">
        <v>0.13526241681280099</v>
      </c>
      <c r="AX6">
        <v>0.16217380499999901</v>
      </c>
      <c r="AY6">
        <v>-9.1295616666666496E-2</v>
      </c>
      <c r="AZ6">
        <v>0.14647339399999901</v>
      </c>
      <c r="BA6">
        <v>2.44696999999999E-2</v>
      </c>
      <c r="BB6">
        <v>5.3718902499999902E-2</v>
      </c>
      <c r="BC6">
        <v>5.3773066666666598E-2</v>
      </c>
      <c r="BD6">
        <v>-5.6046729999999899E-2</v>
      </c>
      <c r="BE6">
        <v>3.2050199999999897E-2</v>
      </c>
      <c r="BF6">
        <v>0.15863407999999901</v>
      </c>
      <c r="BG6">
        <v>0.20725738399999999</v>
      </c>
      <c r="BH6">
        <v>-0.178350173333333</v>
      </c>
      <c r="BI6">
        <v>2.1852287499999901E-2</v>
      </c>
      <c r="BJ6">
        <v>2.7516407499999899E-2</v>
      </c>
      <c r="BK6">
        <v>-6.7069079999999906E-2</v>
      </c>
      <c r="BL6">
        <v>8.4112109999999907E-2</v>
      </c>
      <c r="BM6">
        <v>4.0314799999999901E-2</v>
      </c>
    </row>
    <row r="7" spans="1:65">
      <c r="A7" s="3" t="s">
        <v>1165</v>
      </c>
      <c r="B7">
        <v>1.2149177863654499E-2</v>
      </c>
      <c r="C7">
        <v>3.1090952319494901E-2</v>
      </c>
      <c r="D7">
        <v>1.172171E-2</v>
      </c>
      <c r="E7">
        <v>2.00942066666666E-2</v>
      </c>
      <c r="F7">
        <v>3.4078462499999997E-2</v>
      </c>
      <c r="G7">
        <v>3.0387624999999901E-2</v>
      </c>
      <c r="H7">
        <v>3.87950499999999E-2</v>
      </c>
      <c r="I7">
        <v>3.2233484230630001E-2</v>
      </c>
      <c r="J7">
        <v>1.176282E-2</v>
      </c>
      <c r="K7">
        <v>2.6472165999999998E-2</v>
      </c>
      <c r="L7">
        <v>1.94812199999999E-2</v>
      </c>
      <c r="M7">
        <v>4.7627084999999902E-2</v>
      </c>
      <c r="N7">
        <v>3.4027789999999898E-2</v>
      </c>
      <c r="O7">
        <v>3.8966774999999898E-2</v>
      </c>
      <c r="P7">
        <v>5.0088105363971999E-3</v>
      </c>
      <c r="Q7">
        <v>3.7534664991847003E-2</v>
      </c>
      <c r="R7">
        <v>3.17247474999999E-2</v>
      </c>
      <c r="S7">
        <v>1.38960533333332E-2</v>
      </c>
      <c r="T7">
        <v>2.7480983999999899E-2</v>
      </c>
      <c r="U7">
        <v>3.1483534999999903E-2</v>
      </c>
      <c r="V7">
        <v>3.6591509999999897E-2</v>
      </c>
      <c r="W7">
        <v>2.38717266666666E-2</v>
      </c>
      <c r="X7">
        <v>3.7040759999999999E-2</v>
      </c>
      <c r="Y7">
        <v>2.1515769999999899E-2</v>
      </c>
      <c r="Z7">
        <v>3.0409249999999902E-2</v>
      </c>
      <c r="AA7">
        <v>3.5244419999999901E-2</v>
      </c>
      <c r="AB7">
        <v>3.0928943333333202E-2</v>
      </c>
      <c r="AC7">
        <v>1.6995127499999901E-2</v>
      </c>
      <c r="AD7">
        <v>1.8257184999999902E-2</v>
      </c>
      <c r="AE7">
        <v>3.087465E-2</v>
      </c>
      <c r="AF7">
        <v>1.8358124999999999E-2</v>
      </c>
      <c r="AG7">
        <v>3.08301266666666E-2</v>
      </c>
      <c r="AH7">
        <v>1.2149177863654499E-2</v>
      </c>
      <c r="AI7">
        <v>3.1090952319494901E-2</v>
      </c>
      <c r="AJ7">
        <v>1.172171E-2</v>
      </c>
      <c r="AK7">
        <v>2.00942066666666E-2</v>
      </c>
      <c r="AL7">
        <v>3.4078462499999997E-2</v>
      </c>
      <c r="AM7">
        <v>3.0387624999999901E-2</v>
      </c>
      <c r="AN7">
        <v>3.87950499999999E-2</v>
      </c>
      <c r="AO7">
        <v>3.2233484230630001E-2</v>
      </c>
      <c r="AP7">
        <v>1.176282E-2</v>
      </c>
      <c r="AQ7">
        <v>2.6472165999999998E-2</v>
      </c>
      <c r="AR7">
        <v>1.94812199999999E-2</v>
      </c>
      <c r="AS7">
        <v>4.7627084999999902E-2</v>
      </c>
      <c r="AT7">
        <v>3.4027789999999898E-2</v>
      </c>
      <c r="AU7">
        <v>3.8966774999999898E-2</v>
      </c>
      <c r="AV7">
        <v>5.0088105363971999E-3</v>
      </c>
      <c r="AW7">
        <v>3.7534664991847003E-2</v>
      </c>
      <c r="AX7">
        <v>3.17247474999999E-2</v>
      </c>
      <c r="AY7">
        <v>1.38960533333332E-2</v>
      </c>
      <c r="AZ7">
        <v>2.7480983999999899E-2</v>
      </c>
      <c r="BA7">
        <v>3.1483534999999903E-2</v>
      </c>
      <c r="BB7">
        <v>3.6591509999999897E-2</v>
      </c>
      <c r="BC7">
        <v>2.38717266666666E-2</v>
      </c>
      <c r="BD7">
        <v>3.7040759999999999E-2</v>
      </c>
      <c r="BE7">
        <v>2.1515769999999899E-2</v>
      </c>
      <c r="BF7">
        <v>3.0409249999999902E-2</v>
      </c>
      <c r="BG7">
        <v>3.5244419999999901E-2</v>
      </c>
      <c r="BH7">
        <v>3.0928943333333202E-2</v>
      </c>
      <c r="BI7">
        <v>1.6995127499999901E-2</v>
      </c>
      <c r="BJ7">
        <v>1.8257184999999902E-2</v>
      </c>
      <c r="BK7">
        <v>3.087465E-2</v>
      </c>
      <c r="BL7">
        <v>1.8358124999999999E-2</v>
      </c>
      <c r="BM7">
        <v>3.08301266666666E-2</v>
      </c>
    </row>
    <row r="8" spans="1:65">
      <c r="A8" s="3" t="s">
        <v>1166</v>
      </c>
      <c r="B8">
        <v>-1.3124633333333499E-3</v>
      </c>
      <c r="C8">
        <v>0.117594223333333</v>
      </c>
      <c r="D8">
        <v>0.238378307499999</v>
      </c>
      <c r="E8">
        <v>0.15654673999999999</v>
      </c>
      <c r="F8">
        <v>6.6458904999999902E-2</v>
      </c>
      <c r="G8">
        <v>5.9404214999999899E-2</v>
      </c>
      <c r="H8">
        <v>0.105154529999999</v>
      </c>
      <c r="I8">
        <v>0.136820717499999</v>
      </c>
      <c r="J8">
        <v>0.18394644999999901</v>
      </c>
      <c r="K8">
        <v>0.25149006599999901</v>
      </c>
      <c r="L8">
        <v>0.256808964999999</v>
      </c>
      <c r="M8">
        <v>7.6467844999999895E-2</v>
      </c>
      <c r="N8">
        <v>0.137418157499999</v>
      </c>
      <c r="O8">
        <v>8.4146529999999997E-2</v>
      </c>
      <c r="P8">
        <v>-6.6578339999999903E-2</v>
      </c>
      <c r="Q8">
        <v>0.12792120499999901</v>
      </c>
      <c r="R8">
        <v>0.103066597499999</v>
      </c>
      <c r="S8">
        <v>-5.15995633333333E-2</v>
      </c>
      <c r="T8">
        <v>-2.3629653999999899E-2</v>
      </c>
      <c r="U8">
        <v>-3.2172944999999897E-2</v>
      </c>
      <c r="V8">
        <v>7.7839474999999894E-2</v>
      </c>
      <c r="W8">
        <v>6.6454953333333303E-2</v>
      </c>
      <c r="X8">
        <v>4.321386E-2</v>
      </c>
      <c r="Y8">
        <v>-7.2426633999999906E-2</v>
      </c>
      <c r="Z8">
        <v>0.17022121499999901</v>
      </c>
      <c r="AA8">
        <v>0.17051783199999901</v>
      </c>
      <c r="AB8">
        <v>0.13302986999999999</v>
      </c>
      <c r="AC8">
        <v>4.8530070000000002E-2</v>
      </c>
      <c r="AD8">
        <v>5.7772309999999903E-2</v>
      </c>
      <c r="AE8">
        <v>0.184217519999999</v>
      </c>
      <c r="AF8">
        <v>0.121085019999999</v>
      </c>
      <c r="AG8">
        <v>0.188570976666666</v>
      </c>
      <c r="AH8">
        <v>-1.3124633333333499E-3</v>
      </c>
      <c r="AI8">
        <v>0.117594223333333</v>
      </c>
      <c r="AJ8">
        <v>0.238378307499999</v>
      </c>
      <c r="AK8">
        <v>0.15654673999999999</v>
      </c>
      <c r="AL8">
        <v>6.6458904999999902E-2</v>
      </c>
      <c r="AM8">
        <v>5.9404214999999899E-2</v>
      </c>
      <c r="AN8">
        <v>0.105154529999999</v>
      </c>
      <c r="AO8">
        <v>0.136820717499999</v>
      </c>
      <c r="AP8">
        <v>0.18394644999999901</v>
      </c>
      <c r="AQ8">
        <v>0.25149006599999901</v>
      </c>
      <c r="AR8">
        <v>0.256808964999999</v>
      </c>
      <c r="AS8">
        <v>7.6467844999999895E-2</v>
      </c>
      <c r="AT8">
        <v>0.137418157499999</v>
      </c>
      <c r="AU8">
        <v>8.4146529999999997E-2</v>
      </c>
      <c r="AV8">
        <v>-6.6578339999999903E-2</v>
      </c>
      <c r="AW8">
        <v>0.12792120499999901</v>
      </c>
      <c r="AX8">
        <v>0.103066597499999</v>
      </c>
      <c r="AY8">
        <v>-5.15995633333333E-2</v>
      </c>
      <c r="AZ8">
        <v>-2.3629653999999899E-2</v>
      </c>
      <c r="BA8">
        <v>-3.2172944999999897E-2</v>
      </c>
      <c r="BB8">
        <v>7.7839474999999894E-2</v>
      </c>
      <c r="BC8">
        <v>6.6454953333333303E-2</v>
      </c>
      <c r="BD8">
        <v>4.321386E-2</v>
      </c>
      <c r="BE8">
        <v>-7.2426633999999906E-2</v>
      </c>
      <c r="BF8">
        <v>0.17022121499999901</v>
      </c>
      <c r="BG8">
        <v>0.17051783199999901</v>
      </c>
      <c r="BH8">
        <v>0.13302986999999999</v>
      </c>
      <c r="BI8">
        <v>4.8530070000000002E-2</v>
      </c>
      <c r="BJ8">
        <v>5.7772309999999903E-2</v>
      </c>
      <c r="BK8">
        <v>0.184217519999999</v>
      </c>
      <c r="BL8">
        <v>0.121085019999999</v>
      </c>
      <c r="BM8">
        <v>0.188570976666666</v>
      </c>
    </row>
    <row r="9" spans="1:65">
      <c r="A9" s="3" t="s">
        <v>1167</v>
      </c>
      <c r="B9">
        <v>6.4326211266666604</v>
      </c>
      <c r="C9">
        <v>1.2999888100000001</v>
      </c>
      <c r="D9">
        <v>9.9821650149999996</v>
      </c>
      <c r="E9">
        <v>4.8661785200000001</v>
      </c>
      <c r="F9">
        <v>3.2586179225</v>
      </c>
      <c r="G9">
        <v>3.1461195725</v>
      </c>
      <c r="H9">
        <v>-1.5749030900000001</v>
      </c>
      <c r="I9">
        <v>9.5410159274999895</v>
      </c>
      <c r="J9">
        <v>-3.36807452</v>
      </c>
      <c r="K9">
        <v>9.7272146040000003</v>
      </c>
      <c r="L9">
        <v>4.2818171649999899</v>
      </c>
      <c r="M9">
        <v>4.0739299400000002</v>
      </c>
      <c r="N9">
        <v>4.2545747174999997</v>
      </c>
      <c r="O9">
        <v>2.1907099699999999</v>
      </c>
      <c r="P9">
        <v>5.19938785333333</v>
      </c>
      <c r="Q9">
        <v>5.1913357149999904</v>
      </c>
      <c r="R9">
        <v>-1.2370579724999899</v>
      </c>
      <c r="S9">
        <v>-5.7096224499999897</v>
      </c>
      <c r="T9">
        <v>6.5215761539999999</v>
      </c>
      <c r="U9">
        <v>4.7233380575000004</v>
      </c>
      <c r="V9">
        <v>6.7385776799999997</v>
      </c>
      <c r="W9">
        <v>-0.63118202999999995</v>
      </c>
      <c r="X9">
        <v>-5.8470224799999899</v>
      </c>
      <c r="Y9">
        <v>4.2300054339999997</v>
      </c>
      <c r="Z9">
        <v>7.2677256100000003</v>
      </c>
      <c r="AA9">
        <v>3.0400394699999902</v>
      </c>
      <c r="AB9">
        <v>-1.3543962566666601</v>
      </c>
      <c r="AC9">
        <v>6.1652499049999996</v>
      </c>
      <c r="AD9">
        <v>-0.61766448749999903</v>
      </c>
      <c r="AE9">
        <v>-4.6455136566666599</v>
      </c>
      <c r="AF9">
        <v>4.5964240399999898</v>
      </c>
      <c r="AG9">
        <v>8.7057477766666693</v>
      </c>
      <c r="AH9">
        <v>6.4326211266666604</v>
      </c>
      <c r="AI9">
        <v>1.2999888100000001</v>
      </c>
      <c r="AJ9">
        <v>9.9821650149999996</v>
      </c>
      <c r="AK9">
        <v>4.8661785200000001</v>
      </c>
      <c r="AL9">
        <v>3.2586179225</v>
      </c>
      <c r="AM9">
        <v>3.1461195725</v>
      </c>
      <c r="AN9">
        <v>-1.5749030900000001</v>
      </c>
      <c r="AO9">
        <v>9.5410159274999895</v>
      </c>
      <c r="AP9">
        <v>-3.36807452</v>
      </c>
      <c r="AQ9">
        <v>9.7272146040000003</v>
      </c>
      <c r="AR9">
        <v>4.2818171649999899</v>
      </c>
      <c r="AS9">
        <v>4.0739299400000002</v>
      </c>
      <c r="AT9">
        <v>4.2545747174999997</v>
      </c>
      <c r="AU9">
        <v>2.1907099699999999</v>
      </c>
      <c r="AV9">
        <v>5.19938785333333</v>
      </c>
      <c r="AW9">
        <v>5.1913357149999904</v>
      </c>
      <c r="AX9">
        <v>-1.2370579724999899</v>
      </c>
      <c r="AY9">
        <v>-5.7096224499999897</v>
      </c>
      <c r="AZ9">
        <v>6.5215761539999999</v>
      </c>
      <c r="BA9">
        <v>4.7233380575000004</v>
      </c>
      <c r="BB9">
        <v>6.7385776799999997</v>
      </c>
      <c r="BC9">
        <v>-0.63118202999999995</v>
      </c>
      <c r="BD9">
        <v>-5.8470224799999899</v>
      </c>
      <c r="BE9">
        <v>4.2300054339999997</v>
      </c>
      <c r="BF9">
        <v>7.2677256100000003</v>
      </c>
      <c r="BG9">
        <v>3.0400394699999902</v>
      </c>
      <c r="BH9">
        <v>-1.3543962566666601</v>
      </c>
      <c r="BI9">
        <v>6.1652499049999996</v>
      </c>
      <c r="BJ9">
        <v>-0.61766448749999903</v>
      </c>
      <c r="BK9">
        <v>-4.6455136566666599</v>
      </c>
      <c r="BL9">
        <v>4.5964240399999898</v>
      </c>
      <c r="BM9">
        <v>8.7057477766666693</v>
      </c>
    </row>
    <row r="10" spans="1:65">
      <c r="A10" s="3" t="s">
        <v>1168</v>
      </c>
      <c r="B10">
        <v>-15.1618121833333</v>
      </c>
      <c r="C10">
        <v>-16.297996560000001</v>
      </c>
      <c r="D10">
        <v>-15.564210577500001</v>
      </c>
      <c r="E10">
        <v>-14.511381350000001</v>
      </c>
      <c r="F10">
        <v>-10.0454969625</v>
      </c>
      <c r="G10">
        <v>-8.4285092749999997</v>
      </c>
      <c r="H10">
        <v>-13.388760949999901</v>
      </c>
      <c r="I10">
        <v>-9.6350750974999997</v>
      </c>
      <c r="J10">
        <v>-12.676399519999899</v>
      </c>
      <c r="K10">
        <v>-8.5200260139999902</v>
      </c>
      <c r="L10">
        <v>-9.5464036149999902</v>
      </c>
      <c r="M10">
        <v>-5.3551328800000002</v>
      </c>
      <c r="N10">
        <v>-7.8630138574999897</v>
      </c>
      <c r="O10">
        <v>-10.25240561</v>
      </c>
      <c r="P10">
        <v>-9.1536199666666693</v>
      </c>
      <c r="Q10">
        <v>-6.8300433249999903</v>
      </c>
      <c r="R10">
        <v>-7.0024145275</v>
      </c>
      <c r="S10">
        <v>-7.69266834333333</v>
      </c>
      <c r="T10">
        <v>-13.376731138</v>
      </c>
      <c r="U10">
        <v>-3.8586082975</v>
      </c>
      <c r="V10">
        <v>-2.3897194100000001</v>
      </c>
      <c r="W10">
        <v>-4.35897546666666</v>
      </c>
      <c r="X10">
        <v>-5.1066678799999998</v>
      </c>
      <c r="Y10">
        <v>-7.9201572399999902</v>
      </c>
      <c r="Z10">
        <v>-10.782298600000001</v>
      </c>
      <c r="AA10">
        <v>-12.005873504</v>
      </c>
      <c r="AB10">
        <v>-5.4417738833333296</v>
      </c>
      <c r="AC10">
        <v>-7.6075158724999996</v>
      </c>
      <c r="AD10">
        <v>-10.3124706575</v>
      </c>
      <c r="AE10">
        <v>-4.01669697666666</v>
      </c>
      <c r="AF10">
        <v>-6.4622019399999999</v>
      </c>
      <c r="AG10">
        <v>-4.6247887399999996</v>
      </c>
      <c r="AH10">
        <v>-15.1618121833333</v>
      </c>
      <c r="AI10">
        <v>-16.297996560000001</v>
      </c>
      <c r="AJ10">
        <v>-15.564210577500001</v>
      </c>
      <c r="AK10">
        <v>-14.511381350000001</v>
      </c>
      <c r="AL10">
        <v>-10.0454969625</v>
      </c>
      <c r="AM10">
        <v>-8.4285092749999997</v>
      </c>
      <c r="AN10">
        <v>-13.388760949999901</v>
      </c>
      <c r="AO10">
        <v>-9.6350750974999997</v>
      </c>
      <c r="AP10">
        <v>-12.676399519999899</v>
      </c>
      <c r="AQ10">
        <v>-8.5200260139999902</v>
      </c>
      <c r="AR10">
        <v>-9.5464036149999902</v>
      </c>
      <c r="AS10">
        <v>-5.3551328800000002</v>
      </c>
      <c r="AT10">
        <v>-7.8630138574999897</v>
      </c>
      <c r="AU10">
        <v>-10.25240561</v>
      </c>
      <c r="AV10">
        <v>-9.1536199666666693</v>
      </c>
      <c r="AW10">
        <v>-6.8300433249999903</v>
      </c>
      <c r="AX10">
        <v>-7.0024145275</v>
      </c>
      <c r="AY10">
        <v>-7.69266834333333</v>
      </c>
      <c r="AZ10">
        <v>-13.376731138</v>
      </c>
      <c r="BA10">
        <v>-3.8586082975</v>
      </c>
      <c r="BB10">
        <v>-2.3897194100000001</v>
      </c>
      <c r="BC10">
        <v>-4.35897546666666</v>
      </c>
      <c r="BD10">
        <v>-5.1066678799999998</v>
      </c>
      <c r="BE10">
        <v>-7.9201572399999902</v>
      </c>
      <c r="BF10">
        <v>-10.782298600000001</v>
      </c>
      <c r="BG10">
        <v>-12.005873504</v>
      </c>
      <c r="BH10">
        <v>-5.4417738833333296</v>
      </c>
      <c r="BI10">
        <v>-7.6075158724999996</v>
      </c>
      <c r="BJ10">
        <v>-10.3124706575</v>
      </c>
      <c r="BK10">
        <v>-4.01669697666666</v>
      </c>
      <c r="BL10">
        <v>-6.4622019399999999</v>
      </c>
      <c r="BM10">
        <v>-4.6247887399999996</v>
      </c>
    </row>
    <row r="11" spans="1:65">
      <c r="A11" s="3" t="s">
        <v>1169</v>
      </c>
      <c r="B11">
        <v>2.4537235216666602</v>
      </c>
      <c r="C11">
        <v>1.79913405666666</v>
      </c>
      <c r="D11">
        <v>3.0650244899999999</v>
      </c>
      <c r="E11">
        <v>1.5491134333333301</v>
      </c>
      <c r="F11">
        <v>2.7532455649999998</v>
      </c>
      <c r="G11">
        <v>2.4819062999999999</v>
      </c>
      <c r="H11">
        <v>0.94374387999999898</v>
      </c>
      <c r="I11">
        <v>1.148246265</v>
      </c>
      <c r="J11">
        <v>0.89461544000000004</v>
      </c>
      <c r="K11">
        <v>0.85765691799999999</v>
      </c>
      <c r="L11">
        <v>0.36323717</v>
      </c>
      <c r="M11">
        <v>1.6011074249999899</v>
      </c>
      <c r="N11">
        <v>1.2545644675000001</v>
      </c>
      <c r="O11">
        <v>0.86327545500000002</v>
      </c>
      <c r="P11">
        <v>4.4109035899999904</v>
      </c>
      <c r="Q11">
        <v>3.4793460349999901</v>
      </c>
      <c r="R11">
        <v>1.64514812249999</v>
      </c>
      <c r="S11">
        <v>3.6228210966666601</v>
      </c>
      <c r="T11">
        <v>2.28236645</v>
      </c>
      <c r="U11">
        <v>1.570021755</v>
      </c>
      <c r="V11">
        <v>1.3707851449999999</v>
      </c>
      <c r="W11">
        <v>0.596724163333333</v>
      </c>
      <c r="X11">
        <v>1.3857412299999901</v>
      </c>
      <c r="Y11">
        <v>0.92773504600000001</v>
      </c>
      <c r="Z11">
        <v>2.1504762849999999</v>
      </c>
      <c r="AA11">
        <v>0.35410665200000002</v>
      </c>
      <c r="AB11">
        <v>1.4516110466666601</v>
      </c>
      <c r="AC11">
        <v>0.65161301999999899</v>
      </c>
      <c r="AD11">
        <v>0.4028637625</v>
      </c>
      <c r="AE11">
        <v>0.89438840333333303</v>
      </c>
      <c r="AF11">
        <v>3.36975837</v>
      </c>
      <c r="AG11">
        <v>1.2009428066666601</v>
      </c>
      <c r="AH11">
        <v>2.4537235216666602</v>
      </c>
      <c r="AI11">
        <v>1.79913405666666</v>
      </c>
      <c r="AJ11">
        <v>3.0650244899999999</v>
      </c>
      <c r="AK11">
        <v>1.5491134333333301</v>
      </c>
      <c r="AL11">
        <v>2.7532455649999998</v>
      </c>
      <c r="AM11">
        <v>2.4819062999999999</v>
      </c>
      <c r="AN11">
        <v>0.94374387999999898</v>
      </c>
      <c r="AO11">
        <v>1.148246265</v>
      </c>
      <c r="AP11">
        <v>0.89461544000000004</v>
      </c>
      <c r="AQ11">
        <v>0.85765691799999999</v>
      </c>
      <c r="AR11">
        <v>0.36323717</v>
      </c>
      <c r="AS11">
        <v>1.6011074249999899</v>
      </c>
      <c r="AT11">
        <v>1.2545644675000001</v>
      </c>
      <c r="AU11">
        <v>0.86327545500000002</v>
      </c>
      <c r="AV11">
        <v>4.4109035899999904</v>
      </c>
      <c r="AW11">
        <v>3.4793460349999901</v>
      </c>
      <c r="AX11">
        <v>1.64514812249999</v>
      </c>
      <c r="AY11">
        <v>3.6228210966666601</v>
      </c>
      <c r="AZ11">
        <v>2.28236645</v>
      </c>
      <c r="BA11">
        <v>1.570021755</v>
      </c>
      <c r="BB11">
        <v>1.3707851449999999</v>
      </c>
      <c r="BC11">
        <v>0.596724163333333</v>
      </c>
      <c r="BD11">
        <v>1.3857412299999901</v>
      </c>
      <c r="BE11">
        <v>0.92773504600000001</v>
      </c>
      <c r="BF11">
        <v>2.1504762849999999</v>
      </c>
      <c r="BG11">
        <v>0.35410665200000002</v>
      </c>
      <c r="BH11">
        <v>1.4516110466666601</v>
      </c>
      <c r="BI11">
        <v>0.65161301999999899</v>
      </c>
      <c r="BJ11">
        <v>0.4028637625</v>
      </c>
      <c r="BK11">
        <v>0.89438840333333303</v>
      </c>
      <c r="BL11">
        <v>3.36975837</v>
      </c>
      <c r="BM11">
        <v>1.2009428066666601</v>
      </c>
    </row>
    <row r="12" spans="1:65">
      <c r="A12" s="3" t="s">
        <v>1170</v>
      </c>
      <c r="B12">
        <v>3.2960320424999998</v>
      </c>
      <c r="C12">
        <v>3.2810648075</v>
      </c>
      <c r="D12">
        <v>3.2238793700000001</v>
      </c>
      <c r="E12">
        <v>3.2794616699999999</v>
      </c>
      <c r="F12">
        <v>3.3105515733333299</v>
      </c>
      <c r="G12">
        <v>3.1758399399999999</v>
      </c>
      <c r="H12">
        <v>3.3279249599999998</v>
      </c>
      <c r="I12">
        <v>3.3262452924999999</v>
      </c>
      <c r="J12">
        <v>3.29383743</v>
      </c>
      <c r="K12">
        <v>3.2892970639999999</v>
      </c>
      <c r="L12">
        <v>3.19064243</v>
      </c>
      <c r="M12">
        <v>3.2282007599999898</v>
      </c>
      <c r="N12">
        <v>3.2353172433333302</v>
      </c>
      <c r="O12">
        <v>3.4042791399999901</v>
      </c>
      <c r="P12">
        <v>3.2816730133333301</v>
      </c>
      <c r="Q12">
        <v>3.1708686799999999</v>
      </c>
      <c r="R12">
        <v>3.2281264799999998</v>
      </c>
      <c r="S12">
        <v>3.2349398420000002</v>
      </c>
      <c r="T12">
        <v>3.266269216</v>
      </c>
      <c r="U12">
        <v>3.2736225449999998</v>
      </c>
      <c r="V12">
        <v>3.234222956</v>
      </c>
      <c r="W12">
        <v>3.3332612699999902</v>
      </c>
      <c r="X12">
        <v>3.2358412200000002</v>
      </c>
      <c r="Y12">
        <v>3.2101311339999898</v>
      </c>
      <c r="Z12">
        <v>3.2950498979999998</v>
      </c>
      <c r="AA12">
        <v>3.2986449900000001</v>
      </c>
      <c r="AB12">
        <v>3.2658481399999899</v>
      </c>
      <c r="AC12">
        <v>3.2729460983333301</v>
      </c>
      <c r="AD12">
        <v>3.2765307474999998</v>
      </c>
      <c r="AE12">
        <v>3.2924409125</v>
      </c>
      <c r="AF12">
        <v>3.2506482380000001</v>
      </c>
      <c r="AG12">
        <v>3.3610799775000002</v>
      </c>
      <c r="AH12">
        <v>3.2960320424999998</v>
      </c>
      <c r="AI12">
        <v>3.2810648075</v>
      </c>
      <c r="AJ12">
        <v>3.2238793700000001</v>
      </c>
      <c r="AK12">
        <v>3.2794616699999999</v>
      </c>
      <c r="AL12">
        <v>3.3105515733333299</v>
      </c>
      <c r="AM12">
        <v>3.1758399399999999</v>
      </c>
      <c r="AN12">
        <v>3.3279249599999998</v>
      </c>
      <c r="AO12">
        <v>3.3262452924999999</v>
      </c>
      <c r="AP12">
        <v>3.29383743</v>
      </c>
      <c r="AQ12">
        <v>3.2892970639999999</v>
      </c>
      <c r="AR12">
        <v>3.19064243</v>
      </c>
      <c r="AS12">
        <v>3.2282007599999898</v>
      </c>
      <c r="AT12">
        <v>3.2353172433333302</v>
      </c>
      <c r="AU12">
        <v>3.4042791399999901</v>
      </c>
      <c r="AV12">
        <v>3.2816730133333301</v>
      </c>
      <c r="AW12">
        <v>3.1708686799999999</v>
      </c>
      <c r="AX12">
        <v>3.2281264799999998</v>
      </c>
      <c r="AY12">
        <v>3.2349398420000002</v>
      </c>
      <c r="AZ12">
        <v>3.266269216</v>
      </c>
      <c r="BA12">
        <v>3.2736225449999998</v>
      </c>
      <c r="BB12">
        <v>3.234222956</v>
      </c>
      <c r="BC12">
        <v>3.3332612699999902</v>
      </c>
      <c r="BD12">
        <v>3.2358412200000002</v>
      </c>
      <c r="BE12">
        <v>3.2101311339999898</v>
      </c>
      <c r="BF12">
        <v>3.2950498979999998</v>
      </c>
      <c r="BG12">
        <v>3.2986449900000001</v>
      </c>
      <c r="BH12">
        <v>3.2658481399999899</v>
      </c>
      <c r="BI12">
        <v>3.2729460983333301</v>
      </c>
      <c r="BJ12">
        <v>3.2765307474999998</v>
      </c>
      <c r="BK12">
        <v>3.2924409125</v>
      </c>
      <c r="BL12">
        <v>3.2506482380000001</v>
      </c>
      <c r="BM12">
        <v>3.3610799775000002</v>
      </c>
    </row>
    <row r="13" spans="1:65">
      <c r="A13" s="3" t="s">
        <v>1171</v>
      </c>
      <c r="B13">
        <v>35.3347550599999</v>
      </c>
      <c r="C13">
        <v>34.919190117500001</v>
      </c>
      <c r="D13">
        <v>34.389286728000002</v>
      </c>
      <c r="E13">
        <v>35.195973089999903</v>
      </c>
      <c r="F13">
        <v>35.398624380000001</v>
      </c>
      <c r="G13">
        <v>33.337693942500003</v>
      </c>
      <c r="H13">
        <v>36.000289209999998</v>
      </c>
      <c r="I13">
        <v>35.516855024999998</v>
      </c>
      <c r="J13">
        <v>34.348120519999902</v>
      </c>
      <c r="K13">
        <v>35.109741915999997</v>
      </c>
      <c r="L13">
        <v>33.265361284999997</v>
      </c>
      <c r="M13">
        <v>34.610460144999998</v>
      </c>
      <c r="N13">
        <v>33.824896419999902</v>
      </c>
      <c r="O13">
        <v>35.437895769999898</v>
      </c>
      <c r="P13">
        <v>35.037941699999998</v>
      </c>
      <c r="Q13">
        <v>33.850506934999899</v>
      </c>
      <c r="R13">
        <v>34.358167989999998</v>
      </c>
      <c r="S13">
        <v>34.102031171999897</v>
      </c>
      <c r="T13">
        <v>34.895555879999897</v>
      </c>
      <c r="U13">
        <v>34.242691065000002</v>
      </c>
      <c r="V13">
        <v>34.346240614000003</v>
      </c>
      <c r="W13">
        <v>36.588848886666597</v>
      </c>
      <c r="X13">
        <v>35.278773979999997</v>
      </c>
      <c r="Y13">
        <v>33.939936521999897</v>
      </c>
      <c r="Z13">
        <v>34.753763976000002</v>
      </c>
      <c r="AA13">
        <v>34.557498084000002</v>
      </c>
      <c r="AB13">
        <v>33.4346035933333</v>
      </c>
      <c r="AC13">
        <v>34.614062721666599</v>
      </c>
      <c r="AD13">
        <v>34.7587568175</v>
      </c>
      <c r="AE13">
        <v>34.979273182499902</v>
      </c>
      <c r="AF13">
        <v>34.052209987999902</v>
      </c>
      <c r="AG13">
        <v>35.309953144999902</v>
      </c>
      <c r="AH13">
        <v>35.3347550599999</v>
      </c>
      <c r="AI13">
        <v>34.919190117500001</v>
      </c>
      <c r="AJ13">
        <v>34.389286728000002</v>
      </c>
      <c r="AK13">
        <v>35.195973089999903</v>
      </c>
      <c r="AL13">
        <v>35.398624380000001</v>
      </c>
      <c r="AM13">
        <v>33.337693942500003</v>
      </c>
      <c r="AN13">
        <v>36.000289209999998</v>
      </c>
      <c r="AO13">
        <v>35.516855024999998</v>
      </c>
      <c r="AP13">
        <v>34.348120519999902</v>
      </c>
      <c r="AQ13">
        <v>35.109741915999997</v>
      </c>
      <c r="AR13">
        <v>33.265361284999997</v>
      </c>
      <c r="AS13">
        <v>34.610460144999998</v>
      </c>
      <c r="AT13">
        <v>33.824896419999902</v>
      </c>
      <c r="AU13">
        <v>35.437895769999898</v>
      </c>
      <c r="AV13">
        <v>35.037941699999998</v>
      </c>
      <c r="AW13">
        <v>33.850506934999899</v>
      </c>
      <c r="AX13">
        <v>34.358167989999998</v>
      </c>
      <c r="AY13">
        <v>34.102031171999897</v>
      </c>
      <c r="AZ13">
        <v>34.895555879999897</v>
      </c>
      <c r="BA13">
        <v>34.242691065000002</v>
      </c>
      <c r="BB13">
        <v>34.346240614000003</v>
      </c>
      <c r="BC13">
        <v>36.588848886666597</v>
      </c>
      <c r="BD13">
        <v>35.278773979999997</v>
      </c>
      <c r="BE13">
        <v>33.939936521999897</v>
      </c>
      <c r="BF13">
        <v>34.753763976000002</v>
      </c>
      <c r="BG13">
        <v>34.557498084000002</v>
      </c>
      <c r="BH13">
        <v>33.4346035933333</v>
      </c>
      <c r="BI13">
        <v>34.614062721666599</v>
      </c>
      <c r="BJ13">
        <v>34.7587568175</v>
      </c>
      <c r="BK13">
        <v>34.979273182499902</v>
      </c>
      <c r="BL13">
        <v>34.052209987999902</v>
      </c>
      <c r="BM13">
        <v>35.309953144999902</v>
      </c>
    </row>
    <row r="14" spans="1:65">
      <c r="A14" s="3" t="s">
        <v>1172</v>
      </c>
      <c r="B14">
        <v>-72.120069367499994</v>
      </c>
      <c r="C14">
        <v>-71.260817609999904</v>
      </c>
      <c r="D14">
        <v>-72.308765932</v>
      </c>
      <c r="E14">
        <v>-70.919099813333304</v>
      </c>
      <c r="F14">
        <v>-69.535154396666599</v>
      </c>
      <c r="G14">
        <v>-69.000278524999999</v>
      </c>
      <c r="H14">
        <v>-67.718515049999993</v>
      </c>
      <c r="I14">
        <v>-74.216513862499994</v>
      </c>
      <c r="J14">
        <v>-68.794481329999996</v>
      </c>
      <c r="K14">
        <v>-73.826653858</v>
      </c>
      <c r="L14">
        <v>-71.962660725000006</v>
      </c>
      <c r="M14">
        <v>-70.422973554999999</v>
      </c>
      <c r="N14">
        <v>-70.300029128333307</v>
      </c>
      <c r="O14">
        <v>-70.118037119999997</v>
      </c>
      <c r="P14">
        <v>-72.584656203333296</v>
      </c>
      <c r="Q14">
        <v>-72.873472534999905</v>
      </c>
      <c r="R14">
        <v>-71.934889589999997</v>
      </c>
      <c r="S14">
        <v>-68.672211000000004</v>
      </c>
      <c r="T14">
        <v>-72.190748858000006</v>
      </c>
      <c r="U14">
        <v>-74.429384207499993</v>
      </c>
      <c r="V14">
        <v>-73.764359725999896</v>
      </c>
      <c r="W14">
        <v>-74.171161096666594</v>
      </c>
      <c r="X14">
        <v>-70.094195900000003</v>
      </c>
      <c r="Y14">
        <v>-73.143427015999904</v>
      </c>
      <c r="Z14">
        <v>-71.622728387999999</v>
      </c>
      <c r="AA14">
        <v>-72.553430669999997</v>
      </c>
      <c r="AB14">
        <v>-68.944168363333304</v>
      </c>
      <c r="AC14">
        <v>-71.659289323333297</v>
      </c>
      <c r="AD14">
        <v>-70.172424992499998</v>
      </c>
      <c r="AE14">
        <v>-70.229662917499994</v>
      </c>
      <c r="AF14">
        <v>-73.951292753999994</v>
      </c>
      <c r="AG14">
        <v>-73.154332725000003</v>
      </c>
      <c r="AH14">
        <v>-72.120069367499994</v>
      </c>
      <c r="AI14">
        <v>-71.260817609999904</v>
      </c>
      <c r="AJ14">
        <v>-72.308765932</v>
      </c>
      <c r="AK14">
        <v>-70.919099813333304</v>
      </c>
      <c r="AL14">
        <v>-69.535154396666599</v>
      </c>
      <c r="AM14">
        <v>-69.000278524999999</v>
      </c>
      <c r="AN14">
        <v>-67.718515049999993</v>
      </c>
      <c r="AO14">
        <v>-74.216513862499994</v>
      </c>
      <c r="AP14">
        <v>-68.794481329999996</v>
      </c>
      <c r="AQ14">
        <v>-73.826653858</v>
      </c>
      <c r="AR14">
        <v>-71.962660725000006</v>
      </c>
      <c r="AS14">
        <v>-70.422973554999999</v>
      </c>
      <c r="AT14">
        <v>-70.300029128333307</v>
      </c>
      <c r="AU14">
        <v>-70.118037119999997</v>
      </c>
      <c r="AV14">
        <v>-72.584656203333296</v>
      </c>
      <c r="AW14">
        <v>-72.873472534999905</v>
      </c>
      <c r="AX14">
        <v>-71.934889589999997</v>
      </c>
      <c r="AY14">
        <v>-68.672211000000004</v>
      </c>
      <c r="AZ14">
        <v>-72.190748858000006</v>
      </c>
      <c r="BA14">
        <v>-74.429384207499993</v>
      </c>
      <c r="BB14">
        <v>-73.764359725999896</v>
      </c>
      <c r="BC14">
        <v>-74.171161096666594</v>
      </c>
      <c r="BD14">
        <v>-70.094195900000003</v>
      </c>
      <c r="BE14">
        <v>-73.143427015999904</v>
      </c>
      <c r="BF14">
        <v>-71.622728387999999</v>
      </c>
      <c r="BG14">
        <v>-72.553430669999997</v>
      </c>
      <c r="BH14">
        <v>-68.944168363333304</v>
      </c>
      <c r="BI14">
        <v>-71.659289323333297</v>
      </c>
      <c r="BJ14">
        <v>-70.172424992499998</v>
      </c>
      <c r="BK14">
        <v>-70.229662917499994</v>
      </c>
      <c r="BL14">
        <v>-73.951292753999994</v>
      </c>
      <c r="BM14">
        <v>-73.154332725000003</v>
      </c>
    </row>
    <row r="15" spans="1:65">
      <c r="A15" s="3" t="s">
        <v>1173</v>
      </c>
      <c r="B15">
        <v>165.945747977499</v>
      </c>
      <c r="C15">
        <v>164.97153288999999</v>
      </c>
      <c r="D15">
        <v>167.61556052200001</v>
      </c>
      <c r="E15">
        <v>163.879403796666</v>
      </c>
      <c r="F15">
        <v>155.99683371333299</v>
      </c>
      <c r="G15">
        <v>166.322713905</v>
      </c>
      <c r="H15">
        <v>178.04394492999899</v>
      </c>
      <c r="I15">
        <v>166.93624238250001</v>
      </c>
      <c r="J15">
        <v>167.58207118999999</v>
      </c>
      <c r="K15">
        <v>167.12318485399999</v>
      </c>
      <c r="L15">
        <v>169.32470065499999</v>
      </c>
      <c r="M15">
        <v>169.943218844999</v>
      </c>
      <c r="N15">
        <v>165.18060518499999</v>
      </c>
      <c r="O15">
        <v>156.443368039999</v>
      </c>
      <c r="P15">
        <v>159.84083668333301</v>
      </c>
      <c r="Q15">
        <v>169.86972871999899</v>
      </c>
      <c r="R15">
        <v>168.85505349249999</v>
      </c>
      <c r="S15">
        <v>168.68867924400001</v>
      </c>
      <c r="T15">
        <v>164.385898844</v>
      </c>
      <c r="U15">
        <v>167.56713557</v>
      </c>
      <c r="V15">
        <v>167.25614556400001</v>
      </c>
      <c r="W15">
        <v>163.51544373666599</v>
      </c>
      <c r="X15">
        <v>169.79241549</v>
      </c>
      <c r="Y15">
        <v>169.93042596999999</v>
      </c>
      <c r="Z15">
        <v>167.05293268199901</v>
      </c>
      <c r="AA15">
        <v>165.33189842799999</v>
      </c>
      <c r="AB15">
        <v>167.23644632</v>
      </c>
      <c r="AC15">
        <v>165.94089000333301</v>
      </c>
      <c r="AD15">
        <v>165.34610800749999</v>
      </c>
      <c r="AE15">
        <v>169.16580497749999</v>
      </c>
      <c r="AF15">
        <v>168.540057713999</v>
      </c>
      <c r="AG15">
        <v>165.45007318250001</v>
      </c>
      <c r="AH15">
        <v>165.945747977499</v>
      </c>
      <c r="AI15">
        <v>164.97153288999999</v>
      </c>
      <c r="AJ15">
        <v>167.61556052200001</v>
      </c>
      <c r="AK15">
        <v>163.879403796666</v>
      </c>
      <c r="AL15">
        <v>155.99683371333299</v>
      </c>
      <c r="AM15">
        <v>166.322713905</v>
      </c>
      <c r="AN15">
        <v>178.04394492999899</v>
      </c>
      <c r="AO15">
        <v>166.93624238250001</v>
      </c>
      <c r="AP15">
        <v>167.58207118999999</v>
      </c>
      <c r="AQ15">
        <v>167.12318485399999</v>
      </c>
      <c r="AR15">
        <v>169.32470065499999</v>
      </c>
      <c r="AS15">
        <v>169.943218844999</v>
      </c>
      <c r="AT15">
        <v>165.18060518499999</v>
      </c>
      <c r="AU15">
        <v>156.443368039999</v>
      </c>
      <c r="AV15">
        <v>159.84083668333301</v>
      </c>
      <c r="AW15">
        <v>169.86972871999899</v>
      </c>
      <c r="AX15">
        <v>168.85505349249999</v>
      </c>
      <c r="AY15">
        <v>168.68867924400001</v>
      </c>
      <c r="AZ15">
        <v>164.385898844</v>
      </c>
      <c r="BA15">
        <v>167.56713557</v>
      </c>
      <c r="BB15">
        <v>167.25614556400001</v>
      </c>
      <c r="BC15">
        <v>163.51544373666599</v>
      </c>
      <c r="BD15">
        <v>169.79241549</v>
      </c>
      <c r="BE15">
        <v>169.93042596999999</v>
      </c>
      <c r="BF15">
        <v>167.05293268199901</v>
      </c>
      <c r="BG15">
        <v>165.33189842799999</v>
      </c>
      <c r="BH15">
        <v>167.23644632</v>
      </c>
      <c r="BI15">
        <v>165.94089000333301</v>
      </c>
      <c r="BJ15">
        <v>165.34610800749999</v>
      </c>
      <c r="BK15">
        <v>169.16580497749999</v>
      </c>
      <c r="BL15">
        <v>168.540057713999</v>
      </c>
      <c r="BM15">
        <v>165.45007318250001</v>
      </c>
    </row>
    <row r="16" spans="1:65">
      <c r="A16" s="3" t="s">
        <v>1174</v>
      </c>
      <c r="B16">
        <v>53.229821397499997</v>
      </c>
      <c r="C16">
        <v>54.570280797499997</v>
      </c>
      <c r="D16">
        <v>54.738954409999998</v>
      </c>
      <c r="E16">
        <v>52.7044032366666</v>
      </c>
      <c r="F16">
        <v>56.112231449999904</v>
      </c>
      <c r="G16">
        <v>55.819449534999997</v>
      </c>
      <c r="H16">
        <v>55.944514349999999</v>
      </c>
      <c r="I16">
        <v>51.405895985000001</v>
      </c>
      <c r="J16">
        <v>49.833179829999999</v>
      </c>
      <c r="K16">
        <v>53.679136153999998</v>
      </c>
      <c r="L16">
        <v>51.861746574999998</v>
      </c>
      <c r="M16">
        <v>54.155392239999998</v>
      </c>
      <c r="N16">
        <v>54.820964501666602</v>
      </c>
      <c r="O16">
        <v>56.46631146</v>
      </c>
      <c r="P16">
        <v>51.290119736666597</v>
      </c>
      <c r="Q16">
        <v>52.671547230000002</v>
      </c>
      <c r="R16">
        <v>51.670507322500001</v>
      </c>
      <c r="S16">
        <v>56.386195213999997</v>
      </c>
      <c r="T16">
        <v>52.216477240000003</v>
      </c>
      <c r="U16">
        <v>50.817038899999901</v>
      </c>
      <c r="V16">
        <v>51.612045243999901</v>
      </c>
      <c r="W16">
        <v>50.511890319999999</v>
      </c>
      <c r="X16">
        <v>58.214497600000001</v>
      </c>
      <c r="Y16">
        <v>50.411696109999902</v>
      </c>
      <c r="Z16">
        <v>52.2658917219999</v>
      </c>
      <c r="AA16">
        <v>51.312625027999999</v>
      </c>
      <c r="AB16">
        <v>56.145362720000001</v>
      </c>
      <c r="AC16">
        <v>51.69177165</v>
      </c>
      <c r="AD16">
        <v>49.916643514999997</v>
      </c>
      <c r="AE16">
        <v>54.013120767499899</v>
      </c>
      <c r="AF16">
        <v>52.024551257999903</v>
      </c>
      <c r="AG16">
        <v>51.370928284999998</v>
      </c>
      <c r="AH16">
        <v>53.229821397499997</v>
      </c>
      <c r="AI16">
        <v>54.570280797499997</v>
      </c>
      <c r="AJ16">
        <v>54.738954409999998</v>
      </c>
      <c r="AK16">
        <v>52.7044032366666</v>
      </c>
      <c r="AL16">
        <v>56.112231449999904</v>
      </c>
      <c r="AM16">
        <v>55.819449534999997</v>
      </c>
      <c r="AN16">
        <v>55.944514349999999</v>
      </c>
      <c r="AO16">
        <v>51.405895985000001</v>
      </c>
      <c r="AP16">
        <v>49.833179829999999</v>
      </c>
      <c r="AQ16">
        <v>53.679136153999998</v>
      </c>
      <c r="AR16">
        <v>51.861746574999998</v>
      </c>
      <c r="AS16">
        <v>54.155392239999998</v>
      </c>
      <c r="AT16">
        <v>54.820964501666602</v>
      </c>
      <c r="AU16">
        <v>56.46631146</v>
      </c>
      <c r="AV16">
        <v>51.290119736666597</v>
      </c>
      <c r="AW16">
        <v>52.671547230000002</v>
      </c>
      <c r="AX16">
        <v>51.670507322500001</v>
      </c>
      <c r="AY16">
        <v>56.386195213999997</v>
      </c>
      <c r="AZ16">
        <v>52.216477240000003</v>
      </c>
      <c r="BA16">
        <v>50.817038899999901</v>
      </c>
      <c r="BB16">
        <v>51.612045243999901</v>
      </c>
      <c r="BC16">
        <v>50.511890319999999</v>
      </c>
      <c r="BD16">
        <v>58.214497600000001</v>
      </c>
      <c r="BE16">
        <v>50.411696109999902</v>
      </c>
      <c r="BF16">
        <v>52.2658917219999</v>
      </c>
      <c r="BG16">
        <v>51.312625027999999</v>
      </c>
      <c r="BH16">
        <v>56.145362720000001</v>
      </c>
      <c r="BI16">
        <v>51.69177165</v>
      </c>
      <c r="BJ16">
        <v>49.916643514999997</v>
      </c>
      <c r="BK16">
        <v>54.013120767499899</v>
      </c>
      <c r="BL16">
        <v>52.024551257999903</v>
      </c>
      <c r="BM16">
        <v>51.370928284999998</v>
      </c>
    </row>
    <row r="17" spans="1:65">
      <c r="A17" s="3" t="s">
        <v>1175</v>
      </c>
      <c r="B17">
        <v>137.761325067499</v>
      </c>
      <c r="C17">
        <v>138.14790091750001</v>
      </c>
      <c r="D17">
        <v>135.12028215999999</v>
      </c>
      <c r="E17">
        <v>136.49489876999999</v>
      </c>
      <c r="F17">
        <v>137.87427406333299</v>
      </c>
      <c r="G17">
        <v>136.49050339249999</v>
      </c>
      <c r="H17">
        <v>137.80918890999899</v>
      </c>
      <c r="I17">
        <v>137.94937136499999</v>
      </c>
      <c r="J17">
        <v>140.3255571</v>
      </c>
      <c r="K17">
        <v>133.19087179600001</v>
      </c>
      <c r="L17">
        <v>133.69890644500001</v>
      </c>
      <c r="M17">
        <v>134.014511459999</v>
      </c>
      <c r="N17">
        <v>135.40494326000001</v>
      </c>
      <c r="O17">
        <v>135.41960735000001</v>
      </c>
      <c r="P17">
        <v>138.07982503333301</v>
      </c>
      <c r="Q17">
        <v>132.90139858999899</v>
      </c>
      <c r="R17">
        <v>135.137849837499</v>
      </c>
      <c r="S17">
        <v>135.134447448</v>
      </c>
      <c r="T17">
        <v>133.82350903</v>
      </c>
      <c r="U17">
        <v>136.88393278749999</v>
      </c>
      <c r="V17">
        <v>133.45061160200001</v>
      </c>
      <c r="W17">
        <v>138.48933381999899</v>
      </c>
      <c r="X17">
        <v>130.38742009000001</v>
      </c>
      <c r="Y17">
        <v>132.61872510000001</v>
      </c>
      <c r="Z17">
        <v>136.59935989599899</v>
      </c>
      <c r="AA17">
        <v>139.05554015999999</v>
      </c>
      <c r="AB17">
        <v>135.33249459666601</v>
      </c>
      <c r="AC17">
        <v>136.388464576666</v>
      </c>
      <c r="AD17">
        <v>137.32139083999999</v>
      </c>
      <c r="AE17">
        <v>132.9290351425</v>
      </c>
      <c r="AF17">
        <v>135.89583699999901</v>
      </c>
      <c r="AG17">
        <v>138.388085689999</v>
      </c>
      <c r="AH17">
        <v>137.761325067499</v>
      </c>
      <c r="AI17">
        <v>138.14790091750001</v>
      </c>
      <c r="AJ17">
        <v>135.12028215999999</v>
      </c>
      <c r="AK17">
        <v>136.49489876999999</v>
      </c>
      <c r="AL17">
        <v>137.87427406333299</v>
      </c>
      <c r="AM17">
        <v>136.49050339249999</v>
      </c>
      <c r="AN17">
        <v>137.80918890999899</v>
      </c>
      <c r="AO17">
        <v>137.94937136499999</v>
      </c>
      <c r="AP17">
        <v>140.3255571</v>
      </c>
      <c r="AQ17">
        <v>133.19087179600001</v>
      </c>
      <c r="AR17">
        <v>133.69890644500001</v>
      </c>
      <c r="AS17">
        <v>134.014511459999</v>
      </c>
      <c r="AT17">
        <v>135.40494326000001</v>
      </c>
      <c r="AU17">
        <v>135.41960735000001</v>
      </c>
      <c r="AV17">
        <v>138.07982503333301</v>
      </c>
      <c r="AW17">
        <v>132.90139858999899</v>
      </c>
      <c r="AX17">
        <v>135.137849837499</v>
      </c>
      <c r="AY17">
        <v>135.134447448</v>
      </c>
      <c r="AZ17">
        <v>133.82350903</v>
      </c>
      <c r="BA17">
        <v>136.88393278749999</v>
      </c>
      <c r="BB17">
        <v>133.45061160200001</v>
      </c>
      <c r="BC17">
        <v>138.48933381999899</v>
      </c>
      <c r="BD17">
        <v>130.38742009000001</v>
      </c>
      <c r="BE17">
        <v>132.61872510000001</v>
      </c>
      <c r="BF17">
        <v>136.59935989599899</v>
      </c>
      <c r="BG17">
        <v>139.05554015999999</v>
      </c>
      <c r="BH17">
        <v>135.33249459666601</v>
      </c>
      <c r="BI17">
        <v>136.388464576666</v>
      </c>
      <c r="BJ17">
        <v>137.32139083999999</v>
      </c>
      <c r="BK17">
        <v>132.9290351425</v>
      </c>
      <c r="BL17">
        <v>135.89583699999901</v>
      </c>
      <c r="BM17">
        <v>138.388085689999</v>
      </c>
    </row>
    <row r="18" spans="1:65">
      <c r="A18" s="3" t="s">
        <v>1176</v>
      </c>
      <c r="B18">
        <v>-82.630935282500005</v>
      </c>
      <c r="C18">
        <v>-43.654404384999999</v>
      </c>
      <c r="D18">
        <v>-88.899226757999998</v>
      </c>
      <c r="E18">
        <v>-64.855321543333304</v>
      </c>
      <c r="F18">
        <v>-103.684395426666</v>
      </c>
      <c r="G18">
        <v>-118.15501802999999</v>
      </c>
      <c r="H18">
        <v>-85.768298789999903</v>
      </c>
      <c r="I18">
        <v>-87.317406582499999</v>
      </c>
      <c r="J18">
        <v>-59.28365823</v>
      </c>
      <c r="K18">
        <v>-83.604192111999893</v>
      </c>
      <c r="L18">
        <v>-61.816389109999903</v>
      </c>
      <c r="M18">
        <v>-113.84925144</v>
      </c>
      <c r="N18">
        <v>-124.015445258333</v>
      </c>
      <c r="O18">
        <v>-99.910221949999993</v>
      </c>
      <c r="P18">
        <v>-110.907424806666</v>
      </c>
      <c r="Q18">
        <v>-112.860597735</v>
      </c>
      <c r="R18">
        <v>-92.840614294999995</v>
      </c>
      <c r="S18">
        <v>-116.997451089999</v>
      </c>
      <c r="T18">
        <v>-86.459373139999997</v>
      </c>
      <c r="U18">
        <v>-104.4063183025</v>
      </c>
      <c r="V18">
        <v>-107.52820905199999</v>
      </c>
      <c r="W18">
        <v>-87.935597416666596</v>
      </c>
      <c r="X18">
        <v>-138.29578045</v>
      </c>
      <c r="Y18">
        <v>-90.627148793999993</v>
      </c>
      <c r="Z18">
        <v>-98.391417668000003</v>
      </c>
      <c r="AA18">
        <v>-69.682933262000006</v>
      </c>
      <c r="AB18">
        <v>-132.148020453333</v>
      </c>
      <c r="AC18">
        <v>-78.4801073</v>
      </c>
      <c r="AD18">
        <v>-56.257720669999898</v>
      </c>
      <c r="AE18">
        <v>-133.69566312750001</v>
      </c>
      <c r="AF18">
        <v>-118.29994189799901</v>
      </c>
      <c r="AG18">
        <v>-103.600622864999</v>
      </c>
      <c r="AH18">
        <v>-82.630935282500005</v>
      </c>
      <c r="AI18">
        <v>-43.654404384999999</v>
      </c>
      <c r="AJ18">
        <v>-88.899226757999998</v>
      </c>
      <c r="AK18">
        <v>-64.855321543333304</v>
      </c>
      <c r="AL18">
        <v>-103.684395426666</v>
      </c>
      <c r="AM18">
        <v>-118.15501802999999</v>
      </c>
      <c r="AN18">
        <v>-85.768298789999903</v>
      </c>
      <c r="AO18">
        <v>-87.317406582499999</v>
      </c>
      <c r="AP18">
        <v>-59.28365823</v>
      </c>
      <c r="AQ18">
        <v>-83.604192111999893</v>
      </c>
      <c r="AR18">
        <v>-61.816389109999903</v>
      </c>
      <c r="AS18">
        <v>-113.84925144</v>
      </c>
      <c r="AT18">
        <v>-124.015445258333</v>
      </c>
      <c r="AU18">
        <v>-99.910221949999993</v>
      </c>
      <c r="AV18">
        <v>-110.907424806666</v>
      </c>
      <c r="AW18">
        <v>-112.860597735</v>
      </c>
      <c r="AX18">
        <v>-92.840614294999995</v>
      </c>
      <c r="AY18">
        <v>-116.997451089999</v>
      </c>
      <c r="AZ18">
        <v>-86.459373139999997</v>
      </c>
      <c r="BA18">
        <v>-104.4063183025</v>
      </c>
      <c r="BB18">
        <v>-107.52820905199999</v>
      </c>
      <c r="BC18">
        <v>-87.935597416666596</v>
      </c>
      <c r="BD18">
        <v>-138.29578045</v>
      </c>
      <c r="BE18">
        <v>-90.627148793999993</v>
      </c>
      <c r="BF18">
        <v>-98.391417668000003</v>
      </c>
      <c r="BG18">
        <v>-69.682933262000006</v>
      </c>
      <c r="BH18">
        <v>-132.148020453333</v>
      </c>
      <c r="BI18">
        <v>-78.4801073</v>
      </c>
      <c r="BJ18">
        <v>-56.257720669999898</v>
      </c>
      <c r="BK18">
        <v>-133.69566312750001</v>
      </c>
      <c r="BL18">
        <v>-118.29994189799901</v>
      </c>
      <c r="BM18">
        <v>-103.600622864999</v>
      </c>
    </row>
    <row r="19" spans="1:65">
      <c r="A19" s="3" t="s">
        <v>1177</v>
      </c>
      <c r="B19">
        <v>-66.948926342500002</v>
      </c>
      <c r="C19">
        <v>-92.506349624999999</v>
      </c>
      <c r="D19">
        <v>-83.416433470000001</v>
      </c>
      <c r="E19">
        <v>-82.509444696666705</v>
      </c>
      <c r="F19">
        <v>-75.825237913333297</v>
      </c>
      <c r="G19">
        <v>-78.7622667925</v>
      </c>
      <c r="H19">
        <v>-89.075063509999893</v>
      </c>
      <c r="I19">
        <v>-24.781056535000001</v>
      </c>
      <c r="J19">
        <v>-93.591616179999903</v>
      </c>
      <c r="K19">
        <v>-70.222037749999899</v>
      </c>
      <c r="L19">
        <v>-68.669812774999997</v>
      </c>
      <c r="M19">
        <v>-50.533064984999903</v>
      </c>
      <c r="N19">
        <v>-61.5185093199999</v>
      </c>
      <c r="O19">
        <v>-81.917503034999996</v>
      </c>
      <c r="P19">
        <v>-9.8845306333333198</v>
      </c>
      <c r="Q19">
        <v>-40.005201264999997</v>
      </c>
      <c r="R19">
        <v>-41.8721596399999</v>
      </c>
      <c r="S19">
        <v>-75.151469449999993</v>
      </c>
      <c r="T19">
        <v>-75.131413527999996</v>
      </c>
      <c r="U19">
        <v>35.156224192499899</v>
      </c>
      <c r="V19">
        <v>-0.65280660199999996</v>
      </c>
      <c r="W19">
        <v>7.0795048533333302</v>
      </c>
      <c r="X19">
        <v>-69.831907869999995</v>
      </c>
      <c r="Y19">
        <v>-34.017766029999997</v>
      </c>
      <c r="Z19">
        <v>-85.129870202000006</v>
      </c>
      <c r="AA19">
        <v>-88.878362631999906</v>
      </c>
      <c r="AB19">
        <v>-82.982579996666601</v>
      </c>
      <c r="AC19">
        <v>-71.829075838333296</v>
      </c>
      <c r="AD19">
        <v>-84.077997822499995</v>
      </c>
      <c r="AE19">
        <v>-71.140932157500004</v>
      </c>
      <c r="AF19">
        <v>-48.343205149999903</v>
      </c>
      <c r="AG19">
        <v>-21.254292252499901</v>
      </c>
      <c r="AH19">
        <v>-66.948926342500002</v>
      </c>
      <c r="AI19">
        <v>-92.506349624999999</v>
      </c>
      <c r="AJ19">
        <v>-83.416433470000001</v>
      </c>
      <c r="AK19">
        <v>-82.509444696666705</v>
      </c>
      <c r="AL19">
        <v>-75.825237913333297</v>
      </c>
      <c r="AM19">
        <v>-78.7622667925</v>
      </c>
      <c r="AN19">
        <v>-89.075063509999893</v>
      </c>
      <c r="AO19">
        <v>-24.781056535000001</v>
      </c>
      <c r="AP19">
        <v>-93.591616179999903</v>
      </c>
      <c r="AQ19">
        <v>-70.222037749999899</v>
      </c>
      <c r="AR19">
        <v>-68.669812774999997</v>
      </c>
      <c r="AS19">
        <v>-50.533064984999903</v>
      </c>
      <c r="AT19">
        <v>-61.5185093199999</v>
      </c>
      <c r="AU19">
        <v>-81.917503034999996</v>
      </c>
      <c r="AV19">
        <v>-9.8845306333333198</v>
      </c>
      <c r="AW19">
        <v>-40.005201264999997</v>
      </c>
      <c r="AX19">
        <v>-41.8721596399999</v>
      </c>
      <c r="AY19">
        <v>-75.151469449999993</v>
      </c>
      <c r="AZ19">
        <v>-75.131413527999996</v>
      </c>
      <c r="BA19">
        <v>35.156224192499899</v>
      </c>
      <c r="BB19">
        <v>-0.65280660199999996</v>
      </c>
      <c r="BC19">
        <v>7.0795048533333302</v>
      </c>
      <c r="BD19">
        <v>-69.831907869999995</v>
      </c>
      <c r="BE19">
        <v>-34.017766029999997</v>
      </c>
      <c r="BF19">
        <v>-85.129870202000006</v>
      </c>
      <c r="BG19">
        <v>-88.878362631999906</v>
      </c>
      <c r="BH19">
        <v>-82.982579996666601</v>
      </c>
      <c r="BI19">
        <v>-71.829075838333296</v>
      </c>
      <c r="BJ19">
        <v>-84.077997822499995</v>
      </c>
      <c r="BK19">
        <v>-71.140932157500004</v>
      </c>
      <c r="BL19">
        <v>-48.343205149999903</v>
      </c>
      <c r="BM19">
        <v>-21.254292252499901</v>
      </c>
    </row>
    <row r="20" spans="1:65">
      <c r="A20" s="3" t="s">
        <v>1178</v>
      </c>
      <c r="B20">
        <v>250.80629252749901</v>
      </c>
      <c r="C20">
        <v>250.06687823249999</v>
      </c>
      <c r="D20">
        <v>250.128696923999</v>
      </c>
      <c r="E20">
        <v>247.369387353333</v>
      </c>
      <c r="F20">
        <v>246.97841322666599</v>
      </c>
      <c r="G20">
        <v>251.58267667749999</v>
      </c>
      <c r="H20">
        <v>242.89500679</v>
      </c>
      <c r="I20">
        <v>249.57820150250001</v>
      </c>
      <c r="J20">
        <v>256.78418023</v>
      </c>
      <c r="K20">
        <v>243.652460252</v>
      </c>
      <c r="L20">
        <v>249.85494309000001</v>
      </c>
      <c r="M20">
        <v>253.17324331499901</v>
      </c>
      <c r="N20">
        <v>248.01436386833299</v>
      </c>
      <c r="O20">
        <v>238.73706910499999</v>
      </c>
      <c r="P20">
        <v>248.34582559333299</v>
      </c>
      <c r="Q20">
        <v>254.21838100999901</v>
      </c>
      <c r="R20">
        <v>250.299863335</v>
      </c>
      <c r="S20">
        <v>247.175399852</v>
      </c>
      <c r="T20">
        <v>247.011472373999</v>
      </c>
      <c r="U20">
        <v>246.49529878249899</v>
      </c>
      <c r="V20">
        <v>248.85460490999901</v>
      </c>
      <c r="W20">
        <v>253.963563353333</v>
      </c>
      <c r="X20">
        <v>247.91851868999899</v>
      </c>
      <c r="Y20">
        <v>246.582861538</v>
      </c>
      <c r="Z20">
        <v>247.14200671399999</v>
      </c>
      <c r="AA20">
        <v>252.41717155000001</v>
      </c>
      <c r="AB20">
        <v>244.68759749333299</v>
      </c>
      <c r="AC20">
        <v>248.724254215</v>
      </c>
      <c r="AD20">
        <v>251.517671777499</v>
      </c>
      <c r="AE20">
        <v>246.04113916999901</v>
      </c>
      <c r="AF20">
        <v>250.828442053999</v>
      </c>
      <c r="AG20">
        <v>250.26842494749999</v>
      </c>
      <c r="AH20">
        <v>250.80629252749901</v>
      </c>
      <c r="AI20">
        <v>250.06687823249999</v>
      </c>
      <c r="AJ20">
        <v>250.128696923999</v>
      </c>
      <c r="AK20">
        <v>247.369387353333</v>
      </c>
      <c r="AL20">
        <v>246.97841322666599</v>
      </c>
      <c r="AM20">
        <v>251.58267667749999</v>
      </c>
      <c r="AN20">
        <v>242.89500679</v>
      </c>
      <c r="AO20">
        <v>249.57820150250001</v>
      </c>
      <c r="AP20">
        <v>256.78418023</v>
      </c>
      <c r="AQ20">
        <v>243.652460252</v>
      </c>
      <c r="AR20">
        <v>249.85494309000001</v>
      </c>
      <c r="AS20">
        <v>253.17324331499901</v>
      </c>
      <c r="AT20">
        <v>248.01436386833299</v>
      </c>
      <c r="AU20">
        <v>238.73706910499999</v>
      </c>
      <c r="AV20">
        <v>248.34582559333299</v>
      </c>
      <c r="AW20">
        <v>254.21838100999901</v>
      </c>
      <c r="AX20">
        <v>250.299863335</v>
      </c>
      <c r="AY20">
        <v>247.175399852</v>
      </c>
      <c r="AZ20">
        <v>247.011472373999</v>
      </c>
      <c r="BA20">
        <v>246.49529878249899</v>
      </c>
      <c r="BB20">
        <v>248.85460490999901</v>
      </c>
      <c r="BC20">
        <v>253.963563353333</v>
      </c>
      <c r="BD20">
        <v>247.91851868999899</v>
      </c>
      <c r="BE20">
        <v>246.582861538</v>
      </c>
      <c r="BF20">
        <v>247.14200671399999</v>
      </c>
      <c r="BG20">
        <v>252.41717155000001</v>
      </c>
      <c r="BH20">
        <v>244.68759749333299</v>
      </c>
      <c r="BI20">
        <v>248.724254215</v>
      </c>
      <c r="BJ20">
        <v>251.517671777499</v>
      </c>
      <c r="BK20">
        <v>246.04113916999901</v>
      </c>
      <c r="BL20">
        <v>250.828442053999</v>
      </c>
      <c r="BM20">
        <v>250.26842494749999</v>
      </c>
    </row>
    <row r="21" spans="1:65">
      <c r="A21" s="3" t="s">
        <v>1179</v>
      </c>
      <c r="B21">
        <v>106.82782791</v>
      </c>
      <c r="C21">
        <v>96.616621082499904</v>
      </c>
      <c r="D21">
        <v>102.102220965999</v>
      </c>
      <c r="E21">
        <v>101.81352315333299</v>
      </c>
      <c r="F21">
        <v>137.45187143999999</v>
      </c>
      <c r="G21">
        <v>136.9567358125</v>
      </c>
      <c r="H21">
        <v>137.36610823000001</v>
      </c>
      <c r="I21">
        <v>125.818501527499</v>
      </c>
      <c r="J21">
        <v>118.25333038999899</v>
      </c>
      <c r="K21">
        <v>112.293286878</v>
      </c>
      <c r="L21">
        <v>113.96618108499899</v>
      </c>
      <c r="M21">
        <v>131.632162475</v>
      </c>
      <c r="N21">
        <v>132.98296217500001</v>
      </c>
      <c r="O21">
        <v>131.05792367000001</v>
      </c>
      <c r="P21">
        <v>120.162702286666</v>
      </c>
      <c r="Q21">
        <v>89.012930259999905</v>
      </c>
      <c r="R21">
        <v>91.157551167499903</v>
      </c>
      <c r="S21">
        <v>129.706136552</v>
      </c>
      <c r="T21">
        <v>91.481808106000003</v>
      </c>
      <c r="U21">
        <v>128.652144612499</v>
      </c>
      <c r="V21">
        <v>118.32787834</v>
      </c>
      <c r="W21">
        <v>119.867936436666</v>
      </c>
      <c r="X21">
        <v>121.32781018</v>
      </c>
      <c r="Y21">
        <v>112.646714492</v>
      </c>
      <c r="Z21">
        <v>84.649995683999904</v>
      </c>
      <c r="AA21">
        <v>75.712385986000001</v>
      </c>
      <c r="AB21">
        <v>130.79854282999901</v>
      </c>
      <c r="AC21">
        <v>102.59436721833301</v>
      </c>
      <c r="AD21">
        <v>104.0504194625</v>
      </c>
      <c r="AE21">
        <v>125.48510817250001</v>
      </c>
      <c r="AF21">
        <v>105.36418915599999</v>
      </c>
      <c r="AG21">
        <v>107.985865932499</v>
      </c>
      <c r="AH21">
        <v>106.82782791</v>
      </c>
      <c r="AI21">
        <v>96.616621082499904</v>
      </c>
      <c r="AJ21">
        <v>102.102220965999</v>
      </c>
      <c r="AK21">
        <v>101.81352315333299</v>
      </c>
      <c r="AL21">
        <v>137.45187143999999</v>
      </c>
      <c r="AM21">
        <v>136.9567358125</v>
      </c>
      <c r="AN21">
        <v>137.36610823000001</v>
      </c>
      <c r="AO21">
        <v>125.818501527499</v>
      </c>
      <c r="AP21">
        <v>118.25333038999899</v>
      </c>
      <c r="AQ21">
        <v>112.293286878</v>
      </c>
      <c r="AR21">
        <v>113.96618108499899</v>
      </c>
      <c r="AS21">
        <v>131.632162475</v>
      </c>
      <c r="AT21">
        <v>132.98296217500001</v>
      </c>
      <c r="AU21">
        <v>131.05792367000001</v>
      </c>
      <c r="AV21">
        <v>120.162702286666</v>
      </c>
      <c r="AW21">
        <v>89.012930259999905</v>
      </c>
      <c r="AX21">
        <v>91.157551167499903</v>
      </c>
      <c r="AY21">
        <v>129.706136552</v>
      </c>
      <c r="AZ21">
        <v>91.481808106000003</v>
      </c>
      <c r="BA21">
        <v>128.652144612499</v>
      </c>
      <c r="BB21">
        <v>118.32787834</v>
      </c>
      <c r="BC21">
        <v>119.867936436666</v>
      </c>
      <c r="BD21">
        <v>121.32781018</v>
      </c>
      <c r="BE21">
        <v>112.646714492</v>
      </c>
      <c r="BF21">
        <v>84.649995683999904</v>
      </c>
      <c r="BG21">
        <v>75.712385986000001</v>
      </c>
      <c r="BH21">
        <v>130.79854282999901</v>
      </c>
      <c r="BI21">
        <v>102.59436721833301</v>
      </c>
      <c r="BJ21">
        <v>104.0504194625</v>
      </c>
      <c r="BK21">
        <v>125.48510817250001</v>
      </c>
      <c r="BL21">
        <v>105.36418915599999</v>
      </c>
      <c r="BM21">
        <v>107.985865932499</v>
      </c>
    </row>
    <row r="22" spans="1:65">
      <c r="A22" s="3" t="s">
        <v>1180</v>
      </c>
      <c r="B22">
        <v>42.024708607499903</v>
      </c>
      <c r="C22">
        <v>41.183669809999998</v>
      </c>
      <c r="D22">
        <v>41.972594628000003</v>
      </c>
      <c r="E22">
        <v>42.307689176666599</v>
      </c>
      <c r="F22">
        <v>41.849966903333303</v>
      </c>
      <c r="G22">
        <v>42.100874429999998</v>
      </c>
      <c r="H22">
        <v>41.084944790000002</v>
      </c>
      <c r="I22">
        <v>41.3047413225</v>
      </c>
      <c r="J22">
        <v>43.892535099999897</v>
      </c>
      <c r="K22">
        <v>41.476747947999897</v>
      </c>
      <c r="L22">
        <v>41.997604115000001</v>
      </c>
      <c r="M22">
        <v>43.349595815000001</v>
      </c>
      <c r="N22">
        <v>41.766237806666602</v>
      </c>
      <c r="O22">
        <v>40.5168908999999</v>
      </c>
      <c r="P22">
        <v>41.197303796666603</v>
      </c>
      <c r="Q22">
        <v>43.443341029999999</v>
      </c>
      <c r="R22">
        <v>42.660022577500001</v>
      </c>
      <c r="S22">
        <v>41.739620100000003</v>
      </c>
      <c r="T22">
        <v>41.393974954000001</v>
      </c>
      <c r="U22">
        <v>40.386536559999897</v>
      </c>
      <c r="V22">
        <v>42.703316371999897</v>
      </c>
      <c r="W22">
        <v>42.523307326666597</v>
      </c>
      <c r="X22">
        <v>42.360425599999999</v>
      </c>
      <c r="Y22">
        <v>41.216261793999898</v>
      </c>
      <c r="Z22">
        <v>41.633624476000001</v>
      </c>
      <c r="AA22">
        <v>41.840003007999996</v>
      </c>
      <c r="AB22">
        <v>40.223846090000002</v>
      </c>
      <c r="AC22">
        <v>40.9933990966666</v>
      </c>
      <c r="AD22">
        <v>41.905398827500001</v>
      </c>
      <c r="AE22">
        <v>41.352078197499999</v>
      </c>
      <c r="AF22">
        <v>42.344679724000002</v>
      </c>
      <c r="AG22">
        <v>41.785856329999902</v>
      </c>
      <c r="AH22">
        <v>42.024708607499903</v>
      </c>
      <c r="AI22">
        <v>41.183669809999998</v>
      </c>
      <c r="AJ22">
        <v>41.972594628000003</v>
      </c>
      <c r="AK22">
        <v>42.307689176666599</v>
      </c>
      <c r="AL22">
        <v>41.849966903333303</v>
      </c>
      <c r="AM22">
        <v>42.100874429999998</v>
      </c>
      <c r="AN22">
        <v>41.084944790000002</v>
      </c>
      <c r="AO22">
        <v>41.3047413225</v>
      </c>
      <c r="AP22">
        <v>43.892535099999897</v>
      </c>
      <c r="AQ22">
        <v>41.476747947999897</v>
      </c>
      <c r="AR22">
        <v>41.997604115000001</v>
      </c>
      <c r="AS22">
        <v>43.349595815000001</v>
      </c>
      <c r="AT22">
        <v>41.766237806666602</v>
      </c>
      <c r="AU22">
        <v>40.5168908999999</v>
      </c>
      <c r="AV22">
        <v>41.197303796666603</v>
      </c>
      <c r="AW22">
        <v>43.443341029999999</v>
      </c>
      <c r="AX22">
        <v>42.660022577500001</v>
      </c>
      <c r="AY22">
        <v>41.739620100000003</v>
      </c>
      <c r="AZ22">
        <v>41.393974954000001</v>
      </c>
      <c r="BA22">
        <v>40.386536559999897</v>
      </c>
      <c r="BB22">
        <v>42.703316371999897</v>
      </c>
      <c r="BC22">
        <v>42.523307326666597</v>
      </c>
      <c r="BD22">
        <v>42.360425599999999</v>
      </c>
      <c r="BE22">
        <v>41.216261793999898</v>
      </c>
      <c r="BF22">
        <v>41.633624476000001</v>
      </c>
      <c r="BG22">
        <v>41.840003007999996</v>
      </c>
      <c r="BH22">
        <v>40.223846090000002</v>
      </c>
      <c r="BI22">
        <v>40.9933990966666</v>
      </c>
      <c r="BJ22">
        <v>41.905398827500001</v>
      </c>
      <c r="BK22">
        <v>41.352078197499999</v>
      </c>
      <c r="BL22">
        <v>42.344679724000002</v>
      </c>
      <c r="BM22">
        <v>41.785856329999902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59"/>
  <sheetViews>
    <sheetView workbookViewId="0">
      <selection activeCell="F14" sqref="F14"/>
    </sheetView>
  </sheetViews>
  <sheetFormatPr defaultRowHeight="14.5"/>
  <cols>
    <col min="3" max="3" width="26.54296875" style="2" customWidth="1"/>
    <col min="4" max="5" width="24.54296875" style="2" customWidth="1"/>
    <col min="6" max="6" width="25" style="2" customWidth="1"/>
    <col min="7" max="7" width="23.26953125" style="2" customWidth="1"/>
    <col min="8" max="8" width="19.1796875" style="2" customWidth="1"/>
    <col min="9" max="9" width="14.81640625" style="2" customWidth="1"/>
    <col min="10" max="11" width="16" style="2" customWidth="1"/>
    <col min="12" max="12" width="23.81640625" customWidth="1"/>
    <col min="13" max="13" width="24.54296875" customWidth="1"/>
    <col min="14" max="14" width="18.7265625" customWidth="1"/>
    <col min="19" max="19" width="23.1796875" customWidth="1"/>
    <col min="20" max="20" width="18.1796875" customWidth="1"/>
    <col min="21" max="21" width="20.26953125" customWidth="1"/>
    <col min="22" max="22" width="20.7265625" customWidth="1"/>
    <col min="23" max="23" width="22.7265625" customWidth="1"/>
    <col min="24" max="24" width="17.26953125" customWidth="1"/>
    <col min="25" max="25" width="20.81640625" customWidth="1"/>
    <col min="26" max="26" width="18.54296875" customWidth="1"/>
    <col min="27" max="27" width="24.54296875" customWidth="1"/>
  </cols>
  <sheetData>
    <row r="1" spans="1:27">
      <c r="A1" s="1" t="s">
        <v>69</v>
      </c>
      <c r="B1" s="1" t="s">
        <v>70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64</v>
      </c>
      <c r="J1" s="2" t="s">
        <v>65</v>
      </c>
      <c r="K1" s="2" t="s">
        <v>66</v>
      </c>
      <c r="L1" t="s">
        <v>67</v>
      </c>
      <c r="M1" t="s">
        <v>68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</row>
    <row r="2" spans="1:27">
      <c r="A2" t="s">
        <v>0</v>
      </c>
      <c r="B2" t="s">
        <v>0</v>
      </c>
      <c r="C2" s="2" t="s">
        <v>110</v>
      </c>
      <c r="D2" s="2">
        <f>-0.001312463+-0.391054588</f>
        <v>-0.39236705099999997</v>
      </c>
      <c r="E2" s="2" t="s">
        <v>189</v>
      </c>
      <c r="F2" s="2" t="s">
        <v>246</v>
      </c>
      <c r="G2" s="2" t="s">
        <v>274</v>
      </c>
      <c r="H2" s="2">
        <f>-15.16181218+-7.710758015</f>
        <v>-22.872570195000002</v>
      </c>
      <c r="I2" s="2">
        <f>-82.63093528+-133.3512669</f>
        <v>-215.98220218</v>
      </c>
      <c r="J2" s="2">
        <f>-66.94892634+-99.25043755</f>
        <v>-166.19936389</v>
      </c>
      <c r="K2" s="2">
        <f>-72.12006937+-17.92524362</f>
        <v>-90.045312989999999</v>
      </c>
      <c r="L2" t="s">
        <v>334</v>
      </c>
      <c r="M2" t="s">
        <v>392</v>
      </c>
      <c r="N2" t="s">
        <v>450</v>
      </c>
      <c r="O2" t="s">
        <v>508</v>
      </c>
      <c r="P2" t="s">
        <v>566</v>
      </c>
      <c r="Q2" t="s">
        <v>624</v>
      </c>
      <c r="R2" t="s">
        <v>682</v>
      </c>
      <c r="S2" t="s">
        <v>740</v>
      </c>
      <c r="T2" t="s">
        <v>798</v>
      </c>
      <c r="U2" t="s">
        <v>856</v>
      </c>
      <c r="V2" t="s">
        <v>914</v>
      </c>
      <c r="W2" t="s">
        <v>972</v>
      </c>
      <c r="X2" t="s">
        <v>1030</v>
      </c>
      <c r="Y2" t="s">
        <v>1088</v>
      </c>
      <c r="Z2">
        <f>-0.803303495+-1.350858126</f>
        <v>-2.1541616210000001</v>
      </c>
      <c r="AA2">
        <f>-0.279951348+-1.164154342</f>
        <v>-1.44410569</v>
      </c>
    </row>
    <row r="3" spans="1:27">
      <c r="A3" t="s">
        <v>1</v>
      </c>
      <c r="B3" t="s">
        <v>1</v>
      </c>
      <c r="C3" s="2" t="s">
        <v>111</v>
      </c>
      <c r="D3" s="2" t="s">
        <v>142</v>
      </c>
      <c r="E3" s="2" t="s">
        <v>190</v>
      </c>
      <c r="F3" s="2" t="s">
        <v>247</v>
      </c>
      <c r="G3" s="2" t="s">
        <v>275</v>
      </c>
      <c r="H3" s="2">
        <f>-14.51138135+-7.504843058</f>
        <v>-22.016224407999999</v>
      </c>
      <c r="I3" s="2">
        <f>-64.85532154+-152.753237</f>
        <v>-217.60855854000002</v>
      </c>
      <c r="J3" s="2">
        <f>-82.5094447+-60.83823175</f>
        <v>-143.34767644999999</v>
      </c>
      <c r="K3" s="2">
        <f>-70.91909981+-14.65079398</f>
        <v>-85.569893790000009</v>
      </c>
      <c r="L3" t="s">
        <v>335</v>
      </c>
      <c r="M3" t="s">
        <v>393</v>
      </c>
      <c r="N3" t="s">
        <v>451</v>
      </c>
      <c r="O3" t="s">
        <v>509</v>
      </c>
      <c r="P3" t="s">
        <v>567</v>
      </c>
      <c r="Q3" t="s">
        <v>625</v>
      </c>
      <c r="R3" t="s">
        <v>683</v>
      </c>
      <c r="S3" t="s">
        <v>741</v>
      </c>
      <c r="T3" t="s">
        <v>799</v>
      </c>
      <c r="U3" t="s">
        <v>857</v>
      </c>
      <c r="V3" t="s">
        <v>915</v>
      </c>
      <c r="W3" t="s">
        <v>973</v>
      </c>
      <c r="X3" t="s">
        <v>1031</v>
      </c>
      <c r="Y3">
        <f>-0.280838453+-5.408592267</f>
        <v>-5.6894307200000007</v>
      </c>
      <c r="Z3">
        <f>-1.185610397+-1.33483752</f>
        <v>-2.5204479170000003</v>
      </c>
      <c r="AA3">
        <f>-0.06707875+-1.049500387</f>
        <v>-1.116579137</v>
      </c>
    </row>
    <row r="4" spans="1:27">
      <c r="A4" t="s">
        <v>2</v>
      </c>
      <c r="B4" t="s">
        <v>2</v>
      </c>
      <c r="C4" s="2" t="s">
        <v>112</v>
      </c>
      <c r="D4" s="2" t="s">
        <v>143</v>
      </c>
      <c r="E4" s="2" t="s">
        <v>191</v>
      </c>
      <c r="F4" s="2" t="s">
        <v>248</v>
      </c>
      <c r="G4" s="2" t="s">
        <v>276</v>
      </c>
      <c r="H4" s="2">
        <f>-15.56421058+-7.578240859</f>
        <v>-23.142451438999998</v>
      </c>
      <c r="I4" s="2">
        <f>-88.89922676+-133.5432053</f>
        <v>-222.44243206000002</v>
      </c>
      <c r="J4" s="2">
        <f>-83.41643347+-71.80595823</f>
        <v>-155.2223917</v>
      </c>
      <c r="K4" s="2">
        <f>-72.30876593+-20.54121213</f>
        <v>-92.849978060000012</v>
      </c>
      <c r="L4" t="s">
        <v>336</v>
      </c>
      <c r="M4" t="s">
        <v>394</v>
      </c>
      <c r="N4" t="s">
        <v>452</v>
      </c>
      <c r="O4" t="s">
        <v>510</v>
      </c>
      <c r="P4" t="s">
        <v>568</v>
      </c>
      <c r="Q4" t="s">
        <v>626</v>
      </c>
      <c r="R4" t="s">
        <v>684</v>
      </c>
      <c r="S4" t="s">
        <v>742</v>
      </c>
      <c r="T4" t="s">
        <v>800</v>
      </c>
      <c r="U4" t="s">
        <v>858</v>
      </c>
      <c r="V4" t="s">
        <v>916</v>
      </c>
      <c r="W4" t="s">
        <v>974</v>
      </c>
      <c r="X4" t="s">
        <v>1032</v>
      </c>
      <c r="Y4">
        <f>-1.072959232+-6.258877171</f>
        <v>-7.3318364030000005</v>
      </c>
      <c r="Z4">
        <f>-0.97073839+-1.408800705</f>
        <v>-2.3795390950000002</v>
      </c>
      <c r="AA4" t="s">
        <v>1121</v>
      </c>
    </row>
    <row r="5" spans="1:27">
      <c r="A5" t="s">
        <v>3</v>
      </c>
      <c r="B5" t="s">
        <v>3</v>
      </c>
      <c r="C5" s="2" t="s">
        <v>113</v>
      </c>
      <c r="D5" s="2" t="s">
        <v>144</v>
      </c>
      <c r="E5" s="2" t="s">
        <v>192</v>
      </c>
      <c r="F5" s="2" t="s">
        <v>249</v>
      </c>
      <c r="G5" s="2" t="s">
        <v>277</v>
      </c>
      <c r="H5" s="2">
        <f>-16.29799656+-7.022224931</f>
        <v>-23.320221491000002</v>
      </c>
      <c r="I5" s="2">
        <f>-43.65440439+-163.8445084</f>
        <v>-207.49891278999999</v>
      </c>
      <c r="J5" s="2">
        <f>-92.50634963+-21.14257162</f>
        <v>-113.64892125</v>
      </c>
      <c r="K5" s="2">
        <f>-71.26081761+-17.6661072</f>
        <v>-88.926924810000003</v>
      </c>
      <c r="L5" t="s">
        <v>337</v>
      </c>
      <c r="M5" t="s">
        <v>395</v>
      </c>
      <c r="N5" t="s">
        <v>453</v>
      </c>
      <c r="O5" t="s">
        <v>511</v>
      </c>
      <c r="P5" t="s">
        <v>569</v>
      </c>
      <c r="Q5" t="s">
        <v>627</v>
      </c>
      <c r="R5" t="s">
        <v>685</v>
      </c>
      <c r="S5" t="s">
        <v>743</v>
      </c>
      <c r="T5" t="s">
        <v>801</v>
      </c>
      <c r="U5" t="s">
        <v>859</v>
      </c>
      <c r="V5" t="s">
        <v>917</v>
      </c>
      <c r="W5" t="s">
        <v>975</v>
      </c>
      <c r="X5" t="s">
        <v>1033</v>
      </c>
      <c r="Y5" t="s">
        <v>1089</v>
      </c>
      <c r="Z5">
        <f>-0.617448485+-1.48654891</f>
        <v>-2.1039973949999999</v>
      </c>
      <c r="AA5" t="s">
        <v>1122</v>
      </c>
    </row>
    <row r="6" spans="1:27">
      <c r="A6" t="s">
        <v>4</v>
      </c>
      <c r="B6" t="s">
        <v>4</v>
      </c>
      <c r="C6" s="2">
        <f>-0.049247285+-0.323856885</f>
        <v>-0.37310416999999996</v>
      </c>
      <c r="D6" s="2" t="s">
        <v>145</v>
      </c>
      <c r="E6" s="2" t="s">
        <v>193</v>
      </c>
      <c r="F6" s="2" t="s">
        <v>250</v>
      </c>
      <c r="G6" s="2" t="s">
        <v>278</v>
      </c>
      <c r="H6" s="2">
        <f>-5.35513288+-9.387022374</f>
        <v>-14.742155254</v>
      </c>
      <c r="I6" s="2">
        <f>-113.8492514+-98.66908603</f>
        <v>-212.51833743</v>
      </c>
      <c r="J6" s="2">
        <f>-50.53306498+-119.0060055</f>
        <v>-169.53907047999999</v>
      </c>
      <c r="K6" s="2">
        <f>-70.42297356+-11.91728213</f>
        <v>-82.340255690000006</v>
      </c>
      <c r="L6" t="s">
        <v>338</v>
      </c>
      <c r="M6" t="s">
        <v>396</v>
      </c>
      <c r="N6" t="s">
        <v>454</v>
      </c>
      <c r="O6" t="s">
        <v>512</v>
      </c>
      <c r="P6" t="s">
        <v>570</v>
      </c>
      <c r="Q6" t="s">
        <v>628</v>
      </c>
      <c r="R6" t="s">
        <v>686</v>
      </c>
      <c r="S6" t="s">
        <v>744</v>
      </c>
      <c r="T6" t="s">
        <v>802</v>
      </c>
      <c r="U6" t="s">
        <v>860</v>
      </c>
      <c r="V6" t="s">
        <v>918</v>
      </c>
      <c r="W6" t="s">
        <v>976</v>
      </c>
      <c r="X6" t="s">
        <v>1034</v>
      </c>
      <c r="Y6" t="s">
        <v>1090</v>
      </c>
      <c r="Z6">
        <f>-0.90904638+-1.402310175</f>
        <v>-2.3113565550000001</v>
      </c>
      <c r="AA6">
        <f>-0.231922375+-1.164576448</f>
        <v>-1.3964988229999999</v>
      </c>
    </row>
    <row r="7" spans="1:27">
      <c r="A7" t="s">
        <v>5</v>
      </c>
      <c r="B7" t="s">
        <v>5</v>
      </c>
      <c r="C7" s="2">
        <f>-0.04219184+-0.403647286</f>
        <v>-0.44583912599999997</v>
      </c>
      <c r="D7" s="2" t="s">
        <v>146</v>
      </c>
      <c r="E7" s="2" t="s">
        <v>194</v>
      </c>
      <c r="F7" s="2" t="s">
        <v>251</v>
      </c>
      <c r="G7" s="2" t="s">
        <v>279</v>
      </c>
      <c r="H7" s="2">
        <f>-10.25240561+-7.895120318</f>
        <v>-18.147525928</v>
      </c>
      <c r="I7" s="2">
        <f>-99.91022195+-131.2544531</f>
        <v>-231.16467505</v>
      </c>
      <c r="J7" s="2">
        <f>-81.91750304+-61.43882018</f>
        <v>-143.35632322000001</v>
      </c>
      <c r="K7" s="2">
        <f>-70.11803712+-13.38835175</f>
        <v>-83.506388869999995</v>
      </c>
      <c r="L7" t="s">
        <v>339</v>
      </c>
      <c r="M7" t="s">
        <v>397</v>
      </c>
      <c r="N7" t="s">
        <v>455</v>
      </c>
      <c r="O7" t="s">
        <v>513</v>
      </c>
      <c r="P7" t="s">
        <v>571</v>
      </c>
      <c r="Q7" t="s">
        <v>629</v>
      </c>
      <c r="R7" t="s">
        <v>687</v>
      </c>
      <c r="S7" t="s">
        <v>745</v>
      </c>
      <c r="T7" t="s">
        <v>803</v>
      </c>
      <c r="U7" t="s">
        <v>861</v>
      </c>
      <c r="V7" t="s">
        <v>919</v>
      </c>
      <c r="W7" t="s">
        <v>977</v>
      </c>
      <c r="X7" t="s">
        <v>1035</v>
      </c>
      <c r="Y7" t="s">
        <v>1091</v>
      </c>
      <c r="Z7">
        <f>-0.988477605+-1.281104995</f>
        <v>-2.2695826000000001</v>
      </c>
      <c r="AA7">
        <f>-0.07568572+-1.141605854</f>
        <v>-1.2172915740000001</v>
      </c>
    </row>
    <row r="8" spans="1:27">
      <c r="A8" t="s">
        <v>6</v>
      </c>
      <c r="B8" t="s">
        <v>6</v>
      </c>
      <c r="C8" s="2">
        <f>-0.035936857+-0.312228732</f>
        <v>-0.348165589</v>
      </c>
      <c r="D8" s="2" t="s">
        <v>147</v>
      </c>
      <c r="E8" s="2" t="s">
        <v>195</v>
      </c>
      <c r="F8" s="2" t="s">
        <v>252</v>
      </c>
      <c r="G8" s="2" t="s">
        <v>280</v>
      </c>
      <c r="H8" s="2">
        <f>-7.863013857+-8.507539141</f>
        <v>-16.370552998000001</v>
      </c>
      <c r="I8" s="2">
        <f>-124.0154453+-87.00326169</f>
        <v>-211.01870699</v>
      </c>
      <c r="J8" s="2">
        <f>-61.51850932+-105.210578</f>
        <v>-166.72908731999999</v>
      </c>
      <c r="K8" s="2">
        <f>-70.30002913+-15.9970214</f>
        <v>-86.297050529999993</v>
      </c>
      <c r="L8" t="s">
        <v>340</v>
      </c>
      <c r="M8" t="s">
        <v>398</v>
      </c>
      <c r="N8" t="s">
        <v>456</v>
      </c>
      <c r="O8" t="s">
        <v>514</v>
      </c>
      <c r="P8" t="s">
        <v>572</v>
      </c>
      <c r="Q8" t="s">
        <v>630</v>
      </c>
      <c r="R8" t="s">
        <v>688</v>
      </c>
      <c r="S8" t="s">
        <v>746</v>
      </c>
      <c r="T8" t="s">
        <v>804</v>
      </c>
      <c r="U8" t="s">
        <v>862</v>
      </c>
      <c r="V8" t="s">
        <v>920</v>
      </c>
      <c r="W8" t="s">
        <v>978</v>
      </c>
      <c r="X8" t="s">
        <v>1036</v>
      </c>
      <c r="Y8" t="s">
        <v>1092</v>
      </c>
      <c r="Z8">
        <f>-1.201931048+-1.447722788</f>
        <v>-2.6496538360000002</v>
      </c>
      <c r="AA8">
        <f>-0.056995102+-1.086138875</f>
        <v>-1.143133977</v>
      </c>
    </row>
    <row r="9" spans="1:27">
      <c r="A9" t="s">
        <v>7</v>
      </c>
      <c r="B9" t="s">
        <v>7</v>
      </c>
      <c r="C9" s="2">
        <f>-0.03854867+-0.316183555</f>
        <v>-0.35473222500000001</v>
      </c>
      <c r="D9" s="2" t="s">
        <v>148</v>
      </c>
      <c r="E9" s="2" t="s">
        <v>196</v>
      </c>
      <c r="F9" s="2">
        <f>-2.139661727+-9.210418229</f>
        <v>-11.350079956</v>
      </c>
      <c r="G9" s="2" t="s">
        <v>281</v>
      </c>
      <c r="H9" s="2">
        <f>-12.14530139+-7.435327349</f>
        <v>-19.580628738999998</v>
      </c>
      <c r="I9" s="2">
        <f>-72.33752608+-153.4847025</f>
        <v>-225.82222858</v>
      </c>
      <c r="J9" s="2">
        <f>-92.4488412+-20.11720097</f>
        <v>-112.56604217</v>
      </c>
      <c r="K9" s="2">
        <f>-67.8628765+-17.88537049</f>
        <v>-85.748246989999998</v>
      </c>
      <c r="L9" t="s">
        <v>341</v>
      </c>
      <c r="M9" t="s">
        <v>399</v>
      </c>
      <c r="N9" t="s">
        <v>457</v>
      </c>
      <c r="O9" t="s">
        <v>515</v>
      </c>
      <c r="P9" t="s">
        <v>573</v>
      </c>
      <c r="Q9" t="s">
        <v>631</v>
      </c>
      <c r="R9" t="s">
        <v>689</v>
      </c>
      <c r="S9" t="s">
        <v>747</v>
      </c>
      <c r="T9" t="s">
        <v>805</v>
      </c>
      <c r="U9" t="s">
        <v>863</v>
      </c>
      <c r="V9" t="s">
        <v>921</v>
      </c>
      <c r="W9" t="s">
        <v>979</v>
      </c>
      <c r="X9" t="s">
        <v>1037</v>
      </c>
      <c r="Y9" t="s">
        <v>1093</v>
      </c>
      <c r="Z9">
        <f>-0.72431385+-1.531108462</f>
        <v>-2.2554223119999999</v>
      </c>
      <c r="AA9" t="s">
        <v>1123</v>
      </c>
    </row>
    <row r="10" spans="1:27">
      <c r="A10" t="s">
        <v>8</v>
      </c>
      <c r="B10" t="s">
        <v>8</v>
      </c>
      <c r="C10" s="2" t="s">
        <v>114</v>
      </c>
      <c r="D10" s="2" t="s">
        <v>149</v>
      </c>
      <c r="E10" s="2" t="s">
        <v>197</v>
      </c>
      <c r="F10" s="2" t="s">
        <v>253</v>
      </c>
      <c r="G10" s="2" t="s">
        <v>282</v>
      </c>
      <c r="H10" s="2">
        <f>-9.635075098+-8.240136239</f>
        <v>-17.875211337</v>
      </c>
      <c r="I10" s="2">
        <f>-87.31740658+-116.7345235</f>
        <v>-204.05193007999998</v>
      </c>
      <c r="J10" s="2">
        <f>-24.78105654+-135.701005</f>
        <v>-160.48206154000002</v>
      </c>
      <c r="K10" s="2">
        <f>-74.21651386+-17.93047343</f>
        <v>-92.146987289999998</v>
      </c>
      <c r="L10" t="s">
        <v>342</v>
      </c>
      <c r="M10" t="s">
        <v>400</v>
      </c>
      <c r="N10" t="s">
        <v>458</v>
      </c>
      <c r="O10" t="s">
        <v>516</v>
      </c>
      <c r="P10" t="s">
        <v>574</v>
      </c>
      <c r="Q10" t="s">
        <v>632</v>
      </c>
      <c r="R10" t="s">
        <v>690</v>
      </c>
      <c r="S10" t="s">
        <v>748</v>
      </c>
      <c r="T10" t="s">
        <v>806</v>
      </c>
      <c r="U10" t="s">
        <v>864</v>
      </c>
      <c r="V10" t="s">
        <v>922</v>
      </c>
      <c r="W10" t="s">
        <v>980</v>
      </c>
      <c r="X10" t="s">
        <v>1038</v>
      </c>
      <c r="Y10" t="s">
        <v>1094</v>
      </c>
      <c r="Z10">
        <f>-0.765567467+-1.23664703</f>
        <v>-2.0022144970000002</v>
      </c>
      <c r="AA10">
        <f>-0.154003303+-1.065300867</f>
        <v>-1.21930417</v>
      </c>
    </row>
    <row r="11" spans="1:27">
      <c r="A11" t="s">
        <v>9</v>
      </c>
      <c r="B11" t="s">
        <v>9</v>
      </c>
      <c r="C11" s="2" t="s">
        <v>115</v>
      </c>
      <c r="D11" s="2" t="s">
        <v>150</v>
      </c>
      <c r="E11" s="2" t="s">
        <v>198</v>
      </c>
      <c r="F11" s="2" t="s">
        <v>254</v>
      </c>
      <c r="G11" s="2" t="s">
        <v>283</v>
      </c>
      <c r="H11" s="2">
        <f>-9.546403615+-7.613817696</f>
        <v>-17.160221311000001</v>
      </c>
      <c r="I11" s="2">
        <f>-61.81638911+-149.2257698</f>
        <v>-211.04215891000001</v>
      </c>
      <c r="J11" s="2">
        <f>-68.66981278+-89.07109642</f>
        <v>-157.7409092</v>
      </c>
      <c r="K11" s="2">
        <f>-71.96266073+-20.41474538</f>
        <v>-92.377406109999995</v>
      </c>
      <c r="L11" t="s">
        <v>343</v>
      </c>
      <c r="M11" t="s">
        <v>401</v>
      </c>
      <c r="N11" t="s">
        <v>459</v>
      </c>
      <c r="O11" t="s">
        <v>517</v>
      </c>
      <c r="P11" t="s">
        <v>575</v>
      </c>
      <c r="Q11" t="s">
        <v>633</v>
      </c>
      <c r="R11" t="s">
        <v>691</v>
      </c>
      <c r="S11" t="s">
        <v>749</v>
      </c>
      <c r="T11" t="s">
        <v>807</v>
      </c>
      <c r="U11" t="s">
        <v>865</v>
      </c>
      <c r="V11" t="s">
        <v>923</v>
      </c>
      <c r="W11" t="s">
        <v>981</v>
      </c>
      <c r="X11" t="s">
        <v>1039</v>
      </c>
      <c r="Y11" t="s">
        <v>1095</v>
      </c>
      <c r="Z11">
        <f>-1.08217897+-1.332062328</f>
        <v>-2.4142412979999999</v>
      </c>
      <c r="AA11">
        <f>-0.500379545+-0.99112815</f>
        <v>-1.4915076950000001</v>
      </c>
    </row>
    <row r="12" spans="1:27">
      <c r="A12" t="s">
        <v>10</v>
      </c>
      <c r="B12" t="s">
        <v>10</v>
      </c>
      <c r="C12" s="2" t="s">
        <v>116</v>
      </c>
      <c r="D12" s="2" t="s">
        <v>151</v>
      </c>
      <c r="E12" s="2" t="s">
        <v>199</v>
      </c>
      <c r="F12" s="2" t="s">
        <v>255</v>
      </c>
      <c r="G12" s="2" t="s">
        <v>284</v>
      </c>
      <c r="H12" s="2">
        <f>-8.520026014+-7.879257746</f>
        <v>-16.399283760000003</v>
      </c>
      <c r="I12" s="2">
        <f>-83.60419211+-131.7011007</f>
        <v>-215.30529281000003</v>
      </c>
      <c r="J12" s="2">
        <f>-70.22203775+-90.96745891</f>
        <v>-161.18949666</v>
      </c>
      <c r="K12" s="2">
        <f>-73.82665386+-19.37433248</f>
        <v>-93.200986339999986</v>
      </c>
      <c r="L12" t="s">
        <v>344</v>
      </c>
      <c r="M12" t="s">
        <v>402</v>
      </c>
      <c r="N12" t="s">
        <v>460</v>
      </c>
      <c r="O12" t="s">
        <v>518</v>
      </c>
      <c r="P12" t="s">
        <v>576</v>
      </c>
      <c r="Q12" t="s">
        <v>634</v>
      </c>
      <c r="R12" t="s">
        <v>692</v>
      </c>
      <c r="S12" t="s">
        <v>750</v>
      </c>
      <c r="T12" t="s">
        <v>808</v>
      </c>
      <c r="U12" t="s">
        <v>866</v>
      </c>
      <c r="V12" t="s">
        <v>924</v>
      </c>
      <c r="W12" t="s">
        <v>982</v>
      </c>
      <c r="X12" t="s">
        <v>1040</v>
      </c>
      <c r="Y12">
        <f>-0.190656876+-5.388036816</f>
        <v>-5.5786936919999999</v>
      </c>
      <c r="Z12">
        <f>-1.270884288+-1.238496865</f>
        <v>-2.5093811529999996</v>
      </c>
      <c r="AA12" t="s">
        <v>1124</v>
      </c>
    </row>
    <row r="13" spans="1:27">
      <c r="A13" t="s">
        <v>11</v>
      </c>
      <c r="B13" t="s">
        <v>11</v>
      </c>
      <c r="C13" s="2" t="s">
        <v>117</v>
      </c>
      <c r="D13" s="2" t="s">
        <v>152</v>
      </c>
      <c r="E13" s="2" t="s">
        <v>200</v>
      </c>
      <c r="F13" s="2">
        <f>-3.36807452+-8.449088752</f>
        <v>-11.817163272</v>
      </c>
      <c r="G13" s="2" t="s">
        <v>285</v>
      </c>
      <c r="H13" s="2">
        <f>-12.67639952+-7.501351107</f>
        <v>-20.177750627000002</v>
      </c>
      <c r="I13" s="2">
        <f>-59.28365823+-159.7436857</f>
        <v>-219.02734392999997</v>
      </c>
      <c r="J13" s="2">
        <f>-93.59161618+-29.67853128</f>
        <v>-123.27014746</v>
      </c>
      <c r="K13" s="2">
        <f>-68.79448133+-30.56695298</f>
        <v>-99.361434309999993</v>
      </c>
      <c r="L13" t="s">
        <v>345</v>
      </c>
      <c r="M13" t="s">
        <v>403</v>
      </c>
      <c r="N13" t="s">
        <v>461</v>
      </c>
      <c r="O13" t="s">
        <v>519</v>
      </c>
      <c r="P13" t="s">
        <v>577</v>
      </c>
      <c r="Q13" t="s">
        <v>635</v>
      </c>
      <c r="R13" t="s">
        <v>693</v>
      </c>
      <c r="S13" t="s">
        <v>751</v>
      </c>
      <c r="T13" t="s">
        <v>809</v>
      </c>
      <c r="U13" t="s">
        <v>867</v>
      </c>
      <c r="V13" t="s">
        <v>925</v>
      </c>
      <c r="W13" t="s">
        <v>983</v>
      </c>
      <c r="X13" t="s">
        <v>1041</v>
      </c>
      <c r="Y13">
        <f>-1.5173236+-7.379587333</f>
        <v>-8.8969109330000009</v>
      </c>
      <c r="Z13">
        <f>-0.71864261+-1.401622814</f>
        <v>-2.1202654239999998</v>
      </c>
      <c r="AA13" t="s">
        <v>1125</v>
      </c>
    </row>
    <row r="14" spans="1:27">
      <c r="A14" t="s">
        <v>12</v>
      </c>
      <c r="B14" t="s">
        <v>12</v>
      </c>
      <c r="C14" s="2">
        <f>-0.094303467+-0.40933016</f>
        <v>-0.50363362700000003</v>
      </c>
      <c r="D14" s="2" t="s">
        <v>153</v>
      </c>
      <c r="E14" s="2" t="s">
        <v>201</v>
      </c>
      <c r="F14" s="2" t="s">
        <v>256</v>
      </c>
      <c r="G14" s="2" t="s">
        <v>286</v>
      </c>
      <c r="H14" s="2">
        <f>-10.04549696+-8.694729254</f>
        <v>-18.740226214</v>
      </c>
      <c r="I14" s="2">
        <f>-103.6843954+-118.316921</f>
        <v>-222.00131640000001</v>
      </c>
      <c r="J14" s="2">
        <f>-75.82523791+-87.58624236</f>
        <v>-163.41148027</v>
      </c>
      <c r="K14" s="2">
        <f>-69.5351544+-13.03507842</f>
        <v>-82.570232820000001</v>
      </c>
      <c r="L14" t="s">
        <v>346</v>
      </c>
      <c r="M14" t="s">
        <v>404</v>
      </c>
      <c r="N14" t="s">
        <v>462</v>
      </c>
      <c r="O14" t="s">
        <v>520</v>
      </c>
      <c r="P14" t="s">
        <v>578</v>
      </c>
      <c r="Q14" t="s">
        <v>636</v>
      </c>
      <c r="R14" t="s">
        <v>694</v>
      </c>
      <c r="S14" t="s">
        <v>752</v>
      </c>
      <c r="T14" t="s">
        <v>810</v>
      </c>
      <c r="U14" t="s">
        <v>868</v>
      </c>
      <c r="V14" t="s">
        <v>926</v>
      </c>
      <c r="W14" t="s">
        <v>984</v>
      </c>
      <c r="X14" t="s">
        <v>1042</v>
      </c>
      <c r="Y14">
        <f>-0.65615848+-7.330723034</f>
        <v>-7.9868815140000002</v>
      </c>
      <c r="Z14">
        <f>-1.181002343+-1.500903084</f>
        <v>-2.6819054270000002</v>
      </c>
      <c r="AA14" t="s">
        <v>1126</v>
      </c>
    </row>
    <row r="15" spans="1:27">
      <c r="A15" t="s">
        <v>13</v>
      </c>
      <c r="B15" t="s">
        <v>13</v>
      </c>
      <c r="C15" s="2">
        <f>-0.15787218+-0.27042759</f>
        <v>-0.42829976999999997</v>
      </c>
      <c r="D15" s="2" t="s">
        <v>154</v>
      </c>
      <c r="E15" s="2" t="s">
        <v>202</v>
      </c>
      <c r="F15" s="2">
        <f>-1.57490309+-9.629314759</f>
        <v>-11.204217848999999</v>
      </c>
      <c r="G15" s="2" t="s">
        <v>287</v>
      </c>
      <c r="H15" s="2">
        <f>-13.38876095+-7.16591305</f>
        <v>-20.554673999999999</v>
      </c>
      <c r="I15" s="2">
        <f>-85.76829879+-142.2533476</f>
        <v>-228.02164639</v>
      </c>
      <c r="J15" s="2">
        <f>-89.07506351+-54.40473798</f>
        <v>-143.47980149</v>
      </c>
      <c r="K15" s="2">
        <f>-67.71851505+-10.70111388</f>
        <v>-78.419628929999988</v>
      </c>
      <c r="L15" t="s">
        <v>347</v>
      </c>
      <c r="M15" t="s">
        <v>405</v>
      </c>
      <c r="N15" t="s">
        <v>463</v>
      </c>
      <c r="O15" t="s">
        <v>521</v>
      </c>
      <c r="P15" t="s">
        <v>579</v>
      </c>
      <c r="Q15" t="s">
        <v>637</v>
      </c>
      <c r="R15" t="s">
        <v>695</v>
      </c>
      <c r="S15" t="s">
        <v>753</v>
      </c>
      <c r="T15" t="s">
        <v>811</v>
      </c>
      <c r="U15" t="s">
        <v>869</v>
      </c>
      <c r="V15" t="s">
        <v>927</v>
      </c>
      <c r="W15" t="s">
        <v>985</v>
      </c>
      <c r="X15" t="s">
        <v>1043</v>
      </c>
      <c r="Y15" t="s">
        <v>1096</v>
      </c>
      <c r="Z15">
        <f>-1.15235952+-1.236295925</f>
        <v>-2.3886554450000004</v>
      </c>
      <c r="AA15" t="s">
        <v>1127</v>
      </c>
    </row>
    <row r="16" spans="1:27">
      <c r="A16" t="s">
        <v>14</v>
      </c>
      <c r="B16" t="s">
        <v>14</v>
      </c>
      <c r="C16" s="2">
        <f>-0.097172422+-0.29354412</f>
        <v>-0.390716542</v>
      </c>
      <c r="D16" s="2" t="s">
        <v>155</v>
      </c>
      <c r="E16" s="2" t="s">
        <v>203</v>
      </c>
      <c r="F16" s="2" t="s">
        <v>257</v>
      </c>
      <c r="G16" s="2" t="s">
        <v>288</v>
      </c>
      <c r="H16" s="2">
        <f>-8.428509275+-7.83229288</f>
        <v>-16.260802155</v>
      </c>
      <c r="I16" s="2">
        <f>-118.155018+-105.6355204</f>
        <v>-223.7905384</v>
      </c>
      <c r="J16" s="2">
        <f>-78.76226679+-74.26836465</f>
        <v>-153.03063143999998</v>
      </c>
      <c r="K16" s="2">
        <f>-69.00027853+-13.46916439</f>
        <v>-82.469442920000006</v>
      </c>
      <c r="L16" t="s">
        <v>348</v>
      </c>
      <c r="M16" t="s">
        <v>406</v>
      </c>
      <c r="N16" t="s">
        <v>464</v>
      </c>
      <c r="O16" t="s">
        <v>522</v>
      </c>
      <c r="P16" t="s">
        <v>580</v>
      </c>
      <c r="Q16" t="s">
        <v>638</v>
      </c>
      <c r="R16" t="s">
        <v>696</v>
      </c>
      <c r="S16" t="s">
        <v>754</v>
      </c>
      <c r="T16" t="s">
        <v>812</v>
      </c>
      <c r="U16" t="s">
        <v>870</v>
      </c>
      <c r="V16" t="s">
        <v>928</v>
      </c>
      <c r="W16" t="s">
        <v>986</v>
      </c>
      <c r="X16" t="s">
        <v>1044</v>
      </c>
      <c r="Y16">
        <f>-0.179245763+-5.559661633</f>
        <v>-5.7389073960000001</v>
      </c>
      <c r="Z16">
        <f>-0.807753865+-1.326466568</f>
        <v>-2.1342204330000003</v>
      </c>
      <c r="AA16" t="s">
        <v>1128</v>
      </c>
    </row>
    <row r="17" spans="1:27">
      <c r="A17" t="s">
        <v>15</v>
      </c>
      <c r="B17" t="s">
        <v>15</v>
      </c>
      <c r="C17" s="2">
        <f>-0.164969794+-0.264921916</f>
        <v>-0.42989170999999998</v>
      </c>
      <c r="D17" s="2" t="s">
        <v>156</v>
      </c>
      <c r="E17" s="2" t="s">
        <v>204</v>
      </c>
      <c r="F17" s="2">
        <f>-2.378497217+-8.666528795</f>
        <v>-11.045026011999999</v>
      </c>
      <c r="G17" s="2" t="s">
        <v>289</v>
      </c>
      <c r="H17" s="2">
        <f>-16.27280577+-7.026290479</f>
        <v>-23.299096249000002</v>
      </c>
      <c r="I17" s="2">
        <f>-76.87292603+-151.5249955</f>
        <v>-228.39792152999999</v>
      </c>
      <c r="J17" s="2">
        <f>-93.18034499+-17.58801695</f>
        <v>-110.76836193999999</v>
      </c>
      <c r="K17" s="2">
        <f>-67.36691181+-17.41473251</f>
        <v>-84.781644319999998</v>
      </c>
      <c r="L17" t="s">
        <v>349</v>
      </c>
      <c r="M17" t="s">
        <v>407</v>
      </c>
      <c r="N17" t="s">
        <v>465</v>
      </c>
      <c r="O17" t="s">
        <v>523</v>
      </c>
      <c r="P17" t="s">
        <v>581</v>
      </c>
      <c r="Q17" t="s">
        <v>639</v>
      </c>
      <c r="R17" t="s">
        <v>697</v>
      </c>
      <c r="S17" t="s">
        <v>755</v>
      </c>
      <c r="T17" t="s">
        <v>813</v>
      </c>
      <c r="U17" t="s">
        <v>871</v>
      </c>
      <c r="V17" t="s">
        <v>929</v>
      </c>
      <c r="W17" t="s">
        <v>987</v>
      </c>
      <c r="X17" t="s">
        <v>1045</v>
      </c>
      <c r="Y17" t="s">
        <v>1097</v>
      </c>
      <c r="Z17">
        <f>-0.808895603+-1.194347353</f>
        <v>-2.0032429559999998</v>
      </c>
      <c r="AA17" t="s">
        <v>1129</v>
      </c>
    </row>
    <row r="18" spans="1:27">
      <c r="A18" t="s">
        <v>16</v>
      </c>
      <c r="B18" t="s">
        <v>16</v>
      </c>
      <c r="C18" s="2" t="s">
        <v>118</v>
      </c>
      <c r="D18" s="2">
        <f>-0.077572385+-0.396090105</f>
        <v>-0.47366249000000005</v>
      </c>
      <c r="E18" s="2" t="s">
        <v>205</v>
      </c>
      <c r="F18" s="2" t="s">
        <v>258</v>
      </c>
      <c r="G18" s="2" t="s">
        <v>290</v>
      </c>
      <c r="H18" s="2">
        <f>-6.19880268+-7.891364777</f>
        <v>-14.090167457</v>
      </c>
      <c r="I18" s="2">
        <f>-105.4383724+-92.13429403</f>
        <v>-197.57266643000003</v>
      </c>
      <c r="J18" s="2">
        <f>-5.715610887+-142.7250473</f>
        <v>-148.440658187</v>
      </c>
      <c r="K18" s="2">
        <f>-74.01804163+-24.13809183</f>
        <v>-98.156133460000007</v>
      </c>
      <c r="L18" t="s">
        <v>350</v>
      </c>
      <c r="M18" t="s">
        <v>408</v>
      </c>
      <c r="N18" t="s">
        <v>466</v>
      </c>
      <c r="O18" t="s">
        <v>524</v>
      </c>
      <c r="P18" t="s">
        <v>582</v>
      </c>
      <c r="Q18" t="s">
        <v>640</v>
      </c>
      <c r="R18" t="s">
        <v>698</v>
      </c>
      <c r="S18" t="s">
        <v>756</v>
      </c>
      <c r="T18" t="s">
        <v>814</v>
      </c>
      <c r="U18" t="s">
        <v>872</v>
      </c>
      <c r="V18" t="s">
        <v>930</v>
      </c>
      <c r="W18" t="s">
        <v>988</v>
      </c>
      <c r="X18" t="s">
        <v>1046</v>
      </c>
      <c r="Y18" t="s">
        <v>1098</v>
      </c>
      <c r="Z18">
        <f>-0.77581621+-1.406217135</f>
        <v>-2.1820333449999998</v>
      </c>
      <c r="AA18">
        <f>-0.149789738+-1.291366612</f>
        <v>-1.44115635</v>
      </c>
    </row>
    <row r="19" spans="1:27">
      <c r="A19" t="s">
        <v>17</v>
      </c>
      <c r="B19" t="s">
        <v>17</v>
      </c>
      <c r="C19" s="2" t="s">
        <v>119</v>
      </c>
      <c r="D19" s="2" t="s">
        <v>157</v>
      </c>
      <c r="E19" s="2" t="s">
        <v>206</v>
      </c>
      <c r="F19" s="2" t="s">
        <v>259</v>
      </c>
      <c r="G19" s="2" t="s">
        <v>291</v>
      </c>
      <c r="H19" s="2">
        <f>-10.87169544+-7.912641749</f>
        <v>-18.784337188999999</v>
      </c>
      <c r="I19" s="2">
        <f>-60.28760992+-153.4624823</f>
        <v>-213.75009222</v>
      </c>
      <c r="J19" s="2">
        <f>-74.57239877+-78.45128491</f>
        <v>-153.02368368</v>
      </c>
      <c r="K19" s="2">
        <f>-72.24562703+-15.07958325</f>
        <v>-87.325210279999993</v>
      </c>
      <c r="L19" t="s">
        <v>351</v>
      </c>
      <c r="M19" t="s">
        <v>409</v>
      </c>
      <c r="N19" t="s">
        <v>467</v>
      </c>
      <c r="O19" t="s">
        <v>525</v>
      </c>
      <c r="P19" t="s">
        <v>583</v>
      </c>
      <c r="Q19" t="s">
        <v>641</v>
      </c>
      <c r="R19" t="s">
        <v>699</v>
      </c>
      <c r="S19" t="s">
        <v>757</v>
      </c>
      <c r="T19" t="s">
        <v>815</v>
      </c>
      <c r="U19" t="s">
        <v>873</v>
      </c>
      <c r="V19" t="s">
        <v>931</v>
      </c>
      <c r="W19" t="s">
        <v>989</v>
      </c>
      <c r="X19" t="s">
        <v>1047</v>
      </c>
      <c r="Y19">
        <f>-0.28723502+-7.209723864</f>
        <v>-7.4969588839999997</v>
      </c>
      <c r="Z19">
        <f>-1.08234444+-1.365017194</f>
        <v>-2.447361634</v>
      </c>
      <c r="AA19">
        <f>-0.4907803+-1.344833255</f>
        <v>-1.8356135549999999</v>
      </c>
    </row>
    <row r="20" spans="1:27">
      <c r="A20" t="s">
        <v>18</v>
      </c>
      <c r="B20" t="s">
        <v>18</v>
      </c>
      <c r="C20" s="2" t="s">
        <v>120</v>
      </c>
      <c r="D20" s="2" t="s">
        <v>158</v>
      </c>
      <c r="E20" s="2" t="s">
        <v>207</v>
      </c>
      <c r="F20" s="2" t="s">
        <v>260</v>
      </c>
      <c r="G20" s="2" t="s">
        <v>292</v>
      </c>
      <c r="H20" s="2">
        <f>-6.46220194+-8.153535831</f>
        <v>-14.615737770999999</v>
      </c>
      <c r="I20" s="2">
        <f>-118.2999419+-94.09528803</f>
        <v>-212.39522993</v>
      </c>
      <c r="J20" s="2">
        <f>-48.34320515+-117.4073162</f>
        <v>-165.75052134999999</v>
      </c>
      <c r="K20" s="2">
        <f>-73.95129275+-19.22137199</f>
        <v>-93.172664739999988</v>
      </c>
      <c r="L20" t="s">
        <v>352</v>
      </c>
      <c r="M20" t="s">
        <v>410</v>
      </c>
      <c r="N20" t="s">
        <v>468</v>
      </c>
      <c r="O20" t="s">
        <v>526</v>
      </c>
      <c r="P20" t="s">
        <v>584</v>
      </c>
      <c r="Q20" t="s">
        <v>642</v>
      </c>
      <c r="R20" t="s">
        <v>700</v>
      </c>
      <c r="S20" t="s">
        <v>758</v>
      </c>
      <c r="T20" t="s">
        <v>816</v>
      </c>
      <c r="U20" t="s">
        <v>874</v>
      </c>
      <c r="V20" t="s">
        <v>932</v>
      </c>
      <c r="W20" t="s">
        <v>990</v>
      </c>
      <c r="X20" t="s">
        <v>1048</v>
      </c>
      <c r="Y20" t="s">
        <v>1099</v>
      </c>
      <c r="Z20">
        <f>-1.006417344+-1.447619525</f>
        <v>-2.4540368689999998</v>
      </c>
      <c r="AA20">
        <f>-0.086892992+-1.074628758</f>
        <v>-1.1615217499999999</v>
      </c>
    </row>
    <row r="21" spans="1:27">
      <c r="A21" t="s">
        <v>19</v>
      </c>
      <c r="B21" t="s">
        <v>19</v>
      </c>
      <c r="C21" s="2" t="s">
        <v>121</v>
      </c>
      <c r="D21" s="2" t="s">
        <v>159</v>
      </c>
      <c r="E21" s="2" t="s">
        <v>208</v>
      </c>
      <c r="F21" s="2">
        <f>-5.26273059+-9.620945789</f>
        <v>-14.883676379000001</v>
      </c>
      <c r="G21" s="2" t="s">
        <v>293</v>
      </c>
      <c r="H21" s="2">
        <f>-6.01873606+-8.027120949</f>
        <v>-14.045857009000001</v>
      </c>
      <c r="I21" s="2">
        <f>-50.85061298+-159.0628886</f>
        <v>-209.91350158</v>
      </c>
      <c r="J21" s="2">
        <f>-90.18086309+-38.16274096</f>
        <v>-128.34360405000001</v>
      </c>
      <c r="K21" s="2">
        <f>-71.29246586+-23.12227656</f>
        <v>-94.414742419999996</v>
      </c>
      <c r="L21" t="s">
        <v>353</v>
      </c>
      <c r="M21" t="s">
        <v>411</v>
      </c>
      <c r="N21" t="s">
        <v>469</v>
      </c>
      <c r="O21" t="s">
        <v>527</v>
      </c>
      <c r="P21" t="s">
        <v>585</v>
      </c>
      <c r="Q21" t="s">
        <v>643</v>
      </c>
      <c r="R21" t="s">
        <v>701</v>
      </c>
      <c r="S21" t="s">
        <v>759</v>
      </c>
      <c r="T21" t="s">
        <v>817</v>
      </c>
      <c r="U21" t="s">
        <v>875</v>
      </c>
      <c r="V21" t="s">
        <v>933</v>
      </c>
      <c r="W21" t="s">
        <v>991</v>
      </c>
      <c r="X21" t="s">
        <v>1049</v>
      </c>
      <c r="Y21">
        <f>-1.090161565+-5.274505341</f>
        <v>-6.3646669060000001</v>
      </c>
      <c r="Z21">
        <f>-1.09115102+-1.366555768</f>
        <v>-2.4577067880000003</v>
      </c>
      <c r="AA21" t="s">
        <v>1130</v>
      </c>
    </row>
    <row r="22" spans="1:27">
      <c r="A22" t="s">
        <v>20</v>
      </c>
      <c r="B22" t="s">
        <v>20</v>
      </c>
      <c r="C22" s="2">
        <f>-0.04176266+-0.31860332</f>
        <v>-0.36036598000000003</v>
      </c>
      <c r="D22" s="2" t="s">
        <v>160</v>
      </c>
      <c r="E22" s="2" t="s">
        <v>209</v>
      </c>
      <c r="F22" s="2">
        <f>-4.68566133+-9.808132006</f>
        <v>-14.493793336</v>
      </c>
      <c r="G22" s="2" t="s">
        <v>294</v>
      </c>
      <c r="H22" s="2">
        <f>-4.95663359+-8.486940522</f>
        <v>-13.443574112</v>
      </c>
      <c r="I22" s="2">
        <f>-128.0178311+-90.28018982</f>
        <v>-218.29802092</v>
      </c>
      <c r="J22" s="2">
        <f>-64.6893471+-96.6550473</f>
        <v>-161.3443944</v>
      </c>
      <c r="K22" s="2">
        <f>-70.62311779+-19.31596357</f>
        <v>-89.939081359999989</v>
      </c>
      <c r="L22" t="s">
        <v>354</v>
      </c>
      <c r="M22" t="s">
        <v>412</v>
      </c>
      <c r="N22" t="s">
        <v>470</v>
      </c>
      <c r="O22" t="s">
        <v>528</v>
      </c>
      <c r="P22" t="s">
        <v>586</v>
      </c>
      <c r="Q22" t="s">
        <v>644</v>
      </c>
      <c r="R22" t="s">
        <v>702</v>
      </c>
      <c r="S22" t="s">
        <v>760</v>
      </c>
      <c r="T22" t="s">
        <v>818</v>
      </c>
      <c r="U22" t="s">
        <v>876</v>
      </c>
      <c r="V22" t="s">
        <v>934</v>
      </c>
      <c r="W22" t="s">
        <v>992</v>
      </c>
      <c r="X22" t="s">
        <v>1050</v>
      </c>
      <c r="Y22" t="s">
        <v>1100</v>
      </c>
      <c r="Z22">
        <f>-1.35646182+-1.36551805</f>
        <v>-2.7219798700000002</v>
      </c>
      <c r="AA22" t="s">
        <v>1131</v>
      </c>
    </row>
    <row r="23" spans="1:27">
      <c r="A23" t="s">
        <v>21</v>
      </c>
      <c r="B23" t="s">
        <v>21</v>
      </c>
      <c r="C23" s="2">
        <f>-0.08027719+-0.317166487</f>
        <v>-0.397443677</v>
      </c>
      <c r="D23" s="2" t="s">
        <v>161</v>
      </c>
      <c r="E23" s="2" t="s">
        <v>210</v>
      </c>
      <c r="F23" s="2">
        <f>-7.22554346+-9.658736447</f>
        <v>-16.884279907</v>
      </c>
      <c r="G23" s="2" t="s">
        <v>295</v>
      </c>
      <c r="H23" s="2">
        <f>-2.267921085+-8.176681809</f>
        <v>-10.444602893999999</v>
      </c>
      <c r="I23" s="2">
        <f>-135.4959094+-78.74124344</f>
        <v>-214.23715283999999</v>
      </c>
      <c r="J23" s="2">
        <f>-67.47784056+-88.98231993</f>
        <v>-156.46016049000002</v>
      </c>
      <c r="K23" s="2">
        <f>-71.304048+-17.89290054</f>
        <v>-89.196948539999994</v>
      </c>
      <c r="L23" t="s">
        <v>355</v>
      </c>
      <c r="M23" t="s">
        <v>413</v>
      </c>
      <c r="N23" t="s">
        <v>471</v>
      </c>
      <c r="O23" t="s">
        <v>529</v>
      </c>
      <c r="P23" t="s">
        <v>587</v>
      </c>
      <c r="Q23" t="s">
        <v>645</v>
      </c>
      <c r="R23" t="s">
        <v>703</v>
      </c>
      <c r="S23" t="s">
        <v>761</v>
      </c>
      <c r="T23" t="s">
        <v>819</v>
      </c>
      <c r="U23" t="s">
        <v>877</v>
      </c>
      <c r="V23" t="s">
        <v>935</v>
      </c>
      <c r="W23" t="s">
        <v>993</v>
      </c>
      <c r="X23" t="s">
        <v>1051</v>
      </c>
      <c r="Y23">
        <f>-0.313094145+-6.331150986</f>
        <v>-6.6442451309999999</v>
      </c>
      <c r="Z23">
        <f>-0.81675527+-1.341030037</f>
        <v>-2.1577853070000002</v>
      </c>
      <c r="AA23" t="s">
        <v>1132</v>
      </c>
    </row>
    <row r="24" spans="1:27">
      <c r="A24" t="s">
        <v>22</v>
      </c>
      <c r="B24" t="s">
        <v>22</v>
      </c>
      <c r="C24" s="2" t="s">
        <v>122</v>
      </c>
      <c r="D24" s="2" t="s">
        <v>162</v>
      </c>
      <c r="E24" s="2" t="s">
        <v>211</v>
      </c>
      <c r="F24" s="2" t="s">
        <v>261</v>
      </c>
      <c r="G24" s="2" t="s">
        <v>296</v>
      </c>
      <c r="H24" s="2">
        <f>-4.386205265+-8.503000364</f>
        <v>-12.889205628999999</v>
      </c>
      <c r="I24" s="2">
        <f>-101.6942428+-87.14915529</f>
        <v>-188.84339808999999</v>
      </c>
      <c r="J24" s="2" t="s">
        <v>331</v>
      </c>
      <c r="K24" s="2">
        <f>-74.83865379+-23.28552213</f>
        <v>-98.124175919999999</v>
      </c>
      <c r="L24" t="s">
        <v>356</v>
      </c>
      <c r="M24" t="s">
        <v>414</v>
      </c>
      <c r="N24" t="s">
        <v>472</v>
      </c>
      <c r="O24" t="s">
        <v>530</v>
      </c>
      <c r="P24" t="s">
        <v>588</v>
      </c>
      <c r="Q24" t="s">
        <v>646</v>
      </c>
      <c r="R24" t="s">
        <v>704</v>
      </c>
      <c r="S24" t="s">
        <v>762</v>
      </c>
      <c r="T24" t="s">
        <v>820</v>
      </c>
      <c r="U24" t="s">
        <v>878</v>
      </c>
      <c r="V24" t="s">
        <v>936</v>
      </c>
      <c r="W24" t="s">
        <v>994</v>
      </c>
      <c r="X24" t="s">
        <v>1052</v>
      </c>
      <c r="Y24" t="s">
        <v>1101</v>
      </c>
      <c r="Z24">
        <f>-0.619022663+-1.367115153</f>
        <v>-1.9861378160000001</v>
      </c>
      <c r="AA24" t="s">
        <v>1133</v>
      </c>
    </row>
    <row r="25" spans="1:27">
      <c r="A25" t="s">
        <v>23</v>
      </c>
      <c r="B25" t="s">
        <v>23</v>
      </c>
      <c r="C25" s="2" t="s">
        <v>123</v>
      </c>
      <c r="D25" s="2" t="s">
        <v>163</v>
      </c>
      <c r="E25" s="2" t="s">
        <v>212</v>
      </c>
      <c r="F25" s="2" t="s">
        <v>262</v>
      </c>
      <c r="G25" s="2" t="s">
        <v>297</v>
      </c>
      <c r="H25" s="2">
        <f>-5.103469475+-8.451992207</f>
        <v>-13.555461682000001</v>
      </c>
      <c r="I25" s="2">
        <f>-97.2534792+-116.0004151</f>
        <v>-213.25389430000001</v>
      </c>
      <c r="J25" s="2">
        <f>-27.41128503+-117.0900078</f>
        <v>-144.50129282999998</v>
      </c>
      <c r="K25" s="2">
        <f>-74.75019606+-13.9838362</f>
        <v>-88.734032259999992</v>
      </c>
      <c r="L25" t="s">
        <v>357</v>
      </c>
      <c r="M25" t="s">
        <v>415</v>
      </c>
      <c r="N25" t="s">
        <v>473</v>
      </c>
      <c r="O25" t="s">
        <v>531</v>
      </c>
      <c r="P25" t="s">
        <v>589</v>
      </c>
      <c r="Q25" t="s">
        <v>647</v>
      </c>
      <c r="R25" t="s">
        <v>705</v>
      </c>
      <c r="S25" t="s">
        <v>763</v>
      </c>
      <c r="T25" t="s">
        <v>821</v>
      </c>
      <c r="U25" t="s">
        <v>879</v>
      </c>
      <c r="V25" t="s">
        <v>937</v>
      </c>
      <c r="W25" t="s">
        <v>995</v>
      </c>
      <c r="X25" t="s">
        <v>1053</v>
      </c>
      <c r="Y25" t="s">
        <v>1102</v>
      </c>
      <c r="Z25">
        <f>-0.83522865+-1.23441348</f>
        <v>-2.0696421300000001</v>
      </c>
      <c r="AA25">
        <f>-0.606360575+-0.938448956</f>
        <v>-1.5448095309999998</v>
      </c>
    </row>
    <row r="26" spans="1:27">
      <c r="A26" t="s">
        <v>24</v>
      </c>
      <c r="B26" t="s">
        <v>24</v>
      </c>
      <c r="C26" s="2" t="s">
        <v>124</v>
      </c>
      <c r="D26" s="2" t="s">
        <v>164</v>
      </c>
      <c r="E26" s="2" t="s">
        <v>213</v>
      </c>
      <c r="F26" s="2" t="s">
        <v>263</v>
      </c>
      <c r="G26" s="2" t="s">
        <v>298</v>
      </c>
      <c r="H26" s="2">
        <f>-4.62478874+-8.08923884</f>
        <v>-12.71402758</v>
      </c>
      <c r="I26" s="2">
        <f>-103.6006229+-104.4967544</f>
        <v>-208.09737730000001</v>
      </c>
      <c r="J26" s="2">
        <f>-21.25429225+-133.687711</f>
        <v>-154.94200325</v>
      </c>
      <c r="K26" s="2">
        <f>-73.15433273+-22.58770834</f>
        <v>-95.742041069999999</v>
      </c>
      <c r="L26" t="s">
        <v>358</v>
      </c>
      <c r="M26" t="s">
        <v>416</v>
      </c>
      <c r="N26" t="s">
        <v>474</v>
      </c>
      <c r="O26" t="s">
        <v>532</v>
      </c>
      <c r="P26" t="s">
        <v>590</v>
      </c>
      <c r="Q26" t="s">
        <v>648</v>
      </c>
      <c r="R26" t="s">
        <v>706</v>
      </c>
      <c r="S26" t="s">
        <v>764</v>
      </c>
      <c r="T26" t="s">
        <v>822</v>
      </c>
      <c r="U26" t="s">
        <v>880</v>
      </c>
      <c r="V26" t="s">
        <v>938</v>
      </c>
      <c r="W26" t="s">
        <v>996</v>
      </c>
      <c r="X26" t="s">
        <v>1054</v>
      </c>
      <c r="Y26" t="s">
        <v>1103</v>
      </c>
      <c r="Z26">
        <f>-1.263536743+-1.171688087</f>
        <v>-2.4352248300000001</v>
      </c>
      <c r="AA26" t="s">
        <v>1134</v>
      </c>
    </row>
    <row r="27" spans="1:27">
      <c r="A27" t="s">
        <v>25</v>
      </c>
      <c r="B27" t="s">
        <v>25</v>
      </c>
      <c r="C27" s="2" t="s">
        <v>125</v>
      </c>
      <c r="D27" s="2" t="s">
        <v>165</v>
      </c>
      <c r="E27" s="2" t="s">
        <v>214</v>
      </c>
      <c r="F27" s="2">
        <f>-8.34513554+-9.792853514</f>
        <v>-18.137989054000002</v>
      </c>
      <c r="G27" s="2" t="s">
        <v>299</v>
      </c>
      <c r="H27" s="2">
        <f>-5.98462205+-8.730682147</f>
        <v>-14.715304196999998</v>
      </c>
      <c r="I27" s="2">
        <f>-59.20596443+-150.7983175</f>
        <v>-210.00428192999999</v>
      </c>
      <c r="J27" s="2">
        <f>-69.87218538+-88.55529643</f>
        <v>-158.42748181000002</v>
      </c>
      <c r="K27" s="2">
        <f>-72.16736464+-18.90193168</f>
        <v>-91.069296320000007</v>
      </c>
      <c r="L27" t="s">
        <v>359</v>
      </c>
      <c r="M27" t="s">
        <v>417</v>
      </c>
      <c r="N27" t="s">
        <v>475</v>
      </c>
      <c r="O27" t="s">
        <v>533</v>
      </c>
      <c r="P27" t="s">
        <v>591</v>
      </c>
      <c r="Q27" t="s">
        <v>649</v>
      </c>
      <c r="R27" t="s">
        <v>707</v>
      </c>
      <c r="S27" t="s">
        <v>765</v>
      </c>
      <c r="T27" t="s">
        <v>823</v>
      </c>
      <c r="U27" t="s">
        <v>881</v>
      </c>
      <c r="V27" t="s">
        <v>939</v>
      </c>
      <c r="W27" t="s">
        <v>997</v>
      </c>
      <c r="X27" t="s">
        <v>1055</v>
      </c>
      <c r="Y27" t="s">
        <v>1104</v>
      </c>
      <c r="Z27">
        <f>-1.44342872+-1.117819712</f>
        <v>-2.5612484320000002</v>
      </c>
      <c r="AA27">
        <f>-0.397561685+-1.057647741</f>
        <v>-1.4552094260000001</v>
      </c>
    </row>
    <row r="28" spans="1:27">
      <c r="A28" t="s">
        <v>26</v>
      </c>
      <c r="B28" t="s">
        <v>26</v>
      </c>
      <c r="C28" s="2">
        <f>-0.103014907+-0.277842784</f>
        <v>-0.380857691</v>
      </c>
      <c r="D28" s="2" t="s">
        <v>166</v>
      </c>
      <c r="E28" s="2" t="s">
        <v>215</v>
      </c>
      <c r="F28" s="2">
        <f>-6.686239853+-10.13883077</f>
        <v>-16.825070623000002</v>
      </c>
      <c r="G28" s="2" t="s">
        <v>300</v>
      </c>
      <c r="H28" s="2">
        <f>-10.11984705+-8.853624667</f>
        <v>-18.973471717000002</v>
      </c>
      <c r="I28" s="2">
        <f>-109.1978662+-108.5704936</f>
        <v>-217.76835980000001</v>
      </c>
      <c r="J28" s="2">
        <f>-66.27140323+-106.7971842</f>
        <v>-173.06858743000001</v>
      </c>
      <c r="K28" s="2">
        <f>-70.64813259+-14.78012946</f>
        <v>-85.428262050000001</v>
      </c>
      <c r="L28" t="s">
        <v>360</v>
      </c>
      <c r="M28" t="s">
        <v>418</v>
      </c>
      <c r="N28" t="s">
        <v>476</v>
      </c>
      <c r="O28" t="s">
        <v>534</v>
      </c>
      <c r="P28" t="s">
        <v>592</v>
      </c>
      <c r="Q28" t="s">
        <v>650</v>
      </c>
      <c r="R28" t="s">
        <v>708</v>
      </c>
      <c r="S28" t="s">
        <v>766</v>
      </c>
      <c r="T28" t="s">
        <v>824</v>
      </c>
      <c r="U28" t="s">
        <v>882</v>
      </c>
      <c r="V28" t="s">
        <v>940</v>
      </c>
      <c r="W28" t="s">
        <v>998</v>
      </c>
      <c r="X28" t="s">
        <v>1056</v>
      </c>
      <c r="Y28" t="s">
        <v>1105</v>
      </c>
      <c r="Z28">
        <f>-0.92966489+-1.478652189</f>
        <v>-2.4083170789999997</v>
      </c>
      <c r="AA28">
        <f>-0.048035582+-1.26896577</f>
        <v>-1.3170013520000001</v>
      </c>
    </row>
    <row r="29" spans="1:27">
      <c r="A29" t="s">
        <v>27</v>
      </c>
      <c r="B29" t="s">
        <v>27</v>
      </c>
      <c r="C29" s="2">
        <f>-0.13771268+-0.277735281</f>
        <v>-0.41544796100000003</v>
      </c>
      <c r="D29" s="2" t="s">
        <v>167</v>
      </c>
      <c r="E29" s="2" t="s">
        <v>216</v>
      </c>
      <c r="F29" s="2">
        <f>-8.970750745+-9.891692677</f>
        <v>-18.862443421999998</v>
      </c>
      <c r="G29" s="2" t="s">
        <v>301</v>
      </c>
      <c r="H29" s="2">
        <f>-13.55225956+-7.696856286</f>
        <v>-21.249115845999999</v>
      </c>
      <c r="I29" s="2">
        <f>-95.88699735+-134.7800672</f>
        <v>-230.66706454999999</v>
      </c>
      <c r="J29" s="2">
        <f>-88.85006385+-51.44689946</f>
        <v>-140.29696331</v>
      </c>
      <c r="K29" s="2">
        <f>-68.0323342+-16.2058669</f>
        <v>-84.238201099999998</v>
      </c>
      <c r="L29" t="s">
        <v>361</v>
      </c>
      <c r="M29" t="s">
        <v>419</v>
      </c>
      <c r="N29" t="s">
        <v>477</v>
      </c>
      <c r="O29" t="s">
        <v>535</v>
      </c>
      <c r="P29" t="s">
        <v>593</v>
      </c>
      <c r="Q29" t="s">
        <v>651</v>
      </c>
      <c r="R29" t="s">
        <v>709</v>
      </c>
      <c r="S29" t="s">
        <v>767</v>
      </c>
      <c r="T29" t="s">
        <v>825</v>
      </c>
      <c r="U29" t="s">
        <v>883</v>
      </c>
      <c r="V29" t="s">
        <v>941</v>
      </c>
      <c r="W29" t="s">
        <v>999</v>
      </c>
      <c r="X29" t="s">
        <v>1057</v>
      </c>
      <c r="Y29">
        <f>-1.79143916+-6.146570745</f>
        <v>-7.9380099049999995</v>
      </c>
      <c r="Z29">
        <f>-1.098937085+-1.283082569</f>
        <v>-2.382019654</v>
      </c>
      <c r="AA29">
        <f>-0.336818695+-1.070779263</f>
        <v>-1.407597958</v>
      </c>
    </row>
    <row r="30" spans="1:27">
      <c r="A30" t="s">
        <v>28</v>
      </c>
      <c r="B30" t="s">
        <v>28</v>
      </c>
      <c r="C30" s="2">
        <f>-0.08039289+-0.292116857</f>
        <v>-0.372509747</v>
      </c>
      <c r="D30" s="2" t="s">
        <v>168</v>
      </c>
      <c r="E30" s="2" t="s">
        <v>217</v>
      </c>
      <c r="F30" s="2">
        <f>-5.812126875+-9.813794691</f>
        <v>-15.625921565999999</v>
      </c>
      <c r="G30" s="2" t="s">
        <v>302</v>
      </c>
      <c r="H30" s="2">
        <f>-7.609910665+-7.90261626</f>
        <v>-15.512526925</v>
      </c>
      <c r="I30" s="2">
        <f>-128.3175779+-95.3799738</f>
        <v>-223.69755170000002</v>
      </c>
      <c r="J30" s="2">
        <f>-75.57704623+-74.68339857</f>
        <v>-150.26044479999999</v>
      </c>
      <c r="K30" s="2">
        <f>-69.68827719+-19.93357304</f>
        <v>-89.621850229999993</v>
      </c>
      <c r="L30" t="s">
        <v>362</v>
      </c>
      <c r="M30" t="s">
        <v>420</v>
      </c>
      <c r="N30" t="s">
        <v>478</v>
      </c>
      <c r="O30" t="s">
        <v>536</v>
      </c>
      <c r="P30" t="s">
        <v>594</v>
      </c>
      <c r="Q30" t="s">
        <v>652</v>
      </c>
      <c r="R30" t="s">
        <v>710</v>
      </c>
      <c r="S30" t="s">
        <v>768</v>
      </c>
      <c r="T30" t="s">
        <v>826</v>
      </c>
      <c r="U30" t="s">
        <v>884</v>
      </c>
      <c r="V30" t="s">
        <v>942</v>
      </c>
      <c r="W30" t="s">
        <v>1000</v>
      </c>
      <c r="X30" t="s">
        <v>1058</v>
      </c>
      <c r="Y30">
        <f>-0.15867966+-5.16120826</f>
        <v>-5.3198879200000002</v>
      </c>
      <c r="Z30">
        <f>-1.079057415+-1.177698194</f>
        <v>-2.2567556089999998</v>
      </c>
      <c r="AA30" t="s">
        <v>1135</v>
      </c>
    </row>
    <row r="31" spans="1:27">
      <c r="A31" t="s">
        <v>63</v>
      </c>
      <c r="D31" s="2" t="s">
        <v>126</v>
      </c>
      <c r="E31" s="2" t="s">
        <v>126</v>
      </c>
      <c r="F31" s="2" t="s">
        <v>126</v>
      </c>
      <c r="G31" s="2" t="s">
        <v>126</v>
      </c>
      <c r="H31" s="2" t="s">
        <v>126</v>
      </c>
      <c r="I31" s="2">
        <f>-86.36735664+-145.6228393</f>
        <v>-231.99019594000001</v>
      </c>
      <c r="J31" s="2">
        <f>-92.75848154+-24.09624865</f>
        <v>-116.85473019</v>
      </c>
      <c r="K31" s="2">
        <f>-67.79736997+-22.71887598</f>
        <v>-90.516245950000012</v>
      </c>
      <c r="L31" t="s">
        <v>363</v>
      </c>
      <c r="M31" t="s">
        <v>421</v>
      </c>
      <c r="N31" t="s">
        <v>479</v>
      </c>
      <c r="O31" t="s">
        <v>537</v>
      </c>
      <c r="P31" t="s">
        <v>595</v>
      </c>
      <c r="Q31" t="s">
        <v>653</v>
      </c>
      <c r="R31" t="s">
        <v>711</v>
      </c>
      <c r="S31" t="s">
        <v>769</v>
      </c>
      <c r="T31" t="s">
        <v>827</v>
      </c>
      <c r="U31" t="s">
        <v>885</v>
      </c>
      <c r="V31" t="s">
        <v>943</v>
      </c>
      <c r="W31" t="s">
        <v>1001</v>
      </c>
      <c r="X31" t="s">
        <v>1059</v>
      </c>
      <c r="Y31">
        <f>-1.48269008+-5.440665898</f>
        <v>-6.923355978</v>
      </c>
      <c r="Z31">
        <f>-0.71020722+-1.390850275</f>
        <v>-2.1010574950000001</v>
      </c>
      <c r="AA31" t="s">
        <v>1136</v>
      </c>
    </row>
    <row r="32" spans="1:27">
      <c r="A32" t="s">
        <v>29</v>
      </c>
      <c r="B32" t="s">
        <v>29</v>
      </c>
      <c r="C32" s="2" t="s">
        <v>127</v>
      </c>
      <c r="D32" s="2">
        <f>-0.023629654+-0.398479906</f>
        <v>-0.42210955999999999</v>
      </c>
      <c r="E32" s="2" t="s">
        <v>218</v>
      </c>
      <c r="F32" s="2" t="s">
        <v>264</v>
      </c>
      <c r="G32" s="2" t="s">
        <v>303</v>
      </c>
      <c r="H32" s="2">
        <f>-13.37673114+-7.674701069</f>
        <v>-21.051432209000001</v>
      </c>
      <c r="I32" s="2">
        <f>-86.45937314+-135.3911469</f>
        <v>-221.85052003999999</v>
      </c>
      <c r="J32" s="2">
        <f>-75.13141353+-85.51222844</f>
        <v>-160.64364197</v>
      </c>
      <c r="K32" s="2">
        <f>-72.19074886+-17.50139194</f>
        <v>-89.692140800000004</v>
      </c>
      <c r="L32" t="s">
        <v>364</v>
      </c>
      <c r="M32" t="s">
        <v>422</v>
      </c>
      <c r="N32" t="s">
        <v>480</v>
      </c>
      <c r="O32" t="s">
        <v>538</v>
      </c>
      <c r="P32" t="s">
        <v>596</v>
      </c>
      <c r="Q32" t="s">
        <v>654</v>
      </c>
      <c r="R32" t="s">
        <v>712</v>
      </c>
      <c r="S32" t="s">
        <v>770</v>
      </c>
      <c r="T32" t="s">
        <v>828</v>
      </c>
      <c r="U32" t="s">
        <v>886</v>
      </c>
      <c r="V32" t="s">
        <v>944</v>
      </c>
      <c r="W32" t="s">
        <v>1002</v>
      </c>
      <c r="X32" t="s">
        <v>1060</v>
      </c>
      <c r="Y32">
        <f>-0.793003016+-6.477141262</f>
        <v>-7.2701442780000001</v>
      </c>
      <c r="Z32">
        <f>-0.62761836+-1.380067964</f>
        <v>-2.0076863239999998</v>
      </c>
      <c r="AA32" t="s">
        <v>1137</v>
      </c>
    </row>
    <row r="33" spans="1:27">
      <c r="A33" t="s">
        <v>30</v>
      </c>
      <c r="B33" t="s">
        <v>30</v>
      </c>
      <c r="C33" s="2" t="s">
        <v>128</v>
      </c>
      <c r="D33" s="2" t="s">
        <v>169</v>
      </c>
      <c r="E33" s="2" t="s">
        <v>219</v>
      </c>
      <c r="F33" s="2" t="s">
        <v>265</v>
      </c>
      <c r="G33" s="2" t="s">
        <v>304</v>
      </c>
      <c r="H33" s="2">
        <f>-12.0058735+-7.504245933</f>
        <v>-19.510119433</v>
      </c>
      <c r="I33" s="2">
        <f>-69.68293326+-151.6411551</f>
        <v>-221.32408835999999</v>
      </c>
      <c r="J33" s="2">
        <f>-88.87836263+-36.45895144</f>
        <v>-125.33731406999999</v>
      </c>
      <c r="K33" s="2">
        <f>-72.55343067+-14.30603262</f>
        <v>-86.859463289999994</v>
      </c>
      <c r="L33" t="s">
        <v>365</v>
      </c>
      <c r="M33" t="s">
        <v>423</v>
      </c>
      <c r="N33" t="s">
        <v>481</v>
      </c>
      <c r="O33" t="s">
        <v>539</v>
      </c>
      <c r="P33" t="s">
        <v>597</v>
      </c>
      <c r="Q33" t="s">
        <v>655</v>
      </c>
      <c r="R33" t="s">
        <v>713</v>
      </c>
      <c r="S33" t="s">
        <v>771</v>
      </c>
      <c r="T33" t="s">
        <v>829</v>
      </c>
      <c r="U33" t="s">
        <v>887</v>
      </c>
      <c r="V33" t="s">
        <v>945</v>
      </c>
      <c r="W33" t="s">
        <v>1003</v>
      </c>
      <c r="X33" t="s">
        <v>1061</v>
      </c>
      <c r="Y33" t="s">
        <v>1106</v>
      </c>
      <c r="Z33">
        <f>-1.00803204+-1.452811997</f>
        <v>-2.4608440370000002</v>
      </c>
      <c r="AA33">
        <f>-0.022788+-1.217569976</f>
        <v>-1.2403579760000001</v>
      </c>
    </row>
    <row r="34" spans="1:27">
      <c r="A34" t="s">
        <v>31</v>
      </c>
      <c r="B34" t="s">
        <v>31</v>
      </c>
      <c r="C34" s="2" t="s">
        <v>129</v>
      </c>
      <c r="D34" s="2" t="s">
        <v>170</v>
      </c>
      <c r="E34" s="2" t="s">
        <v>220</v>
      </c>
      <c r="F34" s="2" t="s">
        <v>266</v>
      </c>
      <c r="G34" s="2" t="s">
        <v>305</v>
      </c>
      <c r="H34" s="2">
        <f>-10.7822986+-7.944796513</f>
        <v>-18.727095113000001</v>
      </c>
      <c r="I34" s="2">
        <f>-98.39141767+-129.7290354</f>
        <v>-228.12045307</v>
      </c>
      <c r="J34" s="2">
        <f>-85.1298702+-60.04459297</f>
        <v>-145.17446317</v>
      </c>
      <c r="K34" s="2">
        <f>-71.62272839+-18.30981031</f>
        <v>-89.932538700000009</v>
      </c>
      <c r="L34" t="s">
        <v>366</v>
      </c>
      <c r="M34" t="s">
        <v>424</v>
      </c>
      <c r="N34" t="s">
        <v>482</v>
      </c>
      <c r="O34" t="s">
        <v>540</v>
      </c>
      <c r="P34" t="s">
        <v>598</v>
      </c>
      <c r="Q34" t="s">
        <v>656</v>
      </c>
      <c r="R34" t="s">
        <v>714</v>
      </c>
      <c r="S34" t="s">
        <v>772</v>
      </c>
      <c r="T34" t="s">
        <v>830</v>
      </c>
      <c r="U34" t="s">
        <v>888</v>
      </c>
      <c r="V34" t="s">
        <v>946</v>
      </c>
      <c r="W34" t="s">
        <v>1004</v>
      </c>
      <c r="X34" t="s">
        <v>1062</v>
      </c>
      <c r="Y34" t="s">
        <v>1107</v>
      </c>
      <c r="Z34">
        <f>-1.236878812+-1.342691492</f>
        <v>-2.5795703039999998</v>
      </c>
      <c r="AA34" t="s">
        <v>1138</v>
      </c>
    </row>
    <row r="35" spans="1:27">
      <c r="A35" t="s">
        <v>32</v>
      </c>
      <c r="B35" t="s">
        <v>32</v>
      </c>
      <c r="C35" s="2" t="s">
        <v>130</v>
      </c>
      <c r="D35" s="2" t="s">
        <v>171</v>
      </c>
      <c r="E35" s="2" t="s">
        <v>221</v>
      </c>
      <c r="F35" s="2">
        <f>-1.124948163+-10.20539457</f>
        <v>-11.330342732999998</v>
      </c>
      <c r="G35" s="2" t="s">
        <v>306</v>
      </c>
      <c r="H35" s="2">
        <f>-13.19080584+-7.437207222</f>
        <v>-20.628013062000001</v>
      </c>
      <c r="I35" s="2">
        <f>-48.23007135+-163.5384469</f>
        <v>-211.76851825</v>
      </c>
      <c r="J35" s="2">
        <f>-93.15607649+-15.96945387</f>
        <v>-109.12553036</v>
      </c>
      <c r="K35" s="2">
        <f>-71.23019471+-16.24011924</f>
        <v>-87.470313950000005</v>
      </c>
      <c r="L35" t="s">
        <v>367</v>
      </c>
      <c r="M35" t="s">
        <v>425</v>
      </c>
      <c r="N35" t="s">
        <v>483</v>
      </c>
      <c r="O35" t="s">
        <v>541</v>
      </c>
      <c r="P35" t="s">
        <v>599</v>
      </c>
      <c r="Q35" t="s">
        <v>657</v>
      </c>
      <c r="R35" t="s">
        <v>715</v>
      </c>
      <c r="S35" t="s">
        <v>773</v>
      </c>
      <c r="T35" t="s">
        <v>831</v>
      </c>
      <c r="U35" t="s">
        <v>889</v>
      </c>
      <c r="V35" t="s">
        <v>947</v>
      </c>
      <c r="W35" t="s">
        <v>1005</v>
      </c>
      <c r="X35" t="s">
        <v>1063</v>
      </c>
      <c r="Y35">
        <f>-0.780611865+-6.847325474</f>
        <v>-7.6279373389999998</v>
      </c>
      <c r="Z35">
        <f>-0.987038438+-1.416302434</f>
        <v>-2.4033408720000002</v>
      </c>
      <c r="AA35">
        <f>-0.10179215+-1.198052138</f>
        <v>-1.2998442880000001</v>
      </c>
    </row>
    <row r="36" spans="1:27">
      <c r="A36" t="s">
        <v>33</v>
      </c>
      <c r="B36" t="s">
        <v>33</v>
      </c>
      <c r="C36" s="2">
        <f>-0.07054164+-0.30847799</f>
        <v>-0.37901963</v>
      </c>
      <c r="D36" s="2" t="s">
        <v>172</v>
      </c>
      <c r="E36" s="2" t="s">
        <v>222</v>
      </c>
      <c r="F36" s="2" t="s">
        <v>267</v>
      </c>
      <c r="G36" s="2" t="s">
        <v>307</v>
      </c>
      <c r="H36" s="2">
        <f>-4.506384277+-8.448608999</f>
        <v>-12.954993276</v>
      </c>
      <c r="I36" s="2">
        <f>-123.9649432+-95.28274004</f>
        <v>-219.24768323999999</v>
      </c>
      <c r="J36" s="2">
        <f>-76.6846141+-79.44035072</f>
        <v>-156.12496482</v>
      </c>
      <c r="K36" s="2">
        <f>-71.30804718+-14.06124641</f>
        <v>-85.369293589999998</v>
      </c>
      <c r="L36" t="s">
        <v>368</v>
      </c>
      <c r="M36" t="s">
        <v>426</v>
      </c>
      <c r="N36" t="s">
        <v>484</v>
      </c>
      <c r="O36" t="s">
        <v>542</v>
      </c>
      <c r="P36" t="s">
        <v>600</v>
      </c>
      <c r="Q36" t="s">
        <v>658</v>
      </c>
      <c r="R36" t="s">
        <v>716</v>
      </c>
      <c r="S36" t="s">
        <v>774</v>
      </c>
      <c r="T36" t="s">
        <v>832</v>
      </c>
      <c r="U36" t="s">
        <v>890</v>
      </c>
      <c r="V36" t="s">
        <v>948</v>
      </c>
      <c r="W36" t="s">
        <v>1006</v>
      </c>
      <c r="X36" t="s">
        <v>1064</v>
      </c>
      <c r="Y36">
        <f>-0.399947267+-7.404877568</f>
        <v>-7.8048248349999998</v>
      </c>
      <c r="Z36">
        <f>-0.44453843+-1.545920714</f>
        <v>-1.9904591439999999</v>
      </c>
      <c r="AA36">
        <f>-0.248354643+-1.22675109</f>
        <v>-1.4751057330000001</v>
      </c>
    </row>
    <row r="37" spans="1:27">
      <c r="A37" t="s">
        <v>34</v>
      </c>
      <c r="B37" t="s">
        <v>34</v>
      </c>
      <c r="C37" s="2">
        <f>-0.0502033+-0.302173055</f>
        <v>-0.35237635500000003</v>
      </c>
      <c r="D37" s="2" t="s">
        <v>173</v>
      </c>
      <c r="E37" s="2" t="s">
        <v>223</v>
      </c>
      <c r="F37" s="2">
        <f>-7.93159948+-9.681830348</f>
        <v>-17.613429828000001</v>
      </c>
      <c r="G37" s="2" t="s">
        <v>308</v>
      </c>
      <c r="H37" s="2">
        <f>-7.83620685+-7.838222739</f>
        <v>-15.674429588999999</v>
      </c>
      <c r="I37" s="2">
        <f>-104.0451953+-129.8064438</f>
        <v>-233.8516391</v>
      </c>
      <c r="J37" s="2">
        <f>-84.83550186+-51.55263412</f>
        <v>-136.38813597999999</v>
      </c>
      <c r="K37" s="2">
        <f>-69.12480468+-13.43968861</f>
        <v>-82.564493290000001</v>
      </c>
      <c r="L37" t="s">
        <v>369</v>
      </c>
      <c r="M37" t="s">
        <v>427</v>
      </c>
      <c r="N37" t="s">
        <v>485</v>
      </c>
      <c r="O37" t="s">
        <v>543</v>
      </c>
      <c r="P37" t="s">
        <v>601</v>
      </c>
      <c r="Q37" t="s">
        <v>659</v>
      </c>
      <c r="R37" t="s">
        <v>717</v>
      </c>
      <c r="S37" t="s">
        <v>775</v>
      </c>
      <c r="T37" t="s">
        <v>833</v>
      </c>
      <c r="U37" t="s">
        <v>891</v>
      </c>
      <c r="V37" t="s">
        <v>949</v>
      </c>
      <c r="W37" t="s">
        <v>1007</v>
      </c>
      <c r="X37" t="s">
        <v>1065</v>
      </c>
      <c r="Y37" t="s">
        <v>1108</v>
      </c>
      <c r="Z37">
        <f>-0.89231884+-1.237336457</f>
        <v>-2.1296552970000002</v>
      </c>
      <c r="AA37" t="s">
        <v>1139</v>
      </c>
    </row>
    <row r="38" spans="1:27">
      <c r="A38" t="s">
        <v>35</v>
      </c>
      <c r="B38" t="s">
        <v>35</v>
      </c>
      <c r="C38" s="2">
        <f>-0.06706908+-0.315167224</f>
        <v>-0.38223630400000003</v>
      </c>
      <c r="D38" s="2" t="s">
        <v>174</v>
      </c>
      <c r="E38" s="2" t="s">
        <v>224</v>
      </c>
      <c r="F38" s="2">
        <f>-4.645513657+-9.67150894</f>
        <v>-14.317022597000001</v>
      </c>
      <c r="G38" s="2" t="s">
        <v>309</v>
      </c>
      <c r="H38" s="2">
        <f>-4.016696977+-8.541595617</f>
        <v>-12.558292594000001</v>
      </c>
      <c r="I38" s="2">
        <f>-133.6956631+-82.95614132</f>
        <v>-216.65180441999999</v>
      </c>
      <c r="J38" s="2">
        <f>-71.14093216+-83.38028597</f>
        <v>-154.52121813000002</v>
      </c>
      <c r="K38" s="2">
        <f>-70.22966292+-12.8728343</f>
        <v>-83.102497219999989</v>
      </c>
      <c r="L38" t="s">
        <v>370</v>
      </c>
      <c r="M38" t="s">
        <v>428</v>
      </c>
      <c r="N38" t="s">
        <v>486</v>
      </c>
      <c r="O38" t="s">
        <v>544</v>
      </c>
      <c r="P38" t="s">
        <v>602</v>
      </c>
      <c r="Q38" t="s">
        <v>660</v>
      </c>
      <c r="R38" t="s">
        <v>718</v>
      </c>
      <c r="S38" t="s">
        <v>776</v>
      </c>
      <c r="T38" t="s">
        <v>834</v>
      </c>
      <c r="U38" t="s">
        <v>892</v>
      </c>
      <c r="V38" t="s">
        <v>950</v>
      </c>
      <c r="W38" t="s">
        <v>1008</v>
      </c>
      <c r="X38" t="s">
        <v>1066</v>
      </c>
      <c r="Y38">
        <f>-0.434294688+-5.278077729</f>
        <v>-5.7123724169999992</v>
      </c>
      <c r="Z38">
        <f>-0.805470037+-1.268766091</f>
        <v>-2.0742361279999999</v>
      </c>
      <c r="AA38">
        <f>-0.044026542+-1.041148511</f>
        <v>-1.0851750529999999</v>
      </c>
    </row>
    <row r="39" spans="1:27">
      <c r="A39" t="s">
        <v>36</v>
      </c>
      <c r="B39" t="s">
        <v>36</v>
      </c>
      <c r="C39" s="2">
        <f>-0.048934443+-0.310827158</f>
        <v>-0.35976160099999999</v>
      </c>
      <c r="D39" s="2" t="s">
        <v>175</v>
      </c>
      <c r="E39" s="2" t="s">
        <v>225</v>
      </c>
      <c r="F39" s="2">
        <f>-4.69303498+-9.656512751</f>
        <v>-14.349547730999999</v>
      </c>
      <c r="G39" s="2" t="s">
        <v>310</v>
      </c>
      <c r="H39" s="2">
        <f>-10.70567973+-7.438907535</f>
        <v>-18.144587264999998</v>
      </c>
      <c r="I39" s="2">
        <f>-86.9029639+-145.4949989</f>
        <v>-232.39796280000002</v>
      </c>
      <c r="J39" s="2">
        <f>-92.01436597+-17.39530416</f>
        <v>-109.40967012999999</v>
      </c>
      <c r="K39" s="2">
        <f>-68.66282608+-19.16638294</f>
        <v>-87.829209020000008</v>
      </c>
      <c r="L39" t="s">
        <v>371</v>
      </c>
      <c r="M39" t="s">
        <v>429</v>
      </c>
      <c r="N39" t="s">
        <v>487</v>
      </c>
      <c r="O39" t="s">
        <v>545</v>
      </c>
      <c r="P39" t="s">
        <v>603</v>
      </c>
      <c r="Q39" t="s">
        <v>661</v>
      </c>
      <c r="R39" t="s">
        <v>719</v>
      </c>
      <c r="S39" t="s">
        <v>777</v>
      </c>
      <c r="T39" t="s">
        <v>835</v>
      </c>
      <c r="U39" t="s">
        <v>893</v>
      </c>
      <c r="V39" t="s">
        <v>951</v>
      </c>
      <c r="W39" t="s">
        <v>1009</v>
      </c>
      <c r="X39" t="s">
        <v>1067</v>
      </c>
      <c r="Y39" t="s">
        <v>1109</v>
      </c>
      <c r="Z39">
        <f>-0.937868427+-1.247219927</f>
        <v>-2.1850883539999999</v>
      </c>
      <c r="AA39" t="s">
        <v>1140</v>
      </c>
    </row>
    <row r="40" spans="1:27">
      <c r="A40" t="s">
        <v>37</v>
      </c>
      <c r="B40" t="s">
        <v>37</v>
      </c>
      <c r="C40" s="2" t="s">
        <v>131</v>
      </c>
      <c r="D40" s="2">
        <f>-0.072426634+-0.378726614</f>
        <v>-0.45115324800000001</v>
      </c>
      <c r="E40" s="2" t="s">
        <v>226</v>
      </c>
      <c r="F40" s="2" t="s">
        <v>268</v>
      </c>
      <c r="G40" s="2" t="s">
        <v>311</v>
      </c>
      <c r="H40" s="2">
        <f>-7.92015724+-8.717911981</f>
        <v>-16.638069221000002</v>
      </c>
      <c r="I40" s="2">
        <f>-90.62714879+-118.5388206</f>
        <v>-209.16596938999999</v>
      </c>
      <c r="J40" s="2">
        <f>-34.01776603+-126.0840395</f>
        <v>-160.10180553000001</v>
      </c>
      <c r="K40" s="2">
        <f>-73.14342702+-18.19861363</f>
        <v>-91.342040650000001</v>
      </c>
      <c r="L40" t="s">
        <v>372</v>
      </c>
      <c r="M40" t="s">
        <v>430</v>
      </c>
      <c r="N40" t="s">
        <v>488</v>
      </c>
      <c r="O40" t="s">
        <v>546</v>
      </c>
      <c r="P40" t="s">
        <v>604</v>
      </c>
      <c r="Q40" t="s">
        <v>662</v>
      </c>
      <c r="R40" t="s">
        <v>720</v>
      </c>
      <c r="S40" t="s">
        <v>778</v>
      </c>
      <c r="T40" t="s">
        <v>836</v>
      </c>
      <c r="U40" t="s">
        <v>894</v>
      </c>
      <c r="V40" t="s">
        <v>952</v>
      </c>
      <c r="W40" t="s">
        <v>1010</v>
      </c>
      <c r="X40" t="s">
        <v>1068</v>
      </c>
      <c r="Y40" t="s">
        <v>1110</v>
      </c>
      <c r="Z40">
        <f>-0.549672936+-1.376607867</f>
        <v>-1.926280803</v>
      </c>
      <c r="AA40" t="s">
        <v>1141</v>
      </c>
    </row>
    <row r="41" spans="1:27">
      <c r="A41" t="s">
        <v>38</v>
      </c>
      <c r="B41" t="s">
        <v>38</v>
      </c>
      <c r="C41" s="2" t="s">
        <v>132</v>
      </c>
      <c r="D41" s="2" t="s">
        <v>176</v>
      </c>
      <c r="E41" s="2" t="s">
        <v>227</v>
      </c>
      <c r="F41" s="2">
        <f>-0.617664487+-10.58054092</f>
        <v>-11.198205407000001</v>
      </c>
      <c r="G41" s="2" t="s">
        <v>312</v>
      </c>
      <c r="H41" s="2">
        <f>-10.31247066+-7.559755422</f>
        <v>-17.872226082000001</v>
      </c>
      <c r="I41" s="2">
        <f>-56.25772067+-156.2300801</f>
        <v>-212.48780077000001</v>
      </c>
      <c r="J41" s="2">
        <f>-84.07799782+-61.37597181</f>
        <v>-145.45396962999999</v>
      </c>
      <c r="K41" s="2">
        <f>-70.17242499+-23.72256891</f>
        <v>-93.894993900000003</v>
      </c>
      <c r="L41" t="s">
        <v>373</v>
      </c>
      <c r="M41" t="s">
        <v>431</v>
      </c>
      <c r="N41" t="s">
        <v>489</v>
      </c>
      <c r="O41" t="s">
        <v>547</v>
      </c>
      <c r="P41" t="s">
        <v>605</v>
      </c>
      <c r="Q41" t="s">
        <v>663</v>
      </c>
      <c r="R41" t="s">
        <v>721</v>
      </c>
      <c r="S41" t="s">
        <v>779</v>
      </c>
      <c r="T41" t="s">
        <v>837</v>
      </c>
      <c r="U41" t="s">
        <v>895</v>
      </c>
      <c r="V41" t="s">
        <v>953</v>
      </c>
      <c r="W41" t="s">
        <v>1011</v>
      </c>
      <c r="X41" t="s">
        <v>1069</v>
      </c>
      <c r="Y41">
        <f>-1.154790188+-5.961830629</f>
        <v>-7.1166208169999994</v>
      </c>
      <c r="Z41">
        <f>-0.906990005+-1.35525388</f>
        <v>-2.2622438850000002</v>
      </c>
      <c r="AA41" t="s">
        <v>1142</v>
      </c>
    </row>
    <row r="42" spans="1:27">
      <c r="A42" t="s">
        <v>39</v>
      </c>
      <c r="B42" t="s">
        <v>39</v>
      </c>
      <c r="C42" s="2" t="s">
        <v>133</v>
      </c>
      <c r="D42" s="2" t="s">
        <v>177</v>
      </c>
      <c r="E42" s="2" t="s">
        <v>228</v>
      </c>
      <c r="F42" s="2" t="s">
        <v>269</v>
      </c>
      <c r="G42" s="2" t="s">
        <v>313</v>
      </c>
      <c r="H42" s="2">
        <f>-7.607515873+-8.060987309</f>
        <v>-15.668503181999998</v>
      </c>
      <c r="I42" s="2">
        <f>-78.4801073+-140.1284293</f>
        <v>-218.60853659999998</v>
      </c>
      <c r="J42" s="2">
        <f>-71.82907584+-83.61426376</f>
        <v>-155.4433396</v>
      </c>
      <c r="K42" s="2">
        <f>-71.65928932+-19.99712963</f>
        <v>-91.656418950000003</v>
      </c>
      <c r="L42" t="s">
        <v>374</v>
      </c>
      <c r="M42" t="s">
        <v>432</v>
      </c>
      <c r="N42" t="s">
        <v>490</v>
      </c>
      <c r="O42" t="s">
        <v>548</v>
      </c>
      <c r="P42" t="s">
        <v>606</v>
      </c>
      <c r="Q42" t="s">
        <v>664</v>
      </c>
      <c r="R42" t="s">
        <v>722</v>
      </c>
      <c r="S42" t="s">
        <v>780</v>
      </c>
      <c r="T42" t="s">
        <v>838</v>
      </c>
      <c r="U42" t="s">
        <v>896</v>
      </c>
      <c r="V42" t="s">
        <v>954</v>
      </c>
      <c r="W42" t="s">
        <v>1012</v>
      </c>
      <c r="X42" t="s">
        <v>1070</v>
      </c>
      <c r="Y42" t="s">
        <v>1111</v>
      </c>
      <c r="Z42">
        <f>-0.541751283+-1.263350629</f>
        <v>-1.805101912</v>
      </c>
      <c r="AA42" t="s">
        <v>1143</v>
      </c>
    </row>
    <row r="43" spans="1:27">
      <c r="A43" t="s">
        <v>40</v>
      </c>
      <c r="B43" t="s">
        <v>40</v>
      </c>
      <c r="C43" s="2">
        <f>-0.013437005+-0.312153331</f>
        <v>-0.32559033599999998</v>
      </c>
      <c r="D43" s="2">
        <f>-0.055889575+-0.361804308</f>
        <v>-0.41769388299999999</v>
      </c>
      <c r="E43" s="2" t="s">
        <v>229</v>
      </c>
      <c r="F43" s="2">
        <f>-9.756476835+-9.185777837</f>
        <v>-18.942254672000001</v>
      </c>
      <c r="G43" s="2" t="s">
        <v>314</v>
      </c>
      <c r="H43" s="2">
        <f>-10.95161513+-8.042377435</f>
        <v>-18.993992564999999</v>
      </c>
      <c r="I43" s="2">
        <f>-52.09336963+-160.5093671</f>
        <v>-212.60273673</v>
      </c>
      <c r="J43" s="2">
        <f>-91.30211886+-39.8690456</f>
        <v>-131.17116446</v>
      </c>
      <c r="K43" s="2">
        <f>-66.95299902+-26.1238571</f>
        <v>-93.076856119999988</v>
      </c>
      <c r="L43" t="s">
        <v>375</v>
      </c>
      <c r="M43" t="s">
        <v>433</v>
      </c>
      <c r="N43" t="s">
        <v>491</v>
      </c>
      <c r="O43" t="s">
        <v>549</v>
      </c>
      <c r="P43" t="s">
        <v>607</v>
      </c>
      <c r="Q43" t="s">
        <v>665</v>
      </c>
      <c r="R43" t="s">
        <v>723</v>
      </c>
      <c r="S43" t="s">
        <v>781</v>
      </c>
      <c r="T43" t="s">
        <v>839</v>
      </c>
      <c r="U43" t="s">
        <v>897</v>
      </c>
      <c r="V43" t="s">
        <v>955</v>
      </c>
      <c r="W43" t="s">
        <v>1013</v>
      </c>
      <c r="X43" t="s">
        <v>1071</v>
      </c>
      <c r="Y43" t="s">
        <v>1112</v>
      </c>
      <c r="Z43">
        <f>-0.412317405+-1.497247844</f>
        <v>-1.9095652490000001</v>
      </c>
      <c r="AA43" t="s">
        <v>1144</v>
      </c>
    </row>
    <row r="44" spans="1:27">
      <c r="A44" t="s">
        <v>41</v>
      </c>
      <c r="B44" t="s">
        <v>41</v>
      </c>
      <c r="C44" s="2">
        <f>-0.16000427+-0.279748441</f>
        <v>-0.43975271100000002</v>
      </c>
      <c r="D44" s="2" t="s">
        <v>178</v>
      </c>
      <c r="E44" s="2" t="s">
        <v>230</v>
      </c>
      <c r="F44" s="2">
        <f>-0.851932295+-9.969362567</f>
        <v>-10.821294861999998</v>
      </c>
      <c r="G44" s="2" t="s">
        <v>315</v>
      </c>
      <c r="H44" s="2">
        <f>-5.998943825+-8.065021873</f>
        <v>-14.063965697999999</v>
      </c>
      <c r="I44" s="2">
        <f>-121.0897699+-105.2756123</f>
        <v>-226.3653822</v>
      </c>
      <c r="J44" s="2">
        <f>-79.98511433+-72.51343212</f>
        <v>-152.49854644999999</v>
      </c>
      <c r="K44" s="2">
        <f>-69.28617091+-19.29466313</f>
        <v>-88.580834039999999</v>
      </c>
      <c r="L44" t="s">
        <v>376</v>
      </c>
      <c r="M44" t="s">
        <v>434</v>
      </c>
      <c r="N44" t="s">
        <v>492</v>
      </c>
      <c r="O44" t="s">
        <v>550</v>
      </c>
      <c r="P44" t="s">
        <v>608</v>
      </c>
      <c r="Q44" t="s">
        <v>666</v>
      </c>
      <c r="R44" t="s">
        <v>724</v>
      </c>
      <c r="S44" t="s">
        <v>782</v>
      </c>
      <c r="T44" t="s">
        <v>840</v>
      </c>
      <c r="U44" t="s">
        <v>898</v>
      </c>
      <c r="V44" t="s">
        <v>956</v>
      </c>
      <c r="W44" t="s">
        <v>1014</v>
      </c>
      <c r="X44" t="s">
        <v>1072</v>
      </c>
      <c r="Y44" t="s">
        <v>1113</v>
      </c>
      <c r="Z44">
        <f>-0.97657254+-1.551814283</f>
        <v>-2.5283868229999999</v>
      </c>
      <c r="AA44" t="s">
        <v>1145</v>
      </c>
    </row>
    <row r="45" spans="1:27">
      <c r="A45" t="s">
        <v>42</v>
      </c>
      <c r="B45" t="s">
        <v>42</v>
      </c>
      <c r="C45" s="2">
        <f>-0.178350173+-0.285828358</f>
        <v>-0.46417853100000001</v>
      </c>
      <c r="D45" s="2" t="s">
        <v>179</v>
      </c>
      <c r="E45" s="2" t="s">
        <v>231</v>
      </c>
      <c r="F45" s="2">
        <f>-1.354396257+-9.732964952</f>
        <v>-11.087361208999999</v>
      </c>
      <c r="G45" s="2" t="s">
        <v>316</v>
      </c>
      <c r="H45" s="2">
        <f>-5.441773883+-7.690945934</f>
        <v>-13.132719817</v>
      </c>
      <c r="I45" s="2">
        <f>-132.1480205+-95.67954625</f>
        <v>-227.82756675000002</v>
      </c>
      <c r="J45" s="2">
        <f>-82.98258+-50.13513338</f>
        <v>-133.11771338</v>
      </c>
      <c r="K45" s="2">
        <f>-68.94416836+-20.23998969</f>
        <v>-89.184158050000008</v>
      </c>
      <c r="L45" t="s">
        <v>377</v>
      </c>
      <c r="M45" t="s">
        <v>435</v>
      </c>
      <c r="N45" t="s">
        <v>493</v>
      </c>
      <c r="O45" t="s">
        <v>551</v>
      </c>
      <c r="P45" t="s">
        <v>609</v>
      </c>
      <c r="Q45" t="s">
        <v>667</v>
      </c>
      <c r="R45" t="s">
        <v>725</v>
      </c>
      <c r="S45" t="s">
        <v>783</v>
      </c>
      <c r="T45" t="s">
        <v>841</v>
      </c>
      <c r="U45" t="s">
        <v>899</v>
      </c>
      <c r="V45" t="s">
        <v>957</v>
      </c>
      <c r="W45" t="s">
        <v>1015</v>
      </c>
      <c r="X45" t="s">
        <v>1073</v>
      </c>
      <c r="Y45" t="s">
        <v>1114</v>
      </c>
      <c r="Z45">
        <f>-0.716792673+-1.376548958</f>
        <v>-2.0933416310000004</v>
      </c>
      <c r="AA45" t="s">
        <v>1146</v>
      </c>
    </row>
    <row r="46" spans="1:27">
      <c r="A46" t="s">
        <v>43</v>
      </c>
      <c r="B46" t="s">
        <v>43</v>
      </c>
      <c r="C46" s="2">
        <f>-0.163644945+-0.268931306</f>
        <v>-0.43257625099999997</v>
      </c>
      <c r="D46" s="2" t="s">
        <v>180</v>
      </c>
      <c r="E46" s="2" t="s">
        <v>232</v>
      </c>
      <c r="F46" s="2">
        <f>-8.584011055+-9.035611312</f>
        <v>-17.619622366999998</v>
      </c>
      <c r="G46" s="2" t="s">
        <v>317</v>
      </c>
      <c r="H46" s="2">
        <f>-12.0336889+-7.762159994</f>
        <v>-19.795848893999999</v>
      </c>
      <c r="I46" s="2">
        <f>-91.1228497+-142.5204347</f>
        <v>-233.64328440000003</v>
      </c>
      <c r="J46" s="2">
        <f>-93.18679698+-16.46453145</f>
        <v>-109.65132842999999</v>
      </c>
      <c r="K46" s="2">
        <f>-67.50978808+-14.46880746</f>
        <v>-81.978595540000015</v>
      </c>
      <c r="L46" t="s">
        <v>378</v>
      </c>
      <c r="M46" t="s">
        <v>436</v>
      </c>
      <c r="N46" t="s">
        <v>494</v>
      </c>
      <c r="O46" t="s">
        <v>552</v>
      </c>
      <c r="P46" t="s">
        <v>610</v>
      </c>
      <c r="Q46" t="s">
        <v>668</v>
      </c>
      <c r="R46" t="s">
        <v>726</v>
      </c>
      <c r="S46" t="s">
        <v>784</v>
      </c>
      <c r="T46" t="s">
        <v>842</v>
      </c>
      <c r="U46" t="s">
        <v>900</v>
      </c>
      <c r="V46" t="s">
        <v>958</v>
      </c>
      <c r="W46" t="s">
        <v>1016</v>
      </c>
      <c r="X46" t="s">
        <v>1074</v>
      </c>
      <c r="Y46">
        <f>-0.197371895+-5.824880178</f>
        <v>-6.0222520729999998</v>
      </c>
      <c r="Z46">
        <f>-0.92415673+-1.511737852</f>
        <v>-2.435894582</v>
      </c>
      <c r="AA46">
        <f>-0.34653108+-1.03370929</f>
        <v>-1.3802403700000001</v>
      </c>
    </row>
    <row r="47" spans="1:27">
      <c r="A47" t="s">
        <v>44</v>
      </c>
      <c r="B47" t="s">
        <v>44</v>
      </c>
      <c r="C47" s="2" t="s">
        <v>134</v>
      </c>
      <c r="D47" s="2">
        <f>-0.06657834+-0.440344109</f>
        <v>-0.50692244899999994</v>
      </c>
      <c r="E47" s="2" t="s">
        <v>233</v>
      </c>
      <c r="F47" s="2" t="s">
        <v>270</v>
      </c>
      <c r="G47" s="2" t="s">
        <v>318</v>
      </c>
      <c r="H47" s="2">
        <f>-9.153619967+-8.796226852</f>
        <v>-17.949846819000001</v>
      </c>
      <c r="I47" s="2">
        <f>-110.9074248+-89.40366824</f>
        <v>-200.31109304</v>
      </c>
      <c r="J47" s="2">
        <f>-9.884530633+-138.332648</f>
        <v>-148.217178633</v>
      </c>
      <c r="K47" s="2">
        <f>-72.5846562+-18.77741776</f>
        <v>-91.362073960000004</v>
      </c>
      <c r="L47" t="s">
        <v>379</v>
      </c>
      <c r="M47" t="s">
        <v>437</v>
      </c>
      <c r="N47" t="s">
        <v>495</v>
      </c>
      <c r="O47" t="s">
        <v>553</v>
      </c>
      <c r="P47" t="s">
        <v>611</v>
      </c>
      <c r="Q47" t="s">
        <v>669</v>
      </c>
      <c r="R47" t="s">
        <v>727</v>
      </c>
      <c r="S47" t="s">
        <v>785</v>
      </c>
      <c r="T47" t="s">
        <v>843</v>
      </c>
      <c r="U47" t="s">
        <v>901</v>
      </c>
      <c r="V47" t="s">
        <v>959</v>
      </c>
      <c r="W47" t="s">
        <v>1017</v>
      </c>
      <c r="X47" t="s">
        <v>1075</v>
      </c>
      <c r="Y47" t="s">
        <v>1115</v>
      </c>
      <c r="Z47">
        <f>-0.850790167+-1.319088027</f>
        <v>-2.1698781939999998</v>
      </c>
      <c r="AA47" t="s">
        <v>1147</v>
      </c>
    </row>
    <row r="48" spans="1:27">
      <c r="A48" t="s">
        <v>45</v>
      </c>
      <c r="B48" t="s">
        <v>45</v>
      </c>
      <c r="C48" s="2" t="s">
        <v>135</v>
      </c>
      <c r="D48" s="2" t="s">
        <v>181</v>
      </c>
      <c r="E48" s="2" t="s">
        <v>234</v>
      </c>
      <c r="F48" s="2">
        <f>-1.237057972+-10.39914705</f>
        <v>-11.636205022</v>
      </c>
      <c r="G48" s="2" t="s">
        <v>319</v>
      </c>
      <c r="H48" s="2">
        <f>-7.002414528+-8.3370846</f>
        <v>-15.339499128</v>
      </c>
      <c r="I48" s="2">
        <f>-92.8406143+-125.7169031</f>
        <v>-218.55751739999999</v>
      </c>
      <c r="J48" s="2">
        <f>-41.87215964+-109.2651567</f>
        <v>-151.13731634000001</v>
      </c>
      <c r="K48" s="2">
        <f>-71.93488959+-16.9116705</f>
        <v>-88.846560089999997</v>
      </c>
      <c r="L48" t="s">
        <v>380</v>
      </c>
      <c r="M48" t="s">
        <v>438</v>
      </c>
      <c r="N48" t="s">
        <v>496</v>
      </c>
      <c r="O48" t="s">
        <v>554</v>
      </c>
      <c r="P48" t="s">
        <v>612</v>
      </c>
      <c r="Q48" t="s">
        <v>670</v>
      </c>
      <c r="R48" t="s">
        <v>728</v>
      </c>
      <c r="S48" t="s">
        <v>786</v>
      </c>
      <c r="T48" t="s">
        <v>844</v>
      </c>
      <c r="U48" t="s">
        <v>902</v>
      </c>
      <c r="V48" t="s">
        <v>960</v>
      </c>
      <c r="W48" t="s">
        <v>1018</v>
      </c>
      <c r="X48" t="s">
        <v>1076</v>
      </c>
      <c r="Y48">
        <f>-0.300892372+-7.411004772</f>
        <v>-7.7118971439999999</v>
      </c>
      <c r="Z48">
        <f>-0.824943025+-1.451531139</f>
        <v>-2.2764741640000001</v>
      </c>
      <c r="AA48">
        <f>-0.344305438+-1.218404831</f>
        <v>-1.5627102690000001</v>
      </c>
    </row>
    <row r="49" spans="1:27">
      <c r="A49" t="s">
        <v>46</v>
      </c>
      <c r="B49" t="s">
        <v>46</v>
      </c>
      <c r="C49" s="2" t="s">
        <v>136</v>
      </c>
      <c r="D49" s="2" t="s">
        <v>182</v>
      </c>
      <c r="E49" s="2" t="s">
        <v>235</v>
      </c>
      <c r="F49" s="2" t="s">
        <v>271</v>
      </c>
      <c r="G49" s="2" t="s">
        <v>320</v>
      </c>
      <c r="H49" s="2">
        <f>-6.830043325+-8.170681608</f>
        <v>-15.000724933000001</v>
      </c>
      <c r="I49" s="2">
        <f>-112.8605977+-101.8434536</f>
        <v>-214.7040513</v>
      </c>
      <c r="J49" s="2">
        <f>-40.00520127+-121.3806149</f>
        <v>-161.38581617</v>
      </c>
      <c r="K49" s="2">
        <f>-72.87347253+-15.18421894</f>
        <v>-88.057691469999995</v>
      </c>
      <c r="L49" t="s">
        <v>381</v>
      </c>
      <c r="M49" t="s">
        <v>439</v>
      </c>
      <c r="N49" t="s">
        <v>497</v>
      </c>
      <c r="O49" t="s">
        <v>555</v>
      </c>
      <c r="P49" t="s">
        <v>613</v>
      </c>
      <c r="Q49" t="s">
        <v>671</v>
      </c>
      <c r="R49" t="s">
        <v>729</v>
      </c>
      <c r="S49" t="s">
        <v>787</v>
      </c>
      <c r="T49" t="s">
        <v>845</v>
      </c>
      <c r="U49" t="s">
        <v>903</v>
      </c>
      <c r="V49" t="s">
        <v>961</v>
      </c>
      <c r="W49" t="s">
        <v>1019</v>
      </c>
      <c r="X49" t="s">
        <v>1077</v>
      </c>
      <c r="Y49">
        <f>-1.251240935+-7.667304797</f>
        <v>-8.9185457320000001</v>
      </c>
      <c r="Z49">
        <f>-0.714342015+-1.509883124</f>
        <v>-2.2242251390000001</v>
      </c>
      <c r="AA49">
        <f>-0.187250595+-1.297412465</f>
        <v>-1.4846630600000001</v>
      </c>
    </row>
    <row r="50" spans="1:27">
      <c r="A50" t="s">
        <v>47</v>
      </c>
      <c r="B50" t="s">
        <v>47</v>
      </c>
      <c r="C50" s="2" t="s">
        <v>137</v>
      </c>
      <c r="D50" s="2" t="s">
        <v>183</v>
      </c>
      <c r="E50" s="2" t="s">
        <v>236</v>
      </c>
      <c r="F50" s="2">
        <f>-7.0957846+-10.10033009</f>
        <v>-17.196114690000002</v>
      </c>
      <c r="G50" s="2" t="s">
        <v>321</v>
      </c>
      <c r="H50" s="2">
        <f>-7.27682543+-8.682529911</f>
        <v>-15.959355340999998</v>
      </c>
      <c r="I50" s="2">
        <f>-69.09083301+-151.8639009</f>
        <v>-220.95473391000002</v>
      </c>
      <c r="J50" s="2">
        <f>-79.3281936+-64.35611808</f>
        <v>-143.68431168000001</v>
      </c>
      <c r="K50" s="2">
        <f>-71.05210063+-17.16199486</f>
        <v>-88.214095490000005</v>
      </c>
      <c r="L50" t="s">
        <v>382</v>
      </c>
      <c r="M50" t="s">
        <v>440</v>
      </c>
      <c r="N50" t="s">
        <v>498</v>
      </c>
      <c r="O50" t="s">
        <v>556</v>
      </c>
      <c r="P50" t="s">
        <v>614</v>
      </c>
      <c r="Q50" t="s">
        <v>672</v>
      </c>
      <c r="R50" t="s">
        <v>730</v>
      </c>
      <c r="S50" t="s">
        <v>788</v>
      </c>
      <c r="T50" t="s">
        <v>846</v>
      </c>
      <c r="U50" t="s">
        <v>904</v>
      </c>
      <c r="V50" t="s">
        <v>962</v>
      </c>
      <c r="W50" t="s">
        <v>1020</v>
      </c>
      <c r="X50" t="s">
        <v>1078</v>
      </c>
      <c r="Y50">
        <f>-0.891039225+-6.357861588</f>
        <v>-7.2489008129999997</v>
      </c>
      <c r="Z50">
        <f>-1.10556577+-1.30638317</f>
        <v>-2.4119489399999998</v>
      </c>
      <c r="AA50">
        <f>-0.065687875+-1.028381293</f>
        <v>-1.0940691680000001</v>
      </c>
    </row>
    <row r="51" spans="1:27">
      <c r="A51" t="s">
        <v>48</v>
      </c>
      <c r="B51" t="s">
        <v>48</v>
      </c>
      <c r="C51" s="2">
        <f>-0.04310571+-0.314784779</f>
        <v>-0.35789048900000003</v>
      </c>
      <c r="D51" s="2">
        <f>-0.03187513+-0.35930048</f>
        <v>-0.39117561000000001</v>
      </c>
      <c r="E51" s="2" t="s">
        <v>237</v>
      </c>
      <c r="F51" s="2">
        <f>-5.96381293+-9.902193246</f>
        <v>-15.866006175999999</v>
      </c>
      <c r="G51" s="2" t="s">
        <v>322</v>
      </c>
      <c r="H51" s="2">
        <f>-1.34943162+-8.438467045</f>
        <v>-9.7878986650000002</v>
      </c>
      <c r="I51" s="2">
        <f>-124.119346+-90.73461268</f>
        <v>-214.85395868000001</v>
      </c>
      <c r="J51" s="2">
        <f>-50.60483344+-109.3690823</f>
        <v>-159.97391574</v>
      </c>
      <c r="K51" s="2">
        <f>-71.71343402+-19.57093249</f>
        <v>-91.284366509999998</v>
      </c>
      <c r="L51" t="s">
        <v>383</v>
      </c>
      <c r="M51" t="s">
        <v>441</v>
      </c>
      <c r="N51" t="s">
        <v>499</v>
      </c>
      <c r="O51" t="s">
        <v>557</v>
      </c>
      <c r="P51" t="s">
        <v>615</v>
      </c>
      <c r="Q51" t="s">
        <v>673</v>
      </c>
      <c r="R51" t="s">
        <v>731</v>
      </c>
      <c r="S51" t="s">
        <v>789</v>
      </c>
      <c r="T51" t="s">
        <v>847</v>
      </c>
      <c r="U51" t="s">
        <v>905</v>
      </c>
      <c r="V51" t="s">
        <v>963</v>
      </c>
      <c r="W51" t="s">
        <v>1021</v>
      </c>
      <c r="X51" t="s">
        <v>1079</v>
      </c>
      <c r="Y51" t="s">
        <v>1116</v>
      </c>
      <c r="Z51">
        <f>-1.31479296+-1.304012442</f>
        <v>-2.618805402</v>
      </c>
      <c r="AA51" t="s">
        <v>1148</v>
      </c>
    </row>
    <row r="52" spans="1:27">
      <c r="A52" t="s">
        <v>49</v>
      </c>
      <c r="B52" t="s">
        <v>49</v>
      </c>
      <c r="C52" s="2">
        <f>-0.05604673+-0.320524531</f>
        <v>-0.37657126099999999</v>
      </c>
      <c r="D52" s="2" t="s">
        <v>184</v>
      </c>
      <c r="E52" s="2" t="s">
        <v>238</v>
      </c>
      <c r="F52" s="2">
        <f>-5.84702248+-9.660436613</f>
        <v>-15.507459093</v>
      </c>
      <c r="G52" s="2" t="s">
        <v>323</v>
      </c>
      <c r="H52" s="2">
        <f>-5.10666788+-8.459314668</f>
        <v>-13.565982547999999</v>
      </c>
      <c r="I52" s="2">
        <f>-138.2957805+-75.14611417</f>
        <v>-213.44189467000001</v>
      </c>
      <c r="J52" s="2">
        <f>-69.83190787+-81.60593478</f>
        <v>-151.43784264999999</v>
      </c>
      <c r="K52" s="2">
        <f>-70.0941959+-18.51901994</f>
        <v>-88.613215840000009</v>
      </c>
      <c r="L52" t="s">
        <v>384</v>
      </c>
      <c r="M52" t="s">
        <v>442</v>
      </c>
      <c r="N52" t="s">
        <v>500</v>
      </c>
      <c r="O52" t="s">
        <v>558</v>
      </c>
      <c r="P52" t="s">
        <v>616</v>
      </c>
      <c r="Q52" t="s">
        <v>674</v>
      </c>
      <c r="R52" t="s">
        <v>732</v>
      </c>
      <c r="S52" t="s">
        <v>790</v>
      </c>
      <c r="T52" t="s">
        <v>848</v>
      </c>
      <c r="U52" t="s">
        <v>906</v>
      </c>
      <c r="V52" t="s">
        <v>964</v>
      </c>
      <c r="W52" t="s">
        <v>1022</v>
      </c>
      <c r="X52" t="s">
        <v>1080</v>
      </c>
      <c r="Y52">
        <f>-1.40219121+-5.440339621</f>
        <v>-6.8425308309999995</v>
      </c>
      <c r="Z52">
        <f>-1.3509167+-1.296266667</f>
        <v>-2.6471833670000002</v>
      </c>
      <c r="AA52">
        <f>-0.09695321+-0.985366266</f>
        <v>-1.0823194759999999</v>
      </c>
    </row>
    <row r="53" spans="1:27">
      <c r="A53" t="s">
        <v>50</v>
      </c>
      <c r="B53" t="s">
        <v>50</v>
      </c>
      <c r="C53" s="2">
        <f>-0.08156641+-0.314190277</f>
        <v>-0.395756687</v>
      </c>
      <c r="D53" s="2" t="s">
        <v>185</v>
      </c>
      <c r="E53" s="2" t="s">
        <v>239</v>
      </c>
      <c r="F53" s="2">
        <f>-12.19505153+-9.412690007</f>
        <v>-21.607741537000003</v>
      </c>
      <c r="G53" s="2" t="s">
        <v>324</v>
      </c>
      <c r="H53" s="2">
        <f>-6.66777244+-8.309300839</f>
        <v>-14.977073279000001</v>
      </c>
      <c r="I53" s="2">
        <f>-86.73112405+-141.2465183</f>
        <v>-227.97764235</v>
      </c>
      <c r="J53" s="2">
        <f>-78.59862822+-60.6948764</f>
        <v>-139.29350461999999</v>
      </c>
      <c r="K53" s="2">
        <f>-69.51020304+-15.48569358</f>
        <v>-84.995896619999996</v>
      </c>
      <c r="L53" t="s">
        <v>385</v>
      </c>
      <c r="M53" t="s">
        <v>443</v>
      </c>
      <c r="N53" t="s">
        <v>501</v>
      </c>
      <c r="O53" t="s">
        <v>559</v>
      </c>
      <c r="P53" t="s">
        <v>617</v>
      </c>
      <c r="Q53" t="s">
        <v>675</v>
      </c>
      <c r="R53" t="s">
        <v>733</v>
      </c>
      <c r="S53" t="s">
        <v>791</v>
      </c>
      <c r="T53" t="s">
        <v>849</v>
      </c>
      <c r="U53" t="s">
        <v>907</v>
      </c>
      <c r="V53" t="s">
        <v>965</v>
      </c>
      <c r="W53" t="s">
        <v>1023</v>
      </c>
      <c r="X53" t="s">
        <v>1081</v>
      </c>
      <c r="Y53" t="s">
        <v>1117</v>
      </c>
      <c r="Z53">
        <f>-0.59563268+-1.37755135</f>
        <v>-1.9731840300000001</v>
      </c>
      <c r="AA53" t="s">
        <v>1149</v>
      </c>
    </row>
    <row r="54" spans="1:27">
      <c r="A54" t="s">
        <v>51</v>
      </c>
      <c r="B54" t="s">
        <v>51</v>
      </c>
      <c r="C54" s="2" t="s">
        <v>138</v>
      </c>
      <c r="D54" s="2">
        <f>-0.032172945+-0.36922624</f>
        <v>-0.40139918499999999</v>
      </c>
      <c r="E54" s="2" t="s">
        <v>240</v>
      </c>
      <c r="F54" s="2" t="s">
        <v>272</v>
      </c>
      <c r="G54" s="2" t="s">
        <v>325</v>
      </c>
      <c r="H54" s="2">
        <f>-3.858608298+-8.69385695</f>
        <v>-12.552465248000001</v>
      </c>
      <c r="I54" s="2">
        <f>-104.4063183+-78.61571259</f>
        <v>-183.02203089</v>
      </c>
      <c r="J54" s="2" t="s">
        <v>332</v>
      </c>
      <c r="K54" s="2">
        <f>-74.42938421+-17.29699581</f>
        <v>-91.726380019999993</v>
      </c>
      <c r="L54" t="s">
        <v>386</v>
      </c>
      <c r="M54" t="s">
        <v>444</v>
      </c>
      <c r="N54" t="s">
        <v>502</v>
      </c>
      <c r="O54" t="s">
        <v>560</v>
      </c>
      <c r="P54" t="s">
        <v>618</v>
      </c>
      <c r="Q54" t="s">
        <v>676</v>
      </c>
      <c r="R54" t="s">
        <v>734</v>
      </c>
      <c r="S54" t="s">
        <v>792</v>
      </c>
      <c r="T54" t="s">
        <v>850</v>
      </c>
      <c r="U54" t="s">
        <v>908</v>
      </c>
      <c r="V54" t="s">
        <v>966</v>
      </c>
      <c r="W54" t="s">
        <v>1024</v>
      </c>
      <c r="X54" t="s">
        <v>1082</v>
      </c>
      <c r="Y54" t="s">
        <v>1118</v>
      </c>
      <c r="Z54">
        <f>-0.91161643+-1.175881247</f>
        <v>-2.087497677</v>
      </c>
      <c r="AA54" t="s">
        <v>1150</v>
      </c>
    </row>
    <row r="55" spans="1:27">
      <c r="A55" t="s">
        <v>52</v>
      </c>
      <c r="B55" t="s">
        <v>52</v>
      </c>
      <c r="C55" s="2" t="s">
        <v>139</v>
      </c>
      <c r="D55" s="2" t="s">
        <v>186</v>
      </c>
      <c r="E55" s="2" t="s">
        <v>241</v>
      </c>
      <c r="F55" s="2">
        <f>-0.63118203+-9.770743468</f>
        <v>-10.401925497999999</v>
      </c>
      <c r="G55" s="2" t="s">
        <v>326</v>
      </c>
      <c r="H55" s="2">
        <f>-4.358975467+-8.981373659</f>
        <v>-13.340349126</v>
      </c>
      <c r="I55" s="2">
        <f>-87.93559742+-111.5807233</f>
        <v>-199.51632072000001</v>
      </c>
      <c r="J55" s="2" t="s">
        <v>333</v>
      </c>
      <c r="K55" s="2">
        <f>-74.1711611+-17.8205368</f>
        <v>-91.991697900000005</v>
      </c>
      <c r="L55" t="s">
        <v>387</v>
      </c>
      <c r="M55" t="s">
        <v>445</v>
      </c>
      <c r="N55" t="s">
        <v>503</v>
      </c>
      <c r="O55" t="s">
        <v>561</v>
      </c>
      <c r="P55" t="s">
        <v>619</v>
      </c>
      <c r="Q55" t="s">
        <v>677</v>
      </c>
      <c r="R55" t="s">
        <v>735</v>
      </c>
      <c r="S55" t="s">
        <v>793</v>
      </c>
      <c r="T55" t="s">
        <v>851</v>
      </c>
      <c r="U55" t="s">
        <v>909</v>
      </c>
      <c r="V55" t="s">
        <v>967</v>
      </c>
      <c r="W55" t="s">
        <v>1025</v>
      </c>
      <c r="X55" t="s">
        <v>1083</v>
      </c>
      <c r="Y55" t="s">
        <v>1119</v>
      </c>
      <c r="Z55">
        <f>-0.352004527+-1.380451211</f>
        <v>-1.7324557380000001</v>
      </c>
      <c r="AA55" t="s">
        <v>1151</v>
      </c>
    </row>
    <row r="56" spans="1:27">
      <c r="A56" t="s">
        <v>53</v>
      </c>
      <c r="B56" t="s">
        <v>53</v>
      </c>
      <c r="C56" s="2" t="s">
        <v>140</v>
      </c>
      <c r="D56" s="2" t="s">
        <v>187</v>
      </c>
      <c r="E56" s="2" t="s">
        <v>242</v>
      </c>
      <c r="F56" s="2" t="s">
        <v>273</v>
      </c>
      <c r="G56" s="2" t="s">
        <v>327</v>
      </c>
      <c r="H56" s="2">
        <f>-2.38971941+-8.243991652</f>
        <v>-10.633711062</v>
      </c>
      <c r="I56" s="2">
        <f>-107.5282091+-89.38037532</f>
        <v>-196.90858442000001</v>
      </c>
      <c r="J56" s="2">
        <f>-0.652806602+-144.1861448</f>
        <v>-144.83895140199999</v>
      </c>
      <c r="K56" s="2">
        <f>-73.76435973+-16.28707713</f>
        <v>-90.051436859999995</v>
      </c>
      <c r="L56" t="s">
        <v>388</v>
      </c>
      <c r="M56" t="s">
        <v>446</v>
      </c>
      <c r="N56" t="s">
        <v>504</v>
      </c>
      <c r="O56" t="s">
        <v>562</v>
      </c>
      <c r="P56" t="s">
        <v>620</v>
      </c>
      <c r="Q56" t="s">
        <v>678</v>
      </c>
      <c r="R56" t="s">
        <v>736</v>
      </c>
      <c r="S56" t="s">
        <v>794</v>
      </c>
      <c r="T56" t="s">
        <v>852</v>
      </c>
      <c r="U56" t="s">
        <v>910</v>
      </c>
      <c r="V56" t="s">
        <v>968</v>
      </c>
      <c r="W56" t="s">
        <v>1026</v>
      </c>
      <c r="X56" t="s">
        <v>1084</v>
      </c>
      <c r="Y56">
        <f>-1.122358934+-6.967887765</f>
        <v>-8.0902466989999997</v>
      </c>
      <c r="Z56">
        <f>-0.533448928+-1.393719945</f>
        <v>-1.9271688729999998</v>
      </c>
      <c r="AA56" t="s">
        <v>1152</v>
      </c>
    </row>
    <row r="57" spans="1:27">
      <c r="A57" t="s">
        <v>54</v>
      </c>
      <c r="B57" t="s">
        <v>54</v>
      </c>
      <c r="C57" s="2" t="s">
        <v>141</v>
      </c>
      <c r="D57" s="2" t="s">
        <v>188</v>
      </c>
      <c r="E57" s="2" t="s">
        <v>243</v>
      </c>
      <c r="F57" s="2">
        <f>-7.798421625+-9.695798852</f>
        <v>-17.494220476999999</v>
      </c>
      <c r="G57" s="2" t="s">
        <v>328</v>
      </c>
      <c r="H57" s="2">
        <f>-3.641421845+-9.348729478</f>
        <v>-12.990151322999999</v>
      </c>
      <c r="I57" s="2">
        <f>-91.46148244+-123.4310889</f>
        <v>-214.89257134000002</v>
      </c>
      <c r="J57" s="2">
        <f>-31.67400033+-118.627418</f>
        <v>-150.30141832999999</v>
      </c>
      <c r="K57" s="2">
        <f>-73.80390017+-18.8130229</f>
        <v>-92.616923070000013</v>
      </c>
      <c r="L57" t="s">
        <v>389</v>
      </c>
      <c r="M57" t="s">
        <v>447</v>
      </c>
      <c r="N57" t="s">
        <v>505</v>
      </c>
      <c r="O57" t="s">
        <v>563</v>
      </c>
      <c r="P57" t="s">
        <v>621</v>
      </c>
      <c r="Q57" t="s">
        <v>679</v>
      </c>
      <c r="R57" t="s">
        <v>737</v>
      </c>
      <c r="S57" t="s">
        <v>795</v>
      </c>
      <c r="T57" t="s">
        <v>853</v>
      </c>
      <c r="U57" t="s">
        <v>911</v>
      </c>
      <c r="V57" t="s">
        <v>969</v>
      </c>
      <c r="W57" t="s">
        <v>1027</v>
      </c>
      <c r="X57" t="s">
        <v>1085</v>
      </c>
      <c r="Y57">
        <f>-1.153631165+-5.100695188</f>
        <v>-6.2543263530000006</v>
      </c>
      <c r="Z57">
        <f>-0.812837095+-1.23719932</f>
        <v>-2.0500364150000001</v>
      </c>
      <c r="AA57">
        <f>-0.149442355+-1.020341724</f>
        <v>-1.1697840789999998</v>
      </c>
    </row>
    <row r="58" spans="1:27">
      <c r="A58" t="s">
        <v>55</v>
      </c>
      <c r="B58" t="s">
        <v>55</v>
      </c>
      <c r="C58" s="2">
        <f>-0.188735928+-0.543615903</f>
        <v>-0.7323518309999999</v>
      </c>
      <c r="D58" s="2">
        <f>-0.02242933+-0.40731078</f>
        <v>-0.42974011000000001</v>
      </c>
      <c r="E58" s="2" t="s">
        <v>244</v>
      </c>
      <c r="F58" s="2">
        <f>-2.074891125+-10.91327795</f>
        <v>-12.988169075</v>
      </c>
      <c r="G58" s="2" t="s">
        <v>329</v>
      </c>
      <c r="H58" s="2">
        <f>-5.854735205+-8.894569419</f>
        <v>-14.749304624000001</v>
      </c>
      <c r="I58" s="2">
        <f>-115.5115756+-99.67210374</f>
        <v>-215.18367934</v>
      </c>
      <c r="J58" s="2">
        <f>-52.83837659+-114.6805597</f>
        <v>-167.51893629</v>
      </c>
      <c r="K58" s="2">
        <f>-69.16286993+-16.8437046</f>
        <v>-86.006574529999995</v>
      </c>
      <c r="L58" t="s">
        <v>390</v>
      </c>
      <c r="M58" t="s">
        <v>448</v>
      </c>
      <c r="N58" t="s">
        <v>506</v>
      </c>
      <c r="O58" t="s">
        <v>564</v>
      </c>
      <c r="P58" t="s">
        <v>622</v>
      </c>
      <c r="Q58" t="s">
        <v>680</v>
      </c>
      <c r="R58" t="s">
        <v>738</v>
      </c>
      <c r="S58" t="s">
        <v>796</v>
      </c>
      <c r="T58" t="s">
        <v>854</v>
      </c>
      <c r="U58" t="s">
        <v>912</v>
      </c>
      <c r="V58" t="s">
        <v>970</v>
      </c>
      <c r="W58" t="s">
        <v>1028</v>
      </c>
      <c r="X58" t="s">
        <v>1086</v>
      </c>
      <c r="Y58" t="s">
        <v>1120</v>
      </c>
      <c r="Z58">
        <f>-0.69994353+-1.325552571</f>
        <v>-2.0254961009999999</v>
      </c>
      <c r="AA58" t="s">
        <v>1153</v>
      </c>
    </row>
    <row r="59" spans="1:27">
      <c r="A59" t="s">
        <v>56</v>
      </c>
      <c r="B59" t="s">
        <v>56</v>
      </c>
      <c r="C59" s="2">
        <f>-0.091295617+-0.280426218</f>
        <v>-0.371721835</v>
      </c>
      <c r="D59" s="2">
        <f>-0.051599563+-0.393492448</f>
        <v>-0.44509201100000001</v>
      </c>
      <c r="E59" s="2" t="s">
        <v>245</v>
      </c>
      <c r="F59" s="2">
        <f>-5.70962245+-9.656276642</f>
        <v>-15.365899091999999</v>
      </c>
      <c r="G59" s="2" t="s">
        <v>330</v>
      </c>
      <c r="H59" s="2">
        <f>-7.692668343+-8.111766993</f>
        <v>-15.804435336000001</v>
      </c>
      <c r="I59" s="2">
        <f>-116.9974511+-109.1003847</f>
        <v>-226.09783580000001</v>
      </c>
      <c r="J59" s="2">
        <f>-75.15146945+-79.62061089</f>
        <v>-154.77208034</v>
      </c>
      <c r="K59" s="2">
        <f>-68.672211+-16.7953941</f>
        <v>-85.4676051</v>
      </c>
      <c r="L59" t="s">
        <v>391</v>
      </c>
      <c r="M59" t="s">
        <v>449</v>
      </c>
      <c r="N59" t="s">
        <v>507</v>
      </c>
      <c r="O59" t="s">
        <v>565</v>
      </c>
      <c r="P59" t="s">
        <v>623</v>
      </c>
      <c r="Q59" t="s">
        <v>681</v>
      </c>
      <c r="R59" t="s">
        <v>739</v>
      </c>
      <c r="S59" t="s">
        <v>797</v>
      </c>
      <c r="T59" t="s">
        <v>855</v>
      </c>
      <c r="U59" t="s">
        <v>913</v>
      </c>
      <c r="V59" t="s">
        <v>971</v>
      </c>
      <c r="W59" t="s">
        <v>1029</v>
      </c>
      <c r="X59" t="s">
        <v>1087</v>
      </c>
      <c r="Y59">
        <f>-0.273949996+-6.794484655</f>
        <v>-7.0684346509999996</v>
      </c>
      <c r="Z59">
        <f>-1.099849138+-1.423663649</f>
        <v>-2.523512787</v>
      </c>
      <c r="AA59">
        <f>-0.276963412+-1.161337233</f>
        <v>-1.438300645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Z59"/>
  <sheetViews>
    <sheetView zoomScale="96" zoomScaleNormal="96" workbookViewId="0">
      <selection activeCell="C1" sqref="C1:C1048576"/>
    </sheetView>
  </sheetViews>
  <sheetFormatPr defaultRowHeight="14.5"/>
  <sheetData>
    <row r="1" spans="1:52" s="1" customFormat="1">
      <c r="A1" s="1" t="s">
        <v>69</v>
      </c>
      <c r="B1" s="1" t="s">
        <v>70</v>
      </c>
      <c r="C1" s="1" t="s">
        <v>57</v>
      </c>
      <c r="D1" s="1" t="s">
        <v>104</v>
      </c>
      <c r="E1" s="1" t="s">
        <v>58</v>
      </c>
      <c r="F1" s="1" t="s">
        <v>105</v>
      </c>
      <c r="G1" s="1" t="s">
        <v>59</v>
      </c>
      <c r="H1" s="1" t="s">
        <v>107</v>
      </c>
      <c r="I1" s="1" t="s">
        <v>60</v>
      </c>
      <c r="J1" s="1" t="s">
        <v>106</v>
      </c>
      <c r="K1" s="1" t="s">
        <v>61</v>
      </c>
      <c r="L1" s="1" t="s">
        <v>108</v>
      </c>
      <c r="M1" s="1" t="s">
        <v>62</v>
      </c>
      <c r="N1" s="1" t="s">
        <v>109</v>
      </c>
      <c r="O1" s="1" t="s">
        <v>64</v>
      </c>
      <c r="P1" s="1" t="s">
        <v>85</v>
      </c>
      <c r="Q1" s="1" t="s">
        <v>65</v>
      </c>
      <c r="R1" s="1" t="s">
        <v>86</v>
      </c>
      <c r="S1" s="1" t="s">
        <v>66</v>
      </c>
      <c r="T1" s="1" t="s">
        <v>87</v>
      </c>
      <c r="U1" s="1" t="s">
        <v>67</v>
      </c>
      <c r="V1" s="1" t="s">
        <v>88</v>
      </c>
      <c r="W1" s="1" t="s">
        <v>68</v>
      </c>
      <c r="X1" s="1" t="s">
        <v>89</v>
      </c>
      <c r="Y1" s="1" t="s">
        <v>71</v>
      </c>
      <c r="Z1" s="1" t="s">
        <v>90</v>
      </c>
      <c r="AA1" s="1" t="s">
        <v>72</v>
      </c>
      <c r="AB1" s="1" t="s">
        <v>91</v>
      </c>
      <c r="AC1" s="1" t="s">
        <v>73</v>
      </c>
      <c r="AD1" s="1" t="s">
        <v>92</v>
      </c>
      <c r="AE1" s="1" t="s">
        <v>74</v>
      </c>
      <c r="AF1" s="1" t="s">
        <v>93</v>
      </c>
      <c r="AG1" s="1" t="s">
        <v>75</v>
      </c>
      <c r="AH1" s="1" t="s">
        <v>94</v>
      </c>
      <c r="AI1" s="1" t="s">
        <v>76</v>
      </c>
      <c r="AJ1" s="1" t="s">
        <v>95</v>
      </c>
      <c r="AK1" s="1" t="s">
        <v>77</v>
      </c>
      <c r="AL1" s="1" t="s">
        <v>96</v>
      </c>
      <c r="AM1" s="1" t="s">
        <v>78</v>
      </c>
      <c r="AN1" s="1" t="s">
        <v>97</v>
      </c>
      <c r="AO1" s="1" t="s">
        <v>79</v>
      </c>
      <c r="AP1" s="1" t="s">
        <v>98</v>
      </c>
      <c r="AQ1" s="1" t="s">
        <v>80</v>
      </c>
      <c r="AR1" s="1" t="s">
        <v>99</v>
      </c>
      <c r="AS1" s="1" t="s">
        <v>81</v>
      </c>
      <c r="AT1" s="1" t="s">
        <v>100</v>
      </c>
      <c r="AU1" s="1" t="s">
        <v>82</v>
      </c>
      <c r="AV1" s="1" t="s">
        <v>101</v>
      </c>
      <c r="AW1" s="1" t="s">
        <v>83</v>
      </c>
      <c r="AX1" s="1" t="s">
        <v>102</v>
      </c>
      <c r="AY1" s="1" t="s">
        <v>84</v>
      </c>
      <c r="AZ1" s="1" t="s">
        <v>103</v>
      </c>
    </row>
    <row r="2" spans="1:52">
      <c r="A2" t="s">
        <v>0</v>
      </c>
      <c r="B2" t="s">
        <v>0</v>
      </c>
      <c r="C2">
        <v>0.13006300870055301</v>
      </c>
      <c r="D2">
        <v>0.26795847923775001</v>
      </c>
      <c r="E2">
        <v>-1.3124633333333499E-3</v>
      </c>
      <c r="F2">
        <v>0.39105458777443097</v>
      </c>
      <c r="G2">
        <v>1.2149177863654499E-2</v>
      </c>
      <c r="H2">
        <v>0.115764772136584</v>
      </c>
      <c r="I2">
        <v>6.4326211266666604</v>
      </c>
      <c r="J2">
        <v>9.46725901594926</v>
      </c>
      <c r="K2">
        <v>2.4537235216666602</v>
      </c>
      <c r="L2">
        <v>4.9318556483942197</v>
      </c>
      <c r="M2">
        <v>-15.1618121833333</v>
      </c>
      <c r="N2">
        <v>7.7107580145775696</v>
      </c>
      <c r="O2">
        <v>-82.630935282500005</v>
      </c>
      <c r="P2">
        <v>133.35126692701601</v>
      </c>
      <c r="Q2">
        <v>-66.948926342500002</v>
      </c>
      <c r="R2">
        <v>99.250437545611604</v>
      </c>
      <c r="S2">
        <v>-72.120069367499994</v>
      </c>
      <c r="T2">
        <v>17.925243618926899</v>
      </c>
      <c r="U2">
        <v>53.229821397499997</v>
      </c>
      <c r="V2">
        <v>27.5881158193693</v>
      </c>
      <c r="W2">
        <v>106.82782791</v>
      </c>
      <c r="X2">
        <v>110.047151067244</v>
      </c>
      <c r="Y2">
        <v>3.2960320424999998</v>
      </c>
      <c r="Z2">
        <v>0.317106813346341</v>
      </c>
      <c r="AA2">
        <v>35.3347550599999</v>
      </c>
      <c r="AB2">
        <v>4.8054770046148203</v>
      </c>
      <c r="AC2">
        <v>41.833495575000001</v>
      </c>
      <c r="AD2">
        <v>5.9135299210730103</v>
      </c>
      <c r="AE2">
        <v>42.024708607499903</v>
      </c>
      <c r="AF2">
        <v>6.4119290659373203</v>
      </c>
      <c r="AG2">
        <v>168.448306849999</v>
      </c>
      <c r="AH2">
        <v>17.195428312036999</v>
      </c>
      <c r="AI2">
        <v>165.945747977499</v>
      </c>
      <c r="AJ2">
        <v>18.642544034156501</v>
      </c>
      <c r="AK2">
        <v>246.789045872499</v>
      </c>
      <c r="AL2">
        <v>15.046893465844599</v>
      </c>
      <c r="AM2">
        <v>250.80629252749901</v>
      </c>
      <c r="AN2">
        <v>15.4710114707198</v>
      </c>
      <c r="AO2">
        <v>133.55015161749901</v>
      </c>
      <c r="AP2">
        <v>14.5864575047476</v>
      </c>
      <c r="AQ2">
        <v>137.761325067499</v>
      </c>
      <c r="AR2">
        <v>12.9584860669818</v>
      </c>
      <c r="AS2">
        <v>4.6692639924999897</v>
      </c>
      <c r="AT2">
        <v>7.3768851999939598</v>
      </c>
      <c r="AU2">
        <v>1.0078916325</v>
      </c>
      <c r="AV2">
        <v>7.0185241836622003</v>
      </c>
      <c r="AW2">
        <v>-0.80330349499999898</v>
      </c>
      <c r="AX2">
        <v>1.3508581258043599</v>
      </c>
      <c r="AY2">
        <v>-0.2799513475</v>
      </c>
      <c r="AZ2">
        <v>1.1641543421334599</v>
      </c>
    </row>
    <row r="3" spans="1:52">
      <c r="A3" t="s">
        <v>1</v>
      </c>
      <c r="B3" t="s">
        <v>1</v>
      </c>
      <c r="C3">
        <v>0.165539096666666</v>
      </c>
      <c r="D3">
        <v>0.271082853046338</v>
      </c>
      <c r="E3">
        <v>0.15654673999999999</v>
      </c>
      <c r="F3">
        <v>0.38792785791926099</v>
      </c>
      <c r="G3">
        <v>2.00942066666666E-2</v>
      </c>
      <c r="H3">
        <v>0.115111413695228</v>
      </c>
      <c r="I3">
        <v>4.8661785200000001</v>
      </c>
      <c r="J3">
        <v>9.4900843010579603</v>
      </c>
      <c r="K3">
        <v>1.5491134333333301</v>
      </c>
      <c r="L3">
        <v>4.8634308860996498</v>
      </c>
      <c r="M3">
        <v>-14.511381350000001</v>
      </c>
      <c r="N3">
        <v>7.5048430584294801</v>
      </c>
      <c r="O3">
        <v>-64.855321543333304</v>
      </c>
      <c r="P3">
        <v>152.75323700355699</v>
      </c>
      <c r="Q3">
        <v>-82.509444696666705</v>
      </c>
      <c r="R3">
        <v>60.838231745338099</v>
      </c>
      <c r="S3">
        <v>-70.919099813333304</v>
      </c>
      <c r="T3">
        <v>14.6507939797429</v>
      </c>
      <c r="U3">
        <v>52.7044032366666</v>
      </c>
      <c r="V3">
        <v>15.7254007716909</v>
      </c>
      <c r="W3">
        <v>101.81352315333299</v>
      </c>
      <c r="X3">
        <v>118.578255151894</v>
      </c>
      <c r="Y3">
        <v>3.2794616699999999</v>
      </c>
      <c r="Z3">
        <v>0.312318848313895</v>
      </c>
      <c r="AA3">
        <v>35.195973089999903</v>
      </c>
      <c r="AB3">
        <v>5.1391432286438103</v>
      </c>
      <c r="AC3">
        <v>40.859047916666597</v>
      </c>
      <c r="AD3">
        <v>6.4711398356313001</v>
      </c>
      <c r="AE3">
        <v>42.307689176666599</v>
      </c>
      <c r="AF3">
        <v>5.8682547449317299</v>
      </c>
      <c r="AG3">
        <v>167.86627320666599</v>
      </c>
      <c r="AH3">
        <v>20.743494396122902</v>
      </c>
      <c r="AI3">
        <v>163.879403796666</v>
      </c>
      <c r="AJ3">
        <v>19.943217731512799</v>
      </c>
      <c r="AK3">
        <v>248.51581629333299</v>
      </c>
      <c r="AL3">
        <v>15.5605657847179</v>
      </c>
      <c r="AM3">
        <v>247.369387353333</v>
      </c>
      <c r="AN3">
        <v>13.761471889890201</v>
      </c>
      <c r="AO3">
        <v>137.22485794666599</v>
      </c>
      <c r="AP3">
        <v>13.863565874737899</v>
      </c>
      <c r="AQ3">
        <v>136.49489876999999</v>
      </c>
      <c r="AR3">
        <v>12.5375814815431</v>
      </c>
      <c r="AS3">
        <v>4.9370883633333298</v>
      </c>
      <c r="AT3">
        <v>6.0432526676313501</v>
      </c>
      <c r="AU3">
        <v>-0.28083845333333302</v>
      </c>
      <c r="AV3">
        <v>5.4085922670377604</v>
      </c>
      <c r="AW3">
        <v>-1.18561039666666</v>
      </c>
      <c r="AX3">
        <v>1.3348375202732801</v>
      </c>
      <c r="AY3">
        <v>-6.7078750000000006E-2</v>
      </c>
      <c r="AZ3">
        <v>1.04950038667819</v>
      </c>
    </row>
    <row r="4" spans="1:52">
      <c r="A4" t="s">
        <v>2</v>
      </c>
      <c r="B4" t="s">
        <v>2</v>
      </c>
      <c r="C4">
        <v>0.11509056249999899</v>
      </c>
      <c r="D4">
        <v>0.269786198756235</v>
      </c>
      <c r="E4">
        <v>0.238378307499999</v>
      </c>
      <c r="F4">
        <v>0.39796774668086299</v>
      </c>
      <c r="G4">
        <v>1.172171E-2</v>
      </c>
      <c r="H4">
        <v>0.115660858986269</v>
      </c>
      <c r="I4">
        <v>9.9821650149999996</v>
      </c>
      <c r="J4">
        <v>9.7110642423037508</v>
      </c>
      <c r="K4">
        <v>3.0650244899999999</v>
      </c>
      <c r="L4">
        <v>5.1475998164379</v>
      </c>
      <c r="M4">
        <v>-15.564210577500001</v>
      </c>
      <c r="N4">
        <v>7.5782408587019896</v>
      </c>
      <c r="O4">
        <v>-88.899226757999998</v>
      </c>
      <c r="P4">
        <v>133.543205261276</v>
      </c>
      <c r="Q4">
        <v>-83.416433470000001</v>
      </c>
      <c r="R4">
        <v>71.805958230746299</v>
      </c>
      <c r="S4">
        <v>-72.308765932</v>
      </c>
      <c r="T4">
        <v>20.5412121286702</v>
      </c>
      <c r="U4">
        <v>54.738954409999998</v>
      </c>
      <c r="V4">
        <v>37.851023097096601</v>
      </c>
      <c r="W4">
        <v>102.102220965999</v>
      </c>
      <c r="X4">
        <v>113.84146790501499</v>
      </c>
      <c r="Y4">
        <v>3.2238793700000001</v>
      </c>
      <c r="Z4">
        <v>0.325004702075747</v>
      </c>
      <c r="AA4">
        <v>34.389286728000002</v>
      </c>
      <c r="AB4">
        <v>5.8779425325182499</v>
      </c>
      <c r="AC4">
        <v>41.666925696</v>
      </c>
      <c r="AD4">
        <v>6.55232677045462</v>
      </c>
      <c r="AE4">
        <v>41.972594628000003</v>
      </c>
      <c r="AF4">
        <v>6.6867972291902502</v>
      </c>
      <c r="AG4">
        <v>166.92291904199999</v>
      </c>
      <c r="AH4">
        <v>18.6670208095411</v>
      </c>
      <c r="AI4">
        <v>167.61556052200001</v>
      </c>
      <c r="AJ4">
        <v>17.941017650149799</v>
      </c>
      <c r="AK4">
        <v>248.41464202399999</v>
      </c>
      <c r="AL4">
        <v>16.1887606186033</v>
      </c>
      <c r="AM4">
        <v>250.128696923999</v>
      </c>
      <c r="AN4">
        <v>16.614292408231599</v>
      </c>
      <c r="AO4">
        <v>134.59390985799999</v>
      </c>
      <c r="AP4">
        <v>16.073115220364802</v>
      </c>
      <c r="AQ4">
        <v>135.12028215999999</v>
      </c>
      <c r="AR4">
        <v>15.5064995610735</v>
      </c>
      <c r="AS4">
        <v>5.114915066</v>
      </c>
      <c r="AT4">
        <v>6.4004317396938903</v>
      </c>
      <c r="AU4">
        <v>-1.0729592320000001</v>
      </c>
      <c r="AV4">
        <v>6.2588771712030304</v>
      </c>
      <c r="AW4">
        <v>-0.97073838999999995</v>
      </c>
      <c r="AX4">
        <v>1.40880070547504</v>
      </c>
      <c r="AY4">
        <v>0.131174605999999</v>
      </c>
      <c r="AZ4">
        <v>1.0371146541654199</v>
      </c>
    </row>
    <row r="5" spans="1:52">
      <c r="A5" t="s">
        <v>3</v>
      </c>
      <c r="B5" t="s">
        <v>3</v>
      </c>
      <c r="C5">
        <v>0.16214857898002599</v>
      </c>
      <c r="D5">
        <v>0.26704144987318701</v>
      </c>
      <c r="E5">
        <v>0.117594223333333</v>
      </c>
      <c r="F5">
        <v>0.38147348000391601</v>
      </c>
      <c r="G5">
        <v>3.1090952319494901E-2</v>
      </c>
      <c r="H5">
        <v>0.117466053314266</v>
      </c>
      <c r="I5">
        <v>1.2999888100000001</v>
      </c>
      <c r="J5">
        <v>8.7916284654194108</v>
      </c>
      <c r="K5">
        <v>1.79913405666666</v>
      </c>
      <c r="L5">
        <v>4.9545449793879097</v>
      </c>
      <c r="M5">
        <v>-16.297996560000001</v>
      </c>
      <c r="N5">
        <v>7.0222249314438301</v>
      </c>
      <c r="O5">
        <v>-43.654404384999999</v>
      </c>
      <c r="P5">
        <v>163.84450839866599</v>
      </c>
      <c r="Q5">
        <v>-92.506349624999999</v>
      </c>
      <c r="R5">
        <v>21.142571620746001</v>
      </c>
      <c r="S5">
        <v>-71.260817609999904</v>
      </c>
      <c r="T5">
        <v>17.66610720273</v>
      </c>
      <c r="U5">
        <v>54.570280797499997</v>
      </c>
      <c r="V5">
        <v>30.623699227456601</v>
      </c>
      <c r="W5">
        <v>96.616621082499904</v>
      </c>
      <c r="X5">
        <v>122.784202933058</v>
      </c>
      <c r="Y5">
        <v>3.2810648075</v>
      </c>
      <c r="Z5">
        <v>0.322850117079165</v>
      </c>
      <c r="AA5">
        <v>34.919190117500001</v>
      </c>
      <c r="AB5">
        <v>4.76631275476859</v>
      </c>
      <c r="AC5">
        <v>41.207186714999899</v>
      </c>
      <c r="AD5">
        <v>6.0310050705151603</v>
      </c>
      <c r="AE5">
        <v>41.183669809999998</v>
      </c>
      <c r="AF5">
        <v>6.4526461969943503</v>
      </c>
      <c r="AG5">
        <v>169.626061974999</v>
      </c>
      <c r="AH5">
        <v>23.894360954545199</v>
      </c>
      <c r="AI5">
        <v>164.97153288999999</v>
      </c>
      <c r="AJ5">
        <v>19.7917240145932</v>
      </c>
      <c r="AK5">
        <v>242.70113230499999</v>
      </c>
      <c r="AL5">
        <v>15.818451970126899</v>
      </c>
      <c r="AM5">
        <v>250.06687823249999</v>
      </c>
      <c r="AN5">
        <v>15.364254364745801</v>
      </c>
      <c r="AO5">
        <v>128.40280047499999</v>
      </c>
      <c r="AP5">
        <v>16.799955917414</v>
      </c>
      <c r="AQ5">
        <v>138.14790091750001</v>
      </c>
      <c r="AR5">
        <v>13.5026090876436</v>
      </c>
      <c r="AS5">
        <v>2.8834248825</v>
      </c>
      <c r="AT5">
        <v>8.3533725929393299</v>
      </c>
      <c r="AU5">
        <v>0.65197520499999995</v>
      </c>
      <c r="AV5">
        <v>7.7342054895685504</v>
      </c>
      <c r="AW5">
        <v>-0.61744848500000005</v>
      </c>
      <c r="AX5">
        <v>1.48654890968554</v>
      </c>
      <c r="AY5">
        <v>9.0928557499999799E-2</v>
      </c>
      <c r="AZ5">
        <v>1.3485846469671401</v>
      </c>
    </row>
    <row r="6" spans="1:52">
      <c r="A6" t="s">
        <v>4</v>
      </c>
      <c r="B6" t="s">
        <v>4</v>
      </c>
      <c r="C6">
        <v>-4.9247285000000002E-2</v>
      </c>
      <c r="D6">
        <v>0.32385688494821901</v>
      </c>
      <c r="E6">
        <v>7.6467844999999895E-2</v>
      </c>
      <c r="F6">
        <v>0.36665806869547002</v>
      </c>
      <c r="G6">
        <v>4.7627084999999902E-2</v>
      </c>
      <c r="H6">
        <v>0.11569039543331799</v>
      </c>
      <c r="I6">
        <v>4.0739299400000002</v>
      </c>
      <c r="J6">
        <v>10.2283723869936</v>
      </c>
      <c r="K6">
        <v>1.6011074249999899</v>
      </c>
      <c r="L6">
        <v>3.3015452060775199</v>
      </c>
      <c r="M6">
        <v>-5.3551328800000002</v>
      </c>
      <c r="N6">
        <v>9.3870223739589793</v>
      </c>
      <c r="O6">
        <v>-113.84925144</v>
      </c>
      <c r="P6">
        <v>98.669086028986598</v>
      </c>
      <c r="Q6">
        <v>-50.533064984999903</v>
      </c>
      <c r="R6">
        <v>119.006005461266</v>
      </c>
      <c r="S6">
        <v>-70.422973554999999</v>
      </c>
      <c r="T6">
        <v>11.9172821336263</v>
      </c>
      <c r="U6">
        <v>54.155392239999998</v>
      </c>
      <c r="V6">
        <v>13.460177430889299</v>
      </c>
      <c r="W6">
        <v>131.632162475</v>
      </c>
      <c r="X6">
        <v>47.554970576239903</v>
      </c>
      <c r="Y6">
        <v>3.2282007599999898</v>
      </c>
      <c r="Z6">
        <v>0.320704610594372</v>
      </c>
      <c r="AA6">
        <v>34.610460144999998</v>
      </c>
      <c r="AB6">
        <v>6.2269185829156104</v>
      </c>
      <c r="AC6">
        <v>41.982223054999999</v>
      </c>
      <c r="AD6">
        <v>6.3506959951872899</v>
      </c>
      <c r="AE6">
        <v>43.349595815000001</v>
      </c>
      <c r="AF6">
        <v>6.2859875432227899</v>
      </c>
      <c r="AG6">
        <v>167.352618635</v>
      </c>
      <c r="AH6">
        <v>17.9194306194333</v>
      </c>
      <c r="AI6">
        <v>169.943218844999</v>
      </c>
      <c r="AJ6">
        <v>20.792658940737699</v>
      </c>
      <c r="AK6">
        <v>248.140903334999</v>
      </c>
      <c r="AL6">
        <v>16.243654443164299</v>
      </c>
      <c r="AM6">
        <v>253.17324331499901</v>
      </c>
      <c r="AN6">
        <v>15.927964631496099</v>
      </c>
      <c r="AO6">
        <v>133.76171990499901</v>
      </c>
      <c r="AP6">
        <v>16.7558791082635</v>
      </c>
      <c r="AQ6">
        <v>134.014511459999</v>
      </c>
      <c r="AR6">
        <v>13.8798550004484</v>
      </c>
      <c r="AS6">
        <v>1.61995753</v>
      </c>
      <c r="AT6">
        <v>6.8788126212278504</v>
      </c>
      <c r="AU6">
        <v>0.55718122000000003</v>
      </c>
      <c r="AV6">
        <v>6.8422341800576296</v>
      </c>
      <c r="AW6">
        <v>-0.90904637999999904</v>
      </c>
      <c r="AX6">
        <v>1.4023101754637799</v>
      </c>
      <c r="AY6">
        <v>-0.23192237499999999</v>
      </c>
      <c r="AZ6">
        <v>1.16457644773895</v>
      </c>
    </row>
    <row r="7" spans="1:52">
      <c r="A7" t="s">
        <v>5</v>
      </c>
      <c r="B7" t="s">
        <v>5</v>
      </c>
      <c r="C7">
        <v>-4.2191839999999897E-2</v>
      </c>
      <c r="D7">
        <v>0.40364728589716897</v>
      </c>
      <c r="E7">
        <v>8.4146529999999997E-2</v>
      </c>
      <c r="F7">
        <v>0.38152168186664598</v>
      </c>
      <c r="G7">
        <v>3.8966774999999898E-2</v>
      </c>
      <c r="H7">
        <v>0.1259022162874</v>
      </c>
      <c r="I7">
        <v>2.1907099699999999</v>
      </c>
      <c r="J7">
        <v>10.0967120612017</v>
      </c>
      <c r="K7">
        <v>0.86327545500000002</v>
      </c>
      <c r="L7">
        <v>3.5700939308243802</v>
      </c>
      <c r="M7">
        <v>-10.25240561</v>
      </c>
      <c r="N7">
        <v>7.8951203175033404</v>
      </c>
      <c r="O7">
        <v>-99.910221949999993</v>
      </c>
      <c r="P7">
        <v>131.25445314758099</v>
      </c>
      <c r="Q7">
        <v>-81.917503034999996</v>
      </c>
      <c r="R7">
        <v>61.438820181699597</v>
      </c>
      <c r="S7">
        <v>-70.118037119999997</v>
      </c>
      <c r="T7">
        <v>13.388351752544001</v>
      </c>
      <c r="U7">
        <v>56.46631146</v>
      </c>
      <c r="V7">
        <v>24.192314006104599</v>
      </c>
      <c r="W7">
        <v>131.05792367000001</v>
      </c>
      <c r="X7">
        <v>65.766948217104002</v>
      </c>
      <c r="Y7">
        <v>3.4042791399999901</v>
      </c>
      <c r="Z7">
        <v>0.307724432022007</v>
      </c>
      <c r="AA7">
        <v>35.437895769999898</v>
      </c>
      <c r="AB7">
        <v>4.1532384280033696</v>
      </c>
      <c r="AC7">
        <v>40.545710100000001</v>
      </c>
      <c r="AD7">
        <v>5.5834078659523501</v>
      </c>
      <c r="AE7">
        <v>40.5168908999999</v>
      </c>
      <c r="AF7">
        <v>5.9301986119236103</v>
      </c>
      <c r="AG7">
        <v>165.00103351499899</v>
      </c>
      <c r="AH7">
        <v>21.3096055512943</v>
      </c>
      <c r="AI7">
        <v>156.443368039999</v>
      </c>
      <c r="AJ7">
        <v>28.245622355122102</v>
      </c>
      <c r="AK7">
        <v>237.32125776999999</v>
      </c>
      <c r="AL7">
        <v>13.3894998328882</v>
      </c>
      <c r="AM7">
        <v>238.73706910499999</v>
      </c>
      <c r="AN7">
        <v>18.740877036203699</v>
      </c>
      <c r="AO7">
        <v>131.17591712999999</v>
      </c>
      <c r="AP7">
        <v>14.179719727491999</v>
      </c>
      <c r="AQ7">
        <v>135.41960735000001</v>
      </c>
      <c r="AR7">
        <v>15.9105913811633</v>
      </c>
      <c r="AS7">
        <v>1.316824395</v>
      </c>
      <c r="AT7">
        <v>6.2022983522301898</v>
      </c>
      <c r="AU7">
        <v>2.4484985699999902</v>
      </c>
      <c r="AV7">
        <v>5.3622238600768801</v>
      </c>
      <c r="AW7">
        <v>-0.98847760500000004</v>
      </c>
      <c r="AX7">
        <v>1.28110499520921</v>
      </c>
      <c r="AY7">
        <v>-7.5685719999999998E-2</v>
      </c>
      <c r="AZ7">
        <v>1.1416058538126099</v>
      </c>
    </row>
    <row r="8" spans="1:52">
      <c r="A8" t="s">
        <v>6</v>
      </c>
      <c r="B8" t="s">
        <v>6</v>
      </c>
      <c r="C8">
        <v>-3.5936857499999898E-2</v>
      </c>
      <c r="D8">
        <v>0.31222873158211001</v>
      </c>
      <c r="E8">
        <v>0.137418157499999</v>
      </c>
      <c r="F8">
        <v>0.36744002453781799</v>
      </c>
      <c r="G8">
        <v>3.4027789999999898E-2</v>
      </c>
      <c r="H8">
        <v>0.110825058406803</v>
      </c>
      <c r="I8">
        <v>4.2545747174999997</v>
      </c>
      <c r="J8">
        <v>10.196815779081501</v>
      </c>
      <c r="K8">
        <v>1.2545644675000001</v>
      </c>
      <c r="L8">
        <v>3.23776045826656</v>
      </c>
      <c r="M8">
        <v>-7.8630138574999897</v>
      </c>
      <c r="N8">
        <v>8.5075391407692909</v>
      </c>
      <c r="O8">
        <v>-124.015445258333</v>
      </c>
      <c r="P8">
        <v>87.003261688524702</v>
      </c>
      <c r="Q8">
        <v>-61.5185093199999</v>
      </c>
      <c r="R8">
        <v>105.210577987192</v>
      </c>
      <c r="S8">
        <v>-70.300029128333307</v>
      </c>
      <c r="T8">
        <v>15.9970214042508</v>
      </c>
      <c r="U8">
        <v>54.820964501666602</v>
      </c>
      <c r="V8">
        <v>26.588934217370799</v>
      </c>
      <c r="W8">
        <v>132.98296217500001</v>
      </c>
      <c r="X8">
        <v>56.417607892557903</v>
      </c>
      <c r="Y8">
        <v>3.2353172433333302</v>
      </c>
      <c r="Z8">
        <v>0.330731434128061</v>
      </c>
      <c r="AA8">
        <v>33.824896419999902</v>
      </c>
      <c r="AB8">
        <v>5.9173128462750197</v>
      </c>
      <c r="AC8">
        <v>41.9314601266666</v>
      </c>
      <c r="AD8">
        <v>6.2675224571363204</v>
      </c>
      <c r="AE8">
        <v>41.766237806666602</v>
      </c>
      <c r="AF8">
        <v>6.6445138912008996</v>
      </c>
      <c r="AG8">
        <v>168.118851983333</v>
      </c>
      <c r="AH8">
        <v>19.2761540810301</v>
      </c>
      <c r="AI8">
        <v>165.18060518499999</v>
      </c>
      <c r="AJ8">
        <v>21.5877315923188</v>
      </c>
      <c r="AK8">
        <v>247.408167865</v>
      </c>
      <c r="AL8">
        <v>15.380682091093099</v>
      </c>
      <c r="AM8">
        <v>248.01436386833299</v>
      </c>
      <c r="AN8">
        <v>17.253244409858599</v>
      </c>
      <c r="AO8">
        <v>134.35366814166599</v>
      </c>
      <c r="AP8">
        <v>15.3922309084986</v>
      </c>
      <c r="AQ8">
        <v>135.40494326000001</v>
      </c>
      <c r="AR8">
        <v>15.1911591276109</v>
      </c>
      <c r="AS8">
        <v>4.7018388516666603</v>
      </c>
      <c r="AT8">
        <v>6.3433647747527004</v>
      </c>
      <c r="AU8">
        <v>0.95809752500000001</v>
      </c>
      <c r="AV8">
        <v>6.0211714055011303</v>
      </c>
      <c r="AW8">
        <v>-1.2019310483333301</v>
      </c>
      <c r="AX8">
        <v>1.44772278761066</v>
      </c>
      <c r="AY8">
        <v>-5.69951016666667E-2</v>
      </c>
      <c r="AZ8">
        <v>1.0861388753182399</v>
      </c>
    </row>
    <row r="9" spans="1:52">
      <c r="A9" t="s">
        <v>7</v>
      </c>
      <c r="B9" t="s">
        <v>7</v>
      </c>
      <c r="C9">
        <v>-3.854867E-2</v>
      </c>
      <c r="D9">
        <v>0.31618355541647097</v>
      </c>
      <c r="E9">
        <v>0.242591156666666</v>
      </c>
      <c r="F9">
        <v>0.364076066916517</v>
      </c>
      <c r="G9">
        <v>2.7524773333333301E-2</v>
      </c>
      <c r="H9">
        <v>0.113576327205015</v>
      </c>
      <c r="I9">
        <v>-2.13966172666666</v>
      </c>
      <c r="J9">
        <v>9.2104182285606093</v>
      </c>
      <c r="K9">
        <v>1.1520408499999999</v>
      </c>
      <c r="L9">
        <v>3.24464705647704</v>
      </c>
      <c r="M9">
        <v>-12.1453013933333</v>
      </c>
      <c r="N9">
        <v>7.4353273491961396</v>
      </c>
      <c r="O9">
        <v>-72.337526076666606</v>
      </c>
      <c r="P9">
        <v>153.48470251334399</v>
      </c>
      <c r="Q9">
        <v>-92.448841200000004</v>
      </c>
      <c r="R9">
        <v>20.117200969367701</v>
      </c>
      <c r="S9">
        <v>-67.862876499999899</v>
      </c>
      <c r="T9">
        <v>17.885370493969099</v>
      </c>
      <c r="U9">
        <v>56.415652576666602</v>
      </c>
      <c r="V9">
        <v>26.344545904576702</v>
      </c>
      <c r="W9">
        <v>133.43462301333301</v>
      </c>
      <c r="X9">
        <v>56.060052924195602</v>
      </c>
      <c r="Y9">
        <v>3.2323136333333302</v>
      </c>
      <c r="Z9">
        <v>0.34652839630127202</v>
      </c>
      <c r="AA9">
        <v>33.623125656666602</v>
      </c>
      <c r="AB9">
        <v>5.9535707803467801</v>
      </c>
      <c r="AC9">
        <v>42.459492013333303</v>
      </c>
      <c r="AD9">
        <v>6.3848302014484197</v>
      </c>
      <c r="AE9">
        <v>41.218898750000001</v>
      </c>
      <c r="AF9">
        <v>6.6220127500511303</v>
      </c>
      <c r="AG9">
        <v>170.02728400666601</v>
      </c>
      <c r="AH9">
        <v>19.216765725932099</v>
      </c>
      <c r="AI9">
        <v>166.89944267000001</v>
      </c>
      <c r="AJ9">
        <v>20.173625288331401</v>
      </c>
      <c r="AK9">
        <v>246.39484598666601</v>
      </c>
      <c r="AL9">
        <v>16.3833267755798</v>
      </c>
      <c r="AM9">
        <v>251.452728693333</v>
      </c>
      <c r="AN9">
        <v>16.361544053737099</v>
      </c>
      <c r="AO9">
        <v>131.62264538666599</v>
      </c>
      <c r="AP9">
        <v>16.606673288355299</v>
      </c>
      <c r="AQ9">
        <v>139.379723943333</v>
      </c>
      <c r="AR9">
        <v>12.791696836635801</v>
      </c>
      <c r="AS9">
        <v>4.5064359566666603</v>
      </c>
      <c r="AT9">
        <v>8.0222253360798206</v>
      </c>
      <c r="AU9">
        <v>4.4777560000000403E-2</v>
      </c>
      <c r="AV9">
        <v>7.9946970870936704</v>
      </c>
      <c r="AW9">
        <v>-0.72431385000000004</v>
      </c>
      <c r="AX9">
        <v>1.5311084615555901</v>
      </c>
      <c r="AY9">
        <v>2.2918146666666601E-2</v>
      </c>
      <c r="AZ9">
        <v>1.4405812885460101</v>
      </c>
    </row>
    <row r="10" spans="1:52">
      <c r="A10" t="s">
        <v>8</v>
      </c>
      <c r="B10" t="s">
        <v>8</v>
      </c>
      <c r="C10">
        <v>7.6237088979421802E-2</v>
      </c>
      <c r="D10">
        <v>0.32288839757599003</v>
      </c>
      <c r="E10">
        <v>0.136820717499999</v>
      </c>
      <c r="F10">
        <v>0.37249631581641102</v>
      </c>
      <c r="G10">
        <v>3.2233484230630001E-2</v>
      </c>
      <c r="H10">
        <v>0.110737795252392</v>
      </c>
      <c r="I10">
        <v>9.5410159274999895</v>
      </c>
      <c r="J10">
        <v>9.7499537335108997</v>
      </c>
      <c r="K10">
        <v>1.148246265</v>
      </c>
      <c r="L10">
        <v>3.2652609552267702</v>
      </c>
      <c r="M10">
        <v>-9.6350750974999997</v>
      </c>
      <c r="N10">
        <v>8.2401362393378896</v>
      </c>
      <c r="O10">
        <v>-87.317406582499999</v>
      </c>
      <c r="P10">
        <v>116.734523545535</v>
      </c>
      <c r="Q10">
        <v>-24.781056535000001</v>
      </c>
      <c r="R10">
        <v>135.70100499851699</v>
      </c>
      <c r="S10">
        <v>-74.216513862499994</v>
      </c>
      <c r="T10">
        <v>17.930473426413901</v>
      </c>
      <c r="U10">
        <v>51.405895985000001</v>
      </c>
      <c r="V10">
        <v>20.067637389817001</v>
      </c>
      <c r="W10">
        <v>125.818501527499</v>
      </c>
      <c r="X10">
        <v>84.812604951116896</v>
      </c>
      <c r="Y10">
        <v>3.3262452924999999</v>
      </c>
      <c r="Z10">
        <v>0.31445158963418801</v>
      </c>
      <c r="AA10">
        <v>35.516855024999998</v>
      </c>
      <c r="AB10">
        <v>5.0462196601072096</v>
      </c>
      <c r="AC10">
        <v>40.385509247499897</v>
      </c>
      <c r="AD10">
        <v>6.0978497204636897</v>
      </c>
      <c r="AE10">
        <v>41.3047413225</v>
      </c>
      <c r="AF10">
        <v>6.4632166208386099</v>
      </c>
      <c r="AG10">
        <v>168.71211696</v>
      </c>
      <c r="AH10">
        <v>21.5335702942075</v>
      </c>
      <c r="AI10">
        <v>166.93624238250001</v>
      </c>
      <c r="AJ10">
        <v>20.251556424235201</v>
      </c>
      <c r="AK10">
        <v>241.06589317749899</v>
      </c>
      <c r="AL10">
        <v>14.8301365793049</v>
      </c>
      <c r="AM10">
        <v>249.57820150250001</v>
      </c>
      <c r="AN10">
        <v>15.620058789901799</v>
      </c>
      <c r="AO10">
        <v>128.779252222499</v>
      </c>
      <c r="AP10">
        <v>16.726548998553</v>
      </c>
      <c r="AQ10">
        <v>137.94937136499999</v>
      </c>
      <c r="AR10">
        <v>13.026449621730301</v>
      </c>
      <c r="AS10">
        <v>2.5006299150000002</v>
      </c>
      <c r="AT10">
        <v>6.4874830345762398</v>
      </c>
      <c r="AU10">
        <v>3.65073640249999</v>
      </c>
      <c r="AV10">
        <v>5.9533086683613901</v>
      </c>
      <c r="AW10">
        <v>-0.76556746749999904</v>
      </c>
      <c r="AX10">
        <v>1.2366470300227099</v>
      </c>
      <c r="AY10">
        <v>-0.15400330249999999</v>
      </c>
      <c r="AZ10">
        <v>1.0653008665305399</v>
      </c>
    </row>
    <row r="11" spans="1:52">
      <c r="A11" t="s">
        <v>9</v>
      </c>
      <c r="B11" t="s">
        <v>9</v>
      </c>
      <c r="C11">
        <v>4.9590744999999901E-2</v>
      </c>
      <c r="D11">
        <v>0.31085814046841498</v>
      </c>
      <c r="E11">
        <v>0.256808964999999</v>
      </c>
      <c r="F11">
        <v>0.35599259300318098</v>
      </c>
      <c r="G11">
        <v>1.94812199999999E-2</v>
      </c>
      <c r="H11">
        <v>0.10934635994496</v>
      </c>
      <c r="I11">
        <v>4.2818171649999899</v>
      </c>
      <c r="J11">
        <v>9.5926156018281095</v>
      </c>
      <c r="K11">
        <v>0.36323717</v>
      </c>
      <c r="L11">
        <v>3.1350145020331301</v>
      </c>
      <c r="M11">
        <v>-9.5464036149999902</v>
      </c>
      <c r="N11">
        <v>7.6138176960967998</v>
      </c>
      <c r="O11">
        <v>-61.816389109999903</v>
      </c>
      <c r="P11">
        <v>149.22576981890401</v>
      </c>
      <c r="Q11">
        <v>-68.669812774999997</v>
      </c>
      <c r="R11">
        <v>89.071096421307999</v>
      </c>
      <c r="S11">
        <v>-71.962660725000006</v>
      </c>
      <c r="T11">
        <v>20.414745382163499</v>
      </c>
      <c r="U11">
        <v>51.861746574999998</v>
      </c>
      <c r="V11">
        <v>27.911091638141301</v>
      </c>
      <c r="W11">
        <v>113.96618108499899</v>
      </c>
      <c r="X11">
        <v>105.690801425507</v>
      </c>
      <c r="Y11">
        <v>3.19064243</v>
      </c>
      <c r="Z11">
        <v>0.32959236894418198</v>
      </c>
      <c r="AA11">
        <v>33.265361284999997</v>
      </c>
      <c r="AB11">
        <v>6.9917823403453303</v>
      </c>
      <c r="AC11">
        <v>43.572972794999998</v>
      </c>
      <c r="AD11">
        <v>6.8550846427196701</v>
      </c>
      <c r="AE11">
        <v>41.997604115000001</v>
      </c>
      <c r="AF11">
        <v>6.9349588860073199</v>
      </c>
      <c r="AG11">
        <v>166.68167310499999</v>
      </c>
      <c r="AH11">
        <v>24.9808470083074</v>
      </c>
      <c r="AI11">
        <v>169.32470065499999</v>
      </c>
      <c r="AJ11">
        <v>16.9457281100701</v>
      </c>
      <c r="AK11">
        <v>250.28374857499901</v>
      </c>
      <c r="AL11">
        <v>18.535017563865399</v>
      </c>
      <c r="AM11">
        <v>249.85494309000001</v>
      </c>
      <c r="AN11">
        <v>16.713817470434901</v>
      </c>
      <c r="AO11">
        <v>134.679030799999</v>
      </c>
      <c r="AP11">
        <v>15.5904488600878</v>
      </c>
      <c r="AQ11">
        <v>133.69890644500001</v>
      </c>
      <c r="AR11">
        <v>16.071353807479198</v>
      </c>
      <c r="AS11">
        <v>3.2570915749999898</v>
      </c>
      <c r="AT11">
        <v>5.6452234220335997</v>
      </c>
      <c r="AU11">
        <v>0.82190450500000001</v>
      </c>
      <c r="AV11">
        <v>5.2738874890658503</v>
      </c>
      <c r="AW11">
        <v>-1.08217897</v>
      </c>
      <c r="AX11">
        <v>1.3320623280770301</v>
      </c>
      <c r="AY11">
        <v>-0.50037954500000004</v>
      </c>
      <c r="AZ11">
        <v>0.99112815009658195</v>
      </c>
    </row>
    <row r="12" spans="1:52">
      <c r="A12" t="s">
        <v>10</v>
      </c>
      <c r="B12" t="s">
        <v>10</v>
      </c>
      <c r="C12">
        <v>4.0276341999999903E-2</v>
      </c>
      <c r="D12">
        <v>0.31609591099874401</v>
      </c>
      <c r="E12">
        <v>0.25149006599999901</v>
      </c>
      <c r="F12">
        <v>0.37689979662975898</v>
      </c>
      <c r="G12">
        <v>2.6472165999999998E-2</v>
      </c>
      <c r="H12">
        <v>0.111204140318566</v>
      </c>
      <c r="I12">
        <v>9.7272146040000003</v>
      </c>
      <c r="J12">
        <v>9.1530977097981996</v>
      </c>
      <c r="K12">
        <v>0.85765691799999999</v>
      </c>
      <c r="L12">
        <v>3.19528682508188</v>
      </c>
      <c r="M12">
        <v>-8.5200260139999902</v>
      </c>
      <c r="N12">
        <v>7.8792577463819402</v>
      </c>
      <c r="O12">
        <v>-83.604192111999893</v>
      </c>
      <c r="P12">
        <v>131.701100709413</v>
      </c>
      <c r="Q12">
        <v>-70.222037749999899</v>
      </c>
      <c r="R12">
        <v>90.967458913550203</v>
      </c>
      <c r="S12">
        <v>-73.826653858</v>
      </c>
      <c r="T12">
        <v>19.374332484049699</v>
      </c>
      <c r="U12">
        <v>53.679136153999998</v>
      </c>
      <c r="V12">
        <v>39.951243130011399</v>
      </c>
      <c r="W12">
        <v>112.293286878</v>
      </c>
      <c r="X12">
        <v>104.907244112187</v>
      </c>
      <c r="Y12">
        <v>3.2892970639999999</v>
      </c>
      <c r="Z12">
        <v>0.31516003340978499</v>
      </c>
      <c r="AA12">
        <v>35.109741915999997</v>
      </c>
      <c r="AB12">
        <v>5.5576497706977097</v>
      </c>
      <c r="AC12">
        <v>41.205575697999997</v>
      </c>
      <c r="AD12">
        <v>6.3249390848572498</v>
      </c>
      <c r="AE12">
        <v>41.476747947999897</v>
      </c>
      <c r="AF12">
        <v>6.2187558122609001</v>
      </c>
      <c r="AG12">
        <v>166.887750012</v>
      </c>
      <c r="AH12">
        <v>20.7232705297981</v>
      </c>
      <c r="AI12">
        <v>167.12318485399999</v>
      </c>
      <c r="AJ12">
        <v>22.835237991410398</v>
      </c>
      <c r="AK12">
        <v>248.91094357</v>
      </c>
      <c r="AL12">
        <v>15.5628012169517</v>
      </c>
      <c r="AM12">
        <v>243.652460252</v>
      </c>
      <c r="AN12">
        <v>15.8378521757688</v>
      </c>
      <c r="AO12">
        <v>137.99182330799999</v>
      </c>
      <c r="AP12">
        <v>12.8624451152546</v>
      </c>
      <c r="AQ12">
        <v>133.19087179600001</v>
      </c>
      <c r="AR12">
        <v>15.3793936683656</v>
      </c>
      <c r="AS12">
        <v>5.3339524420000002</v>
      </c>
      <c r="AT12">
        <v>5.7248083466498398</v>
      </c>
      <c r="AU12">
        <v>-0.190656875999999</v>
      </c>
      <c r="AV12">
        <v>5.3880368161563599</v>
      </c>
      <c r="AW12">
        <v>-1.270884288</v>
      </c>
      <c r="AX12">
        <v>1.23849686465095</v>
      </c>
      <c r="AY12">
        <v>8.3636471999999906E-2</v>
      </c>
      <c r="AZ12">
        <v>1.0594296478332801</v>
      </c>
    </row>
    <row r="13" spans="1:52">
      <c r="A13" t="s">
        <v>11</v>
      </c>
      <c r="B13" t="s">
        <v>11</v>
      </c>
      <c r="C13">
        <v>3.9267900000000003E-3</v>
      </c>
      <c r="D13">
        <v>0.31003695867301301</v>
      </c>
      <c r="E13">
        <v>0.18394644999999901</v>
      </c>
      <c r="F13">
        <v>0.351383089095751</v>
      </c>
      <c r="G13">
        <v>1.176282E-2</v>
      </c>
      <c r="H13">
        <v>0.111028678245825</v>
      </c>
      <c r="I13">
        <v>-3.36807452</v>
      </c>
      <c r="J13">
        <v>8.4490887520505709</v>
      </c>
      <c r="K13">
        <v>0.89461544000000004</v>
      </c>
      <c r="L13">
        <v>3.1494508379008201</v>
      </c>
      <c r="M13">
        <v>-12.676399519999899</v>
      </c>
      <c r="N13">
        <v>7.5013511071147798</v>
      </c>
      <c r="O13">
        <v>-59.28365823</v>
      </c>
      <c r="P13">
        <v>159.74368571788699</v>
      </c>
      <c r="Q13">
        <v>-93.591616179999903</v>
      </c>
      <c r="R13">
        <v>29.6785312818572</v>
      </c>
      <c r="S13">
        <v>-68.794481329999996</v>
      </c>
      <c r="T13">
        <v>30.566952975784002</v>
      </c>
      <c r="U13">
        <v>49.833179829999999</v>
      </c>
      <c r="V13">
        <v>31.107287572717102</v>
      </c>
      <c r="W13">
        <v>118.25333038999899</v>
      </c>
      <c r="X13">
        <v>94.344452971156699</v>
      </c>
      <c r="Y13">
        <v>3.29383743</v>
      </c>
      <c r="Z13">
        <v>0.32144843157198499</v>
      </c>
      <c r="AA13">
        <v>34.348120519999902</v>
      </c>
      <c r="AB13">
        <v>4.8620001380296403</v>
      </c>
      <c r="AC13">
        <v>41.609383319999999</v>
      </c>
      <c r="AD13">
        <v>6.7028144985690803</v>
      </c>
      <c r="AE13">
        <v>43.892535099999897</v>
      </c>
      <c r="AF13">
        <v>7.0441217455349996</v>
      </c>
      <c r="AG13">
        <v>161.94664904999999</v>
      </c>
      <c r="AH13">
        <v>20.330054562960498</v>
      </c>
      <c r="AI13">
        <v>167.58207118999999</v>
      </c>
      <c r="AJ13">
        <v>16.839798071303299</v>
      </c>
      <c r="AK13">
        <v>245.90683730999999</v>
      </c>
      <c r="AL13">
        <v>16.8508272879901</v>
      </c>
      <c r="AM13">
        <v>256.78418023</v>
      </c>
      <c r="AN13">
        <v>15.106857019728</v>
      </c>
      <c r="AO13">
        <v>132.87771221</v>
      </c>
      <c r="AP13">
        <v>17.851136033383799</v>
      </c>
      <c r="AQ13">
        <v>140.3255571</v>
      </c>
      <c r="AR13">
        <v>10.1617431823611</v>
      </c>
      <c r="AS13">
        <v>5.6308037699999902</v>
      </c>
      <c r="AT13">
        <v>7.3809455512157101</v>
      </c>
      <c r="AU13">
        <v>-1.5173235999999899</v>
      </c>
      <c r="AV13">
        <v>7.3795873331638404</v>
      </c>
      <c r="AW13">
        <v>-0.71864260999999996</v>
      </c>
      <c r="AX13">
        <v>1.40162281414755</v>
      </c>
      <c r="AY13">
        <v>0.209609459999999</v>
      </c>
      <c r="AZ13">
        <v>1.24146704584492</v>
      </c>
    </row>
    <row r="14" spans="1:52">
      <c r="A14" t="s">
        <v>12</v>
      </c>
      <c r="B14" t="s">
        <v>12</v>
      </c>
      <c r="C14">
        <v>-9.4303467499999905E-2</v>
      </c>
      <c r="D14">
        <v>0.40933015977802401</v>
      </c>
      <c r="E14">
        <v>6.6458904999999902E-2</v>
      </c>
      <c r="F14">
        <v>0.39155676509153098</v>
      </c>
      <c r="G14">
        <v>3.4078462499999997E-2</v>
      </c>
      <c r="H14">
        <v>0.12992927183012301</v>
      </c>
      <c r="I14">
        <v>3.2586179225</v>
      </c>
      <c r="J14">
        <v>10.3861081551373</v>
      </c>
      <c r="K14">
        <v>2.7532455649999998</v>
      </c>
      <c r="L14">
        <v>5.46715926184228</v>
      </c>
      <c r="M14">
        <v>-10.0454969625</v>
      </c>
      <c r="N14">
        <v>8.6947292540340797</v>
      </c>
      <c r="O14">
        <v>-103.684395426666</v>
      </c>
      <c r="P14">
        <v>118.31692099265</v>
      </c>
      <c r="Q14">
        <v>-75.825237913333297</v>
      </c>
      <c r="R14">
        <v>87.586242360957698</v>
      </c>
      <c r="S14">
        <v>-69.535154396666599</v>
      </c>
      <c r="T14">
        <v>13.035078417815701</v>
      </c>
      <c r="U14">
        <v>56.112231449999904</v>
      </c>
      <c r="V14">
        <v>18.876195685625301</v>
      </c>
      <c r="W14">
        <v>137.45187143999999</v>
      </c>
      <c r="X14">
        <v>42.576416651670201</v>
      </c>
      <c r="Y14">
        <v>3.3105515733333299</v>
      </c>
      <c r="Z14">
        <v>0.34267077603146201</v>
      </c>
      <c r="AA14">
        <v>35.398624380000001</v>
      </c>
      <c r="AB14">
        <v>5.82014865527327</v>
      </c>
      <c r="AC14">
        <v>41.509003146666601</v>
      </c>
      <c r="AD14">
        <v>6.4047258668362597</v>
      </c>
      <c r="AE14">
        <v>41.849966903333303</v>
      </c>
      <c r="AF14">
        <v>6.5316761116266999</v>
      </c>
      <c r="AG14">
        <v>173.50610390333301</v>
      </c>
      <c r="AH14">
        <v>15.4912084290468</v>
      </c>
      <c r="AI14">
        <v>155.99683371333299</v>
      </c>
      <c r="AJ14">
        <v>27.103522705175799</v>
      </c>
      <c r="AK14">
        <v>246.388475756666</v>
      </c>
      <c r="AL14">
        <v>14.709456419896201</v>
      </c>
      <c r="AM14">
        <v>246.97841322666599</v>
      </c>
      <c r="AN14">
        <v>18.648803121884399</v>
      </c>
      <c r="AO14">
        <v>133.534779636666</v>
      </c>
      <c r="AP14">
        <v>14.618947597579799</v>
      </c>
      <c r="AQ14">
        <v>137.87427406333299</v>
      </c>
      <c r="AR14">
        <v>13.9142078305509</v>
      </c>
      <c r="AS14">
        <v>3.63762735999999</v>
      </c>
      <c r="AT14">
        <v>7.8368486437895601</v>
      </c>
      <c r="AU14">
        <v>-0.65615848000000099</v>
      </c>
      <c r="AV14">
        <v>7.3307230339346399</v>
      </c>
      <c r="AW14">
        <v>-1.1810023433333301</v>
      </c>
      <c r="AX14">
        <v>1.5009030840189199</v>
      </c>
      <c r="AY14">
        <v>0.40512728666666598</v>
      </c>
      <c r="AZ14">
        <v>1.31459115253452</v>
      </c>
    </row>
    <row r="15" spans="1:52">
      <c r="A15" t="s">
        <v>13</v>
      </c>
      <c r="B15" t="s">
        <v>13</v>
      </c>
      <c r="C15">
        <v>-0.157872179999999</v>
      </c>
      <c r="D15">
        <v>0.27042758977798198</v>
      </c>
      <c r="E15">
        <v>0.105154529999999</v>
      </c>
      <c r="F15">
        <v>0.38055183686349398</v>
      </c>
      <c r="G15">
        <v>3.87950499999999E-2</v>
      </c>
      <c r="H15">
        <v>0.119141586317352</v>
      </c>
      <c r="I15">
        <v>-1.5749030900000001</v>
      </c>
      <c r="J15">
        <v>9.6293147589696702</v>
      </c>
      <c r="K15">
        <v>0.94374387999999898</v>
      </c>
      <c r="L15">
        <v>5.0402904142013396</v>
      </c>
      <c r="M15">
        <v>-13.388760949999901</v>
      </c>
      <c r="N15">
        <v>7.1659130504189701</v>
      </c>
      <c r="O15">
        <v>-85.768298789999903</v>
      </c>
      <c r="P15">
        <v>142.25334760727</v>
      </c>
      <c r="Q15">
        <v>-89.075063509999893</v>
      </c>
      <c r="R15">
        <v>54.404737976020797</v>
      </c>
      <c r="S15">
        <v>-67.718515049999993</v>
      </c>
      <c r="T15">
        <v>10.7011138845664</v>
      </c>
      <c r="U15">
        <v>55.944514349999999</v>
      </c>
      <c r="V15">
        <v>13.2214787547552</v>
      </c>
      <c r="W15">
        <v>137.36610823000001</v>
      </c>
      <c r="X15">
        <v>38.082620848418898</v>
      </c>
      <c r="Y15">
        <v>3.3279249599999998</v>
      </c>
      <c r="Z15">
        <v>0.29664064557081599</v>
      </c>
      <c r="AA15">
        <v>36.000289209999998</v>
      </c>
      <c r="AB15">
        <v>4.3622843590924196</v>
      </c>
      <c r="AC15">
        <v>41.073200159999899</v>
      </c>
      <c r="AD15">
        <v>5.4556785685013196</v>
      </c>
      <c r="AE15">
        <v>41.084944790000002</v>
      </c>
      <c r="AF15">
        <v>5.7538417541540596</v>
      </c>
      <c r="AG15">
        <v>153.79228113999901</v>
      </c>
      <c r="AH15">
        <v>23.930172274865502</v>
      </c>
      <c r="AI15">
        <v>178.04394492999899</v>
      </c>
      <c r="AJ15">
        <v>19.588735573486801</v>
      </c>
      <c r="AK15">
        <v>240.55179342999901</v>
      </c>
      <c r="AL15">
        <v>12.495967589327099</v>
      </c>
      <c r="AM15">
        <v>242.89500679</v>
      </c>
      <c r="AN15">
        <v>14.0247856442644</v>
      </c>
      <c r="AO15">
        <v>138.314958149999</v>
      </c>
      <c r="AP15">
        <v>11.8424081624169</v>
      </c>
      <c r="AQ15">
        <v>137.80918890999899</v>
      </c>
      <c r="AR15">
        <v>12.637642343041501</v>
      </c>
      <c r="AS15">
        <v>5.3425611899999899</v>
      </c>
      <c r="AT15">
        <v>6.7693987947797698</v>
      </c>
      <c r="AU15">
        <v>1.75412254</v>
      </c>
      <c r="AV15">
        <v>6.2152500708497103</v>
      </c>
      <c r="AW15">
        <v>-1.1523595200000001</v>
      </c>
      <c r="AX15">
        <v>1.2362959251299701</v>
      </c>
      <c r="AY15">
        <v>4.8139009999999899E-2</v>
      </c>
      <c r="AZ15">
        <v>1.06390248007263</v>
      </c>
    </row>
    <row r="16" spans="1:52">
      <c r="A16" t="s">
        <v>14</v>
      </c>
      <c r="B16" t="s">
        <v>14</v>
      </c>
      <c r="C16">
        <v>-9.7172422499999897E-2</v>
      </c>
      <c r="D16">
        <v>0.29354411965216698</v>
      </c>
      <c r="E16">
        <v>5.9404214999999899E-2</v>
      </c>
      <c r="F16">
        <v>0.387733002346486</v>
      </c>
      <c r="G16">
        <v>3.0387624999999901E-2</v>
      </c>
      <c r="H16">
        <v>0.120328734109546</v>
      </c>
      <c r="I16">
        <v>3.1461195725</v>
      </c>
      <c r="J16">
        <v>9.5039060969674605</v>
      </c>
      <c r="K16">
        <v>2.4819062999999999</v>
      </c>
      <c r="L16">
        <v>5.2634821086983701</v>
      </c>
      <c r="M16">
        <v>-8.4285092749999997</v>
      </c>
      <c r="N16">
        <v>7.8322928798093603</v>
      </c>
      <c r="O16">
        <v>-118.15501802999999</v>
      </c>
      <c r="P16">
        <v>105.63552041168801</v>
      </c>
      <c r="Q16">
        <v>-78.7622667925</v>
      </c>
      <c r="R16">
        <v>74.268364653182999</v>
      </c>
      <c r="S16">
        <v>-69.000278524999999</v>
      </c>
      <c r="T16">
        <v>13.4691643924864</v>
      </c>
      <c r="U16">
        <v>55.819449534999997</v>
      </c>
      <c r="V16">
        <v>19.9581242021229</v>
      </c>
      <c r="W16">
        <v>136.9567358125</v>
      </c>
      <c r="X16">
        <v>43.103361840847903</v>
      </c>
      <c r="Y16">
        <v>3.1758399399999999</v>
      </c>
      <c r="Z16">
        <v>0.31549184723234103</v>
      </c>
      <c r="AA16">
        <v>33.337693942500003</v>
      </c>
      <c r="AB16">
        <v>6.3293948653307002</v>
      </c>
      <c r="AC16">
        <v>42.791248617499903</v>
      </c>
      <c r="AD16">
        <v>6.6093748393025704</v>
      </c>
      <c r="AE16">
        <v>42.100874429999998</v>
      </c>
      <c r="AF16">
        <v>6.6219388405034998</v>
      </c>
      <c r="AG16">
        <v>165.10144976749999</v>
      </c>
      <c r="AH16">
        <v>18.7691201557029</v>
      </c>
      <c r="AI16">
        <v>166.322713905</v>
      </c>
      <c r="AJ16">
        <v>18.497292987836399</v>
      </c>
      <c r="AK16">
        <v>251.74582125500001</v>
      </c>
      <c r="AL16">
        <v>15.904474220248799</v>
      </c>
      <c r="AM16">
        <v>251.58267667749999</v>
      </c>
      <c r="AN16">
        <v>15.1765949235058</v>
      </c>
      <c r="AO16">
        <v>135.69766248249999</v>
      </c>
      <c r="AP16">
        <v>13.9021743564826</v>
      </c>
      <c r="AQ16">
        <v>136.49050339249999</v>
      </c>
      <c r="AR16">
        <v>13.8104171834061</v>
      </c>
      <c r="AS16">
        <v>5.0633518874999899</v>
      </c>
      <c r="AT16">
        <v>5.9408562806504301</v>
      </c>
      <c r="AU16">
        <v>-0.17924576249999999</v>
      </c>
      <c r="AV16">
        <v>5.5596616331910802</v>
      </c>
      <c r="AW16">
        <v>-0.80775386500000002</v>
      </c>
      <c r="AX16">
        <v>1.32646656753277</v>
      </c>
      <c r="AY16">
        <v>0.10371865749999901</v>
      </c>
      <c r="AZ16">
        <v>0.968383509946528</v>
      </c>
    </row>
    <row r="17" spans="1:52">
      <c r="A17" t="s">
        <v>15</v>
      </c>
      <c r="B17" t="s">
        <v>15</v>
      </c>
      <c r="C17">
        <v>-0.164969793591945</v>
      </c>
      <c r="D17">
        <v>0.264921915943445</v>
      </c>
      <c r="E17">
        <v>0.112544808333333</v>
      </c>
      <c r="F17">
        <v>0.37476686371760098</v>
      </c>
      <c r="G17">
        <v>3.6583606101635399E-2</v>
      </c>
      <c r="H17">
        <v>0.117868929902124</v>
      </c>
      <c r="I17">
        <v>-2.37849721666666</v>
      </c>
      <c r="J17">
        <v>8.6665287950870997</v>
      </c>
      <c r="K17">
        <v>1.51476011166666</v>
      </c>
      <c r="L17">
        <v>4.8495356212204204</v>
      </c>
      <c r="M17">
        <v>-16.2728057666666</v>
      </c>
      <c r="N17">
        <v>7.0262904792412204</v>
      </c>
      <c r="O17">
        <v>-76.872926032500004</v>
      </c>
      <c r="P17">
        <v>151.524995473508</v>
      </c>
      <c r="Q17">
        <v>-93.180344987500007</v>
      </c>
      <c r="R17">
        <v>17.588016948182201</v>
      </c>
      <c r="S17">
        <v>-67.366911812500007</v>
      </c>
      <c r="T17">
        <v>17.414732505668599</v>
      </c>
      <c r="U17">
        <v>57.729721337500003</v>
      </c>
      <c r="V17">
        <v>29.931450407431502</v>
      </c>
      <c r="W17">
        <v>134.40672813</v>
      </c>
      <c r="X17">
        <v>47.667077953287198</v>
      </c>
      <c r="Y17">
        <v>3.3680020374999899</v>
      </c>
      <c r="Z17">
        <v>0.30565555445991399</v>
      </c>
      <c r="AA17">
        <v>35.682337787499897</v>
      </c>
      <c r="AB17">
        <v>4.7553623100538003</v>
      </c>
      <c r="AC17">
        <v>40.376486255000003</v>
      </c>
      <c r="AD17">
        <v>6.0792768732999498</v>
      </c>
      <c r="AE17">
        <v>40.914513227499903</v>
      </c>
      <c r="AF17">
        <v>5.9821063224342499</v>
      </c>
      <c r="AG17">
        <v>170.122479992499</v>
      </c>
      <c r="AH17">
        <v>18.836303974004601</v>
      </c>
      <c r="AI17">
        <v>164.34547047749999</v>
      </c>
      <c r="AJ17">
        <v>22.297795999973602</v>
      </c>
      <c r="AK17">
        <v>242.34653951000001</v>
      </c>
      <c r="AL17">
        <v>14.3222087873209</v>
      </c>
      <c r="AM17">
        <v>246.30245238749899</v>
      </c>
      <c r="AN17">
        <v>15.5091576388026</v>
      </c>
      <c r="AO17">
        <v>132.47269923499999</v>
      </c>
      <c r="AP17">
        <v>15.206500141121399</v>
      </c>
      <c r="AQ17">
        <v>136.84623892249999</v>
      </c>
      <c r="AR17">
        <v>13.2627771875063</v>
      </c>
      <c r="AS17">
        <v>3.0516752249999901</v>
      </c>
      <c r="AT17">
        <v>5.6187418812653496</v>
      </c>
      <c r="AU17">
        <v>0.40515261749999898</v>
      </c>
      <c r="AV17">
        <v>5.2209140202242201</v>
      </c>
      <c r="AW17">
        <v>-0.80889560250000003</v>
      </c>
      <c r="AX17">
        <v>1.1943473529409501</v>
      </c>
      <c r="AY17">
        <v>0.14067727250000001</v>
      </c>
      <c r="AZ17">
        <v>1.0592393053942499</v>
      </c>
    </row>
    <row r="18" spans="1:52">
      <c r="A18" t="s">
        <v>16</v>
      </c>
      <c r="B18" t="s">
        <v>16</v>
      </c>
      <c r="C18">
        <v>8.8676895000000006E-2</v>
      </c>
      <c r="D18">
        <v>0.28129088924741102</v>
      </c>
      <c r="E18">
        <v>-7.7572384999999897E-2</v>
      </c>
      <c r="F18">
        <v>0.39609010463028599</v>
      </c>
      <c r="G18">
        <v>1.6855910000000002E-2</v>
      </c>
      <c r="H18">
        <v>0.121033765934855</v>
      </c>
      <c r="I18">
        <v>7.5643553399999899</v>
      </c>
      <c r="J18">
        <v>9.8512474070648004</v>
      </c>
      <c r="K18">
        <v>3.6159162450000002</v>
      </c>
      <c r="L18">
        <v>5.1276208950838704</v>
      </c>
      <c r="M18">
        <v>-6.1988026799999902</v>
      </c>
      <c r="N18">
        <v>7.8913647768053696</v>
      </c>
      <c r="O18">
        <v>-105.4383724225</v>
      </c>
      <c r="P18">
        <v>92.134294030754901</v>
      </c>
      <c r="Q18">
        <v>-5.7156108874999898</v>
      </c>
      <c r="R18">
        <v>142.72504726201001</v>
      </c>
      <c r="S18">
        <v>-74.018041632500001</v>
      </c>
      <c r="T18">
        <v>24.138091832178102</v>
      </c>
      <c r="U18">
        <v>51.106526029999998</v>
      </c>
      <c r="V18">
        <v>24.659118735621199</v>
      </c>
      <c r="W18">
        <v>121.06696208499901</v>
      </c>
      <c r="X18">
        <v>91.253924625405602</v>
      </c>
      <c r="Y18">
        <v>3.2210145975</v>
      </c>
      <c r="Z18">
        <v>0.32964841978500797</v>
      </c>
      <c r="AA18">
        <v>33.176141285</v>
      </c>
      <c r="AB18">
        <v>5.2907387543829998</v>
      </c>
      <c r="AC18">
        <v>42.298769929999899</v>
      </c>
      <c r="AD18">
        <v>6.4528315214493599</v>
      </c>
      <c r="AE18">
        <v>40.7971570549999</v>
      </c>
      <c r="AF18">
        <v>6.0932463339237897</v>
      </c>
      <c r="AG18">
        <v>171.3947589375</v>
      </c>
      <c r="AH18">
        <v>15.129308675199299</v>
      </c>
      <c r="AI18">
        <v>165.05569729499999</v>
      </c>
      <c r="AJ18">
        <v>16.772652188948399</v>
      </c>
      <c r="AK18">
        <v>248.588025444999</v>
      </c>
      <c r="AL18">
        <v>15.6707430589277</v>
      </c>
      <c r="AM18">
        <v>249.64374115249899</v>
      </c>
      <c r="AN18">
        <v>14.545602488578099</v>
      </c>
      <c r="AO18">
        <v>131.859347235</v>
      </c>
      <c r="AP18">
        <v>15.768521565004701</v>
      </c>
      <c r="AQ18">
        <v>136.05284231749999</v>
      </c>
      <c r="AR18">
        <v>14.183924718275399</v>
      </c>
      <c r="AS18">
        <v>3.7899165225</v>
      </c>
      <c r="AT18">
        <v>7.3907380007627399</v>
      </c>
      <c r="AU18">
        <v>1.3831490725</v>
      </c>
      <c r="AV18">
        <v>7.13754133686089</v>
      </c>
      <c r="AW18">
        <v>-0.77581621000000001</v>
      </c>
      <c r="AX18">
        <v>1.4062171348133701</v>
      </c>
      <c r="AY18">
        <v>-0.14978973749999999</v>
      </c>
      <c r="AZ18">
        <v>1.29136661170449</v>
      </c>
    </row>
    <row r="19" spans="1:52">
      <c r="A19" t="s">
        <v>17</v>
      </c>
      <c r="B19" t="s">
        <v>17</v>
      </c>
      <c r="C19">
        <v>0.108038739999999</v>
      </c>
      <c r="D19">
        <v>0.28077205076744499</v>
      </c>
      <c r="E19">
        <v>5.9625930000000001E-2</v>
      </c>
      <c r="F19">
        <v>0.40172044228660903</v>
      </c>
      <c r="G19">
        <v>9.1559899999999993E-3</v>
      </c>
      <c r="H19">
        <v>0.113890999285631</v>
      </c>
      <c r="I19">
        <v>1.79557154999999</v>
      </c>
      <c r="J19">
        <v>10.499172210862501</v>
      </c>
      <c r="K19">
        <v>2.3306657899999998</v>
      </c>
      <c r="L19">
        <v>4.9441939628495097</v>
      </c>
      <c r="M19">
        <v>-10.8716954399999</v>
      </c>
      <c r="N19">
        <v>7.9126417494780199</v>
      </c>
      <c r="O19">
        <v>-60.287609920000001</v>
      </c>
      <c r="P19">
        <v>153.46248231918599</v>
      </c>
      <c r="Q19">
        <v>-74.572398770000007</v>
      </c>
      <c r="R19">
        <v>78.451284913916496</v>
      </c>
      <c r="S19">
        <v>-72.245627029999994</v>
      </c>
      <c r="T19">
        <v>15.0795832523138</v>
      </c>
      <c r="U19">
        <v>51.712573429999999</v>
      </c>
      <c r="V19">
        <v>14.9185487627669</v>
      </c>
      <c r="W19">
        <v>89.513243810000006</v>
      </c>
      <c r="X19">
        <v>133.04023067528399</v>
      </c>
      <c r="Y19">
        <v>3.30227928</v>
      </c>
      <c r="Z19">
        <v>0.29556991600001598</v>
      </c>
      <c r="AA19">
        <v>38.473609039999999</v>
      </c>
      <c r="AB19">
        <v>4.1539370027508697</v>
      </c>
      <c r="AC19">
        <v>37.982258929999901</v>
      </c>
      <c r="AD19">
        <v>5.4252222037047604</v>
      </c>
      <c r="AE19">
        <v>40.915455710000003</v>
      </c>
      <c r="AF19">
        <v>5.59285338780996</v>
      </c>
      <c r="AG19">
        <v>155.63331450999999</v>
      </c>
      <c r="AH19">
        <v>21.2963801566118</v>
      </c>
      <c r="AI19">
        <v>174.55181435999901</v>
      </c>
      <c r="AJ19">
        <v>20.816900443501201</v>
      </c>
      <c r="AK19">
        <v>242.33501394999999</v>
      </c>
      <c r="AL19">
        <v>13.069958595949</v>
      </c>
      <c r="AM19">
        <v>240.725519329999</v>
      </c>
      <c r="AN19">
        <v>13.6005588893434</v>
      </c>
      <c r="AO19">
        <v>139.31529792000001</v>
      </c>
      <c r="AP19">
        <v>12.3932630478261</v>
      </c>
      <c r="AQ19">
        <v>127.17851415</v>
      </c>
      <c r="AR19">
        <v>14.662961072899799</v>
      </c>
      <c r="AS19">
        <v>4.51169025</v>
      </c>
      <c r="AT19">
        <v>7.3674803346545401</v>
      </c>
      <c r="AU19">
        <v>-0.28723502000000001</v>
      </c>
      <c r="AV19">
        <v>7.20972386379698</v>
      </c>
      <c r="AW19">
        <v>-1.08234444</v>
      </c>
      <c r="AX19">
        <v>1.3650171941309099</v>
      </c>
      <c r="AY19">
        <v>-0.4907803</v>
      </c>
      <c r="AZ19">
        <v>1.3448332545369299</v>
      </c>
    </row>
    <row r="20" spans="1:52">
      <c r="A20" t="s">
        <v>18</v>
      </c>
      <c r="B20" t="s">
        <v>18</v>
      </c>
      <c r="C20">
        <v>8.4112109999999907E-2</v>
      </c>
      <c r="D20">
        <v>0.284754819087435</v>
      </c>
      <c r="E20">
        <v>0.121085019999999</v>
      </c>
      <c r="F20">
        <v>0.38826685442397602</v>
      </c>
      <c r="G20">
        <v>1.8358124999999999E-2</v>
      </c>
      <c r="H20">
        <v>0.117398520333413</v>
      </c>
      <c r="I20">
        <v>4.5964240399999898</v>
      </c>
      <c r="J20">
        <v>10.2772757659909</v>
      </c>
      <c r="K20">
        <v>3.36975837</v>
      </c>
      <c r="L20">
        <v>5.35322875776356</v>
      </c>
      <c r="M20">
        <v>-6.4622019399999999</v>
      </c>
      <c r="N20">
        <v>8.1535358308976296</v>
      </c>
      <c r="O20">
        <v>-118.29994189799901</v>
      </c>
      <c r="P20">
        <v>94.095288030434901</v>
      </c>
      <c r="Q20">
        <v>-48.343205149999903</v>
      </c>
      <c r="R20">
        <v>117.407316233174</v>
      </c>
      <c r="S20">
        <v>-73.951292753999994</v>
      </c>
      <c r="T20">
        <v>19.221371985247799</v>
      </c>
      <c r="U20">
        <v>52.024551257999903</v>
      </c>
      <c r="V20">
        <v>21.523863035438801</v>
      </c>
      <c r="W20">
        <v>105.36418915599999</v>
      </c>
      <c r="X20">
        <v>110.917623833823</v>
      </c>
      <c r="Y20">
        <v>3.2506482380000001</v>
      </c>
      <c r="Z20">
        <v>0.32270149317123298</v>
      </c>
      <c r="AA20">
        <v>34.052209987999902</v>
      </c>
      <c r="AB20">
        <v>5.65894158664429</v>
      </c>
      <c r="AC20">
        <v>42.251624225999997</v>
      </c>
      <c r="AD20">
        <v>6.4489573412291996</v>
      </c>
      <c r="AE20">
        <v>42.344679724000002</v>
      </c>
      <c r="AF20">
        <v>6.32340724869605</v>
      </c>
      <c r="AG20">
        <v>166.36777856399999</v>
      </c>
      <c r="AH20">
        <v>20.945878697588601</v>
      </c>
      <c r="AI20">
        <v>168.540057713999</v>
      </c>
      <c r="AJ20">
        <v>15.9591585119325</v>
      </c>
      <c r="AK20">
        <v>247.566549559999</v>
      </c>
      <c r="AL20">
        <v>16.522831387494101</v>
      </c>
      <c r="AM20">
        <v>250.828442053999</v>
      </c>
      <c r="AN20">
        <v>16.1546138711617</v>
      </c>
      <c r="AO20">
        <v>134.182284108</v>
      </c>
      <c r="AP20">
        <v>15.720696178262299</v>
      </c>
      <c r="AQ20">
        <v>135.89583699999901</v>
      </c>
      <c r="AR20">
        <v>14.5148017105445</v>
      </c>
      <c r="AS20">
        <v>5.3522076099999998</v>
      </c>
      <c r="AT20">
        <v>6.3089393747223497</v>
      </c>
      <c r="AU20">
        <v>0.24851561599999999</v>
      </c>
      <c r="AV20">
        <v>5.8445898524602597</v>
      </c>
      <c r="AW20">
        <v>-1.0064173439999999</v>
      </c>
      <c r="AX20">
        <v>1.44761952533691</v>
      </c>
      <c r="AY20">
        <v>-8.6892991999999905E-2</v>
      </c>
      <c r="AZ20">
        <v>1.0746287578732101</v>
      </c>
    </row>
    <row r="21" spans="1:52">
      <c r="A21" t="s">
        <v>19</v>
      </c>
      <c r="B21" t="s">
        <v>19</v>
      </c>
      <c r="C21">
        <v>8.5708889999999996E-2</v>
      </c>
      <c r="D21">
        <v>0.28423869276824698</v>
      </c>
      <c r="E21">
        <v>7.1048569999999894E-2</v>
      </c>
      <c r="F21">
        <v>0.38528856931945998</v>
      </c>
      <c r="G21">
        <v>2.9749219999999899E-2</v>
      </c>
      <c r="H21">
        <v>0.120110199965913</v>
      </c>
      <c r="I21">
        <v>-5.2627305899999897</v>
      </c>
      <c r="J21">
        <v>9.6209457894209205</v>
      </c>
      <c r="K21">
        <v>2.8441344100000001</v>
      </c>
      <c r="L21">
        <v>5.3117675632908297</v>
      </c>
      <c r="M21">
        <v>-6.0187360599999904</v>
      </c>
      <c r="N21">
        <v>8.0271209493520406</v>
      </c>
      <c r="O21">
        <v>-50.850612980000001</v>
      </c>
      <c r="P21">
        <v>159.06288859293201</v>
      </c>
      <c r="Q21">
        <v>-90.180863084999999</v>
      </c>
      <c r="R21">
        <v>38.162740955827402</v>
      </c>
      <c r="S21">
        <v>-71.292465855000003</v>
      </c>
      <c r="T21">
        <v>23.1222765574101</v>
      </c>
      <c r="U21">
        <v>51.852458200000001</v>
      </c>
      <c r="V21">
        <v>24.6879883610208</v>
      </c>
      <c r="W21">
        <v>85.411055469999994</v>
      </c>
      <c r="X21">
        <v>133.82672988661</v>
      </c>
      <c r="Y21">
        <v>3.2514816749999902</v>
      </c>
      <c r="Z21">
        <v>0.32885253853389101</v>
      </c>
      <c r="AA21">
        <v>33.506005094999999</v>
      </c>
      <c r="AB21">
        <v>5.5822046074739697</v>
      </c>
      <c r="AC21">
        <v>41.939355804999998</v>
      </c>
      <c r="AD21">
        <v>6.7966378044780997</v>
      </c>
      <c r="AE21">
        <v>41.680370830000001</v>
      </c>
      <c r="AF21">
        <v>5.98751750700964</v>
      </c>
      <c r="AG21">
        <v>165.52593261999999</v>
      </c>
      <c r="AH21">
        <v>22.927381011004801</v>
      </c>
      <c r="AI21">
        <v>167.421450219999</v>
      </c>
      <c r="AJ21">
        <v>16.4143623028625</v>
      </c>
      <c r="AK21">
        <v>246.99816589999901</v>
      </c>
      <c r="AL21">
        <v>17.349543801240401</v>
      </c>
      <c r="AM21">
        <v>250.139148995</v>
      </c>
      <c r="AN21">
        <v>14.6957640688867</v>
      </c>
      <c r="AO21">
        <v>135.15699380500001</v>
      </c>
      <c r="AP21">
        <v>15.228114769544399</v>
      </c>
      <c r="AQ21">
        <v>135.727716735</v>
      </c>
      <c r="AR21">
        <v>14.613579854486</v>
      </c>
      <c r="AS21">
        <v>4.9767698149999999</v>
      </c>
      <c r="AT21">
        <v>5.8551149503556701</v>
      </c>
      <c r="AU21">
        <v>-1.0901615650000001</v>
      </c>
      <c r="AV21">
        <v>5.2745053406975897</v>
      </c>
      <c r="AW21">
        <v>-1.0911510200000001</v>
      </c>
      <c r="AX21">
        <v>1.36655576800579</v>
      </c>
      <c r="AY21">
        <v>6.2983179999999903E-2</v>
      </c>
      <c r="AZ21">
        <v>1.0773690918193199</v>
      </c>
    </row>
    <row r="22" spans="1:52">
      <c r="A22" t="s">
        <v>20</v>
      </c>
      <c r="B22" t="s">
        <v>20</v>
      </c>
      <c r="C22">
        <v>-4.176266E-2</v>
      </c>
      <c r="D22">
        <v>0.318603319721875</v>
      </c>
      <c r="E22">
        <v>8.0850630000000007E-2</v>
      </c>
      <c r="F22">
        <v>0.36650739345376399</v>
      </c>
      <c r="G22">
        <v>2.75078099999999E-2</v>
      </c>
      <c r="H22">
        <v>0.10900678406174</v>
      </c>
      <c r="I22">
        <v>-4.6856613299999896</v>
      </c>
      <c r="J22">
        <v>9.8081320064574999</v>
      </c>
      <c r="K22">
        <v>1.38067237999999</v>
      </c>
      <c r="L22">
        <v>3.2589528104712602</v>
      </c>
      <c r="M22">
        <v>-4.95663359</v>
      </c>
      <c r="N22">
        <v>8.4869405218219303</v>
      </c>
      <c r="O22">
        <v>-128.01783108999999</v>
      </c>
      <c r="P22">
        <v>90.280189821807497</v>
      </c>
      <c r="Q22">
        <v>-64.689347100000006</v>
      </c>
      <c r="R22">
        <v>96.655047299467398</v>
      </c>
      <c r="S22">
        <v>-70.623117789999995</v>
      </c>
      <c r="T22">
        <v>19.315963572862</v>
      </c>
      <c r="U22">
        <v>53.6386546499999</v>
      </c>
      <c r="V22">
        <v>17.055864113343301</v>
      </c>
      <c r="W22">
        <v>126.876475189999</v>
      </c>
      <c r="X22">
        <v>71.120436989125494</v>
      </c>
      <c r="Y22">
        <v>3.3885144</v>
      </c>
      <c r="Z22">
        <v>0.31476884069434602</v>
      </c>
      <c r="AA22">
        <v>33.431299349999897</v>
      </c>
      <c r="AB22">
        <v>4.1900747782487304</v>
      </c>
      <c r="AC22">
        <v>42.453922579999997</v>
      </c>
      <c r="AD22">
        <v>5.73080256189865</v>
      </c>
      <c r="AE22">
        <v>39.660673729999999</v>
      </c>
      <c r="AF22">
        <v>6.4321864725620799</v>
      </c>
      <c r="AG22">
        <v>178.20989409999899</v>
      </c>
      <c r="AH22">
        <v>13.8459273773008</v>
      </c>
      <c r="AI22">
        <v>162.93361428999901</v>
      </c>
      <c r="AJ22">
        <v>18.281602022606702</v>
      </c>
      <c r="AK22">
        <v>246.40352370999901</v>
      </c>
      <c r="AL22">
        <v>13.9774093723672</v>
      </c>
      <c r="AM22">
        <v>246.75248721</v>
      </c>
      <c r="AN22">
        <v>14.0146278641097</v>
      </c>
      <c r="AO22">
        <v>133.37210077</v>
      </c>
      <c r="AP22">
        <v>14.759162994640199</v>
      </c>
      <c r="AQ22">
        <v>140.72732006999999</v>
      </c>
      <c r="AR22">
        <v>11.703237696263701</v>
      </c>
      <c r="AS22">
        <v>3.2129538899999899</v>
      </c>
      <c r="AT22">
        <v>6.1518835313345104</v>
      </c>
      <c r="AU22">
        <v>1.4554526399999901</v>
      </c>
      <c r="AV22">
        <v>5.7501002367758502</v>
      </c>
      <c r="AW22">
        <v>-1.35646182</v>
      </c>
      <c r="AX22">
        <v>1.3655180495042201</v>
      </c>
      <c r="AY22">
        <v>0.31922383999999998</v>
      </c>
      <c r="AZ22">
        <v>1.1571849070276301</v>
      </c>
    </row>
    <row r="23" spans="1:52">
      <c r="A23" t="s">
        <v>21</v>
      </c>
      <c r="B23" t="s">
        <v>21</v>
      </c>
      <c r="C23">
        <v>-8.0277189999999998E-2</v>
      </c>
      <c r="D23">
        <v>0.31716648721666502</v>
      </c>
      <c r="E23">
        <v>0.178447679999999</v>
      </c>
      <c r="F23">
        <v>0.36534241564040698</v>
      </c>
      <c r="G23">
        <v>3.8175854999999898E-2</v>
      </c>
      <c r="H23">
        <v>0.109076035370472</v>
      </c>
      <c r="I23">
        <v>-7.2255434599999999</v>
      </c>
      <c r="J23">
        <v>9.6587364468917194</v>
      </c>
      <c r="K23">
        <v>1.313873015</v>
      </c>
      <c r="L23">
        <v>3.2083610247580299</v>
      </c>
      <c r="M23">
        <v>-2.2679210849999998</v>
      </c>
      <c r="N23">
        <v>8.1766818091420301</v>
      </c>
      <c r="O23">
        <v>-135.49590943999999</v>
      </c>
      <c r="P23">
        <v>78.7412434380348</v>
      </c>
      <c r="Q23">
        <v>-67.477840555</v>
      </c>
      <c r="R23">
        <v>88.982319933828705</v>
      </c>
      <c r="S23">
        <v>-71.304047999999995</v>
      </c>
      <c r="T23">
        <v>17.892900541483598</v>
      </c>
      <c r="U23">
        <v>54.943866270000001</v>
      </c>
      <c r="V23">
        <v>28.969439558669201</v>
      </c>
      <c r="W23">
        <v>120.51037813000001</v>
      </c>
      <c r="X23">
        <v>73.935884014647897</v>
      </c>
      <c r="Y23">
        <v>3.2397009350000001</v>
      </c>
      <c r="Z23">
        <v>0.33917672985527397</v>
      </c>
      <c r="AA23">
        <v>35.533362279999999</v>
      </c>
      <c r="AB23">
        <v>5.8005430768492996</v>
      </c>
      <c r="AC23">
        <v>42.194797569999899</v>
      </c>
      <c r="AD23">
        <v>6.04623666789968</v>
      </c>
      <c r="AE23">
        <v>42.238098659999899</v>
      </c>
      <c r="AF23">
        <v>5.8929803700122498</v>
      </c>
      <c r="AG23">
        <v>161.16439245000001</v>
      </c>
      <c r="AH23">
        <v>20.303121622603999</v>
      </c>
      <c r="AI23">
        <v>171.76038276</v>
      </c>
      <c r="AJ23">
        <v>17.5184785215476</v>
      </c>
      <c r="AK23">
        <v>248.662497459999</v>
      </c>
      <c r="AL23">
        <v>15.9641025364798</v>
      </c>
      <c r="AM23">
        <v>242.97687547499899</v>
      </c>
      <c r="AN23">
        <v>15.7736040787719</v>
      </c>
      <c r="AO23">
        <v>138.13876923500001</v>
      </c>
      <c r="AP23">
        <v>13.598153939149199</v>
      </c>
      <c r="AQ23">
        <v>129.03366206000001</v>
      </c>
      <c r="AR23">
        <v>18.0434636263968</v>
      </c>
      <c r="AS23">
        <v>3.0079912150000001</v>
      </c>
      <c r="AT23">
        <v>6.6109032211683303</v>
      </c>
      <c r="AU23">
        <v>-0.31309414499999999</v>
      </c>
      <c r="AV23">
        <v>6.3311509858476001</v>
      </c>
      <c r="AW23">
        <v>-0.81675526999999903</v>
      </c>
      <c r="AX23">
        <v>1.3410300366021499</v>
      </c>
      <c r="AY23">
        <v>0.120123225</v>
      </c>
      <c r="AZ23">
        <v>1.1806347721307899</v>
      </c>
    </row>
    <row r="24" spans="1:52">
      <c r="A24" t="s">
        <v>22</v>
      </c>
      <c r="B24" t="s">
        <v>22</v>
      </c>
      <c r="C24">
        <v>3.3109149999999997E-2</v>
      </c>
      <c r="D24">
        <v>0.31530484813293702</v>
      </c>
      <c r="E24">
        <v>2.62746299999999E-2</v>
      </c>
      <c r="F24">
        <v>0.369181302299041</v>
      </c>
      <c r="G24">
        <v>3.0512049999999898E-2</v>
      </c>
      <c r="H24">
        <v>0.11012442421530801</v>
      </c>
      <c r="I24">
        <v>4.9952689299999999</v>
      </c>
      <c r="J24">
        <v>10.549163290986501</v>
      </c>
      <c r="K24">
        <v>1.3960390600000001</v>
      </c>
      <c r="L24">
        <v>3.2014226493034998</v>
      </c>
      <c r="M24">
        <v>-4.3862052650000001</v>
      </c>
      <c r="N24">
        <v>8.5030003636681109</v>
      </c>
      <c r="O24">
        <v>-101.694242819999</v>
      </c>
      <c r="P24">
        <v>87.149155289943906</v>
      </c>
      <c r="Q24">
        <v>24.634798129999901</v>
      </c>
      <c r="R24">
        <v>145.701041480111</v>
      </c>
      <c r="S24">
        <v>-74.838653785000005</v>
      </c>
      <c r="T24">
        <v>23.285522134627101</v>
      </c>
      <c r="U24">
        <v>50.751020918333303</v>
      </c>
      <c r="V24">
        <v>25.198182583274001</v>
      </c>
      <c r="W24">
        <v>125.486446791666</v>
      </c>
      <c r="X24">
        <v>85.083441306866604</v>
      </c>
      <c r="Y24">
        <v>3.3177517449999998</v>
      </c>
      <c r="Z24">
        <v>0.32459501386995698</v>
      </c>
      <c r="AA24">
        <v>34.998012205000002</v>
      </c>
      <c r="AB24">
        <v>5.1054972923686801</v>
      </c>
      <c r="AC24">
        <v>41.149403184999898</v>
      </c>
      <c r="AD24">
        <v>6.3003362498362101</v>
      </c>
      <c r="AE24">
        <v>41.794092106666596</v>
      </c>
      <c r="AF24">
        <v>6.5233907523864998</v>
      </c>
      <c r="AG24">
        <v>168.622321006666</v>
      </c>
      <c r="AH24">
        <v>24.101952218597699</v>
      </c>
      <c r="AI24">
        <v>165.82298169666601</v>
      </c>
      <c r="AJ24">
        <v>17.395263908129699</v>
      </c>
      <c r="AK24">
        <v>245.40513050499899</v>
      </c>
      <c r="AL24">
        <v>16.5030067315423</v>
      </c>
      <c r="AM24">
        <v>250.00113329166601</v>
      </c>
      <c r="AN24">
        <v>14.553438684719699</v>
      </c>
      <c r="AO24">
        <v>132.993330955</v>
      </c>
      <c r="AP24">
        <v>15.656334337784299</v>
      </c>
      <c r="AQ24">
        <v>136.88333288999999</v>
      </c>
      <c r="AR24">
        <v>13.060193181984101</v>
      </c>
      <c r="AS24">
        <v>2.9174216333333298</v>
      </c>
      <c r="AT24">
        <v>7.12777869206408</v>
      </c>
      <c r="AU24">
        <v>1.0790208583333301</v>
      </c>
      <c r="AV24">
        <v>6.9373919593158604</v>
      </c>
      <c r="AW24">
        <v>-0.619022663333333</v>
      </c>
      <c r="AX24">
        <v>1.3671151532412</v>
      </c>
      <c r="AY24">
        <v>9.0339779999999995E-2</v>
      </c>
      <c r="AZ24">
        <v>1.22488141947082</v>
      </c>
    </row>
    <row r="25" spans="1:52">
      <c r="A25" t="s">
        <v>23</v>
      </c>
      <c r="B25" t="s">
        <v>23</v>
      </c>
      <c r="C25">
        <v>6.5182274999999901E-2</v>
      </c>
      <c r="D25">
        <v>0.30847037277388301</v>
      </c>
      <c r="E25">
        <v>0.19393323499999901</v>
      </c>
      <c r="F25">
        <v>0.35788341690122</v>
      </c>
      <c r="G25">
        <v>2.0479600000000001E-2</v>
      </c>
      <c r="H25">
        <v>0.104603090299733</v>
      </c>
      <c r="I25">
        <v>0.70085257499999998</v>
      </c>
      <c r="J25">
        <v>9.5194343754813495</v>
      </c>
      <c r="K25">
        <v>0.194155619999999</v>
      </c>
      <c r="L25">
        <v>3.1115145313584698</v>
      </c>
      <c r="M25">
        <v>-5.10346947499999</v>
      </c>
      <c r="N25">
        <v>8.4519922070645297</v>
      </c>
      <c r="O25">
        <v>-97.253479194999997</v>
      </c>
      <c r="P25">
        <v>116.00041506005</v>
      </c>
      <c r="Q25">
        <v>-27.411285029999899</v>
      </c>
      <c r="R25">
        <v>117.09000776189799</v>
      </c>
      <c r="S25">
        <v>-74.750196059999894</v>
      </c>
      <c r="T25">
        <v>13.9838361994347</v>
      </c>
      <c r="U25">
        <v>49.906472624999999</v>
      </c>
      <c r="V25">
        <v>12.447825799417</v>
      </c>
      <c r="W25">
        <v>98.663812320000005</v>
      </c>
      <c r="X25">
        <v>118.666419982227</v>
      </c>
      <c r="Y25">
        <v>3.1652933799999898</v>
      </c>
      <c r="Z25">
        <v>0.31712091639859902</v>
      </c>
      <c r="AA25">
        <v>32.700108094999997</v>
      </c>
      <c r="AB25">
        <v>6.6719798705950204</v>
      </c>
      <c r="AC25">
        <v>42.428390324999903</v>
      </c>
      <c r="AD25">
        <v>6.2760311811812697</v>
      </c>
      <c r="AE25">
        <v>41.1704519849999</v>
      </c>
      <c r="AF25">
        <v>6.61925058953776</v>
      </c>
      <c r="AG25">
        <v>160.23194308500001</v>
      </c>
      <c r="AH25">
        <v>15.262346924340701</v>
      </c>
      <c r="AI25">
        <v>172.22185977500001</v>
      </c>
      <c r="AJ25">
        <v>20.121730079599502</v>
      </c>
      <c r="AK25">
        <v>253.99464052499999</v>
      </c>
      <c r="AL25">
        <v>13.9526606255403</v>
      </c>
      <c r="AM25">
        <v>244.91634579499899</v>
      </c>
      <c r="AN25">
        <v>17.2753675127775</v>
      </c>
      <c r="AO25">
        <v>140.24388875999901</v>
      </c>
      <c r="AP25">
        <v>12.0026196691545</v>
      </c>
      <c r="AQ25">
        <v>127.920179214999</v>
      </c>
      <c r="AR25">
        <v>19.0483981395356</v>
      </c>
      <c r="AS25">
        <v>3.5659531150000001</v>
      </c>
      <c r="AT25">
        <v>5.6453541252563397</v>
      </c>
      <c r="AU25">
        <v>2.6545470000000199E-2</v>
      </c>
      <c r="AV25">
        <v>5.3277489756230496</v>
      </c>
      <c r="AW25">
        <v>-0.83522865000000002</v>
      </c>
      <c r="AX25">
        <v>1.2344134804573399</v>
      </c>
      <c r="AY25">
        <v>-0.60636057499999996</v>
      </c>
      <c r="AZ25">
        <v>0.93844895559743302</v>
      </c>
    </row>
    <row r="26" spans="1:52">
      <c r="A26" t="s">
        <v>24</v>
      </c>
      <c r="B26" t="s">
        <v>24</v>
      </c>
      <c r="C26">
        <v>4.0314799999999901E-2</v>
      </c>
      <c r="D26">
        <v>0.31159116279555299</v>
      </c>
      <c r="E26">
        <v>0.188570976666666</v>
      </c>
      <c r="F26">
        <v>0.36788266770776601</v>
      </c>
      <c r="G26">
        <v>3.08301266666666E-2</v>
      </c>
      <c r="H26">
        <v>0.10854211582430701</v>
      </c>
      <c r="I26">
        <v>8.7057477766666693</v>
      </c>
      <c r="J26">
        <v>9.7568746087936002</v>
      </c>
      <c r="K26">
        <v>1.2009428066666601</v>
      </c>
      <c r="L26">
        <v>3.1279873825513098</v>
      </c>
      <c r="M26">
        <v>-4.6247887399999996</v>
      </c>
      <c r="N26">
        <v>8.0892388398602009</v>
      </c>
      <c r="O26">
        <v>-103.600622864999</v>
      </c>
      <c r="P26">
        <v>104.496754353044</v>
      </c>
      <c r="Q26">
        <v>-21.254292252499901</v>
      </c>
      <c r="R26">
        <v>133.68771102450401</v>
      </c>
      <c r="S26">
        <v>-73.154332725000003</v>
      </c>
      <c r="T26">
        <v>22.587708335426701</v>
      </c>
      <c r="U26">
        <v>51.370928284999998</v>
      </c>
      <c r="V26">
        <v>23.832053523827899</v>
      </c>
      <c r="W26">
        <v>107.985865932499</v>
      </c>
      <c r="X26">
        <v>111.31076978793899</v>
      </c>
      <c r="Y26">
        <v>3.3610799775000002</v>
      </c>
      <c r="Z26">
        <v>0.30564319994181999</v>
      </c>
      <c r="AA26">
        <v>35.309953144999902</v>
      </c>
      <c r="AB26">
        <v>5.1475378408498704</v>
      </c>
      <c r="AC26">
        <v>40.609343760000002</v>
      </c>
      <c r="AD26">
        <v>6.0702861486565496</v>
      </c>
      <c r="AE26">
        <v>41.785856329999902</v>
      </c>
      <c r="AF26">
        <v>6.6621266720506203</v>
      </c>
      <c r="AG26">
        <v>172.97816026250001</v>
      </c>
      <c r="AH26">
        <v>20.409862999194999</v>
      </c>
      <c r="AI26">
        <v>165.45007318250001</v>
      </c>
      <c r="AJ26">
        <v>18.2850420477968</v>
      </c>
      <c r="AK26">
        <v>240.16752871499901</v>
      </c>
      <c r="AL26">
        <v>15.052503038481399</v>
      </c>
      <c r="AM26">
        <v>250.26842494749999</v>
      </c>
      <c r="AN26">
        <v>15.644791998776199</v>
      </c>
      <c r="AO26">
        <v>126.642723257499</v>
      </c>
      <c r="AP26">
        <v>17.4990263736324</v>
      </c>
      <c r="AQ26">
        <v>138.388085689999</v>
      </c>
      <c r="AR26">
        <v>13.191915818193401</v>
      </c>
      <c r="AS26">
        <v>3.8838509399999999</v>
      </c>
      <c r="AT26">
        <v>5.4223216238643097</v>
      </c>
      <c r="AU26">
        <v>1.6292175799999999</v>
      </c>
      <c r="AV26">
        <v>5.0490624628730201</v>
      </c>
      <c r="AW26">
        <v>-1.2635367424999999</v>
      </c>
      <c r="AX26">
        <v>1.1716880870237301</v>
      </c>
      <c r="AY26">
        <v>9.1864374999999998E-2</v>
      </c>
      <c r="AZ26">
        <v>0.98779420930468098</v>
      </c>
    </row>
    <row r="27" spans="1:52">
      <c r="A27" t="s">
        <v>25</v>
      </c>
      <c r="B27" t="s">
        <v>25</v>
      </c>
      <c r="C27">
        <v>8.9942999999990004E-4</v>
      </c>
      <c r="D27">
        <v>0.31227740591156</v>
      </c>
      <c r="E27">
        <v>7.6544379999999995E-2</v>
      </c>
      <c r="F27">
        <v>0.36324808305011802</v>
      </c>
      <c r="G27">
        <v>3.7848889999999899E-2</v>
      </c>
      <c r="H27">
        <v>0.111846364873326</v>
      </c>
      <c r="I27">
        <v>-8.3451355399999994</v>
      </c>
      <c r="J27">
        <v>9.7928535136909307</v>
      </c>
      <c r="K27">
        <v>1.55035838</v>
      </c>
      <c r="L27">
        <v>3.1831950807788498</v>
      </c>
      <c r="M27">
        <v>-5.9846220499999898</v>
      </c>
      <c r="N27">
        <v>8.7306821466346207</v>
      </c>
      <c r="O27">
        <v>-59.205964430000002</v>
      </c>
      <c r="P27">
        <v>150.79831752668599</v>
      </c>
      <c r="Q27">
        <v>-69.872185375000001</v>
      </c>
      <c r="R27">
        <v>88.555296430560304</v>
      </c>
      <c r="S27">
        <v>-72.167364639999903</v>
      </c>
      <c r="T27">
        <v>18.901931678608101</v>
      </c>
      <c r="U27">
        <v>51.602378789999896</v>
      </c>
      <c r="V27">
        <v>20.037094191102</v>
      </c>
      <c r="W27">
        <v>92.164524319999998</v>
      </c>
      <c r="X27">
        <v>127.036647584364</v>
      </c>
      <c r="Y27">
        <v>3.21456535</v>
      </c>
      <c r="Z27">
        <v>0.29045338288091499</v>
      </c>
      <c r="AA27">
        <v>34.144009689999997</v>
      </c>
      <c r="AB27">
        <v>4.9859627163605502</v>
      </c>
      <c r="AC27">
        <v>41.360286799999997</v>
      </c>
      <c r="AD27">
        <v>6.3277150564819999</v>
      </c>
      <c r="AE27">
        <v>40.120456564999998</v>
      </c>
      <c r="AF27">
        <v>5.7395137649805097</v>
      </c>
      <c r="AG27">
        <v>157.464555475</v>
      </c>
      <c r="AH27">
        <v>30.576235781922499</v>
      </c>
      <c r="AI27">
        <v>180.60946235</v>
      </c>
      <c r="AJ27">
        <v>15.3626904491574</v>
      </c>
      <c r="AK27">
        <v>245.67501098</v>
      </c>
      <c r="AL27">
        <v>17.382525742735801</v>
      </c>
      <c r="AM27">
        <v>239.22319565500001</v>
      </c>
      <c r="AN27">
        <v>13.3176834629209</v>
      </c>
      <c r="AO27">
        <v>136.53430485000001</v>
      </c>
      <c r="AP27">
        <v>14.136726313767699</v>
      </c>
      <c r="AQ27">
        <v>131.55845056499999</v>
      </c>
      <c r="AR27">
        <v>14.9681480426104</v>
      </c>
      <c r="AS27">
        <v>3.8546772150000002</v>
      </c>
      <c r="AT27">
        <v>6.0464896677026498</v>
      </c>
      <c r="AU27">
        <v>1.830155615</v>
      </c>
      <c r="AV27">
        <v>5.8384254802809599</v>
      </c>
      <c r="AW27">
        <v>-1.44342871999999</v>
      </c>
      <c r="AX27">
        <v>1.1178197121989499</v>
      </c>
      <c r="AY27">
        <v>-0.397561685</v>
      </c>
      <c r="AZ27">
        <v>1.0576477412824401</v>
      </c>
    </row>
    <row r="28" spans="1:52">
      <c r="A28" t="s">
        <v>26</v>
      </c>
      <c r="B28" t="s">
        <v>26</v>
      </c>
      <c r="C28">
        <v>-0.103014906666666</v>
      </c>
      <c r="D28">
        <v>0.27784278433826798</v>
      </c>
      <c r="E28">
        <v>0.144102536666666</v>
      </c>
      <c r="F28">
        <v>0.39418564764091502</v>
      </c>
      <c r="G28">
        <v>2.5666959999999898E-2</v>
      </c>
      <c r="H28">
        <v>0.13052219120452799</v>
      </c>
      <c r="I28">
        <v>-6.6862398533333298</v>
      </c>
      <c r="J28">
        <v>10.138830771592501</v>
      </c>
      <c r="K28">
        <v>4.64746011666666</v>
      </c>
      <c r="L28">
        <v>6.0597833201867397</v>
      </c>
      <c r="M28">
        <v>-10.1198470466666</v>
      </c>
      <c r="N28">
        <v>8.8536246672790408</v>
      </c>
      <c r="O28">
        <v>-109.19786623500001</v>
      </c>
      <c r="P28">
        <v>108.57049359443999</v>
      </c>
      <c r="Q28">
        <v>-66.271403227500002</v>
      </c>
      <c r="R28">
        <v>106.79718418332099</v>
      </c>
      <c r="S28">
        <v>-70.648132594999893</v>
      </c>
      <c r="T28">
        <v>14.780129462531299</v>
      </c>
      <c r="U28">
        <v>54.733426665000003</v>
      </c>
      <c r="V28">
        <v>14.8517480462046</v>
      </c>
      <c r="W28">
        <v>131.27053753249999</v>
      </c>
      <c r="X28">
        <v>45.895198262593802</v>
      </c>
      <c r="Y28">
        <v>3.2588304025000001</v>
      </c>
      <c r="Z28">
        <v>0.32801705543958598</v>
      </c>
      <c r="AA28">
        <v>34.493058259999998</v>
      </c>
      <c r="AB28">
        <v>5.29511659217314</v>
      </c>
      <c r="AC28">
        <v>42.149995654999998</v>
      </c>
      <c r="AD28">
        <v>6.5363054102153297</v>
      </c>
      <c r="AE28">
        <v>42.495889249999998</v>
      </c>
      <c r="AF28">
        <v>6.0271559230492198</v>
      </c>
      <c r="AG28">
        <v>169.89410293999899</v>
      </c>
      <c r="AH28">
        <v>20.600137509894001</v>
      </c>
      <c r="AI28">
        <v>163.97774558749899</v>
      </c>
      <c r="AJ28">
        <v>16.945802471158299</v>
      </c>
      <c r="AK28">
        <v>250.73007880999899</v>
      </c>
      <c r="AL28">
        <v>16.557441156575901</v>
      </c>
      <c r="AM28">
        <v>254.636943497499</v>
      </c>
      <c r="AN28">
        <v>14.8181526125157</v>
      </c>
      <c r="AO28">
        <v>133.88604933249999</v>
      </c>
      <c r="AP28">
        <v>15.2087910115821</v>
      </c>
      <c r="AQ28">
        <v>137.109888197499</v>
      </c>
      <c r="AR28">
        <v>12.721426692665901</v>
      </c>
      <c r="AS28">
        <v>5.6969069574999898</v>
      </c>
      <c r="AT28">
        <v>7.4199085740966497</v>
      </c>
      <c r="AU28">
        <v>0.23276938250000001</v>
      </c>
      <c r="AV28">
        <v>7.2675310588234101</v>
      </c>
      <c r="AW28">
        <v>-0.92966488999999897</v>
      </c>
      <c r="AX28">
        <v>1.47865218944166</v>
      </c>
      <c r="AY28">
        <v>-4.8035582499999903E-2</v>
      </c>
      <c r="AZ28">
        <v>1.2689657701234001</v>
      </c>
    </row>
    <row r="29" spans="1:52">
      <c r="A29" t="s">
        <v>27</v>
      </c>
      <c r="B29" t="s">
        <v>27</v>
      </c>
      <c r="C29">
        <v>-0.137712679999999</v>
      </c>
      <c r="D29">
        <v>0.27773528071723003</v>
      </c>
      <c r="E29">
        <v>0.22154302499999901</v>
      </c>
      <c r="F29">
        <v>0.39788983969213698</v>
      </c>
      <c r="G29">
        <v>2.2941924999999998E-2</v>
      </c>
      <c r="H29">
        <v>0.118903883460519</v>
      </c>
      <c r="I29">
        <v>-8.9707507450000001</v>
      </c>
      <c r="J29">
        <v>9.8916926770262297</v>
      </c>
      <c r="K29">
        <v>2.0627981950000001</v>
      </c>
      <c r="L29">
        <v>5.5308287059857699</v>
      </c>
      <c r="M29">
        <v>-13.55225956</v>
      </c>
      <c r="N29">
        <v>7.6968562860522702</v>
      </c>
      <c r="O29">
        <v>-95.886997350000001</v>
      </c>
      <c r="P29">
        <v>134.78006715834701</v>
      </c>
      <c r="Q29">
        <v>-88.850063849999998</v>
      </c>
      <c r="R29">
        <v>51.446899463825702</v>
      </c>
      <c r="S29">
        <v>-68.032334195000004</v>
      </c>
      <c r="T29">
        <v>16.205866904476601</v>
      </c>
      <c r="U29">
        <v>53.541167974999901</v>
      </c>
      <c r="V29">
        <v>16.804850561765701</v>
      </c>
      <c r="W29">
        <v>133.382317575</v>
      </c>
      <c r="X29">
        <v>51.9436939255163</v>
      </c>
      <c r="Y29">
        <v>3.2280130449999902</v>
      </c>
      <c r="Z29">
        <v>0.33509834002683803</v>
      </c>
      <c r="AA29">
        <v>33.255947919999997</v>
      </c>
      <c r="AB29">
        <v>6.3289955652356698</v>
      </c>
      <c r="AC29">
        <v>41.711990575000002</v>
      </c>
      <c r="AD29">
        <v>6.1048827340606104</v>
      </c>
      <c r="AE29">
        <v>41.398583509999902</v>
      </c>
      <c r="AF29">
        <v>6.5512417014686104</v>
      </c>
      <c r="AG29">
        <v>161.417697519999</v>
      </c>
      <c r="AH29">
        <v>20.448774190929502</v>
      </c>
      <c r="AI29">
        <v>171.725528795</v>
      </c>
      <c r="AJ29">
        <v>21.113456430963399</v>
      </c>
      <c r="AK29">
        <v>247.741328915</v>
      </c>
      <c r="AL29">
        <v>15.799519698270799</v>
      </c>
      <c r="AM29">
        <v>243.76445344999999</v>
      </c>
      <c r="AN29">
        <v>17.125061142959598</v>
      </c>
      <c r="AO29">
        <v>139.20448741000001</v>
      </c>
      <c r="AP29">
        <v>12.9975650245865</v>
      </c>
      <c r="AQ29">
        <v>128.940149555</v>
      </c>
      <c r="AR29">
        <v>18.202128893643501</v>
      </c>
      <c r="AS29">
        <v>3.2238462999999902</v>
      </c>
      <c r="AT29">
        <v>6.6533681283807899</v>
      </c>
      <c r="AU29">
        <v>-1.7914391599999999</v>
      </c>
      <c r="AV29">
        <v>6.1465707446044302</v>
      </c>
      <c r="AW29">
        <v>-1.098937085</v>
      </c>
      <c r="AX29">
        <v>1.2830825689066701</v>
      </c>
      <c r="AY29">
        <v>-0.336818694999999</v>
      </c>
      <c r="AZ29">
        <v>1.0707792627392201</v>
      </c>
    </row>
    <row r="30" spans="1:52">
      <c r="A30" t="s">
        <v>28</v>
      </c>
      <c r="B30" t="s">
        <v>28</v>
      </c>
      <c r="C30">
        <v>-8.0392889999999897E-2</v>
      </c>
      <c r="D30">
        <v>0.29211685690828798</v>
      </c>
      <c r="E30">
        <v>0.14835105999999901</v>
      </c>
      <c r="F30">
        <v>0.39148969472745099</v>
      </c>
      <c r="G30">
        <v>2.154122E-2</v>
      </c>
      <c r="H30">
        <v>0.12091660331144</v>
      </c>
      <c r="I30">
        <v>-5.8121268749999997</v>
      </c>
      <c r="J30">
        <v>9.8137946905384599</v>
      </c>
      <c r="K30">
        <v>3.6241490749999898</v>
      </c>
      <c r="L30">
        <v>5.6724581987780498</v>
      </c>
      <c r="M30">
        <v>-7.6099106649999904</v>
      </c>
      <c r="N30">
        <v>7.9026162603223602</v>
      </c>
      <c r="O30">
        <v>-128.31757789</v>
      </c>
      <c r="P30">
        <v>95.379973799176597</v>
      </c>
      <c r="Q30">
        <v>-75.577046227500006</v>
      </c>
      <c r="R30">
        <v>74.683398570864298</v>
      </c>
      <c r="S30">
        <v>-69.688277187499907</v>
      </c>
      <c r="T30">
        <v>19.9335730360071</v>
      </c>
      <c r="U30">
        <v>56.031365682500002</v>
      </c>
      <c r="V30">
        <v>28.5887656816465</v>
      </c>
      <c r="W30">
        <v>127.318361727499</v>
      </c>
      <c r="X30">
        <v>56.639655739315202</v>
      </c>
      <c r="Y30">
        <v>3.3521118575000002</v>
      </c>
      <c r="Z30">
        <v>0.30722949674015299</v>
      </c>
      <c r="AA30">
        <v>35.919088737499997</v>
      </c>
      <c r="AB30">
        <v>4.87323640016319</v>
      </c>
      <c r="AC30">
        <v>40.080000999999903</v>
      </c>
      <c r="AD30">
        <v>6.1590553713126797</v>
      </c>
      <c r="AE30">
        <v>41.853843447499997</v>
      </c>
      <c r="AF30">
        <v>6.1154759577977202</v>
      </c>
      <c r="AG30">
        <v>170.941922887499</v>
      </c>
      <c r="AH30">
        <v>16.800113552872698</v>
      </c>
      <c r="AI30">
        <v>166.79852367000001</v>
      </c>
      <c r="AJ30">
        <v>19.3304776109158</v>
      </c>
      <c r="AK30">
        <v>243.36315103499999</v>
      </c>
      <c r="AL30">
        <v>15.2358494315112</v>
      </c>
      <c r="AM30">
        <v>249.48294821249999</v>
      </c>
      <c r="AN30">
        <v>14.816034907485401</v>
      </c>
      <c r="AO30">
        <v>130.20070694250001</v>
      </c>
      <c r="AP30">
        <v>16.463633175045398</v>
      </c>
      <c r="AQ30">
        <v>137.182794925</v>
      </c>
      <c r="AR30">
        <v>12.7266401667361</v>
      </c>
      <c r="AS30">
        <v>4.6931063650000002</v>
      </c>
      <c r="AT30">
        <v>5.6214895138754297</v>
      </c>
      <c r="AU30">
        <v>-0.15867966</v>
      </c>
      <c r="AV30">
        <v>5.1612082602382197</v>
      </c>
      <c r="AW30">
        <v>-1.0790574150000001</v>
      </c>
      <c r="AX30">
        <v>1.1776981940917299</v>
      </c>
      <c r="AY30">
        <v>0.11089296999999999</v>
      </c>
      <c r="AZ30">
        <v>1.02905788039269</v>
      </c>
    </row>
    <row r="31" spans="1:52">
      <c r="A31" t="s">
        <v>63</v>
      </c>
      <c r="O31">
        <v>-86.367356639999997</v>
      </c>
      <c r="P31">
        <v>145.622839267356</v>
      </c>
      <c r="Q31">
        <v>-92.758481540000005</v>
      </c>
      <c r="R31">
        <v>24.096248645020999</v>
      </c>
      <c r="S31">
        <v>-67.797369969999906</v>
      </c>
      <c r="T31">
        <v>22.718875976521499</v>
      </c>
      <c r="U31">
        <v>57.729913789999898</v>
      </c>
      <c r="V31">
        <v>29.143929476003901</v>
      </c>
      <c r="W31">
        <v>132.6789435</v>
      </c>
      <c r="X31">
        <v>52.504793750610702</v>
      </c>
      <c r="Y31">
        <v>3.1144125200000001</v>
      </c>
      <c r="Z31">
        <v>0.29425818366721401</v>
      </c>
      <c r="AA31">
        <v>29.654034620000001</v>
      </c>
      <c r="AB31">
        <v>4.7231547828366303</v>
      </c>
      <c r="AC31">
        <v>45.945726149999999</v>
      </c>
      <c r="AD31">
        <v>5.9155060770586898</v>
      </c>
      <c r="AE31">
        <v>43.147077420000002</v>
      </c>
      <c r="AF31">
        <v>7.7527721093813602</v>
      </c>
      <c r="AG31">
        <v>159.92423615999999</v>
      </c>
      <c r="AH31">
        <v>28.042559341762701</v>
      </c>
      <c r="AI31">
        <v>171.7962507</v>
      </c>
      <c r="AJ31">
        <v>19.436583345015102</v>
      </c>
      <c r="AK31">
        <v>251.38164689000001</v>
      </c>
      <c r="AL31">
        <v>18.7246534911677</v>
      </c>
      <c r="AM31">
        <v>249.05578316999899</v>
      </c>
      <c r="AN31">
        <v>20.4633411645795</v>
      </c>
      <c r="AO31">
        <v>135.00246007999999</v>
      </c>
      <c r="AP31">
        <v>15.0797930120928</v>
      </c>
      <c r="AQ31">
        <v>133.50860388000001</v>
      </c>
      <c r="AR31">
        <v>17.807026943065399</v>
      </c>
      <c r="AS31">
        <v>1.99224515999999</v>
      </c>
      <c r="AT31">
        <v>5.3788839027486501</v>
      </c>
      <c r="AU31">
        <v>-1.48269008</v>
      </c>
      <c r="AV31">
        <v>5.4406658977293398</v>
      </c>
      <c r="AW31">
        <v>-0.71020721999999903</v>
      </c>
      <c r="AX31">
        <v>1.3908502748766101</v>
      </c>
      <c r="AY31">
        <v>8.0579119999999907E-2</v>
      </c>
      <c r="AZ31">
        <v>0.97948164699718698</v>
      </c>
    </row>
    <row r="32" spans="1:52">
      <c r="A32" t="s">
        <v>29</v>
      </c>
      <c r="B32" t="s">
        <v>29</v>
      </c>
      <c r="C32">
        <v>0.14647339399999901</v>
      </c>
      <c r="D32">
        <v>0.27632980133720503</v>
      </c>
      <c r="E32">
        <v>-2.3629653999999899E-2</v>
      </c>
      <c r="F32">
        <v>0.39847990611876999</v>
      </c>
      <c r="G32">
        <v>2.7480983999999899E-2</v>
      </c>
      <c r="H32">
        <v>0.12020698681327301</v>
      </c>
      <c r="I32">
        <v>6.5215761539999999</v>
      </c>
      <c r="J32">
        <v>10.248224851187199</v>
      </c>
      <c r="K32">
        <v>2.28236645</v>
      </c>
      <c r="L32">
        <v>5.2711437060458097</v>
      </c>
      <c r="M32">
        <v>-13.376731138</v>
      </c>
      <c r="N32">
        <v>7.6747010692613697</v>
      </c>
      <c r="O32">
        <v>-86.459373139999997</v>
      </c>
      <c r="P32">
        <v>135.39114685581001</v>
      </c>
      <c r="Q32">
        <v>-75.131413527999996</v>
      </c>
      <c r="R32">
        <v>85.512228440885295</v>
      </c>
      <c r="S32">
        <v>-72.190748858000006</v>
      </c>
      <c r="T32">
        <v>17.501391939189499</v>
      </c>
      <c r="U32">
        <v>52.216477240000003</v>
      </c>
      <c r="V32">
        <v>21.4666799970563</v>
      </c>
      <c r="W32">
        <v>91.481808106000003</v>
      </c>
      <c r="X32">
        <v>128.52330688133799</v>
      </c>
      <c r="Y32">
        <v>3.266269216</v>
      </c>
      <c r="Z32">
        <v>0.322876938896209</v>
      </c>
      <c r="AA32">
        <v>34.895555879999897</v>
      </c>
      <c r="AB32">
        <v>5.2700894271615999</v>
      </c>
      <c r="AC32">
        <v>41.513909112</v>
      </c>
      <c r="AD32">
        <v>6.0577550511940803</v>
      </c>
      <c r="AE32">
        <v>41.393974954000001</v>
      </c>
      <c r="AF32">
        <v>5.8013835123367903</v>
      </c>
      <c r="AG32">
        <v>167.25781509999999</v>
      </c>
      <c r="AH32">
        <v>19.599306458424699</v>
      </c>
      <c r="AI32">
        <v>164.385898844</v>
      </c>
      <c r="AJ32">
        <v>22.273528786015</v>
      </c>
      <c r="AK32">
        <v>248.53328241199901</v>
      </c>
      <c r="AL32">
        <v>14.8315224119567</v>
      </c>
      <c r="AM32">
        <v>247.011472373999</v>
      </c>
      <c r="AN32">
        <v>15.3905382395078</v>
      </c>
      <c r="AO32">
        <v>135.16237915399901</v>
      </c>
      <c r="AP32">
        <v>13.8774506081471</v>
      </c>
      <c r="AQ32">
        <v>133.82350903</v>
      </c>
      <c r="AR32">
        <v>14.3131600959126</v>
      </c>
      <c r="AS32">
        <v>2.9128518400000001</v>
      </c>
      <c r="AT32">
        <v>6.83649545492118</v>
      </c>
      <c r="AU32">
        <v>-0.79300301600000001</v>
      </c>
      <c r="AV32">
        <v>6.4771412624856897</v>
      </c>
      <c r="AW32">
        <v>-0.62761835999999904</v>
      </c>
      <c r="AX32">
        <v>1.3800679644863401</v>
      </c>
      <c r="AY32">
        <v>0.13781901199999999</v>
      </c>
      <c r="AZ32">
        <v>1.1147018750951101</v>
      </c>
    </row>
    <row r="33" spans="1:52">
      <c r="A33" t="s">
        <v>30</v>
      </c>
      <c r="B33" t="s">
        <v>30</v>
      </c>
      <c r="C33">
        <v>0.20725738399999999</v>
      </c>
      <c r="D33">
        <v>0.278917409747649</v>
      </c>
      <c r="E33">
        <v>0.17051783199999901</v>
      </c>
      <c r="F33">
        <v>0.38851550077702801</v>
      </c>
      <c r="G33">
        <v>3.5244419999999901E-2</v>
      </c>
      <c r="H33">
        <v>0.119817096598586</v>
      </c>
      <c r="I33">
        <v>3.0400394699999902</v>
      </c>
      <c r="J33">
        <v>10.278791714796901</v>
      </c>
      <c r="K33">
        <v>0.35410665200000002</v>
      </c>
      <c r="L33">
        <v>5.0216585800334901</v>
      </c>
      <c r="M33">
        <v>-12.005873504</v>
      </c>
      <c r="N33">
        <v>7.5042459326266</v>
      </c>
      <c r="O33">
        <v>-69.682933262000006</v>
      </c>
      <c r="P33">
        <v>151.64115514855101</v>
      </c>
      <c r="Q33">
        <v>-88.878362631999906</v>
      </c>
      <c r="R33">
        <v>36.458951437946801</v>
      </c>
      <c r="S33">
        <v>-72.553430669999997</v>
      </c>
      <c r="T33">
        <v>14.3060326155393</v>
      </c>
      <c r="U33">
        <v>51.312625027999999</v>
      </c>
      <c r="V33">
        <v>17.5482170352822</v>
      </c>
      <c r="W33">
        <v>75.712385986000001</v>
      </c>
      <c r="X33">
        <v>143.75110925153101</v>
      </c>
      <c r="Y33">
        <v>3.2986449900000001</v>
      </c>
      <c r="Z33">
        <v>0.32692239964012998</v>
      </c>
      <c r="AA33">
        <v>34.557498084000002</v>
      </c>
      <c r="AB33">
        <v>5.5734528248869397</v>
      </c>
      <c r="AC33">
        <v>41.741778580000002</v>
      </c>
      <c r="AD33">
        <v>6.5476389560193899</v>
      </c>
      <c r="AE33">
        <v>41.840003007999996</v>
      </c>
      <c r="AF33">
        <v>6.5831554295610797</v>
      </c>
      <c r="AG33">
        <v>167.59969512199899</v>
      </c>
      <c r="AH33">
        <v>22.1634769164354</v>
      </c>
      <c r="AI33">
        <v>165.33189842799999</v>
      </c>
      <c r="AJ33">
        <v>19.7667134915968</v>
      </c>
      <c r="AK33">
        <v>244.44973603599999</v>
      </c>
      <c r="AL33">
        <v>16.836622677299701</v>
      </c>
      <c r="AM33">
        <v>252.41717155000001</v>
      </c>
      <c r="AN33">
        <v>16.892084893419899</v>
      </c>
      <c r="AO33">
        <v>132.481320154</v>
      </c>
      <c r="AP33">
        <v>16.6040586711541</v>
      </c>
      <c r="AQ33">
        <v>139.05554015999999</v>
      </c>
      <c r="AR33">
        <v>13.3827195606011</v>
      </c>
      <c r="AS33">
        <v>4.7691446659999999</v>
      </c>
      <c r="AT33">
        <v>7.1150620448450601</v>
      </c>
      <c r="AU33">
        <v>1.21240961399999</v>
      </c>
      <c r="AV33">
        <v>6.6028259651646399</v>
      </c>
      <c r="AW33">
        <v>-1.00803204</v>
      </c>
      <c r="AX33">
        <v>1.4528119974334099</v>
      </c>
      <c r="AY33">
        <v>-2.2787999999999999E-2</v>
      </c>
      <c r="AZ33">
        <v>1.2175699756778999</v>
      </c>
    </row>
    <row r="34" spans="1:52">
      <c r="A34" t="s">
        <v>31</v>
      </c>
      <c r="B34" t="s">
        <v>31</v>
      </c>
      <c r="C34">
        <v>0.15863407999999901</v>
      </c>
      <c r="D34">
        <v>0.29207634739113397</v>
      </c>
      <c r="E34">
        <v>0.17022121499999901</v>
      </c>
      <c r="F34">
        <v>0.40493355066279402</v>
      </c>
      <c r="G34">
        <v>3.0409249999999902E-2</v>
      </c>
      <c r="H34">
        <v>0.121669187882229</v>
      </c>
      <c r="I34">
        <v>7.2677256100000003</v>
      </c>
      <c r="J34">
        <v>10.1503016786834</v>
      </c>
      <c r="K34">
        <v>2.1504762849999999</v>
      </c>
      <c r="L34">
        <v>5.7371431952580298</v>
      </c>
      <c r="M34">
        <v>-10.782298600000001</v>
      </c>
      <c r="N34">
        <v>7.9447965133857004</v>
      </c>
      <c r="O34">
        <v>-98.391417668000003</v>
      </c>
      <c r="P34">
        <v>129.72903541513099</v>
      </c>
      <c r="Q34">
        <v>-85.129870202000006</v>
      </c>
      <c r="R34">
        <v>60.044592969400099</v>
      </c>
      <c r="S34">
        <v>-71.622728387999999</v>
      </c>
      <c r="T34">
        <v>18.309810305917399</v>
      </c>
      <c r="U34">
        <v>52.2658917219999</v>
      </c>
      <c r="V34">
        <v>25.164642363009801</v>
      </c>
      <c r="W34">
        <v>84.649995683999904</v>
      </c>
      <c r="X34">
        <v>132.823193197969</v>
      </c>
      <c r="Y34">
        <v>3.2950498979999998</v>
      </c>
      <c r="Z34">
        <v>0.312800447612327</v>
      </c>
      <c r="AA34">
        <v>34.753763976000002</v>
      </c>
      <c r="AB34">
        <v>5.3475509549748299</v>
      </c>
      <c r="AC34">
        <v>41.411968602000002</v>
      </c>
      <c r="AD34">
        <v>6.2208654838147304</v>
      </c>
      <c r="AE34">
        <v>41.633624476000001</v>
      </c>
      <c r="AF34">
        <v>6.2095092198276101</v>
      </c>
      <c r="AG34">
        <v>169.31407972599899</v>
      </c>
      <c r="AH34">
        <v>17.0878736365501</v>
      </c>
      <c r="AI34">
        <v>167.05293268199901</v>
      </c>
      <c r="AJ34">
        <v>19.982807467725401</v>
      </c>
      <c r="AK34">
        <v>247.79054788399901</v>
      </c>
      <c r="AL34">
        <v>14.5557898005654</v>
      </c>
      <c r="AM34">
        <v>247.14200671399999</v>
      </c>
      <c r="AN34">
        <v>15.198056457169599</v>
      </c>
      <c r="AO34">
        <v>136.05335942599999</v>
      </c>
      <c r="AP34">
        <v>13.5936904888237</v>
      </c>
      <c r="AQ34">
        <v>136.59935989599899</v>
      </c>
      <c r="AR34">
        <v>13.6754601606508</v>
      </c>
      <c r="AS34">
        <v>5.014534254</v>
      </c>
      <c r="AT34">
        <v>5.6618884731553001</v>
      </c>
      <c r="AU34">
        <v>4.0509787999999602E-2</v>
      </c>
      <c r="AV34">
        <v>5.1013814833451203</v>
      </c>
      <c r="AW34">
        <v>-1.236878812</v>
      </c>
      <c r="AX34">
        <v>1.34269149173044</v>
      </c>
      <c r="AY34">
        <v>4.8178264000000103E-2</v>
      </c>
      <c r="AZ34">
        <v>1.0675115832512501</v>
      </c>
    </row>
    <row r="35" spans="1:52">
      <c r="A35" t="s">
        <v>32</v>
      </c>
      <c r="B35" t="s">
        <v>32</v>
      </c>
      <c r="C35">
        <v>0.159873648745849</v>
      </c>
      <c r="D35">
        <v>0.27459392759370399</v>
      </c>
      <c r="E35">
        <v>7.7982791666666607E-2</v>
      </c>
      <c r="F35">
        <v>0.38688279600130998</v>
      </c>
      <c r="G35">
        <v>3.8593120488940098E-2</v>
      </c>
      <c r="H35">
        <v>0.11983454788176399</v>
      </c>
      <c r="I35">
        <v>-1.12494816333333</v>
      </c>
      <c r="J35">
        <v>10.205394567749799</v>
      </c>
      <c r="K35">
        <v>1.33494747666666</v>
      </c>
      <c r="L35">
        <v>5.024155686097</v>
      </c>
      <c r="M35">
        <v>-13.190805841666601</v>
      </c>
      <c r="N35">
        <v>7.4372072221777303</v>
      </c>
      <c r="O35">
        <v>-48.230071344999999</v>
      </c>
      <c r="P35">
        <v>163.538446908086</v>
      </c>
      <c r="Q35">
        <v>-93.156076489999904</v>
      </c>
      <c r="R35">
        <v>15.969453874295001</v>
      </c>
      <c r="S35">
        <v>-71.230194705000002</v>
      </c>
      <c r="T35">
        <v>16.240119242774501</v>
      </c>
      <c r="U35">
        <v>52.373836775000001</v>
      </c>
      <c r="V35">
        <v>15.7890697354084</v>
      </c>
      <c r="W35">
        <v>82.511310737499898</v>
      </c>
      <c r="X35">
        <v>137.32314645118799</v>
      </c>
      <c r="Y35">
        <v>3.2350205325000001</v>
      </c>
      <c r="Z35">
        <v>0.33665610840244498</v>
      </c>
      <c r="AA35">
        <v>33.589259970000001</v>
      </c>
      <c r="AB35">
        <v>5.4387580260728896</v>
      </c>
      <c r="AC35">
        <v>41.939380874999998</v>
      </c>
      <c r="AD35">
        <v>6.60334663018521</v>
      </c>
      <c r="AE35">
        <v>41.595676572499997</v>
      </c>
      <c r="AF35">
        <v>5.9240923770816298</v>
      </c>
      <c r="AG35">
        <v>166.21955134500001</v>
      </c>
      <c r="AH35">
        <v>20.175113989572001</v>
      </c>
      <c r="AI35">
        <v>169.0345738725</v>
      </c>
      <c r="AJ35">
        <v>15.6265130327431</v>
      </c>
      <c r="AK35">
        <v>246.65242928000001</v>
      </c>
      <c r="AL35">
        <v>15.847102575398001</v>
      </c>
      <c r="AM35">
        <v>247.416426255</v>
      </c>
      <c r="AN35">
        <v>14.6601998285006</v>
      </c>
      <c r="AO35">
        <v>134.58578857500001</v>
      </c>
      <c r="AP35">
        <v>14.654430386427499</v>
      </c>
      <c r="AQ35">
        <v>135.29713225999899</v>
      </c>
      <c r="AR35">
        <v>14.5085523201877</v>
      </c>
      <c r="AS35">
        <v>4.7814224624999904</v>
      </c>
      <c r="AT35">
        <v>7.1093743658056603</v>
      </c>
      <c r="AU35">
        <v>-0.78061186499999902</v>
      </c>
      <c r="AV35">
        <v>6.8473254744849603</v>
      </c>
      <c r="AW35">
        <v>-0.98703843749999998</v>
      </c>
      <c r="AX35">
        <v>1.4163024336382199</v>
      </c>
      <c r="AY35">
        <v>-0.10179215</v>
      </c>
      <c r="AZ35">
        <v>1.19805213779108</v>
      </c>
    </row>
    <row r="36" spans="1:52">
      <c r="A36" t="s">
        <v>33</v>
      </c>
      <c r="B36" t="s">
        <v>33</v>
      </c>
      <c r="C36">
        <v>-7.0541639999999906E-2</v>
      </c>
      <c r="D36">
        <v>0.30847798987984298</v>
      </c>
      <c r="E36">
        <v>9.5176629999999998E-2</v>
      </c>
      <c r="F36">
        <v>0.35415233456798301</v>
      </c>
      <c r="G36">
        <v>2.92060033333333E-2</v>
      </c>
      <c r="H36">
        <v>0.104861851522302</v>
      </c>
      <c r="I36">
        <v>5.98854599999998E-2</v>
      </c>
      <c r="J36">
        <v>9.8280302212403292</v>
      </c>
      <c r="K36">
        <v>0.64334060333333298</v>
      </c>
      <c r="L36">
        <v>3.1030848250791601</v>
      </c>
      <c r="M36">
        <v>-4.50638427666666</v>
      </c>
      <c r="N36">
        <v>8.4486089987413404</v>
      </c>
      <c r="O36">
        <v>-123.964943239999</v>
      </c>
      <c r="P36">
        <v>95.282740038822496</v>
      </c>
      <c r="Q36">
        <v>-76.684614096666607</v>
      </c>
      <c r="R36">
        <v>79.440350723423904</v>
      </c>
      <c r="S36">
        <v>-71.308047183333301</v>
      </c>
      <c r="T36">
        <v>14.0612464092106</v>
      </c>
      <c r="U36">
        <v>55.545286949999998</v>
      </c>
      <c r="V36">
        <v>22.441407837994198</v>
      </c>
      <c r="W36">
        <v>125.858936366666</v>
      </c>
      <c r="X36">
        <v>79.507565901602106</v>
      </c>
      <c r="Y36">
        <v>3.1991859933333302</v>
      </c>
      <c r="Z36">
        <v>0.32356727871457702</v>
      </c>
      <c r="AA36">
        <v>34.077850869999999</v>
      </c>
      <c r="AB36">
        <v>5.48655321175384</v>
      </c>
      <c r="AC36">
        <v>42.692600900000002</v>
      </c>
      <c r="AD36">
        <v>6.0355344738855399</v>
      </c>
      <c r="AE36">
        <v>41.2203523033333</v>
      </c>
      <c r="AF36">
        <v>6.1249833641512099</v>
      </c>
      <c r="AG36">
        <v>164.012735806666</v>
      </c>
      <c r="AH36">
        <v>16.958852063541698</v>
      </c>
      <c r="AI36">
        <v>169.541484876666</v>
      </c>
      <c r="AJ36">
        <v>17.793334064608</v>
      </c>
      <c r="AK36">
        <v>253.45110123999899</v>
      </c>
      <c r="AL36">
        <v>14.391961837254</v>
      </c>
      <c r="AM36">
        <v>247.669496013333</v>
      </c>
      <c r="AN36">
        <v>15.123177767141399</v>
      </c>
      <c r="AO36">
        <v>138.07891911666599</v>
      </c>
      <c r="AP36">
        <v>11.785981892727699</v>
      </c>
      <c r="AQ36">
        <v>133.77221688</v>
      </c>
      <c r="AR36">
        <v>15.2586115281888</v>
      </c>
      <c r="AS36">
        <v>2.9943139400000001</v>
      </c>
      <c r="AT36">
        <v>7.7857082005097302</v>
      </c>
      <c r="AU36">
        <v>-0.39994726666666702</v>
      </c>
      <c r="AV36">
        <v>7.40487756830702</v>
      </c>
      <c r="AW36">
        <v>-0.44453842999999998</v>
      </c>
      <c r="AX36">
        <v>1.5459207136473501</v>
      </c>
      <c r="AY36">
        <v>-0.24835464333333299</v>
      </c>
      <c r="AZ36">
        <v>1.2267510897537</v>
      </c>
    </row>
    <row r="37" spans="1:52">
      <c r="A37" t="s">
        <v>34</v>
      </c>
      <c r="B37" t="s">
        <v>34</v>
      </c>
      <c r="C37">
        <v>-5.0203299999999902E-2</v>
      </c>
      <c r="D37">
        <v>0.302173054685001</v>
      </c>
      <c r="E37">
        <v>0.17927103999999999</v>
      </c>
      <c r="F37">
        <v>0.36848242481374299</v>
      </c>
      <c r="G37">
        <v>3.3395099999999997E-2</v>
      </c>
      <c r="H37">
        <v>0.105572880237412</v>
      </c>
      <c r="I37">
        <v>-7.9315994799999903</v>
      </c>
      <c r="J37">
        <v>9.6818303478269296</v>
      </c>
      <c r="K37">
        <v>0.38532908999999999</v>
      </c>
      <c r="L37">
        <v>3.0967254775986199</v>
      </c>
      <c r="M37">
        <v>-7.8362068499999999</v>
      </c>
      <c r="N37">
        <v>7.8382227386984002</v>
      </c>
      <c r="O37">
        <v>-104.04519529</v>
      </c>
      <c r="P37">
        <v>129.80644384973101</v>
      </c>
      <c r="Q37">
        <v>-84.835501859999894</v>
      </c>
      <c r="R37">
        <v>51.552634115558199</v>
      </c>
      <c r="S37">
        <v>-69.124804679999997</v>
      </c>
      <c r="T37">
        <v>13.439688607214</v>
      </c>
      <c r="U37">
        <v>53.902527159999998</v>
      </c>
      <c r="V37">
        <v>17.158301911459201</v>
      </c>
      <c r="W37">
        <v>127.71701604</v>
      </c>
      <c r="X37">
        <v>85.535719237447495</v>
      </c>
      <c r="Y37">
        <v>3.2467907600000001</v>
      </c>
      <c r="Z37">
        <v>0.30910171614291199</v>
      </c>
      <c r="AA37">
        <v>32.332321190000002</v>
      </c>
      <c r="AB37">
        <v>5.5928904562310704</v>
      </c>
      <c r="AC37">
        <v>40.835856569999997</v>
      </c>
      <c r="AD37">
        <v>6.0444069147057498</v>
      </c>
      <c r="AE37">
        <v>40.602570989999997</v>
      </c>
      <c r="AF37">
        <v>7.4221977154027101</v>
      </c>
      <c r="AG37">
        <v>171.35775185</v>
      </c>
      <c r="AH37">
        <v>23.3138133764602</v>
      </c>
      <c r="AI37">
        <v>162.71112015</v>
      </c>
      <c r="AJ37">
        <v>15.478004249985799</v>
      </c>
      <c r="AK37">
        <v>245.279971729999</v>
      </c>
      <c r="AL37">
        <v>15.8247882518416</v>
      </c>
      <c r="AM37">
        <v>254.36465189</v>
      </c>
      <c r="AN37">
        <v>14.3252008924831</v>
      </c>
      <c r="AO37">
        <v>129.28228490000001</v>
      </c>
      <c r="AP37">
        <v>17.7836505954334</v>
      </c>
      <c r="AQ37">
        <v>139.84297174</v>
      </c>
      <c r="AR37">
        <v>12.683192172908401</v>
      </c>
      <c r="AS37">
        <v>2.3087987399999998</v>
      </c>
      <c r="AT37">
        <v>6.3486237595086701</v>
      </c>
      <c r="AU37">
        <v>1.40762037999999</v>
      </c>
      <c r="AV37">
        <v>6.11021159436351</v>
      </c>
      <c r="AW37">
        <v>-0.89231883999999995</v>
      </c>
      <c r="AX37">
        <v>1.2373364570651499</v>
      </c>
      <c r="AY37">
        <v>7.34509299999999E-2</v>
      </c>
      <c r="AZ37">
        <v>1.0579179806452801</v>
      </c>
    </row>
    <row r="38" spans="1:52">
      <c r="A38" t="s">
        <v>35</v>
      </c>
      <c r="B38" t="s">
        <v>35</v>
      </c>
      <c r="C38">
        <v>-6.7069079999999906E-2</v>
      </c>
      <c r="D38">
        <v>0.31516722415356402</v>
      </c>
      <c r="E38">
        <v>0.184217519999999</v>
      </c>
      <c r="F38">
        <v>0.357003794459687</v>
      </c>
      <c r="G38">
        <v>3.087465E-2</v>
      </c>
      <c r="H38">
        <v>0.10788413427714399</v>
      </c>
      <c r="I38">
        <v>-4.6455136566666599</v>
      </c>
      <c r="J38">
        <v>9.6715089403354</v>
      </c>
      <c r="K38">
        <v>0.89438840333333303</v>
      </c>
      <c r="L38">
        <v>3.1120860367745902</v>
      </c>
      <c r="M38">
        <v>-4.01669697666666</v>
      </c>
      <c r="N38">
        <v>8.5415956173021694</v>
      </c>
      <c r="O38">
        <v>-133.69566312750001</v>
      </c>
      <c r="P38">
        <v>82.956141315955307</v>
      </c>
      <c r="Q38">
        <v>-71.140932157500004</v>
      </c>
      <c r="R38">
        <v>83.380285966933499</v>
      </c>
      <c r="S38">
        <v>-70.229662917499994</v>
      </c>
      <c r="T38">
        <v>12.8728343004296</v>
      </c>
      <c r="U38">
        <v>54.013120767499899</v>
      </c>
      <c r="V38">
        <v>12.2195676010202</v>
      </c>
      <c r="W38">
        <v>125.48510817250001</v>
      </c>
      <c r="X38">
        <v>78.670091359068493</v>
      </c>
      <c r="Y38">
        <v>3.2924409125</v>
      </c>
      <c r="Z38">
        <v>0.309949866350544</v>
      </c>
      <c r="AA38">
        <v>34.979273182499902</v>
      </c>
      <c r="AB38">
        <v>5.4258297499839898</v>
      </c>
      <c r="AC38">
        <v>41.416388005000002</v>
      </c>
      <c r="AD38">
        <v>6.0817611864488903</v>
      </c>
      <c r="AE38">
        <v>41.352078197499999</v>
      </c>
      <c r="AF38">
        <v>5.9154508882750099</v>
      </c>
      <c r="AG38">
        <v>166.57699055</v>
      </c>
      <c r="AH38">
        <v>19.226837648948099</v>
      </c>
      <c r="AI38">
        <v>169.16580497749999</v>
      </c>
      <c r="AJ38">
        <v>17.902769708198701</v>
      </c>
      <c r="AK38">
        <v>246.14502665249901</v>
      </c>
      <c r="AL38">
        <v>15.405632408329399</v>
      </c>
      <c r="AM38">
        <v>246.04113916999901</v>
      </c>
      <c r="AN38">
        <v>14.9954784853918</v>
      </c>
      <c r="AO38">
        <v>133.88342790999999</v>
      </c>
      <c r="AP38">
        <v>14.957860240988801</v>
      </c>
      <c r="AQ38">
        <v>132.9290351425</v>
      </c>
      <c r="AR38">
        <v>14.967575212164199</v>
      </c>
      <c r="AS38">
        <v>2.8825555149999902</v>
      </c>
      <c r="AT38">
        <v>5.6258200134707002</v>
      </c>
      <c r="AU38">
        <v>-0.4342946875</v>
      </c>
      <c r="AV38">
        <v>5.2780777292402599</v>
      </c>
      <c r="AW38">
        <v>-0.80547003749999901</v>
      </c>
      <c r="AX38">
        <v>1.2687660906615801</v>
      </c>
      <c r="AY38">
        <v>-4.4026542499999897E-2</v>
      </c>
      <c r="AZ38">
        <v>1.0411485113194601</v>
      </c>
    </row>
    <row r="39" spans="1:52">
      <c r="A39" t="s">
        <v>36</v>
      </c>
      <c r="B39" t="s">
        <v>36</v>
      </c>
      <c r="C39">
        <v>-4.89344433333333E-2</v>
      </c>
      <c r="D39">
        <v>0.310827157636966</v>
      </c>
      <c r="E39">
        <v>0.25375908333333302</v>
      </c>
      <c r="F39">
        <v>0.35387732128875998</v>
      </c>
      <c r="G39">
        <v>1.9590409999999898E-2</v>
      </c>
      <c r="H39">
        <v>0.10948849601489299</v>
      </c>
      <c r="I39">
        <v>-4.6930349800000002</v>
      </c>
      <c r="J39">
        <v>9.6565127510774307</v>
      </c>
      <c r="K39">
        <v>0.47712091333333301</v>
      </c>
      <c r="L39">
        <v>3.14821186369457</v>
      </c>
      <c r="M39">
        <v>-10.705679726666601</v>
      </c>
      <c r="N39">
        <v>7.4389075350119702</v>
      </c>
      <c r="O39">
        <v>-86.902963899999904</v>
      </c>
      <c r="P39">
        <v>145.49499887408399</v>
      </c>
      <c r="Q39">
        <v>-92.014365966666603</v>
      </c>
      <c r="R39">
        <v>17.395304164829302</v>
      </c>
      <c r="S39">
        <v>-68.6628260833333</v>
      </c>
      <c r="T39">
        <v>19.166382942637</v>
      </c>
      <c r="U39">
        <v>54.526390229999997</v>
      </c>
      <c r="V39">
        <v>18.751405997814</v>
      </c>
      <c r="W39">
        <v>130.12267566999901</v>
      </c>
      <c r="X39">
        <v>81.523391460235203</v>
      </c>
      <c r="Y39">
        <v>3.32938872999999</v>
      </c>
      <c r="Z39">
        <v>0.358124778993821</v>
      </c>
      <c r="AA39">
        <v>35.8517493933333</v>
      </c>
      <c r="AB39">
        <v>5.29419367547822</v>
      </c>
      <c r="AC39">
        <v>40.420440956666603</v>
      </c>
      <c r="AD39">
        <v>6.0504018770855499</v>
      </c>
      <c r="AE39">
        <v>41.697527623333301</v>
      </c>
      <c r="AF39">
        <v>6.9543342025724701</v>
      </c>
      <c r="AG39">
        <v>171.79499263333301</v>
      </c>
      <c r="AH39">
        <v>19.985873260928301</v>
      </c>
      <c r="AI39">
        <v>162.735285966666</v>
      </c>
      <c r="AJ39">
        <v>23.811852389089399</v>
      </c>
      <c r="AK39">
        <v>242.74150706</v>
      </c>
      <c r="AL39">
        <v>14.7706916852571</v>
      </c>
      <c r="AM39">
        <v>251.00653374333299</v>
      </c>
      <c r="AN39">
        <v>17.0369826432111</v>
      </c>
      <c r="AO39">
        <v>126.26291939666601</v>
      </c>
      <c r="AP39">
        <v>17.1024336732027</v>
      </c>
      <c r="AQ39">
        <v>138.61992496333301</v>
      </c>
      <c r="AR39">
        <v>13.2312201659715</v>
      </c>
      <c r="AS39">
        <v>2.4023345900000002</v>
      </c>
      <c r="AT39">
        <v>6.16448464771047</v>
      </c>
      <c r="AU39">
        <v>2.4504635966666601</v>
      </c>
      <c r="AV39">
        <v>5.9528866895159398</v>
      </c>
      <c r="AW39">
        <v>-0.93786842666666603</v>
      </c>
      <c r="AX39">
        <v>1.24721992692274</v>
      </c>
      <c r="AY39">
        <v>0.26794058666666598</v>
      </c>
      <c r="AZ39">
        <v>1.0234594898151299</v>
      </c>
    </row>
    <row r="40" spans="1:52">
      <c r="A40" t="s">
        <v>37</v>
      </c>
      <c r="B40" t="s">
        <v>37</v>
      </c>
      <c r="C40">
        <v>3.2050199999999897E-2</v>
      </c>
      <c r="D40">
        <v>0.31598052266065002</v>
      </c>
      <c r="E40">
        <v>-7.2426633999999906E-2</v>
      </c>
      <c r="F40">
        <v>0.37872661398766</v>
      </c>
      <c r="G40">
        <v>2.1515769999999899E-2</v>
      </c>
      <c r="H40">
        <v>0.109897582297372</v>
      </c>
      <c r="I40">
        <v>4.2300054339999997</v>
      </c>
      <c r="J40">
        <v>10.627140672845499</v>
      </c>
      <c r="K40">
        <v>0.92773504600000001</v>
      </c>
      <c r="L40">
        <v>3.2310939543183799</v>
      </c>
      <c r="M40">
        <v>-7.9201572399999902</v>
      </c>
      <c r="N40">
        <v>8.7179119806995899</v>
      </c>
      <c r="O40">
        <v>-90.627148793999993</v>
      </c>
      <c r="P40">
        <v>118.53882058583299</v>
      </c>
      <c r="Q40">
        <v>-34.017766029999997</v>
      </c>
      <c r="R40">
        <v>126.084039545102</v>
      </c>
      <c r="S40">
        <v>-73.143427015999904</v>
      </c>
      <c r="T40">
        <v>18.198613626840501</v>
      </c>
      <c r="U40">
        <v>50.411696109999902</v>
      </c>
      <c r="V40">
        <v>24.954746576322801</v>
      </c>
      <c r="W40">
        <v>112.646714492</v>
      </c>
      <c r="X40">
        <v>103.383713167195</v>
      </c>
      <c r="Y40">
        <v>3.2101311339999898</v>
      </c>
      <c r="Z40">
        <v>0.32582798083849102</v>
      </c>
      <c r="AA40">
        <v>33.939936521999897</v>
      </c>
      <c r="AB40">
        <v>5.1849212208922397</v>
      </c>
      <c r="AC40">
        <v>41.832714511999903</v>
      </c>
      <c r="AD40">
        <v>6.1070318745999099</v>
      </c>
      <c r="AE40">
        <v>41.216261793999898</v>
      </c>
      <c r="AF40">
        <v>6.1712738516302501</v>
      </c>
      <c r="AG40">
        <v>166.54169866199999</v>
      </c>
      <c r="AH40">
        <v>17.8984045059835</v>
      </c>
      <c r="AI40">
        <v>169.93042596999999</v>
      </c>
      <c r="AJ40">
        <v>19.592124986266501</v>
      </c>
      <c r="AK40">
        <v>249.68943424199901</v>
      </c>
      <c r="AL40">
        <v>14.449273824559</v>
      </c>
      <c r="AM40">
        <v>246.582861538</v>
      </c>
      <c r="AN40">
        <v>15.031152473820599</v>
      </c>
      <c r="AO40">
        <v>135.15739269199901</v>
      </c>
      <c r="AP40">
        <v>13.527931152451499</v>
      </c>
      <c r="AQ40">
        <v>132.61872510000001</v>
      </c>
      <c r="AR40">
        <v>15.4991526791214</v>
      </c>
      <c r="AS40">
        <v>4.2776993479999996</v>
      </c>
      <c r="AT40">
        <v>7.4342627839012803</v>
      </c>
      <c r="AU40">
        <v>8.5138155999999895E-2</v>
      </c>
      <c r="AV40">
        <v>7.33482860964551</v>
      </c>
      <c r="AW40">
        <v>-0.549672936</v>
      </c>
      <c r="AX40">
        <v>1.37660786686994</v>
      </c>
      <c r="AY40">
        <v>0.1006628</v>
      </c>
      <c r="AZ40">
        <v>1.2767220009749001</v>
      </c>
    </row>
    <row r="41" spans="1:52">
      <c r="A41" t="s">
        <v>38</v>
      </c>
      <c r="B41" t="s">
        <v>38</v>
      </c>
      <c r="C41">
        <v>2.7516407499999899E-2</v>
      </c>
      <c r="D41">
        <v>0.30463250385382301</v>
      </c>
      <c r="E41">
        <v>5.7772309999999903E-2</v>
      </c>
      <c r="F41">
        <v>0.36797250510648399</v>
      </c>
      <c r="G41">
        <v>1.8257184999999902E-2</v>
      </c>
      <c r="H41">
        <v>0.10498801714986</v>
      </c>
      <c r="I41">
        <v>-0.61766448749999903</v>
      </c>
      <c r="J41">
        <v>10.580540921103401</v>
      </c>
      <c r="K41">
        <v>0.4028637625</v>
      </c>
      <c r="L41">
        <v>3.0890653646140702</v>
      </c>
      <c r="M41">
        <v>-10.3124706575</v>
      </c>
      <c r="N41">
        <v>7.5597554216453604</v>
      </c>
      <c r="O41">
        <v>-56.257720669999898</v>
      </c>
      <c r="P41">
        <v>156.23008010199001</v>
      </c>
      <c r="Q41">
        <v>-84.077997822499995</v>
      </c>
      <c r="R41">
        <v>61.375971807259099</v>
      </c>
      <c r="S41">
        <v>-70.172424992499998</v>
      </c>
      <c r="T41">
        <v>23.722568911591999</v>
      </c>
      <c r="U41">
        <v>49.916643514999997</v>
      </c>
      <c r="V41">
        <v>28.717500527516801</v>
      </c>
      <c r="W41">
        <v>104.0504194625</v>
      </c>
      <c r="X41">
        <v>118.27753038745</v>
      </c>
      <c r="Y41">
        <v>3.2765307474999998</v>
      </c>
      <c r="Z41">
        <v>0.324707118297071</v>
      </c>
      <c r="AA41">
        <v>34.7587568175</v>
      </c>
      <c r="AB41">
        <v>6.3162377975250203</v>
      </c>
      <c r="AC41">
        <v>41.803674029999897</v>
      </c>
      <c r="AD41">
        <v>6.69422955252434</v>
      </c>
      <c r="AE41">
        <v>41.905398827500001</v>
      </c>
      <c r="AF41">
        <v>6.7925974484234102</v>
      </c>
      <c r="AG41">
        <v>160.24973287499901</v>
      </c>
      <c r="AH41">
        <v>26.7438813298069</v>
      </c>
      <c r="AI41">
        <v>165.34610800749999</v>
      </c>
      <c r="AJ41">
        <v>17.4653668773392</v>
      </c>
      <c r="AK41">
        <v>247.96161480250001</v>
      </c>
      <c r="AL41">
        <v>17.9317070825794</v>
      </c>
      <c r="AM41">
        <v>251.517671777499</v>
      </c>
      <c r="AN41">
        <v>16.1130516168474</v>
      </c>
      <c r="AO41">
        <v>137.120766674999</v>
      </c>
      <c r="AP41">
        <v>14.2710941919644</v>
      </c>
      <c r="AQ41">
        <v>137.32139083999999</v>
      </c>
      <c r="AR41">
        <v>13.592500803234</v>
      </c>
      <c r="AS41">
        <v>3.8313513100000001</v>
      </c>
      <c r="AT41">
        <v>6.2676057483406797</v>
      </c>
      <c r="AU41">
        <v>-1.1547901875</v>
      </c>
      <c r="AV41">
        <v>5.9618306289781602</v>
      </c>
      <c r="AW41">
        <v>-0.90699000499999904</v>
      </c>
      <c r="AX41">
        <v>1.3552538800082801</v>
      </c>
      <c r="AY41">
        <v>0.108209105</v>
      </c>
      <c r="AZ41">
        <v>1.04837346013763</v>
      </c>
    </row>
    <row r="42" spans="1:52">
      <c r="A42" t="s">
        <v>39</v>
      </c>
      <c r="B42" t="s">
        <v>39</v>
      </c>
      <c r="C42">
        <v>2.1852287499999901E-2</v>
      </c>
      <c r="D42">
        <v>0.30972565912460198</v>
      </c>
      <c r="E42">
        <v>4.8530070000000002E-2</v>
      </c>
      <c r="F42">
        <v>0.38933573222274698</v>
      </c>
      <c r="G42">
        <v>1.6995127499999901E-2</v>
      </c>
      <c r="H42">
        <v>0.106322356987772</v>
      </c>
      <c r="I42">
        <v>6.1652499049999996</v>
      </c>
      <c r="J42">
        <v>10.046630664318799</v>
      </c>
      <c r="K42">
        <v>0.65161301999999899</v>
      </c>
      <c r="L42">
        <v>3.12792782403766</v>
      </c>
      <c r="M42">
        <v>-7.6075158724999996</v>
      </c>
      <c r="N42">
        <v>8.06098730863574</v>
      </c>
      <c r="O42">
        <v>-78.4801073</v>
      </c>
      <c r="P42">
        <v>140.12842925123499</v>
      </c>
      <c r="Q42">
        <v>-71.829075838333296</v>
      </c>
      <c r="R42">
        <v>83.614263755803805</v>
      </c>
      <c r="S42">
        <v>-71.659289323333297</v>
      </c>
      <c r="T42">
        <v>19.997129625804099</v>
      </c>
      <c r="U42">
        <v>51.69177165</v>
      </c>
      <c r="V42">
        <v>26.465383299545401</v>
      </c>
      <c r="W42">
        <v>102.59436721833301</v>
      </c>
      <c r="X42">
        <v>117.657470382878</v>
      </c>
      <c r="Y42">
        <v>3.2729460983333301</v>
      </c>
      <c r="Z42">
        <v>0.31118239737706799</v>
      </c>
      <c r="AA42">
        <v>34.614062721666599</v>
      </c>
      <c r="AB42">
        <v>5.1724224556735301</v>
      </c>
      <c r="AC42">
        <v>41.259304056666601</v>
      </c>
      <c r="AD42">
        <v>6.2512913744916503</v>
      </c>
      <c r="AE42">
        <v>40.9933990966666</v>
      </c>
      <c r="AF42">
        <v>6.21470112619566</v>
      </c>
      <c r="AG42">
        <v>166.60850091333299</v>
      </c>
      <c r="AH42">
        <v>20.838548799373601</v>
      </c>
      <c r="AI42">
        <v>165.94089000333301</v>
      </c>
      <c r="AJ42">
        <v>19.9990303599843</v>
      </c>
      <c r="AK42">
        <v>247.70119244999901</v>
      </c>
      <c r="AL42">
        <v>15.9088696478454</v>
      </c>
      <c r="AM42">
        <v>248.724254215</v>
      </c>
      <c r="AN42">
        <v>15.3962407349792</v>
      </c>
      <c r="AO42">
        <v>134.55393923833299</v>
      </c>
      <c r="AP42">
        <v>14.7026638524126</v>
      </c>
      <c r="AQ42">
        <v>136.388464576666</v>
      </c>
      <c r="AR42">
        <v>13.927940312681899</v>
      </c>
      <c r="AS42">
        <v>3.1233940716666599</v>
      </c>
      <c r="AT42">
        <v>5.9932438495540099</v>
      </c>
      <c r="AU42">
        <v>0.24973009999999901</v>
      </c>
      <c r="AV42">
        <v>5.4659366919653598</v>
      </c>
      <c r="AW42">
        <v>-0.541751283333333</v>
      </c>
      <c r="AX42">
        <v>1.2633506291994501</v>
      </c>
      <c r="AY42">
        <v>5.7057279999999898E-2</v>
      </c>
      <c r="AZ42">
        <v>1.0419738362736699</v>
      </c>
    </row>
    <row r="43" spans="1:52">
      <c r="A43" t="s">
        <v>40</v>
      </c>
      <c r="B43" t="s">
        <v>40</v>
      </c>
      <c r="C43">
        <v>-1.34370049999999E-2</v>
      </c>
      <c r="D43">
        <v>0.31215333112038302</v>
      </c>
      <c r="E43">
        <v>-5.5889574999999997E-2</v>
      </c>
      <c r="F43">
        <v>0.36180430762546201</v>
      </c>
      <c r="G43">
        <v>2.6929919999999899E-2</v>
      </c>
      <c r="H43">
        <v>0.109943729388452</v>
      </c>
      <c r="I43">
        <v>-9.7564768350000008</v>
      </c>
      <c r="J43">
        <v>9.1857778372977901</v>
      </c>
      <c r="K43">
        <v>1.00162273499999</v>
      </c>
      <c r="L43">
        <v>3.1455419049652198</v>
      </c>
      <c r="M43">
        <v>-10.95161513</v>
      </c>
      <c r="N43">
        <v>8.0423774347231003</v>
      </c>
      <c r="O43">
        <v>-52.093369629999998</v>
      </c>
      <c r="P43">
        <v>160.509367059</v>
      </c>
      <c r="Q43">
        <v>-91.302118864999898</v>
      </c>
      <c r="R43">
        <v>39.8690455966195</v>
      </c>
      <c r="S43">
        <v>-66.952999019999993</v>
      </c>
      <c r="T43">
        <v>26.123857095244102</v>
      </c>
      <c r="U43">
        <v>49.374405009999997</v>
      </c>
      <c r="V43">
        <v>26.776042038093198</v>
      </c>
      <c r="W43">
        <v>110.10569352500001</v>
      </c>
      <c r="X43">
        <v>102.728486543616</v>
      </c>
      <c r="Y43">
        <v>3.3465278999999901</v>
      </c>
      <c r="Z43">
        <v>0.34018302019801699</v>
      </c>
      <c r="AA43">
        <v>35.987391655000003</v>
      </c>
      <c r="AB43">
        <v>5.1432683899654199</v>
      </c>
      <c r="AC43">
        <v>41.606115035000002</v>
      </c>
      <c r="AD43">
        <v>6.4966286980242103</v>
      </c>
      <c r="AE43">
        <v>42.016686784999997</v>
      </c>
      <c r="AF43">
        <v>6.1215444759519402</v>
      </c>
      <c r="AG43">
        <v>167.962674609999</v>
      </c>
      <c r="AH43">
        <v>23.1116707981977</v>
      </c>
      <c r="AI43">
        <v>164.73093155999999</v>
      </c>
      <c r="AJ43">
        <v>17.332500964931999</v>
      </c>
      <c r="AK43">
        <v>242.166185154999</v>
      </c>
      <c r="AL43">
        <v>16.884500513355</v>
      </c>
      <c r="AM43">
        <v>251.81279197499899</v>
      </c>
      <c r="AN43">
        <v>15.4590549713001</v>
      </c>
      <c r="AO43">
        <v>128.985873789999</v>
      </c>
      <c r="AP43">
        <v>18.354772079678</v>
      </c>
      <c r="AQ43">
        <v>139.2959883</v>
      </c>
      <c r="AR43">
        <v>12.6642646490244</v>
      </c>
      <c r="AS43">
        <v>2.9707785649999998</v>
      </c>
      <c r="AT43">
        <v>7.4356215619584098</v>
      </c>
      <c r="AU43">
        <v>4.2019589099999903</v>
      </c>
      <c r="AV43">
        <v>7.4741302811316501</v>
      </c>
      <c r="AW43">
        <v>-0.41231740500000003</v>
      </c>
      <c r="AX43">
        <v>1.4972478439083301</v>
      </c>
      <c r="AY43">
        <v>0.290317519999999</v>
      </c>
      <c r="AZ43">
        <v>1.2743169906646501</v>
      </c>
    </row>
    <row r="44" spans="1:52">
      <c r="A44" t="s">
        <v>41</v>
      </c>
      <c r="B44" t="s">
        <v>41</v>
      </c>
      <c r="C44">
        <v>-0.16000427</v>
      </c>
      <c r="D44">
        <v>0.27974844124093201</v>
      </c>
      <c r="E44">
        <v>0.12663785</v>
      </c>
      <c r="F44">
        <v>0.37974652919069501</v>
      </c>
      <c r="G44">
        <v>3.2609504999999997E-2</v>
      </c>
      <c r="H44">
        <v>0.122169280288092</v>
      </c>
      <c r="I44">
        <v>-0.85193229500000001</v>
      </c>
      <c r="J44">
        <v>9.9693625670667601</v>
      </c>
      <c r="K44">
        <v>2.1364798450000002</v>
      </c>
      <c r="L44">
        <v>5.3133341186283403</v>
      </c>
      <c r="M44">
        <v>-5.9989438249999996</v>
      </c>
      <c r="N44">
        <v>8.0650218729688206</v>
      </c>
      <c r="O44">
        <v>-121.089769875</v>
      </c>
      <c r="P44">
        <v>105.275612288631</v>
      </c>
      <c r="Q44">
        <v>-79.985114329999902</v>
      </c>
      <c r="R44">
        <v>72.513432119769107</v>
      </c>
      <c r="S44">
        <v>-69.2861709149999</v>
      </c>
      <c r="T44">
        <v>19.294663133579199</v>
      </c>
      <c r="U44">
        <v>57.136395585000002</v>
      </c>
      <c r="V44">
        <v>27.724843939985799</v>
      </c>
      <c r="W44">
        <v>130.83644024</v>
      </c>
      <c r="X44">
        <v>69.413796199665001</v>
      </c>
      <c r="Y44">
        <v>3.2167405499999999</v>
      </c>
      <c r="Z44">
        <v>0.33933575954254103</v>
      </c>
      <c r="AA44">
        <v>34.752135924999997</v>
      </c>
      <c r="AB44">
        <v>5.9511479290205598</v>
      </c>
      <c r="AC44">
        <v>41.946026234999898</v>
      </c>
      <c r="AD44">
        <v>7.0360037791442496</v>
      </c>
      <c r="AE44">
        <v>43.777498510000001</v>
      </c>
      <c r="AF44">
        <v>6.0742965552860602</v>
      </c>
      <c r="AG44">
        <v>164.33207526499899</v>
      </c>
      <c r="AH44">
        <v>23.206781598226801</v>
      </c>
      <c r="AI44">
        <v>170.70066843999999</v>
      </c>
      <c r="AJ44">
        <v>13.267076417584599</v>
      </c>
      <c r="AK44">
        <v>251.72142414999999</v>
      </c>
      <c r="AL44">
        <v>17.890420411874999</v>
      </c>
      <c r="AM44">
        <v>254.39966956999999</v>
      </c>
      <c r="AN44">
        <v>15.106097058432599</v>
      </c>
      <c r="AO44">
        <v>136.014838394999</v>
      </c>
      <c r="AP44">
        <v>15.1260005080367</v>
      </c>
      <c r="AQ44">
        <v>133.27017390499901</v>
      </c>
      <c r="AR44">
        <v>14.168399740702</v>
      </c>
      <c r="AS44">
        <v>3.28318402499999</v>
      </c>
      <c r="AT44">
        <v>8.3790917929767108</v>
      </c>
      <c r="AU44">
        <v>0.30800138999999899</v>
      </c>
      <c r="AV44">
        <v>8.1039430580773093</v>
      </c>
      <c r="AW44">
        <v>-0.97657254000000004</v>
      </c>
      <c r="AX44">
        <v>1.55181428330076</v>
      </c>
      <c r="AY44">
        <v>2.9690089999999999E-2</v>
      </c>
      <c r="AZ44">
        <v>1.3877621921389001</v>
      </c>
    </row>
    <row r="45" spans="1:52">
      <c r="A45" t="s">
        <v>42</v>
      </c>
      <c r="B45" t="s">
        <v>42</v>
      </c>
      <c r="C45">
        <v>-0.178350173333333</v>
      </c>
      <c r="D45">
        <v>0.28582835783154098</v>
      </c>
      <c r="E45">
        <v>0.13302986999999999</v>
      </c>
      <c r="F45">
        <v>0.37728106578885201</v>
      </c>
      <c r="G45">
        <v>3.0928943333333202E-2</v>
      </c>
      <c r="H45">
        <v>0.11732640480532799</v>
      </c>
      <c r="I45">
        <v>-1.3543962566666601</v>
      </c>
      <c r="J45">
        <v>9.7329649516303505</v>
      </c>
      <c r="K45">
        <v>1.4516110466666601</v>
      </c>
      <c r="L45">
        <v>5.1561331884160202</v>
      </c>
      <c r="M45">
        <v>-5.4417738833333296</v>
      </c>
      <c r="N45">
        <v>7.6909459341730697</v>
      </c>
      <c r="O45">
        <v>-132.148020453333</v>
      </c>
      <c r="P45">
        <v>95.6795462496911</v>
      </c>
      <c r="Q45">
        <v>-82.982579996666601</v>
      </c>
      <c r="R45">
        <v>50.135133380817102</v>
      </c>
      <c r="S45">
        <v>-68.944168363333304</v>
      </c>
      <c r="T45">
        <v>20.239989686978099</v>
      </c>
      <c r="U45">
        <v>56.145362720000001</v>
      </c>
      <c r="V45">
        <v>27.8798334075029</v>
      </c>
      <c r="W45">
        <v>130.79854282999901</v>
      </c>
      <c r="X45">
        <v>69.494974116705805</v>
      </c>
      <c r="Y45">
        <v>3.2658481399999899</v>
      </c>
      <c r="Z45">
        <v>0.32071543598367203</v>
      </c>
      <c r="AA45">
        <v>33.4346035933333</v>
      </c>
      <c r="AB45">
        <v>4.87944608172561</v>
      </c>
      <c r="AC45">
        <v>41.7837434666666</v>
      </c>
      <c r="AD45">
        <v>6.1779580997485297</v>
      </c>
      <c r="AE45">
        <v>40.223846090000002</v>
      </c>
      <c r="AF45">
        <v>5.9118701971479197</v>
      </c>
      <c r="AG45">
        <v>167.96132238999999</v>
      </c>
      <c r="AH45">
        <v>25.978887673301799</v>
      </c>
      <c r="AI45">
        <v>167.23644632</v>
      </c>
      <c r="AJ45">
        <v>16.4473750079088</v>
      </c>
      <c r="AK45">
        <v>244.12714645999901</v>
      </c>
      <c r="AL45">
        <v>16.318221992277099</v>
      </c>
      <c r="AM45">
        <v>244.68759749333299</v>
      </c>
      <c r="AN45">
        <v>14.0919380439805</v>
      </c>
      <c r="AO45">
        <v>133.339625683333</v>
      </c>
      <c r="AP45">
        <v>15.194304343435</v>
      </c>
      <c r="AQ45">
        <v>135.33249459666601</v>
      </c>
      <c r="AR45">
        <v>14.780301965531001</v>
      </c>
      <c r="AS45">
        <v>3.36654031333333</v>
      </c>
      <c r="AT45">
        <v>7.0883856198735398</v>
      </c>
      <c r="AU45">
        <v>0.39070281333333301</v>
      </c>
      <c r="AV45">
        <v>6.5418074691147599</v>
      </c>
      <c r="AW45">
        <v>-0.71679267333333296</v>
      </c>
      <c r="AX45">
        <v>1.3765489581233601</v>
      </c>
      <c r="AY45">
        <v>0.249746683333333</v>
      </c>
      <c r="AZ45">
        <v>1.0796294711782</v>
      </c>
    </row>
    <row r="46" spans="1:52">
      <c r="A46" t="s">
        <v>43</v>
      </c>
      <c r="B46" t="s">
        <v>43</v>
      </c>
      <c r="C46">
        <v>-0.163644945086003</v>
      </c>
      <c r="D46">
        <v>0.26893130555552103</v>
      </c>
      <c r="E46">
        <v>0.230925299999999</v>
      </c>
      <c r="F46">
        <v>0.39400662207371701</v>
      </c>
      <c r="G46">
        <v>3.1945837719319803E-2</v>
      </c>
      <c r="H46">
        <v>0.117101434783867</v>
      </c>
      <c r="I46">
        <v>-8.5840110549999995</v>
      </c>
      <c r="J46">
        <v>9.0356113115598191</v>
      </c>
      <c r="K46">
        <v>1.62497233999999</v>
      </c>
      <c r="L46">
        <v>4.9510108699723698</v>
      </c>
      <c r="M46">
        <v>-12.033688894999999</v>
      </c>
      <c r="N46">
        <v>7.7621599939316397</v>
      </c>
      <c r="O46">
        <v>-91.122849694999999</v>
      </c>
      <c r="P46">
        <v>142.520434717158</v>
      </c>
      <c r="Q46">
        <v>-93.186796974999993</v>
      </c>
      <c r="R46">
        <v>16.464531449152101</v>
      </c>
      <c r="S46">
        <v>-67.509788079999893</v>
      </c>
      <c r="T46">
        <v>14.468807463813199</v>
      </c>
      <c r="U46">
        <v>56.164635664999999</v>
      </c>
      <c r="V46">
        <v>17.912168199552902</v>
      </c>
      <c r="W46">
        <v>135.243357599999</v>
      </c>
      <c r="X46">
        <v>58.916798633043399</v>
      </c>
      <c r="Y46">
        <v>3.2580460849999899</v>
      </c>
      <c r="Z46">
        <v>0.32536401243554203</v>
      </c>
      <c r="AA46">
        <v>34.268471839999997</v>
      </c>
      <c r="AB46">
        <v>5.9126918660368597</v>
      </c>
      <c r="AC46">
        <v>41.280059074999897</v>
      </c>
      <c r="AD46">
        <v>6.4288482236526097</v>
      </c>
      <c r="AE46">
        <v>42.374148824999899</v>
      </c>
      <c r="AF46">
        <v>6.6401124657658102</v>
      </c>
      <c r="AG46">
        <v>167.44487290999999</v>
      </c>
      <c r="AH46">
        <v>20.578772423468699</v>
      </c>
      <c r="AI46">
        <v>171.40148317500001</v>
      </c>
      <c r="AJ46">
        <v>15.185659046905</v>
      </c>
      <c r="AK46">
        <v>247.74567392</v>
      </c>
      <c r="AL46">
        <v>15.8948654394035</v>
      </c>
      <c r="AM46">
        <v>250.24245680499999</v>
      </c>
      <c r="AN46">
        <v>14.965847581848699</v>
      </c>
      <c r="AO46">
        <v>134.92178484499999</v>
      </c>
      <c r="AP46">
        <v>16.4658825871294</v>
      </c>
      <c r="AQ46">
        <v>134.95574136499999</v>
      </c>
      <c r="AR46">
        <v>14.4887518792726</v>
      </c>
      <c r="AS46">
        <v>2.7797130149999898</v>
      </c>
      <c r="AT46">
        <v>6.0101388629460999</v>
      </c>
      <c r="AU46">
        <v>-0.19737189499999999</v>
      </c>
      <c r="AV46">
        <v>5.8248801782145501</v>
      </c>
      <c r="AW46">
        <v>-0.92415672999999898</v>
      </c>
      <c r="AX46">
        <v>1.5117378518422699</v>
      </c>
      <c r="AY46">
        <v>-0.34653107999999999</v>
      </c>
      <c r="AZ46">
        <v>1.0337092896871201</v>
      </c>
    </row>
    <row r="47" spans="1:52">
      <c r="A47" t="s">
        <v>44</v>
      </c>
      <c r="B47" t="s">
        <v>44</v>
      </c>
      <c r="C47">
        <v>0.110258292477903</v>
      </c>
      <c r="D47">
        <v>0.30317627102857903</v>
      </c>
      <c r="E47">
        <v>-6.6578339999999903E-2</v>
      </c>
      <c r="F47">
        <v>0.44034410879854302</v>
      </c>
      <c r="G47">
        <v>5.0088105363971999E-3</v>
      </c>
      <c r="H47">
        <v>0.22153216880215301</v>
      </c>
      <c r="I47">
        <v>5.19938785333333</v>
      </c>
      <c r="J47">
        <v>10.9375491935554</v>
      </c>
      <c r="K47">
        <v>4.4109035899999904</v>
      </c>
      <c r="L47">
        <v>5.2769935655935098</v>
      </c>
      <c r="M47">
        <v>-9.1536199666666693</v>
      </c>
      <c r="N47">
        <v>8.7962268520154403</v>
      </c>
      <c r="O47">
        <v>-110.907424806666</v>
      </c>
      <c r="P47">
        <v>89.403668241975794</v>
      </c>
      <c r="Q47">
        <v>-9.8845306333333198</v>
      </c>
      <c r="R47">
        <v>138.33264803439999</v>
      </c>
      <c r="S47">
        <v>-72.584656203333296</v>
      </c>
      <c r="T47">
        <v>18.777417759172799</v>
      </c>
      <c r="U47">
        <v>51.290119736666597</v>
      </c>
      <c r="V47">
        <v>18.750214777287201</v>
      </c>
      <c r="W47">
        <v>120.162702286666</v>
      </c>
      <c r="X47">
        <v>86.082418683103597</v>
      </c>
      <c r="Y47">
        <v>3.2816730133333301</v>
      </c>
      <c r="Z47">
        <v>0.31863777788522402</v>
      </c>
      <c r="AA47">
        <v>35.037941699999998</v>
      </c>
      <c r="AB47">
        <v>4.9328973026084197</v>
      </c>
      <c r="AC47">
        <v>41.725744776666602</v>
      </c>
      <c r="AD47">
        <v>6.40753729439826</v>
      </c>
      <c r="AE47">
        <v>41.197303796666603</v>
      </c>
      <c r="AF47">
        <v>6.06281599395715</v>
      </c>
      <c r="AG47">
        <v>165.66071165333301</v>
      </c>
      <c r="AH47">
        <v>23.4095562698609</v>
      </c>
      <c r="AI47">
        <v>159.84083668333301</v>
      </c>
      <c r="AJ47">
        <v>25.709256932026101</v>
      </c>
      <c r="AK47">
        <v>247.99723080999999</v>
      </c>
      <c r="AL47">
        <v>16.9721992459204</v>
      </c>
      <c r="AM47">
        <v>248.34582559333299</v>
      </c>
      <c r="AN47">
        <v>17.1990812475285</v>
      </c>
      <c r="AO47">
        <v>135.32250605666599</v>
      </c>
      <c r="AP47">
        <v>14.6157088278635</v>
      </c>
      <c r="AQ47">
        <v>138.07982503333301</v>
      </c>
      <c r="AR47">
        <v>13.2066276257786</v>
      </c>
      <c r="AS47">
        <v>4.2773988699999999</v>
      </c>
      <c r="AT47">
        <v>6.15959651285009</v>
      </c>
      <c r="AU47">
        <v>1.52581044999999</v>
      </c>
      <c r="AV47">
        <v>5.7217422718598998</v>
      </c>
      <c r="AW47">
        <v>-0.85079016666666596</v>
      </c>
      <c r="AX47">
        <v>1.3190880268301901</v>
      </c>
      <c r="AY47">
        <v>0.172406589999999</v>
      </c>
      <c r="AZ47">
        <v>1.1171931411890901</v>
      </c>
    </row>
    <row r="48" spans="1:52">
      <c r="A48" t="s">
        <v>45</v>
      </c>
      <c r="B48" t="s">
        <v>45</v>
      </c>
      <c r="C48">
        <v>0.16217380499999901</v>
      </c>
      <c r="D48">
        <v>0.30919197635717299</v>
      </c>
      <c r="E48">
        <v>0.103066597499999</v>
      </c>
      <c r="F48">
        <v>0.38109463321501202</v>
      </c>
      <c r="G48">
        <v>3.17247474999999E-2</v>
      </c>
      <c r="H48">
        <v>0.125014547290972</v>
      </c>
      <c r="I48">
        <v>-1.2370579724999899</v>
      </c>
      <c r="J48">
        <v>10.399147050403201</v>
      </c>
      <c r="K48">
        <v>1.64514812249999</v>
      </c>
      <c r="L48">
        <v>5.4763005098253004</v>
      </c>
      <c r="M48">
        <v>-7.0024145275</v>
      </c>
      <c r="N48">
        <v>8.3370846003169206</v>
      </c>
      <c r="O48">
        <v>-92.840614294999995</v>
      </c>
      <c r="P48">
        <v>125.716903096056</v>
      </c>
      <c r="Q48">
        <v>-41.8721596399999</v>
      </c>
      <c r="R48">
        <v>109.26515667282401</v>
      </c>
      <c r="S48">
        <v>-71.934889589999997</v>
      </c>
      <c r="T48">
        <v>16.9116705041877</v>
      </c>
      <c r="U48">
        <v>51.670507322500001</v>
      </c>
      <c r="V48">
        <v>16.955450518971599</v>
      </c>
      <c r="W48">
        <v>91.157551167499903</v>
      </c>
      <c r="X48">
        <v>125.22190395844601</v>
      </c>
      <c r="Y48">
        <v>3.2281264799999998</v>
      </c>
      <c r="Z48">
        <v>0.34454290288523698</v>
      </c>
      <c r="AA48">
        <v>34.358167989999998</v>
      </c>
      <c r="AB48">
        <v>6.1970727344782599</v>
      </c>
      <c r="AC48">
        <v>41.7232697849999</v>
      </c>
      <c r="AD48">
        <v>6.5348070197204402</v>
      </c>
      <c r="AE48">
        <v>42.660022577500001</v>
      </c>
      <c r="AF48">
        <v>6.5356749072330498</v>
      </c>
      <c r="AG48">
        <v>164.77955643999999</v>
      </c>
      <c r="AH48">
        <v>21.6341916690006</v>
      </c>
      <c r="AI48">
        <v>168.85505349249999</v>
      </c>
      <c r="AJ48">
        <v>15.6891451912419</v>
      </c>
      <c r="AK48">
        <v>247.47538857499899</v>
      </c>
      <c r="AL48">
        <v>17.047032976019601</v>
      </c>
      <c r="AM48">
        <v>250.299863335</v>
      </c>
      <c r="AN48">
        <v>15.308626340796399</v>
      </c>
      <c r="AO48">
        <v>134.545818035</v>
      </c>
      <c r="AP48">
        <v>16.071046554923999</v>
      </c>
      <c r="AQ48">
        <v>135.137849837499</v>
      </c>
      <c r="AR48">
        <v>14.1616828422687</v>
      </c>
      <c r="AS48">
        <v>4.4471060299999996</v>
      </c>
      <c r="AT48">
        <v>7.6598960280759103</v>
      </c>
      <c r="AU48">
        <v>-0.30089237249999901</v>
      </c>
      <c r="AV48">
        <v>7.41100477238286</v>
      </c>
      <c r="AW48">
        <v>-0.82494302499999905</v>
      </c>
      <c r="AX48">
        <v>1.4515311387271099</v>
      </c>
      <c r="AY48">
        <v>-0.34430543749999998</v>
      </c>
      <c r="AZ48">
        <v>1.2184048306397699</v>
      </c>
    </row>
    <row r="49" spans="1:52">
      <c r="A49" t="s">
        <v>46</v>
      </c>
      <c r="B49" t="s">
        <v>46</v>
      </c>
      <c r="C49">
        <v>0.13526241681280099</v>
      </c>
      <c r="D49">
        <v>0.28436516689227798</v>
      </c>
      <c r="E49">
        <v>0.12792120499999901</v>
      </c>
      <c r="F49">
        <v>0.39170681078968</v>
      </c>
      <c r="G49">
        <v>3.7534664991847003E-2</v>
      </c>
      <c r="H49">
        <v>0.13660522521556701</v>
      </c>
      <c r="I49">
        <v>5.1913357149999904</v>
      </c>
      <c r="J49">
        <v>9.6132076507399002</v>
      </c>
      <c r="K49">
        <v>3.4793460349999901</v>
      </c>
      <c r="L49">
        <v>6.1236278222504001</v>
      </c>
      <c r="M49">
        <v>-6.8300433249999903</v>
      </c>
      <c r="N49">
        <v>8.1706816076653102</v>
      </c>
      <c r="O49">
        <v>-112.860597735</v>
      </c>
      <c r="P49">
        <v>101.843453620741</v>
      </c>
      <c r="Q49">
        <v>-40.005201264999997</v>
      </c>
      <c r="R49">
        <v>121.38061492908101</v>
      </c>
      <c r="S49">
        <v>-72.873472534999905</v>
      </c>
      <c r="T49">
        <v>15.1842189355909</v>
      </c>
      <c r="U49">
        <v>52.671547230000002</v>
      </c>
      <c r="V49">
        <v>18.024068768103898</v>
      </c>
      <c r="W49">
        <v>89.012930259999905</v>
      </c>
      <c r="X49">
        <v>124.90677290187701</v>
      </c>
      <c r="Y49">
        <v>3.1708686799999999</v>
      </c>
      <c r="Z49">
        <v>0.33710212507825499</v>
      </c>
      <c r="AA49">
        <v>33.850506934999899</v>
      </c>
      <c r="AB49">
        <v>6.04415514102197</v>
      </c>
      <c r="AC49">
        <v>42.299555570000003</v>
      </c>
      <c r="AD49">
        <v>6.9381274513616402</v>
      </c>
      <c r="AE49">
        <v>43.443341029999999</v>
      </c>
      <c r="AF49">
        <v>6.2584320071544397</v>
      </c>
      <c r="AG49">
        <v>168.26228132</v>
      </c>
      <c r="AH49">
        <v>15.9193195268619</v>
      </c>
      <c r="AI49">
        <v>169.86972871999899</v>
      </c>
      <c r="AJ49">
        <v>14.454718494245601</v>
      </c>
      <c r="AK49">
        <v>252.025568975</v>
      </c>
      <c r="AL49">
        <v>16.559788146186499</v>
      </c>
      <c r="AM49">
        <v>254.21838100999901</v>
      </c>
      <c r="AN49">
        <v>15.682398566425601</v>
      </c>
      <c r="AO49">
        <v>135.22801379999899</v>
      </c>
      <c r="AP49">
        <v>15.058192127220501</v>
      </c>
      <c r="AQ49">
        <v>132.90139858999899</v>
      </c>
      <c r="AR49">
        <v>14.682804049628601</v>
      </c>
      <c r="AS49">
        <v>5.9307857400000001</v>
      </c>
      <c r="AT49">
        <v>8.1593986512799592</v>
      </c>
      <c r="AU49">
        <v>-1.251240935</v>
      </c>
      <c r="AV49">
        <v>7.6673047966571897</v>
      </c>
      <c r="AW49">
        <v>-0.71434201499999905</v>
      </c>
      <c r="AX49">
        <v>1.5098831242178801</v>
      </c>
      <c r="AY49">
        <v>-0.18725059499999999</v>
      </c>
      <c r="AZ49">
        <v>1.29741246530784</v>
      </c>
    </row>
    <row r="50" spans="1:52">
      <c r="A50" t="s">
        <v>47</v>
      </c>
      <c r="B50" t="s">
        <v>47</v>
      </c>
      <c r="C50">
        <v>9.1948744999999901E-2</v>
      </c>
      <c r="D50">
        <v>0.282009193636372</v>
      </c>
      <c r="E50">
        <v>6.6087869999999896E-2</v>
      </c>
      <c r="F50">
        <v>0.38845422242677402</v>
      </c>
      <c r="G50">
        <v>3.6668074999999897E-2</v>
      </c>
      <c r="H50">
        <v>0.12532543159013201</v>
      </c>
      <c r="I50">
        <v>-7.0957846</v>
      </c>
      <c r="J50">
        <v>10.1003300881861</v>
      </c>
      <c r="K50">
        <v>3.0449831000000001</v>
      </c>
      <c r="L50">
        <v>5.5008875650672104</v>
      </c>
      <c r="M50">
        <v>-7.2768254299999997</v>
      </c>
      <c r="N50">
        <v>8.6825299110382907</v>
      </c>
      <c r="O50">
        <v>-69.090833004999993</v>
      </c>
      <c r="P50">
        <v>151.86390087084399</v>
      </c>
      <c r="Q50">
        <v>-79.328193595000002</v>
      </c>
      <c r="R50">
        <v>64.356118076918307</v>
      </c>
      <c r="S50">
        <v>-71.052100629999899</v>
      </c>
      <c r="T50">
        <v>17.161994855074798</v>
      </c>
      <c r="U50">
        <v>53.678266694999898</v>
      </c>
      <c r="V50">
        <v>20.789919107786702</v>
      </c>
      <c r="W50">
        <v>91.773551944999895</v>
      </c>
      <c r="X50">
        <v>121.69499639999</v>
      </c>
      <c r="Y50">
        <v>3.32676873</v>
      </c>
      <c r="Z50">
        <v>0.33155437182064301</v>
      </c>
      <c r="AA50">
        <v>35.91844012</v>
      </c>
      <c r="AB50">
        <v>5.1659444207502698</v>
      </c>
      <c r="AC50">
        <v>41.726217015000003</v>
      </c>
      <c r="AD50">
        <v>6.3521111106180301</v>
      </c>
      <c r="AE50">
        <v>41.413248934999999</v>
      </c>
      <c r="AF50">
        <v>6.0802786607230699</v>
      </c>
      <c r="AG50">
        <v>164.716569249999</v>
      </c>
      <c r="AH50">
        <v>20.716967424502698</v>
      </c>
      <c r="AI50">
        <v>165.77533639999999</v>
      </c>
      <c r="AJ50">
        <v>18.9174170367491</v>
      </c>
      <c r="AK50">
        <v>246.166557664999</v>
      </c>
      <c r="AL50">
        <v>14.873782108677499</v>
      </c>
      <c r="AM50">
        <v>245.719626035</v>
      </c>
      <c r="AN50">
        <v>15.3592729688384</v>
      </c>
      <c r="AO50">
        <v>138.152174925</v>
      </c>
      <c r="AP50">
        <v>12.1092944034396</v>
      </c>
      <c r="AQ50">
        <v>137.337937815</v>
      </c>
      <c r="AR50">
        <v>14.6315975696336</v>
      </c>
      <c r="AS50">
        <v>5.0895364299999999</v>
      </c>
      <c r="AT50">
        <v>6.8370622279757498</v>
      </c>
      <c r="AU50">
        <v>-0.89103922499999999</v>
      </c>
      <c r="AV50">
        <v>6.3578615876575402</v>
      </c>
      <c r="AW50">
        <v>-1.1055657699999999</v>
      </c>
      <c r="AX50">
        <v>1.3063831699966399</v>
      </c>
      <c r="AY50">
        <v>-6.5687875000000007E-2</v>
      </c>
      <c r="AZ50">
        <v>1.0283812926284399</v>
      </c>
    </row>
    <row r="51" spans="1:52">
      <c r="A51" t="s">
        <v>48</v>
      </c>
      <c r="B51" t="s">
        <v>48</v>
      </c>
      <c r="C51">
        <v>-4.3105709999999998E-2</v>
      </c>
      <c r="D51">
        <v>0.31478477942056399</v>
      </c>
      <c r="E51">
        <v>-3.1875129999999897E-2</v>
      </c>
      <c r="F51">
        <v>0.35930048021721001</v>
      </c>
      <c r="G51">
        <v>4.588006E-2</v>
      </c>
      <c r="H51">
        <v>0.114571631833779</v>
      </c>
      <c r="I51">
        <v>-5.9638129299999898</v>
      </c>
      <c r="J51">
        <v>9.9021932463922298</v>
      </c>
      <c r="K51">
        <v>1.7041121099999901</v>
      </c>
      <c r="L51">
        <v>3.2849089608204101</v>
      </c>
      <c r="M51">
        <v>-1.3494316199999901</v>
      </c>
      <c r="N51">
        <v>8.4384670447700501</v>
      </c>
      <c r="O51">
        <v>-124.11934601999999</v>
      </c>
      <c r="P51">
        <v>90.734612679171306</v>
      </c>
      <c r="Q51">
        <v>-50.60483344</v>
      </c>
      <c r="R51">
        <v>109.369082343081</v>
      </c>
      <c r="S51">
        <v>-71.713434019999994</v>
      </c>
      <c r="T51">
        <v>19.570932494674398</v>
      </c>
      <c r="U51">
        <v>58.262287520000001</v>
      </c>
      <c r="V51">
        <v>36.051419730053802</v>
      </c>
      <c r="W51">
        <v>119.63850352</v>
      </c>
      <c r="X51">
        <v>70.9017822949655</v>
      </c>
      <c r="Y51">
        <v>3.10261422</v>
      </c>
      <c r="Z51">
        <v>0.29380524123185903</v>
      </c>
      <c r="AA51">
        <v>28.9488696199999</v>
      </c>
      <c r="AB51">
        <v>4.4996545946030704</v>
      </c>
      <c r="AC51">
        <v>43.522367410000001</v>
      </c>
      <c r="AD51">
        <v>6.0514561417555797</v>
      </c>
      <c r="AE51">
        <v>38.289989549999902</v>
      </c>
      <c r="AF51">
        <v>6.2050414282686202</v>
      </c>
      <c r="AG51">
        <v>172.49807802999899</v>
      </c>
      <c r="AH51">
        <v>19.009049520286201</v>
      </c>
      <c r="AI51">
        <v>170.324701089999</v>
      </c>
      <c r="AJ51">
        <v>18.375149231920801</v>
      </c>
      <c r="AK51">
        <v>250.4295687</v>
      </c>
      <c r="AL51">
        <v>15.6855209219186</v>
      </c>
      <c r="AM51">
        <v>243.94049486999899</v>
      </c>
      <c r="AN51">
        <v>15.0813070381723</v>
      </c>
      <c r="AO51">
        <v>132.77678738</v>
      </c>
      <c r="AP51">
        <v>14.8133953963754</v>
      </c>
      <c r="AQ51">
        <v>135.854336539999</v>
      </c>
      <c r="AR51">
        <v>16.1248312821252</v>
      </c>
      <c r="AS51">
        <v>3.7358668799999899</v>
      </c>
      <c r="AT51">
        <v>6.1554685887357596</v>
      </c>
      <c r="AU51">
        <v>0.90278769999999997</v>
      </c>
      <c r="AV51">
        <v>5.8025731832338101</v>
      </c>
      <c r="AW51">
        <v>-1.3147929599999999</v>
      </c>
      <c r="AX51">
        <v>1.3040124421119901</v>
      </c>
      <c r="AY51">
        <v>0.17363344</v>
      </c>
      <c r="AZ51">
        <v>0.96275135564897496</v>
      </c>
    </row>
    <row r="52" spans="1:52">
      <c r="A52" t="s">
        <v>49</v>
      </c>
      <c r="B52" t="s">
        <v>49</v>
      </c>
      <c r="C52">
        <v>-5.6046729999999899E-2</v>
      </c>
      <c r="D52">
        <v>0.32052453118643198</v>
      </c>
      <c r="E52">
        <v>4.321386E-2</v>
      </c>
      <c r="F52">
        <v>0.36005474298128298</v>
      </c>
      <c r="G52">
        <v>3.7040759999999999E-2</v>
      </c>
      <c r="H52">
        <v>0.120405169307746</v>
      </c>
      <c r="I52">
        <v>-5.8470224799999899</v>
      </c>
      <c r="J52">
        <v>9.6604366128146602</v>
      </c>
      <c r="K52">
        <v>1.3857412299999901</v>
      </c>
      <c r="L52">
        <v>3.4342424763547799</v>
      </c>
      <c r="M52">
        <v>-5.1066678799999998</v>
      </c>
      <c r="N52">
        <v>8.4593146679492204</v>
      </c>
      <c r="O52">
        <v>-138.29578045</v>
      </c>
      <c r="P52">
        <v>75.146114166168104</v>
      </c>
      <c r="Q52">
        <v>-69.831907869999995</v>
      </c>
      <c r="R52">
        <v>81.605934775889395</v>
      </c>
      <c r="S52">
        <v>-70.094195900000003</v>
      </c>
      <c r="T52">
        <v>18.519019935205002</v>
      </c>
      <c r="U52">
        <v>58.214497600000001</v>
      </c>
      <c r="V52">
        <v>36.5126783883033</v>
      </c>
      <c r="W52">
        <v>121.32781018</v>
      </c>
      <c r="X52">
        <v>79.777833270326198</v>
      </c>
      <c r="Y52">
        <v>3.2358412200000002</v>
      </c>
      <c r="Z52">
        <v>0.33146125658284098</v>
      </c>
      <c r="AA52">
        <v>35.278773979999997</v>
      </c>
      <c r="AB52">
        <v>6.1851765162267904</v>
      </c>
      <c r="AC52">
        <v>37.749849959999999</v>
      </c>
      <c r="AD52">
        <v>6.0386528378286499</v>
      </c>
      <c r="AE52">
        <v>42.360425599999999</v>
      </c>
      <c r="AF52">
        <v>6.2416421278026704</v>
      </c>
      <c r="AG52">
        <v>161.25572657999999</v>
      </c>
      <c r="AH52">
        <v>27.633777395056399</v>
      </c>
      <c r="AI52">
        <v>169.79241549</v>
      </c>
      <c r="AJ52">
        <v>26.592966206799101</v>
      </c>
      <c r="AK52">
        <v>241.61296388</v>
      </c>
      <c r="AL52">
        <v>16.399983527841499</v>
      </c>
      <c r="AM52">
        <v>247.91851868999899</v>
      </c>
      <c r="AN52">
        <v>16.7146239632327</v>
      </c>
      <c r="AO52">
        <v>138.01497918000001</v>
      </c>
      <c r="AP52">
        <v>15.7035440311243</v>
      </c>
      <c r="AQ52">
        <v>130.38742009000001</v>
      </c>
      <c r="AR52">
        <v>16.0460052077221</v>
      </c>
      <c r="AS52">
        <v>3.4699773599999899</v>
      </c>
      <c r="AT52">
        <v>6.0024022888107602</v>
      </c>
      <c r="AU52">
        <v>-1.40219121</v>
      </c>
      <c r="AV52">
        <v>5.4403396205746102</v>
      </c>
      <c r="AW52">
        <v>-1.3509167</v>
      </c>
      <c r="AX52">
        <v>1.29626666684304</v>
      </c>
      <c r="AY52">
        <v>-9.6953209999999998E-2</v>
      </c>
      <c r="AZ52">
        <v>0.98536626627735402</v>
      </c>
    </row>
    <row r="53" spans="1:52">
      <c r="A53" t="s">
        <v>50</v>
      </c>
      <c r="B53" t="s">
        <v>50</v>
      </c>
      <c r="C53">
        <v>-8.1566409999999895E-2</v>
      </c>
      <c r="D53">
        <v>0.31419027670385002</v>
      </c>
      <c r="E53">
        <v>0.17389687000000001</v>
      </c>
      <c r="F53">
        <v>0.37114919783818701</v>
      </c>
      <c r="G53">
        <v>5.0395249999999898E-2</v>
      </c>
      <c r="H53">
        <v>0.11232905009503499</v>
      </c>
      <c r="I53">
        <v>-12.195051529999899</v>
      </c>
      <c r="J53">
        <v>9.41269000720186</v>
      </c>
      <c r="K53">
        <v>1.1797415600000001</v>
      </c>
      <c r="L53">
        <v>3.24200327991722</v>
      </c>
      <c r="M53">
        <v>-6.6677724400000002</v>
      </c>
      <c r="N53">
        <v>8.3093008394483405</v>
      </c>
      <c r="O53">
        <v>-86.731124050000005</v>
      </c>
      <c r="P53">
        <v>141.246518276091</v>
      </c>
      <c r="Q53">
        <v>-78.598628219999895</v>
      </c>
      <c r="R53">
        <v>60.694876395371601</v>
      </c>
      <c r="S53">
        <v>-69.510203039999993</v>
      </c>
      <c r="T53">
        <v>15.485693576197299</v>
      </c>
      <c r="U53">
        <v>57.2942062199999</v>
      </c>
      <c r="V53">
        <v>23.891995360755299</v>
      </c>
      <c r="W53">
        <v>125.47236574</v>
      </c>
      <c r="X53">
        <v>68.096764231434406</v>
      </c>
      <c r="Y53">
        <v>3.3203983899999998</v>
      </c>
      <c r="Z53">
        <v>0.30143613328390201</v>
      </c>
      <c r="AA53">
        <v>35.077863120000004</v>
      </c>
      <c r="AB53">
        <v>5.84299526892993</v>
      </c>
      <c r="AC53">
        <v>44.444537410000002</v>
      </c>
      <c r="AD53">
        <v>6.36273494668814</v>
      </c>
      <c r="AE53">
        <v>44.329230699999997</v>
      </c>
      <c r="AF53">
        <v>6.7407049901535698</v>
      </c>
      <c r="AG53">
        <v>164.60130704999901</v>
      </c>
      <c r="AH53">
        <v>25.504894642428301</v>
      </c>
      <c r="AI53">
        <v>167.07489662999899</v>
      </c>
      <c r="AJ53">
        <v>15.467141498653801</v>
      </c>
      <c r="AK53">
        <v>249.47024637000001</v>
      </c>
      <c r="AL53">
        <v>19.631632339670301</v>
      </c>
      <c r="AM53">
        <v>260.64158018000001</v>
      </c>
      <c r="AN53">
        <v>15.2896765510144</v>
      </c>
      <c r="AO53">
        <v>132.00163660999999</v>
      </c>
      <c r="AP53">
        <v>19.353667531050899</v>
      </c>
      <c r="AQ53">
        <v>139.85476496000001</v>
      </c>
      <c r="AR53">
        <v>9.9457546003503801</v>
      </c>
      <c r="AS53">
        <v>6.5750638199999996</v>
      </c>
      <c r="AT53">
        <v>5.6223977567300896</v>
      </c>
      <c r="AU53">
        <v>2.3714113099999898</v>
      </c>
      <c r="AV53">
        <v>5.5308419902323296</v>
      </c>
      <c r="AW53">
        <v>-0.59563267999999903</v>
      </c>
      <c r="AX53">
        <v>1.3775513503182799</v>
      </c>
      <c r="AY53">
        <v>0.27992365000000002</v>
      </c>
      <c r="AZ53">
        <v>1.0322712835561501</v>
      </c>
    </row>
    <row r="54" spans="1:52">
      <c r="A54" t="s">
        <v>51</v>
      </c>
      <c r="B54" t="s">
        <v>51</v>
      </c>
      <c r="C54">
        <v>2.44696999999999E-2</v>
      </c>
      <c r="D54">
        <v>0.31457548945886898</v>
      </c>
      <c r="E54">
        <v>-3.2172944999999897E-2</v>
      </c>
      <c r="F54">
        <v>0.36922624005381</v>
      </c>
      <c r="G54">
        <v>3.1483534999999903E-2</v>
      </c>
      <c r="H54">
        <v>0.11064529888340099</v>
      </c>
      <c r="I54">
        <v>4.7233380575000004</v>
      </c>
      <c r="J54">
        <v>10.110714613872499</v>
      </c>
      <c r="K54">
        <v>1.570021755</v>
      </c>
      <c r="L54">
        <v>3.1915630959511301</v>
      </c>
      <c r="M54">
        <v>-3.8586082975</v>
      </c>
      <c r="N54">
        <v>8.6938569501602991</v>
      </c>
      <c r="O54">
        <v>-104.4063183025</v>
      </c>
      <c r="P54">
        <v>78.615712588262198</v>
      </c>
      <c r="Q54">
        <v>35.156224192499899</v>
      </c>
      <c r="R54">
        <v>148.11976618968299</v>
      </c>
      <c r="S54">
        <v>-74.429384207499993</v>
      </c>
      <c r="T54">
        <v>17.296995812650199</v>
      </c>
      <c r="U54">
        <v>50.817038899999901</v>
      </c>
      <c r="V54">
        <v>18.198618026448599</v>
      </c>
      <c r="W54">
        <v>128.652144612499</v>
      </c>
      <c r="X54">
        <v>74.699510583539094</v>
      </c>
      <c r="Y54">
        <v>3.2736225449999998</v>
      </c>
      <c r="Z54">
        <v>0.31172487336912602</v>
      </c>
      <c r="AA54">
        <v>34.242691065000002</v>
      </c>
      <c r="AB54">
        <v>5.4937608006283796</v>
      </c>
      <c r="AC54">
        <v>41.195281819999998</v>
      </c>
      <c r="AD54">
        <v>6.0486667338286901</v>
      </c>
      <c r="AE54">
        <v>40.386536559999897</v>
      </c>
      <c r="AF54">
        <v>6.4220100479039903</v>
      </c>
      <c r="AG54">
        <v>167.74701831249999</v>
      </c>
      <c r="AH54">
        <v>18.729358339272501</v>
      </c>
      <c r="AI54">
        <v>167.56713557</v>
      </c>
      <c r="AJ54">
        <v>21.337718945985099</v>
      </c>
      <c r="AK54">
        <v>244.41520800999999</v>
      </c>
      <c r="AL54">
        <v>14.2181334294983</v>
      </c>
      <c r="AM54">
        <v>246.49529878249899</v>
      </c>
      <c r="AN54">
        <v>15.7387709223784</v>
      </c>
      <c r="AO54">
        <v>132.53698279999901</v>
      </c>
      <c r="AP54">
        <v>14.0657003145462</v>
      </c>
      <c r="AQ54">
        <v>136.88393278749999</v>
      </c>
      <c r="AR54">
        <v>13.970893551756101</v>
      </c>
      <c r="AS54">
        <v>3.0402206600000001</v>
      </c>
      <c r="AT54">
        <v>5.99763287856213</v>
      </c>
      <c r="AU54">
        <v>0.28964450749999998</v>
      </c>
      <c r="AV54">
        <v>5.4663089085443497</v>
      </c>
      <c r="AW54">
        <v>-0.91161643000000003</v>
      </c>
      <c r="AX54">
        <v>1.1758812471320099</v>
      </c>
      <c r="AY54">
        <v>0.2235330975</v>
      </c>
      <c r="AZ54">
        <v>1.0513827079673701</v>
      </c>
    </row>
    <row r="55" spans="1:52">
      <c r="A55" t="s">
        <v>52</v>
      </c>
      <c r="B55" t="s">
        <v>52</v>
      </c>
      <c r="C55">
        <v>5.3773066666666598E-2</v>
      </c>
      <c r="D55">
        <v>0.31214794485113501</v>
      </c>
      <c r="E55">
        <v>6.6454953333333303E-2</v>
      </c>
      <c r="F55">
        <v>0.368706442932967</v>
      </c>
      <c r="G55">
        <v>2.38717266666666E-2</v>
      </c>
      <c r="H55">
        <v>0.105544680706745</v>
      </c>
      <c r="I55">
        <v>-0.63118202999999995</v>
      </c>
      <c r="J55">
        <v>9.7707434683605303</v>
      </c>
      <c r="K55">
        <v>0.596724163333333</v>
      </c>
      <c r="L55">
        <v>3.0977751075212798</v>
      </c>
      <c r="M55">
        <v>-4.35897546666666</v>
      </c>
      <c r="N55">
        <v>8.9813736592588391</v>
      </c>
      <c r="O55">
        <v>-87.935597416666596</v>
      </c>
      <c r="P55">
        <v>111.58072329407</v>
      </c>
      <c r="Q55">
        <v>7.0795048533333302</v>
      </c>
      <c r="R55">
        <v>139.209696940295</v>
      </c>
      <c r="S55">
        <v>-74.171161096666594</v>
      </c>
      <c r="T55">
        <v>17.8205368046738</v>
      </c>
      <c r="U55">
        <v>50.511890319999999</v>
      </c>
      <c r="V55">
        <v>17.743309514945299</v>
      </c>
      <c r="W55">
        <v>119.867936436666</v>
      </c>
      <c r="X55">
        <v>90.652890953259003</v>
      </c>
      <c r="Y55">
        <v>3.3332612699999902</v>
      </c>
      <c r="Z55">
        <v>0.33401395294381298</v>
      </c>
      <c r="AA55">
        <v>36.588848886666597</v>
      </c>
      <c r="AB55">
        <v>4.9109023635397104</v>
      </c>
      <c r="AC55">
        <v>40.705192626666602</v>
      </c>
      <c r="AD55">
        <v>6.5537722463706301</v>
      </c>
      <c r="AE55">
        <v>42.523307326666597</v>
      </c>
      <c r="AF55">
        <v>5.7534800492690001</v>
      </c>
      <c r="AG55">
        <v>168.83626917333299</v>
      </c>
      <c r="AH55">
        <v>19.469821105850802</v>
      </c>
      <c r="AI55">
        <v>163.51544373666599</v>
      </c>
      <c r="AJ55">
        <v>16.982555219166301</v>
      </c>
      <c r="AK55">
        <v>247.90028753000001</v>
      </c>
      <c r="AL55">
        <v>16.096861686203798</v>
      </c>
      <c r="AM55">
        <v>253.963563353333</v>
      </c>
      <c r="AN55">
        <v>13.8370529163114</v>
      </c>
      <c r="AO55">
        <v>134.42955517666601</v>
      </c>
      <c r="AP55">
        <v>15.185405993371401</v>
      </c>
      <c r="AQ55">
        <v>138.48933381999899</v>
      </c>
      <c r="AR55">
        <v>11.2028840131759</v>
      </c>
      <c r="AS55">
        <v>4.5954698299999999</v>
      </c>
      <c r="AT55">
        <v>7.6220597044787297</v>
      </c>
      <c r="AU55">
        <v>1.8168248300000001</v>
      </c>
      <c r="AV55">
        <v>7.2967397117779198</v>
      </c>
      <c r="AW55">
        <v>-0.35200452666666598</v>
      </c>
      <c r="AX55">
        <v>1.3804512113888601</v>
      </c>
      <c r="AY55">
        <v>0.179344593333333</v>
      </c>
      <c r="AZ55">
        <v>1.20559491564897</v>
      </c>
    </row>
    <row r="56" spans="1:52">
      <c r="A56" t="s">
        <v>53</v>
      </c>
      <c r="B56" t="s">
        <v>53</v>
      </c>
      <c r="C56">
        <v>5.3718902499999902E-2</v>
      </c>
      <c r="D56">
        <v>0.312110722454012</v>
      </c>
      <c r="E56">
        <v>7.7839474999999894E-2</v>
      </c>
      <c r="F56">
        <v>0.36553108143526503</v>
      </c>
      <c r="G56">
        <v>3.6591509999999897E-2</v>
      </c>
      <c r="H56">
        <v>0.109251643948233</v>
      </c>
      <c r="I56">
        <v>6.7385776799999997</v>
      </c>
      <c r="J56">
        <v>9.7016394253897502</v>
      </c>
      <c r="K56">
        <v>1.3707851449999999</v>
      </c>
      <c r="L56">
        <v>3.1911411355781598</v>
      </c>
      <c r="M56">
        <v>-2.3897194100000001</v>
      </c>
      <c r="N56">
        <v>8.2439916515449401</v>
      </c>
      <c r="O56">
        <v>-107.52820905199999</v>
      </c>
      <c r="P56">
        <v>89.380375318230705</v>
      </c>
      <c r="Q56">
        <v>-0.65280660199999996</v>
      </c>
      <c r="R56">
        <v>144.18614482436601</v>
      </c>
      <c r="S56">
        <v>-73.764359725999896</v>
      </c>
      <c r="T56">
        <v>16.287077128892602</v>
      </c>
      <c r="U56">
        <v>51.612045243999901</v>
      </c>
      <c r="V56">
        <v>18.560357457828101</v>
      </c>
      <c r="W56">
        <v>118.32787834</v>
      </c>
      <c r="X56">
        <v>92.019895895649597</v>
      </c>
      <c r="Y56">
        <v>3.234222956</v>
      </c>
      <c r="Z56">
        <v>0.322301842198772</v>
      </c>
      <c r="AA56">
        <v>34.346240614000003</v>
      </c>
      <c r="AB56">
        <v>5.7456171724902401</v>
      </c>
      <c r="AC56">
        <v>41.754160491999897</v>
      </c>
      <c r="AD56">
        <v>6.6428158814809501</v>
      </c>
      <c r="AE56">
        <v>42.703316371999897</v>
      </c>
      <c r="AF56">
        <v>6.1141368290680598</v>
      </c>
      <c r="AG56">
        <v>161.928343229999</v>
      </c>
      <c r="AH56">
        <v>22.722302478454299</v>
      </c>
      <c r="AI56">
        <v>167.25614556400001</v>
      </c>
      <c r="AJ56">
        <v>22.933919281319199</v>
      </c>
      <c r="AK56">
        <v>250.39864792799901</v>
      </c>
      <c r="AL56">
        <v>17.357196425142199</v>
      </c>
      <c r="AM56">
        <v>248.85460490999901</v>
      </c>
      <c r="AN56">
        <v>16.483457291300802</v>
      </c>
      <c r="AO56">
        <v>137.08085227000001</v>
      </c>
      <c r="AP56">
        <v>14.246130604721399</v>
      </c>
      <c r="AQ56">
        <v>133.45061160200001</v>
      </c>
      <c r="AR56">
        <v>14.763128663187301</v>
      </c>
      <c r="AS56">
        <v>4.375538508</v>
      </c>
      <c r="AT56">
        <v>7.1870897953229003</v>
      </c>
      <c r="AU56">
        <v>-1.122358934</v>
      </c>
      <c r="AV56">
        <v>6.9678877650454902</v>
      </c>
      <c r="AW56">
        <v>-0.53344892799999999</v>
      </c>
      <c r="AX56">
        <v>1.3937199449120099</v>
      </c>
      <c r="AY56">
        <v>8.1698399999999893E-2</v>
      </c>
      <c r="AZ56">
        <v>1.1463988952941</v>
      </c>
    </row>
    <row r="57" spans="1:52">
      <c r="A57" t="s">
        <v>54</v>
      </c>
      <c r="B57" t="s">
        <v>54</v>
      </c>
      <c r="C57">
        <v>4.7156980000000001E-2</v>
      </c>
      <c r="D57">
        <v>0.314958748312126</v>
      </c>
      <c r="E57">
        <v>5.8985204999999999E-2</v>
      </c>
      <c r="F57">
        <v>0.36424476705728998</v>
      </c>
      <c r="G57">
        <v>4.88706849999999E-2</v>
      </c>
      <c r="H57">
        <v>0.114788175938591</v>
      </c>
      <c r="I57">
        <v>-7.7984216249999996</v>
      </c>
      <c r="J57">
        <v>9.6957988516415803</v>
      </c>
      <c r="K57">
        <v>1.35149303999999</v>
      </c>
      <c r="L57">
        <v>3.2871153911814401</v>
      </c>
      <c r="M57">
        <v>-3.641421845</v>
      </c>
      <c r="N57">
        <v>9.3487294782548496</v>
      </c>
      <c r="O57">
        <v>-91.461482434999994</v>
      </c>
      <c r="P57">
        <v>123.431088856473</v>
      </c>
      <c r="Q57">
        <v>-31.674000329999998</v>
      </c>
      <c r="R57">
        <v>118.627417993148</v>
      </c>
      <c r="S57">
        <v>-73.803900165000002</v>
      </c>
      <c r="T57">
        <v>18.813022902008999</v>
      </c>
      <c r="U57">
        <v>52.070587099999898</v>
      </c>
      <c r="V57">
        <v>40.137051067362599</v>
      </c>
      <c r="W57">
        <v>109.012002225</v>
      </c>
      <c r="X57">
        <v>98.684513576055707</v>
      </c>
      <c r="Y57">
        <v>3.2446385200000001</v>
      </c>
      <c r="Z57">
        <v>0.32439873980459</v>
      </c>
      <c r="AA57">
        <v>33.705559440000002</v>
      </c>
      <c r="AB57">
        <v>5.7156683581510599</v>
      </c>
      <c r="AC57">
        <v>40.502924855000003</v>
      </c>
      <c r="AD57">
        <v>6.5153623264437401</v>
      </c>
      <c r="AE57">
        <v>39.932563989999998</v>
      </c>
      <c r="AF57">
        <v>6.07746339498431</v>
      </c>
      <c r="AG57">
        <v>165.30586506500001</v>
      </c>
      <c r="AH57">
        <v>24.045238078817</v>
      </c>
      <c r="AI57">
        <v>161.88611430499901</v>
      </c>
      <c r="AJ57">
        <v>17.5916836283434</v>
      </c>
      <c r="AK57">
        <v>246.06870324499999</v>
      </c>
      <c r="AL57">
        <v>16.033865226050999</v>
      </c>
      <c r="AM57">
        <v>246.65488324</v>
      </c>
      <c r="AN57">
        <v>15.887002259419599</v>
      </c>
      <c r="AO57">
        <v>136.61472458499901</v>
      </c>
      <c r="AP57">
        <v>13.7583276291834</v>
      </c>
      <c r="AQ57">
        <v>135.22203679999899</v>
      </c>
      <c r="AR57">
        <v>14.5384857384191</v>
      </c>
      <c r="AS57">
        <v>3.1158516000000001</v>
      </c>
      <c r="AT57">
        <v>5.9573848917311496</v>
      </c>
      <c r="AU57">
        <v>-1.15363116499999</v>
      </c>
      <c r="AV57">
        <v>5.1006951882435798</v>
      </c>
      <c r="AW57">
        <v>-0.81283709500000001</v>
      </c>
      <c r="AX57">
        <v>1.2371993196346101</v>
      </c>
      <c r="AY57">
        <v>-0.149442355</v>
      </c>
      <c r="AZ57">
        <v>1.0203417235969101</v>
      </c>
    </row>
    <row r="58" spans="1:52">
      <c r="A58" t="s">
        <v>55</v>
      </c>
      <c r="B58" t="s">
        <v>55</v>
      </c>
      <c r="C58">
        <v>-0.18873592849033499</v>
      </c>
      <c r="D58">
        <v>0.54361590303525098</v>
      </c>
      <c r="E58">
        <v>-2.24293299999999E-2</v>
      </c>
      <c r="F58">
        <v>0.40731077962903001</v>
      </c>
      <c r="G58">
        <v>2.8941204886072401E-2</v>
      </c>
      <c r="H58">
        <v>0.149886688578316</v>
      </c>
      <c r="I58">
        <v>-2.0748911250000002</v>
      </c>
      <c r="J58">
        <v>10.913277951380101</v>
      </c>
      <c r="K58">
        <v>4.9360333550000002</v>
      </c>
      <c r="L58">
        <v>6.28992443169862</v>
      </c>
      <c r="M58">
        <v>-5.8547352049999901</v>
      </c>
      <c r="N58">
        <v>8.8945694187012307</v>
      </c>
      <c r="O58">
        <v>-115.511575589999</v>
      </c>
      <c r="P58">
        <v>99.672103735342901</v>
      </c>
      <c r="Q58">
        <v>-52.8383765949999</v>
      </c>
      <c r="R58">
        <v>114.680559681795</v>
      </c>
      <c r="S58">
        <v>-69.162869929999999</v>
      </c>
      <c r="T58">
        <v>16.8437046027877</v>
      </c>
      <c r="U58">
        <v>55.546982934999903</v>
      </c>
      <c r="V58">
        <v>17.827990420796901</v>
      </c>
      <c r="W58">
        <v>129.94233564000001</v>
      </c>
      <c r="X58">
        <v>46.764937895275999</v>
      </c>
      <c r="Y58">
        <v>3.4397026099999999</v>
      </c>
      <c r="Z58">
        <v>0.301096974211154</v>
      </c>
      <c r="AA58">
        <v>36.280518619999903</v>
      </c>
      <c r="AB58">
        <v>4.4902367522132796</v>
      </c>
      <c r="AC58">
        <v>42.037760400000003</v>
      </c>
      <c r="AD58">
        <v>5.8919783393305503</v>
      </c>
      <c r="AE58">
        <v>42.374229034999999</v>
      </c>
      <c r="AF58">
        <v>5.9681199230470803</v>
      </c>
      <c r="AG58">
        <v>175.03097359999899</v>
      </c>
      <c r="AH58">
        <v>16.183622418833899</v>
      </c>
      <c r="AI58">
        <v>161.22180516500001</v>
      </c>
      <c r="AJ58">
        <v>20.517160380535</v>
      </c>
      <c r="AK58">
        <v>246.8840429</v>
      </c>
      <c r="AL58">
        <v>14.848765497213201</v>
      </c>
      <c r="AM58">
        <v>250.46031504499999</v>
      </c>
      <c r="AN58">
        <v>15.678921970653301</v>
      </c>
      <c r="AO58">
        <v>135.02435365999901</v>
      </c>
      <c r="AP58">
        <v>13.971471570010401</v>
      </c>
      <c r="AQ58">
        <v>141.46161427499999</v>
      </c>
      <c r="AR58">
        <v>10.796775392414901</v>
      </c>
      <c r="AS58">
        <v>3.632819005</v>
      </c>
      <c r="AT58">
        <v>5.7179070300147803</v>
      </c>
      <c r="AU58">
        <v>2.2069378899999901</v>
      </c>
      <c r="AV58">
        <v>5.1029129488705198</v>
      </c>
      <c r="AW58">
        <v>-0.69994352999999998</v>
      </c>
      <c r="AX58">
        <v>1.32555257130761</v>
      </c>
      <c r="AY58">
        <v>4.2957699999999904E-3</v>
      </c>
      <c r="AZ58">
        <v>1.0946743711985101</v>
      </c>
    </row>
    <row r="59" spans="1:52">
      <c r="A59" t="s">
        <v>56</v>
      </c>
      <c r="B59" t="s">
        <v>56</v>
      </c>
      <c r="C59">
        <v>-9.1295616666666496E-2</v>
      </c>
      <c r="D59">
        <v>0.28042621826893399</v>
      </c>
      <c r="E59">
        <v>-5.15995633333333E-2</v>
      </c>
      <c r="F59">
        <v>0.39349244843081999</v>
      </c>
      <c r="G59">
        <v>1.38960533333332E-2</v>
      </c>
      <c r="H59">
        <v>0.117074482741721</v>
      </c>
      <c r="I59">
        <v>-5.7096224499999897</v>
      </c>
      <c r="J59">
        <v>9.6562766420712993</v>
      </c>
      <c r="K59">
        <v>3.6228210966666601</v>
      </c>
      <c r="L59">
        <v>5.0594887524988401</v>
      </c>
      <c r="M59">
        <v>-7.69266834333333</v>
      </c>
      <c r="N59">
        <v>8.1117669926436697</v>
      </c>
      <c r="O59">
        <v>-116.997451089999</v>
      </c>
      <c r="P59">
        <v>109.10038471799599</v>
      </c>
      <c r="Q59">
        <v>-75.151469449999993</v>
      </c>
      <c r="R59">
        <v>79.620610885863798</v>
      </c>
      <c r="S59">
        <v>-68.672211000000004</v>
      </c>
      <c r="T59">
        <v>16.795394104115999</v>
      </c>
      <c r="U59">
        <v>56.386195213999997</v>
      </c>
      <c r="V59">
        <v>21.412480516906399</v>
      </c>
      <c r="W59">
        <v>129.706136552</v>
      </c>
      <c r="X59">
        <v>49.542171332831401</v>
      </c>
      <c r="Y59">
        <v>3.2349398420000002</v>
      </c>
      <c r="Z59">
        <v>0.339853943671723</v>
      </c>
      <c r="AA59">
        <v>34.102031171999897</v>
      </c>
      <c r="AB59">
        <v>5.7794175315306999</v>
      </c>
      <c r="AC59">
        <v>42.000661676</v>
      </c>
      <c r="AD59">
        <v>6.3474874543550399</v>
      </c>
      <c r="AE59">
        <v>41.739620100000003</v>
      </c>
      <c r="AF59">
        <v>6.3034808111075797</v>
      </c>
      <c r="AG59">
        <v>167.46573736599899</v>
      </c>
      <c r="AH59">
        <v>19.213599898384398</v>
      </c>
      <c r="AI59">
        <v>168.68867924400001</v>
      </c>
      <c r="AJ59">
        <v>19.010747096926998</v>
      </c>
      <c r="AK59">
        <v>246.24801996599999</v>
      </c>
      <c r="AL59">
        <v>15.095014292875099</v>
      </c>
      <c r="AM59">
        <v>247.175399852</v>
      </c>
      <c r="AN59">
        <v>16.057979321020198</v>
      </c>
      <c r="AO59">
        <v>134.56919510999899</v>
      </c>
      <c r="AP59">
        <v>14.5521667984966</v>
      </c>
      <c r="AQ59">
        <v>135.134447448</v>
      </c>
      <c r="AR59">
        <v>15.1338688492449</v>
      </c>
      <c r="AS59">
        <v>4.4507180540000002</v>
      </c>
      <c r="AT59">
        <v>7.0526204720296102</v>
      </c>
      <c r="AU59">
        <v>-0.27394999599999997</v>
      </c>
      <c r="AV59">
        <v>6.7944846549818996</v>
      </c>
      <c r="AW59">
        <v>-1.0998491379999999</v>
      </c>
      <c r="AX59">
        <v>1.4236636490353201</v>
      </c>
      <c r="AY59">
        <v>-0.27696341199999902</v>
      </c>
      <c r="AZ59">
        <v>1.1613372331573899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33"/>
  <sheetViews>
    <sheetView workbookViewId="0">
      <selection activeCell="B1" sqref="B1"/>
    </sheetView>
  </sheetViews>
  <sheetFormatPr defaultRowHeight="14.5"/>
  <sheetData>
    <row r="1" spans="1:23" s="1" customFormat="1">
      <c r="A1" s="1" t="s">
        <v>69</v>
      </c>
      <c r="B1" s="1" t="s">
        <v>70</v>
      </c>
      <c r="C1" s="1" t="s">
        <v>83</v>
      </c>
      <c r="D1" s="1" t="s">
        <v>84</v>
      </c>
      <c r="E1" s="1" t="s">
        <v>81</v>
      </c>
      <c r="F1" s="1" t="s">
        <v>82</v>
      </c>
      <c r="G1" s="1" t="s">
        <v>57</v>
      </c>
      <c r="H1" s="1" t="s">
        <v>59</v>
      </c>
      <c r="I1" s="1" t="s">
        <v>58</v>
      </c>
      <c r="J1" s="1" t="s">
        <v>60</v>
      </c>
      <c r="K1" s="1" t="s">
        <v>62</v>
      </c>
      <c r="L1" s="1" t="s">
        <v>61</v>
      </c>
      <c r="M1" s="1" t="s">
        <v>71</v>
      </c>
      <c r="N1" s="1" t="s">
        <v>72</v>
      </c>
      <c r="O1" s="1" t="s">
        <v>66</v>
      </c>
      <c r="P1" s="1" t="s">
        <v>76</v>
      </c>
      <c r="Q1" s="1" t="s">
        <v>67</v>
      </c>
      <c r="R1" s="1" t="s">
        <v>80</v>
      </c>
      <c r="S1" s="1" t="s">
        <v>64</v>
      </c>
      <c r="T1" s="1" t="s">
        <v>65</v>
      </c>
      <c r="U1" s="1" t="s">
        <v>78</v>
      </c>
      <c r="V1" s="1" t="s">
        <v>68</v>
      </c>
      <c r="W1" s="1" t="s">
        <v>74</v>
      </c>
    </row>
    <row r="2" spans="1:23">
      <c r="A2" t="s">
        <v>0</v>
      </c>
      <c r="B2" t="s">
        <v>1154</v>
      </c>
      <c r="C2">
        <v>-0.80330349499999898</v>
      </c>
      <c r="D2">
        <v>-0.2799513475</v>
      </c>
      <c r="E2">
        <v>4.6692639924999897</v>
      </c>
      <c r="F2">
        <v>1.0078916325</v>
      </c>
      <c r="G2">
        <v>0.13006300870055301</v>
      </c>
      <c r="H2">
        <v>1.2149177863654499E-2</v>
      </c>
      <c r="I2">
        <v>-1.3124633333333499E-3</v>
      </c>
      <c r="J2">
        <v>6.4326211266666604</v>
      </c>
      <c r="K2">
        <v>-15.1618121833333</v>
      </c>
      <c r="L2">
        <v>2.4537235216666602</v>
      </c>
      <c r="M2">
        <v>3.2960320424999998</v>
      </c>
      <c r="N2">
        <v>35.3347550599999</v>
      </c>
      <c r="O2">
        <v>-72.120069367499994</v>
      </c>
      <c r="P2">
        <v>165.945747977499</v>
      </c>
      <c r="Q2">
        <v>53.229821397499997</v>
      </c>
      <c r="R2">
        <v>137.761325067499</v>
      </c>
      <c r="S2">
        <v>-82.630935282500005</v>
      </c>
      <c r="T2">
        <v>-66.948926342500002</v>
      </c>
      <c r="U2">
        <v>250.80629252749901</v>
      </c>
      <c r="V2">
        <v>106.82782791</v>
      </c>
      <c r="W2">
        <v>42.024708607499903</v>
      </c>
    </row>
    <row r="3" spans="1:23">
      <c r="A3" t="s">
        <v>3</v>
      </c>
      <c r="B3" t="s">
        <v>15</v>
      </c>
      <c r="C3">
        <v>-0.61744848500000005</v>
      </c>
      <c r="D3">
        <v>9.0928557499999799E-2</v>
      </c>
      <c r="E3">
        <v>2.8834248825</v>
      </c>
      <c r="F3">
        <v>0.65197520499999995</v>
      </c>
      <c r="G3">
        <v>0.16214857898002599</v>
      </c>
      <c r="H3">
        <v>3.1090952319494901E-2</v>
      </c>
      <c r="I3">
        <v>0.117594223333333</v>
      </c>
      <c r="J3">
        <v>1.2999888100000001</v>
      </c>
      <c r="K3">
        <v>-16.297996560000001</v>
      </c>
      <c r="L3">
        <v>1.79913405666666</v>
      </c>
      <c r="M3">
        <v>3.2810648075</v>
      </c>
      <c r="N3">
        <v>34.919190117500001</v>
      </c>
      <c r="O3">
        <v>-71.260817609999904</v>
      </c>
      <c r="P3">
        <v>164.97153288999999</v>
      </c>
      <c r="Q3">
        <v>54.570280797499997</v>
      </c>
      <c r="R3">
        <v>138.14790091750001</v>
      </c>
      <c r="S3">
        <v>-43.654404384999999</v>
      </c>
      <c r="T3">
        <v>-92.506349624999999</v>
      </c>
      <c r="U3">
        <v>250.06687823249999</v>
      </c>
      <c r="V3">
        <v>96.616621082499904</v>
      </c>
      <c r="W3">
        <v>41.183669809999998</v>
      </c>
    </row>
    <row r="4" spans="1:23">
      <c r="A4" t="s">
        <v>2</v>
      </c>
      <c r="B4" t="s">
        <v>63</v>
      </c>
      <c r="C4">
        <v>-0.97073838999999995</v>
      </c>
      <c r="D4">
        <v>0.131174605999999</v>
      </c>
      <c r="E4">
        <v>5.114915066</v>
      </c>
      <c r="F4">
        <v>-1.0729592320000001</v>
      </c>
      <c r="G4">
        <v>0.11509056249999899</v>
      </c>
      <c r="H4">
        <v>1.172171E-2</v>
      </c>
      <c r="I4">
        <v>0.238378307499999</v>
      </c>
      <c r="J4">
        <v>9.9821650149999996</v>
      </c>
      <c r="K4">
        <v>-15.564210577500001</v>
      </c>
      <c r="L4">
        <v>3.0650244899999999</v>
      </c>
      <c r="M4">
        <v>3.2238793700000001</v>
      </c>
      <c r="N4">
        <v>34.389286728000002</v>
      </c>
      <c r="O4">
        <v>-72.308765932</v>
      </c>
      <c r="P4">
        <v>167.61556052200001</v>
      </c>
      <c r="Q4">
        <v>54.738954409999998</v>
      </c>
      <c r="R4">
        <v>135.12028215999999</v>
      </c>
      <c r="S4">
        <v>-88.899226757999998</v>
      </c>
      <c r="T4">
        <v>-83.416433470000001</v>
      </c>
      <c r="U4">
        <v>250.128696923999</v>
      </c>
      <c r="V4">
        <v>102.102220965999</v>
      </c>
      <c r="W4">
        <v>41.972594628000003</v>
      </c>
    </row>
    <row r="5" spans="1:23">
      <c r="A5" t="s">
        <v>1</v>
      </c>
      <c r="B5" t="s">
        <v>43</v>
      </c>
      <c r="C5">
        <v>-1.18561039666666</v>
      </c>
      <c r="D5">
        <v>-6.7078750000000006E-2</v>
      </c>
      <c r="E5">
        <v>4.9370883633333298</v>
      </c>
      <c r="F5">
        <v>-0.28083845333333302</v>
      </c>
      <c r="G5">
        <v>0.165539096666666</v>
      </c>
      <c r="H5">
        <v>2.00942066666666E-2</v>
      </c>
      <c r="I5">
        <v>0.15654673999999999</v>
      </c>
      <c r="J5">
        <v>4.8661785200000001</v>
      </c>
      <c r="K5">
        <v>-14.511381350000001</v>
      </c>
      <c r="L5">
        <v>1.5491134333333301</v>
      </c>
      <c r="M5">
        <v>3.2794616699999999</v>
      </c>
      <c r="N5">
        <v>35.195973089999903</v>
      </c>
      <c r="O5">
        <v>-70.919099813333304</v>
      </c>
      <c r="P5">
        <v>163.879403796666</v>
      </c>
      <c r="Q5">
        <v>52.7044032366666</v>
      </c>
      <c r="R5">
        <v>136.49489876999999</v>
      </c>
      <c r="S5">
        <v>-64.855321543333304</v>
      </c>
      <c r="T5">
        <v>-82.509444696666705</v>
      </c>
      <c r="U5">
        <v>247.369387353333</v>
      </c>
      <c r="V5">
        <v>101.81352315333299</v>
      </c>
      <c r="W5">
        <v>42.307689176666599</v>
      </c>
    </row>
    <row r="6" spans="1:23">
      <c r="A6" t="s">
        <v>12</v>
      </c>
      <c r="B6" t="s">
        <v>47</v>
      </c>
      <c r="C6">
        <v>-1.1810023433333301</v>
      </c>
      <c r="D6">
        <v>0.40512728666666598</v>
      </c>
      <c r="E6">
        <v>3.63762735999999</v>
      </c>
      <c r="F6">
        <v>-0.65615848000000099</v>
      </c>
      <c r="G6">
        <v>-9.4303467499999905E-2</v>
      </c>
      <c r="H6">
        <v>3.4078462499999997E-2</v>
      </c>
      <c r="I6">
        <v>6.6458904999999902E-2</v>
      </c>
      <c r="J6">
        <v>3.2586179225</v>
      </c>
      <c r="K6">
        <v>-10.0454969625</v>
      </c>
      <c r="L6">
        <v>2.7532455649999998</v>
      </c>
      <c r="M6">
        <v>3.3105515733333299</v>
      </c>
      <c r="N6">
        <v>35.398624380000001</v>
      </c>
      <c r="O6">
        <v>-69.535154396666599</v>
      </c>
      <c r="P6">
        <v>155.99683371333299</v>
      </c>
      <c r="Q6">
        <v>56.112231449999904</v>
      </c>
      <c r="R6">
        <v>137.87427406333299</v>
      </c>
      <c r="S6">
        <v>-103.684395426666</v>
      </c>
      <c r="T6">
        <v>-75.825237913333297</v>
      </c>
      <c r="U6">
        <v>246.97841322666599</v>
      </c>
      <c r="V6">
        <v>137.45187143999999</v>
      </c>
      <c r="W6">
        <v>41.849966903333303</v>
      </c>
    </row>
    <row r="7" spans="1:23">
      <c r="A7" t="s">
        <v>14</v>
      </c>
      <c r="B7" t="s">
        <v>19</v>
      </c>
      <c r="C7">
        <v>-0.80775386500000002</v>
      </c>
      <c r="D7">
        <v>0.10371865749999901</v>
      </c>
      <c r="E7">
        <v>5.0633518874999899</v>
      </c>
      <c r="F7">
        <v>-0.17924576249999999</v>
      </c>
      <c r="G7">
        <v>-9.7172422499999897E-2</v>
      </c>
      <c r="H7">
        <v>3.0387624999999901E-2</v>
      </c>
      <c r="I7">
        <v>5.9404214999999899E-2</v>
      </c>
      <c r="J7">
        <v>3.1461195725</v>
      </c>
      <c r="K7">
        <v>-8.4285092749999997</v>
      </c>
      <c r="L7">
        <v>2.4819062999999999</v>
      </c>
      <c r="M7">
        <v>3.1758399399999999</v>
      </c>
      <c r="N7">
        <v>33.337693942500003</v>
      </c>
      <c r="O7">
        <v>-69.000278524999999</v>
      </c>
      <c r="P7">
        <v>166.322713905</v>
      </c>
      <c r="Q7">
        <v>55.819449534999997</v>
      </c>
      <c r="R7">
        <v>136.49050339249999</v>
      </c>
      <c r="S7">
        <v>-118.15501802999999</v>
      </c>
      <c r="T7">
        <v>-78.7622667925</v>
      </c>
      <c r="U7">
        <v>251.58267667749999</v>
      </c>
      <c r="V7">
        <v>136.9567358125</v>
      </c>
      <c r="W7">
        <v>42.100874429999998</v>
      </c>
    </row>
    <row r="8" spans="1:23">
      <c r="A8" t="s">
        <v>13</v>
      </c>
      <c r="B8" t="s">
        <v>32</v>
      </c>
      <c r="C8">
        <v>-1.1523595200000001</v>
      </c>
      <c r="D8">
        <v>4.8139009999999899E-2</v>
      </c>
      <c r="E8">
        <v>5.3425611899999899</v>
      </c>
      <c r="F8">
        <v>1.75412254</v>
      </c>
      <c r="G8">
        <v>-0.157872179999999</v>
      </c>
      <c r="H8">
        <v>3.87950499999999E-2</v>
      </c>
      <c r="I8">
        <v>0.105154529999999</v>
      </c>
      <c r="J8">
        <v>-1.5749030900000001</v>
      </c>
      <c r="K8">
        <v>-13.388760949999901</v>
      </c>
      <c r="L8">
        <v>0.94374387999999898</v>
      </c>
      <c r="M8">
        <v>3.3279249599999998</v>
      </c>
      <c r="N8">
        <v>36.000289209999998</v>
      </c>
      <c r="O8">
        <v>-67.718515049999993</v>
      </c>
      <c r="P8">
        <v>178.04394492999899</v>
      </c>
      <c r="Q8">
        <v>55.944514349999999</v>
      </c>
      <c r="R8">
        <v>137.80918890999899</v>
      </c>
      <c r="S8">
        <v>-85.768298789999903</v>
      </c>
      <c r="T8">
        <v>-89.075063509999893</v>
      </c>
      <c r="U8">
        <v>242.89500679</v>
      </c>
      <c r="V8">
        <v>137.36610823000001</v>
      </c>
      <c r="W8">
        <v>41.084944790000002</v>
      </c>
    </row>
    <row r="9" spans="1:23">
      <c r="A9" t="s">
        <v>8</v>
      </c>
      <c r="B9" t="s">
        <v>50</v>
      </c>
      <c r="C9">
        <v>-0.76556746749999904</v>
      </c>
      <c r="D9">
        <v>-0.15400330249999999</v>
      </c>
      <c r="E9">
        <v>2.5006299150000002</v>
      </c>
      <c r="F9">
        <v>3.65073640249999</v>
      </c>
      <c r="G9">
        <v>7.6237088979421802E-2</v>
      </c>
      <c r="H9">
        <v>3.2233484230630001E-2</v>
      </c>
      <c r="I9">
        <v>0.136820717499999</v>
      </c>
      <c r="J9">
        <v>9.5410159274999895</v>
      </c>
      <c r="K9">
        <v>-9.6350750974999997</v>
      </c>
      <c r="L9">
        <v>1.148246265</v>
      </c>
      <c r="M9">
        <v>3.3262452924999999</v>
      </c>
      <c r="N9">
        <v>35.516855024999998</v>
      </c>
      <c r="O9">
        <v>-74.216513862499994</v>
      </c>
      <c r="P9">
        <v>166.93624238250001</v>
      </c>
      <c r="Q9">
        <v>51.405895985000001</v>
      </c>
      <c r="R9">
        <v>137.94937136499999</v>
      </c>
      <c r="S9">
        <v>-87.317406582499999</v>
      </c>
      <c r="T9">
        <v>-24.781056535000001</v>
      </c>
      <c r="U9">
        <v>249.57820150250001</v>
      </c>
      <c r="V9">
        <v>125.818501527499</v>
      </c>
      <c r="W9">
        <v>41.3047413225</v>
      </c>
    </row>
    <row r="10" spans="1:23">
      <c r="A10" t="s">
        <v>11</v>
      </c>
      <c r="B10" t="s">
        <v>7</v>
      </c>
      <c r="C10">
        <v>-0.71864260999999996</v>
      </c>
      <c r="D10">
        <v>0.209609459999999</v>
      </c>
      <c r="E10">
        <v>5.6308037699999902</v>
      </c>
      <c r="F10">
        <v>-1.5173235999999899</v>
      </c>
      <c r="G10">
        <v>3.9267900000000003E-3</v>
      </c>
      <c r="H10">
        <v>1.176282E-2</v>
      </c>
      <c r="I10">
        <v>0.18394644999999901</v>
      </c>
      <c r="J10">
        <v>-3.36807452</v>
      </c>
      <c r="K10">
        <v>-12.676399519999899</v>
      </c>
      <c r="L10">
        <v>0.89461544000000004</v>
      </c>
      <c r="M10">
        <v>3.29383743</v>
      </c>
      <c r="N10">
        <v>34.348120519999902</v>
      </c>
      <c r="O10">
        <v>-68.794481329999996</v>
      </c>
      <c r="P10">
        <v>167.58207118999999</v>
      </c>
      <c r="Q10">
        <v>49.833179829999999</v>
      </c>
      <c r="R10">
        <v>140.3255571</v>
      </c>
      <c r="S10">
        <v>-59.28365823</v>
      </c>
      <c r="T10">
        <v>-93.591616179999903</v>
      </c>
      <c r="U10">
        <v>256.78418023</v>
      </c>
      <c r="V10">
        <v>118.25333038999899</v>
      </c>
      <c r="W10">
        <v>43.892535099999897</v>
      </c>
    </row>
    <row r="11" spans="1:23">
      <c r="A11" t="s">
        <v>10</v>
      </c>
      <c r="B11" t="s">
        <v>1156</v>
      </c>
      <c r="C11">
        <v>-1.270884288</v>
      </c>
      <c r="D11">
        <v>8.3636471999999906E-2</v>
      </c>
      <c r="E11">
        <v>5.3339524420000002</v>
      </c>
      <c r="F11">
        <v>-0.190656875999999</v>
      </c>
      <c r="G11">
        <v>4.0276341999999903E-2</v>
      </c>
      <c r="H11">
        <v>2.6472165999999998E-2</v>
      </c>
      <c r="I11">
        <v>0.25149006599999901</v>
      </c>
      <c r="J11">
        <v>9.7272146040000003</v>
      </c>
      <c r="K11">
        <v>-8.5200260139999902</v>
      </c>
      <c r="L11">
        <v>0.85765691799999999</v>
      </c>
      <c r="M11">
        <v>3.2892970639999999</v>
      </c>
      <c r="N11">
        <v>35.109741915999997</v>
      </c>
      <c r="O11">
        <v>-73.826653858</v>
      </c>
      <c r="P11">
        <v>167.12318485399999</v>
      </c>
      <c r="Q11">
        <v>53.679136153999998</v>
      </c>
      <c r="R11">
        <v>133.19087179600001</v>
      </c>
      <c r="S11">
        <v>-83.604192111999893</v>
      </c>
      <c r="T11">
        <v>-70.222037749999899</v>
      </c>
      <c r="U11">
        <v>243.652460252</v>
      </c>
      <c r="V11">
        <v>112.293286878</v>
      </c>
      <c r="W11">
        <v>41.476747947999897</v>
      </c>
    </row>
    <row r="12" spans="1:23">
      <c r="A12" t="s">
        <v>9</v>
      </c>
      <c r="B12" t="s">
        <v>36</v>
      </c>
      <c r="C12">
        <v>-1.08217897</v>
      </c>
      <c r="D12">
        <v>-0.50037954500000004</v>
      </c>
      <c r="E12">
        <v>3.2570915749999898</v>
      </c>
      <c r="F12">
        <v>0.82190450500000001</v>
      </c>
      <c r="G12">
        <v>4.9590744999999901E-2</v>
      </c>
      <c r="H12">
        <v>1.94812199999999E-2</v>
      </c>
      <c r="I12">
        <v>0.256808964999999</v>
      </c>
      <c r="J12">
        <v>4.2818171649999899</v>
      </c>
      <c r="K12">
        <v>-9.5464036149999902</v>
      </c>
      <c r="L12">
        <v>0.36323717</v>
      </c>
      <c r="M12">
        <v>3.19064243</v>
      </c>
      <c r="N12">
        <v>33.265361284999997</v>
      </c>
      <c r="O12">
        <v>-71.962660725000006</v>
      </c>
      <c r="P12">
        <v>169.32470065499999</v>
      </c>
      <c r="Q12">
        <v>51.861746574999998</v>
      </c>
      <c r="R12">
        <v>133.69890644500001</v>
      </c>
      <c r="S12">
        <v>-61.816389109999903</v>
      </c>
      <c r="T12">
        <v>-68.669812774999997</v>
      </c>
      <c r="U12">
        <v>249.85494309000001</v>
      </c>
      <c r="V12">
        <v>113.96618108499899</v>
      </c>
      <c r="W12">
        <v>41.997604115000001</v>
      </c>
    </row>
    <row r="13" spans="1:23">
      <c r="A13" t="s">
        <v>4</v>
      </c>
      <c r="B13" t="s">
        <v>54</v>
      </c>
      <c r="C13">
        <v>-0.90904637999999904</v>
      </c>
      <c r="D13">
        <v>-0.23192237499999999</v>
      </c>
      <c r="E13">
        <v>1.61995753</v>
      </c>
      <c r="F13">
        <v>0.55718122000000003</v>
      </c>
      <c r="G13">
        <v>-4.9247285000000002E-2</v>
      </c>
      <c r="H13">
        <v>4.7627084999999902E-2</v>
      </c>
      <c r="I13">
        <v>7.6467844999999895E-2</v>
      </c>
      <c r="J13">
        <v>4.0739299400000002</v>
      </c>
      <c r="K13">
        <v>-5.3551328800000002</v>
      </c>
      <c r="L13">
        <v>1.6011074249999899</v>
      </c>
      <c r="M13">
        <v>3.2282007599999898</v>
      </c>
      <c r="N13">
        <v>34.610460144999998</v>
      </c>
      <c r="O13">
        <v>-70.422973554999999</v>
      </c>
      <c r="P13">
        <v>169.943218844999</v>
      </c>
      <c r="Q13">
        <v>54.155392239999998</v>
      </c>
      <c r="R13">
        <v>134.014511459999</v>
      </c>
      <c r="S13">
        <v>-113.84925144</v>
      </c>
      <c r="T13">
        <v>-50.533064984999903</v>
      </c>
      <c r="U13">
        <v>253.17324331499901</v>
      </c>
      <c r="V13">
        <v>131.632162475</v>
      </c>
      <c r="W13">
        <v>43.349595815000001</v>
      </c>
    </row>
    <row r="14" spans="1:23">
      <c r="A14" t="s">
        <v>6</v>
      </c>
      <c r="B14" t="s">
        <v>25</v>
      </c>
      <c r="C14">
        <v>-1.2019310483333301</v>
      </c>
      <c r="D14">
        <v>-5.69951016666667E-2</v>
      </c>
      <c r="E14">
        <v>4.7018388516666603</v>
      </c>
      <c r="F14">
        <v>0.95809752500000001</v>
      </c>
      <c r="G14">
        <v>-3.5936857499999898E-2</v>
      </c>
      <c r="H14">
        <v>3.4027789999999898E-2</v>
      </c>
      <c r="I14">
        <v>0.137418157499999</v>
      </c>
      <c r="J14">
        <v>4.2545747174999997</v>
      </c>
      <c r="K14">
        <v>-7.8630138574999897</v>
      </c>
      <c r="L14">
        <v>1.2545644675000001</v>
      </c>
      <c r="M14">
        <v>3.2353172433333302</v>
      </c>
      <c r="N14">
        <v>33.824896419999902</v>
      </c>
      <c r="O14">
        <v>-70.300029128333307</v>
      </c>
      <c r="P14">
        <v>165.18060518499999</v>
      </c>
      <c r="Q14">
        <v>54.820964501666602</v>
      </c>
      <c r="R14">
        <v>135.40494326000001</v>
      </c>
      <c r="S14">
        <v>-124.015445258333</v>
      </c>
      <c r="T14">
        <v>-61.5185093199999</v>
      </c>
      <c r="U14">
        <v>248.01436386833299</v>
      </c>
      <c r="V14">
        <v>132.98296217500001</v>
      </c>
      <c r="W14">
        <v>41.766237806666602</v>
      </c>
    </row>
    <row r="15" spans="1:23">
      <c r="A15" t="s">
        <v>5</v>
      </c>
      <c r="B15" t="s">
        <v>40</v>
      </c>
      <c r="C15">
        <v>-0.98847760500000004</v>
      </c>
      <c r="D15">
        <v>-7.5685719999999998E-2</v>
      </c>
      <c r="E15">
        <v>1.316824395</v>
      </c>
      <c r="F15">
        <v>2.4484985699999902</v>
      </c>
      <c r="G15">
        <v>-4.2191839999999897E-2</v>
      </c>
      <c r="H15">
        <v>3.8966774999999898E-2</v>
      </c>
      <c r="I15">
        <v>8.4146529999999997E-2</v>
      </c>
      <c r="J15">
        <v>2.1907099699999999</v>
      </c>
      <c r="K15">
        <v>-10.25240561</v>
      </c>
      <c r="L15">
        <v>0.86327545500000002</v>
      </c>
      <c r="M15">
        <v>3.4042791399999901</v>
      </c>
      <c r="N15">
        <v>35.437895769999898</v>
      </c>
      <c r="O15">
        <v>-70.118037119999997</v>
      </c>
      <c r="P15">
        <v>156.443368039999</v>
      </c>
      <c r="Q15">
        <v>56.46631146</v>
      </c>
      <c r="R15">
        <v>135.41960735000001</v>
      </c>
      <c r="S15">
        <v>-99.910221949999993</v>
      </c>
      <c r="T15">
        <v>-81.917503034999996</v>
      </c>
      <c r="U15">
        <v>238.73706910499999</v>
      </c>
      <c r="V15">
        <v>131.05792367000001</v>
      </c>
      <c r="W15">
        <v>40.5168908999999</v>
      </c>
    </row>
    <row r="16" spans="1:23">
      <c r="A16" t="s">
        <v>44</v>
      </c>
      <c r="B16" t="s">
        <v>55</v>
      </c>
      <c r="C16">
        <v>-0.85079016666666596</v>
      </c>
      <c r="D16">
        <v>0.172406589999999</v>
      </c>
      <c r="E16">
        <v>4.2773988699999999</v>
      </c>
      <c r="F16">
        <v>1.52581044999999</v>
      </c>
      <c r="G16">
        <v>0.110258292477903</v>
      </c>
      <c r="H16">
        <v>5.0088105363971999E-3</v>
      </c>
      <c r="I16">
        <v>-6.6578339999999903E-2</v>
      </c>
      <c r="J16">
        <v>5.19938785333333</v>
      </c>
      <c r="K16">
        <v>-9.1536199666666693</v>
      </c>
      <c r="L16">
        <v>4.4109035899999904</v>
      </c>
      <c r="M16">
        <v>3.2816730133333301</v>
      </c>
      <c r="N16">
        <v>35.037941699999998</v>
      </c>
      <c r="O16">
        <v>-72.584656203333296</v>
      </c>
      <c r="P16">
        <v>159.84083668333301</v>
      </c>
      <c r="Q16">
        <v>51.290119736666597</v>
      </c>
      <c r="R16">
        <v>138.07982503333301</v>
      </c>
      <c r="S16">
        <v>-110.907424806666</v>
      </c>
      <c r="T16">
        <v>-9.8845306333333198</v>
      </c>
      <c r="U16">
        <v>248.34582559333299</v>
      </c>
      <c r="V16">
        <v>120.162702286666</v>
      </c>
      <c r="W16">
        <v>41.197303796666603</v>
      </c>
    </row>
    <row r="17" spans="1:23">
      <c r="A17" t="s">
        <v>46</v>
      </c>
      <c r="B17" t="s">
        <v>26</v>
      </c>
      <c r="C17">
        <v>-0.71434201499999905</v>
      </c>
      <c r="D17">
        <v>-0.18725059499999999</v>
      </c>
      <c r="E17">
        <v>5.9307857400000001</v>
      </c>
      <c r="F17">
        <v>-1.251240935</v>
      </c>
      <c r="G17">
        <v>0.13526241681280099</v>
      </c>
      <c r="H17">
        <v>3.7534664991847003E-2</v>
      </c>
      <c r="I17">
        <v>0.12792120499999901</v>
      </c>
      <c r="J17">
        <v>5.1913357149999904</v>
      </c>
      <c r="K17">
        <v>-6.8300433249999903</v>
      </c>
      <c r="L17">
        <v>3.4793460349999901</v>
      </c>
      <c r="M17">
        <v>3.1708686799999999</v>
      </c>
      <c r="N17">
        <v>33.850506934999899</v>
      </c>
      <c r="O17">
        <v>-72.873472534999905</v>
      </c>
      <c r="P17">
        <v>169.86972871999899</v>
      </c>
      <c r="Q17">
        <v>52.671547230000002</v>
      </c>
      <c r="R17">
        <v>132.90139858999899</v>
      </c>
      <c r="S17">
        <v>-112.860597735</v>
      </c>
      <c r="T17">
        <v>-40.005201264999997</v>
      </c>
      <c r="U17">
        <v>254.21838100999901</v>
      </c>
      <c r="V17">
        <v>89.012930259999905</v>
      </c>
      <c r="W17">
        <v>43.443341029999999</v>
      </c>
    </row>
    <row r="18" spans="1:23">
      <c r="A18" t="s">
        <v>45</v>
      </c>
      <c r="B18" t="s">
        <v>41</v>
      </c>
      <c r="C18">
        <v>-0.82494302499999905</v>
      </c>
      <c r="D18">
        <v>-0.34430543749999998</v>
      </c>
      <c r="E18">
        <v>4.4471060299999996</v>
      </c>
      <c r="F18">
        <v>-0.30089237249999901</v>
      </c>
      <c r="G18">
        <v>0.16217380499999901</v>
      </c>
      <c r="H18">
        <v>3.17247474999999E-2</v>
      </c>
      <c r="I18">
        <v>0.103066597499999</v>
      </c>
      <c r="J18">
        <v>-1.2370579724999899</v>
      </c>
      <c r="K18">
        <v>-7.0024145275</v>
      </c>
      <c r="L18">
        <v>1.64514812249999</v>
      </c>
      <c r="M18">
        <v>3.2281264799999998</v>
      </c>
      <c r="N18">
        <v>34.358167989999998</v>
      </c>
      <c r="O18">
        <v>-71.934889589999997</v>
      </c>
      <c r="P18">
        <v>168.85505349249999</v>
      </c>
      <c r="Q18">
        <v>51.670507322500001</v>
      </c>
      <c r="R18">
        <v>135.137849837499</v>
      </c>
      <c r="S18">
        <v>-92.840614294999995</v>
      </c>
      <c r="T18">
        <v>-41.8721596399999</v>
      </c>
      <c r="U18">
        <v>250.299863335</v>
      </c>
      <c r="V18">
        <v>91.157551167499903</v>
      </c>
      <c r="W18">
        <v>42.660022577500001</v>
      </c>
    </row>
    <row r="19" spans="1:23">
      <c r="A19" t="s">
        <v>56</v>
      </c>
      <c r="B19" t="s">
        <v>16</v>
      </c>
      <c r="C19">
        <v>-1.0998491379999999</v>
      </c>
      <c r="D19">
        <v>-0.27696341199999902</v>
      </c>
      <c r="E19">
        <v>4.4507180540000002</v>
      </c>
      <c r="F19">
        <v>-0.27394999599999997</v>
      </c>
      <c r="G19">
        <v>-9.1295616666666496E-2</v>
      </c>
      <c r="H19">
        <v>1.38960533333332E-2</v>
      </c>
      <c r="I19">
        <v>-5.15995633333333E-2</v>
      </c>
      <c r="J19">
        <v>-5.7096224499999897</v>
      </c>
      <c r="K19">
        <v>-7.69266834333333</v>
      </c>
      <c r="L19">
        <v>3.6228210966666601</v>
      </c>
      <c r="M19">
        <v>3.2349398420000002</v>
      </c>
      <c r="N19">
        <v>34.102031171999897</v>
      </c>
      <c r="O19">
        <v>-68.672211000000004</v>
      </c>
      <c r="P19">
        <v>168.68867924400001</v>
      </c>
      <c r="Q19">
        <v>56.386195213999997</v>
      </c>
      <c r="R19">
        <v>135.134447448</v>
      </c>
      <c r="S19">
        <v>-116.997451089999</v>
      </c>
      <c r="T19">
        <v>-75.151469449999993</v>
      </c>
      <c r="U19">
        <v>247.175399852</v>
      </c>
      <c r="V19">
        <v>129.706136552</v>
      </c>
      <c r="W19">
        <v>41.739620100000003</v>
      </c>
    </row>
    <row r="20" spans="1:23">
      <c r="A20" t="s">
        <v>29</v>
      </c>
      <c r="B20" t="s">
        <v>1157</v>
      </c>
      <c r="C20">
        <v>-0.62761835999999904</v>
      </c>
      <c r="D20">
        <v>0.13781901199999999</v>
      </c>
      <c r="E20">
        <v>2.9128518400000001</v>
      </c>
      <c r="F20">
        <v>-0.79300301600000001</v>
      </c>
      <c r="G20">
        <v>0.14647339399999901</v>
      </c>
      <c r="H20">
        <v>2.7480983999999899E-2</v>
      </c>
      <c r="I20">
        <v>-2.3629653999999899E-2</v>
      </c>
      <c r="J20">
        <v>6.5215761539999999</v>
      </c>
      <c r="K20">
        <v>-13.376731138</v>
      </c>
      <c r="L20">
        <v>2.28236645</v>
      </c>
      <c r="M20">
        <v>3.266269216</v>
      </c>
      <c r="N20">
        <v>34.895555879999897</v>
      </c>
      <c r="O20">
        <v>-72.190748858000006</v>
      </c>
      <c r="P20">
        <v>164.385898844</v>
      </c>
      <c r="Q20">
        <v>52.216477240000003</v>
      </c>
      <c r="R20">
        <v>133.82350903</v>
      </c>
      <c r="S20">
        <v>-86.459373139999997</v>
      </c>
      <c r="T20">
        <v>-75.131413527999996</v>
      </c>
      <c r="U20">
        <v>247.011472373999</v>
      </c>
      <c r="V20">
        <v>91.481808106000003</v>
      </c>
      <c r="W20">
        <v>41.393974954000001</v>
      </c>
    </row>
    <row r="21" spans="1:23">
      <c r="A21" t="s">
        <v>51</v>
      </c>
      <c r="B21" t="s">
        <v>48</v>
      </c>
      <c r="C21">
        <v>-0.91161643000000003</v>
      </c>
      <c r="D21">
        <v>0.2235330975</v>
      </c>
      <c r="E21">
        <v>3.0402206600000001</v>
      </c>
      <c r="F21">
        <v>0.28964450749999998</v>
      </c>
      <c r="G21">
        <v>2.44696999999999E-2</v>
      </c>
      <c r="H21">
        <v>3.1483534999999903E-2</v>
      </c>
      <c r="I21">
        <v>-3.2172944999999897E-2</v>
      </c>
      <c r="J21">
        <v>4.7233380575000004</v>
      </c>
      <c r="K21">
        <v>-3.8586082975</v>
      </c>
      <c r="L21">
        <v>1.570021755</v>
      </c>
      <c r="M21">
        <v>3.2736225449999998</v>
      </c>
      <c r="N21">
        <v>34.242691065000002</v>
      </c>
      <c r="O21">
        <v>-74.429384207499993</v>
      </c>
      <c r="P21">
        <v>167.56713557</v>
      </c>
      <c r="Q21">
        <v>50.817038899999901</v>
      </c>
      <c r="R21">
        <v>136.88393278749999</v>
      </c>
      <c r="S21">
        <v>-104.4063183025</v>
      </c>
      <c r="T21">
        <v>35.156224192499899</v>
      </c>
      <c r="U21">
        <v>246.49529878249899</v>
      </c>
      <c r="V21">
        <v>128.652144612499</v>
      </c>
      <c r="W21">
        <v>40.386536559999897</v>
      </c>
    </row>
    <row r="22" spans="1:23">
      <c r="A22" t="s">
        <v>53</v>
      </c>
      <c r="B22" t="s">
        <v>20</v>
      </c>
      <c r="C22">
        <v>-0.53344892799999999</v>
      </c>
      <c r="D22">
        <v>8.1698399999999893E-2</v>
      </c>
      <c r="E22">
        <v>4.375538508</v>
      </c>
      <c r="F22">
        <v>-1.122358934</v>
      </c>
      <c r="G22">
        <v>5.3718902499999902E-2</v>
      </c>
      <c r="H22">
        <v>3.6591509999999897E-2</v>
      </c>
      <c r="I22">
        <v>7.7839474999999894E-2</v>
      </c>
      <c r="J22">
        <v>6.7385776799999997</v>
      </c>
      <c r="K22">
        <v>-2.3897194100000001</v>
      </c>
      <c r="L22">
        <v>1.3707851449999999</v>
      </c>
      <c r="M22">
        <v>3.234222956</v>
      </c>
      <c r="N22">
        <v>34.346240614000003</v>
      </c>
      <c r="O22">
        <v>-73.764359725999896</v>
      </c>
      <c r="P22">
        <v>167.25614556400001</v>
      </c>
      <c r="Q22">
        <v>51.612045243999901</v>
      </c>
      <c r="R22">
        <v>133.45061160200001</v>
      </c>
      <c r="S22">
        <v>-107.52820905199999</v>
      </c>
      <c r="T22">
        <v>-0.65280660199999996</v>
      </c>
      <c r="U22">
        <v>248.85460490999901</v>
      </c>
      <c r="V22">
        <v>118.32787834</v>
      </c>
      <c r="W22">
        <v>42.703316371999897</v>
      </c>
    </row>
    <row r="23" spans="1:23">
      <c r="A23" t="s">
        <v>52</v>
      </c>
      <c r="B23" t="s">
        <v>33</v>
      </c>
      <c r="C23">
        <v>-0.35200452666666598</v>
      </c>
      <c r="D23">
        <v>0.179344593333333</v>
      </c>
      <c r="E23">
        <v>4.5954698299999999</v>
      </c>
      <c r="F23">
        <v>1.8168248300000001</v>
      </c>
      <c r="G23">
        <v>5.3773066666666598E-2</v>
      </c>
      <c r="H23">
        <v>2.38717266666666E-2</v>
      </c>
      <c r="I23">
        <v>6.6454953333333303E-2</v>
      </c>
      <c r="J23">
        <v>-0.63118202999999995</v>
      </c>
      <c r="K23">
        <v>-4.35897546666666</v>
      </c>
      <c r="L23">
        <v>0.596724163333333</v>
      </c>
      <c r="M23">
        <v>3.3332612699999902</v>
      </c>
      <c r="N23">
        <v>36.588848886666597</v>
      </c>
      <c r="O23">
        <v>-74.171161096666594</v>
      </c>
      <c r="P23">
        <v>163.51544373666599</v>
      </c>
      <c r="Q23">
        <v>50.511890319999999</v>
      </c>
      <c r="R23">
        <v>138.48933381999899</v>
      </c>
      <c r="S23">
        <v>-87.935597416666596</v>
      </c>
      <c r="T23">
        <v>7.0795048533333302</v>
      </c>
      <c r="U23">
        <v>253.963563353333</v>
      </c>
      <c r="V23">
        <v>119.867936436666</v>
      </c>
      <c r="W23">
        <v>42.523307326666597</v>
      </c>
    </row>
    <row r="24" spans="1:23">
      <c r="A24" t="s">
        <v>49</v>
      </c>
      <c r="B24" t="s">
        <v>22</v>
      </c>
      <c r="C24">
        <v>-1.3509167</v>
      </c>
      <c r="D24">
        <v>-9.6953209999999998E-2</v>
      </c>
      <c r="E24">
        <v>3.4699773599999899</v>
      </c>
      <c r="F24">
        <v>-1.40219121</v>
      </c>
      <c r="G24">
        <v>-5.6046729999999899E-2</v>
      </c>
      <c r="H24">
        <v>3.7040759999999999E-2</v>
      </c>
      <c r="I24">
        <v>4.321386E-2</v>
      </c>
      <c r="J24">
        <v>-5.8470224799999899</v>
      </c>
      <c r="K24">
        <v>-5.1066678799999998</v>
      </c>
      <c r="L24">
        <v>1.3857412299999901</v>
      </c>
      <c r="M24">
        <v>3.2358412200000002</v>
      </c>
      <c r="N24">
        <v>35.278773979999997</v>
      </c>
      <c r="O24">
        <v>-70.094195900000003</v>
      </c>
      <c r="P24">
        <v>169.79241549</v>
      </c>
      <c r="Q24">
        <v>58.214497600000001</v>
      </c>
      <c r="R24">
        <v>130.38742009000001</v>
      </c>
      <c r="S24">
        <v>-138.29578045</v>
      </c>
      <c r="T24">
        <v>-69.831907869999995</v>
      </c>
      <c r="U24">
        <v>247.91851868999899</v>
      </c>
      <c r="V24">
        <v>121.32781018</v>
      </c>
      <c r="W24">
        <v>42.360425599999999</v>
      </c>
    </row>
    <row r="25" spans="1:23">
      <c r="A25" t="s">
        <v>37</v>
      </c>
      <c r="B25" t="s">
        <v>1155</v>
      </c>
      <c r="C25">
        <v>-0.549672936</v>
      </c>
      <c r="D25">
        <v>0.1006628</v>
      </c>
      <c r="E25">
        <v>4.2776993479999996</v>
      </c>
      <c r="F25">
        <v>8.5138155999999895E-2</v>
      </c>
      <c r="G25">
        <v>3.2050199999999897E-2</v>
      </c>
      <c r="H25">
        <v>2.1515769999999899E-2</v>
      </c>
      <c r="I25">
        <v>-7.2426633999999906E-2</v>
      </c>
      <c r="J25">
        <v>4.2300054339999997</v>
      </c>
      <c r="K25">
        <v>-7.9201572399999902</v>
      </c>
      <c r="L25">
        <v>0.92773504600000001</v>
      </c>
      <c r="M25">
        <v>3.2101311339999898</v>
      </c>
      <c r="N25">
        <v>33.939936521999897</v>
      </c>
      <c r="O25">
        <v>-73.143427015999904</v>
      </c>
      <c r="P25">
        <v>169.93042596999999</v>
      </c>
      <c r="Q25">
        <v>50.411696109999902</v>
      </c>
      <c r="R25">
        <v>132.61872510000001</v>
      </c>
      <c r="S25">
        <v>-90.627148793999993</v>
      </c>
      <c r="T25">
        <v>-34.017766029999997</v>
      </c>
      <c r="U25">
        <v>246.582861538</v>
      </c>
      <c r="V25">
        <v>112.646714492</v>
      </c>
      <c r="W25">
        <v>41.216261793999898</v>
      </c>
    </row>
    <row r="26" spans="1:23">
      <c r="A26" t="s">
        <v>31</v>
      </c>
      <c r="B26" t="s">
        <v>27</v>
      </c>
      <c r="C26">
        <v>-1.236878812</v>
      </c>
      <c r="D26">
        <v>4.8178264000000103E-2</v>
      </c>
      <c r="E26">
        <v>5.014534254</v>
      </c>
      <c r="F26">
        <v>4.0509787999999602E-2</v>
      </c>
      <c r="G26">
        <v>0.15863407999999901</v>
      </c>
      <c r="H26">
        <v>3.0409249999999902E-2</v>
      </c>
      <c r="I26">
        <v>0.17022121499999901</v>
      </c>
      <c r="J26">
        <v>7.2677256100000003</v>
      </c>
      <c r="K26">
        <v>-10.782298600000001</v>
      </c>
      <c r="L26">
        <v>2.1504762849999999</v>
      </c>
      <c r="M26">
        <v>3.2950498979999998</v>
      </c>
      <c r="N26">
        <v>34.753763976000002</v>
      </c>
      <c r="O26">
        <v>-71.622728387999999</v>
      </c>
      <c r="P26">
        <v>167.05293268199901</v>
      </c>
      <c r="Q26">
        <v>52.2658917219999</v>
      </c>
      <c r="R26">
        <v>136.59935989599899</v>
      </c>
      <c r="S26">
        <v>-98.391417668000003</v>
      </c>
      <c r="T26">
        <v>-85.129870202000006</v>
      </c>
      <c r="U26">
        <v>247.14200671399999</v>
      </c>
      <c r="V26">
        <v>84.649995683999904</v>
      </c>
      <c r="W26">
        <v>41.633624476000001</v>
      </c>
    </row>
    <row r="27" spans="1:23">
      <c r="A27" t="s">
        <v>30</v>
      </c>
      <c r="B27" t="s">
        <v>1158</v>
      </c>
      <c r="C27">
        <v>-1.00803204</v>
      </c>
      <c r="D27">
        <v>-2.2787999999999999E-2</v>
      </c>
      <c r="E27">
        <v>4.7691446659999999</v>
      </c>
      <c r="F27">
        <v>1.21240961399999</v>
      </c>
      <c r="G27">
        <v>0.20725738399999999</v>
      </c>
      <c r="H27">
        <v>3.5244419999999901E-2</v>
      </c>
      <c r="I27">
        <v>0.17051783199999901</v>
      </c>
      <c r="J27">
        <v>3.0400394699999902</v>
      </c>
      <c r="K27">
        <v>-12.005873504</v>
      </c>
      <c r="L27">
        <v>0.35410665200000002</v>
      </c>
      <c r="M27">
        <v>3.2986449900000001</v>
      </c>
      <c r="N27">
        <v>34.557498084000002</v>
      </c>
      <c r="O27">
        <v>-72.553430669999997</v>
      </c>
      <c r="P27">
        <v>165.33189842799999</v>
      </c>
      <c r="Q27">
        <v>51.312625027999999</v>
      </c>
      <c r="R27">
        <v>139.05554015999999</v>
      </c>
      <c r="S27">
        <v>-69.682933262000006</v>
      </c>
      <c r="T27">
        <v>-88.878362631999906</v>
      </c>
      <c r="U27">
        <v>252.41717155000001</v>
      </c>
      <c r="V27">
        <v>75.712385986000001</v>
      </c>
      <c r="W27">
        <v>41.840003007999996</v>
      </c>
    </row>
    <row r="28" spans="1:23">
      <c r="A28" t="s">
        <v>42</v>
      </c>
      <c r="B28" t="s">
        <v>17</v>
      </c>
      <c r="C28">
        <v>-0.71679267333333296</v>
      </c>
      <c r="D28">
        <v>0.249746683333333</v>
      </c>
      <c r="E28">
        <v>3.36654031333333</v>
      </c>
      <c r="F28">
        <v>0.39070281333333301</v>
      </c>
      <c r="G28">
        <v>-0.178350173333333</v>
      </c>
      <c r="H28">
        <v>3.0928943333333202E-2</v>
      </c>
      <c r="I28">
        <v>0.13302986999999999</v>
      </c>
      <c r="J28">
        <v>-1.3543962566666601</v>
      </c>
      <c r="K28">
        <v>-5.4417738833333296</v>
      </c>
      <c r="L28">
        <v>1.4516110466666601</v>
      </c>
      <c r="M28">
        <v>3.2658481399999899</v>
      </c>
      <c r="N28">
        <v>33.4346035933333</v>
      </c>
      <c r="O28">
        <v>-68.944168363333304</v>
      </c>
      <c r="P28">
        <v>167.23644632</v>
      </c>
      <c r="Q28">
        <v>56.145362720000001</v>
      </c>
      <c r="R28">
        <v>135.33249459666601</v>
      </c>
      <c r="S28">
        <v>-132.148020453333</v>
      </c>
      <c r="T28">
        <v>-82.982579996666601</v>
      </c>
      <c r="U28">
        <v>244.68759749333299</v>
      </c>
      <c r="V28">
        <v>130.79854282999901</v>
      </c>
      <c r="W28">
        <v>40.223846090000002</v>
      </c>
    </row>
    <row r="29" spans="1:23">
      <c r="A29" t="s">
        <v>39</v>
      </c>
      <c r="B29" t="s">
        <v>1159</v>
      </c>
      <c r="C29">
        <v>-0.541751283333333</v>
      </c>
      <c r="D29">
        <v>5.7057279999999898E-2</v>
      </c>
      <c r="E29">
        <v>3.1233940716666599</v>
      </c>
      <c r="F29">
        <v>0.24973009999999901</v>
      </c>
      <c r="G29">
        <v>2.1852287499999901E-2</v>
      </c>
      <c r="H29">
        <v>1.6995127499999901E-2</v>
      </c>
      <c r="I29">
        <v>4.8530070000000002E-2</v>
      </c>
      <c r="J29">
        <v>6.1652499049999996</v>
      </c>
      <c r="K29">
        <v>-7.6075158724999996</v>
      </c>
      <c r="L29">
        <v>0.65161301999999899</v>
      </c>
      <c r="M29">
        <v>3.2729460983333301</v>
      </c>
      <c r="N29">
        <v>34.614062721666599</v>
      </c>
      <c r="O29">
        <v>-71.659289323333297</v>
      </c>
      <c r="P29">
        <v>165.94089000333301</v>
      </c>
      <c r="Q29">
        <v>51.69177165</v>
      </c>
      <c r="R29">
        <v>136.388464576666</v>
      </c>
      <c r="S29">
        <v>-78.4801073</v>
      </c>
      <c r="T29">
        <v>-71.829075838333296</v>
      </c>
      <c r="U29">
        <v>248.724254215</v>
      </c>
      <c r="V29">
        <v>102.59436721833301</v>
      </c>
      <c r="W29">
        <v>40.9933990966666</v>
      </c>
    </row>
    <row r="30" spans="1:23">
      <c r="A30" t="s">
        <v>38</v>
      </c>
      <c r="B30" t="s">
        <v>34</v>
      </c>
      <c r="C30">
        <v>-0.90699000499999904</v>
      </c>
      <c r="D30">
        <v>0.108209105</v>
      </c>
      <c r="E30">
        <v>3.8313513100000001</v>
      </c>
      <c r="F30">
        <v>-1.1547901875</v>
      </c>
      <c r="G30">
        <v>2.7516407499999899E-2</v>
      </c>
      <c r="H30">
        <v>1.8257184999999902E-2</v>
      </c>
      <c r="I30">
        <v>5.7772309999999903E-2</v>
      </c>
      <c r="J30">
        <v>-0.61766448749999903</v>
      </c>
      <c r="K30">
        <v>-10.3124706575</v>
      </c>
      <c r="L30">
        <v>0.4028637625</v>
      </c>
      <c r="M30">
        <v>3.2765307474999998</v>
      </c>
      <c r="N30">
        <v>34.7587568175</v>
      </c>
      <c r="O30">
        <v>-70.172424992499998</v>
      </c>
      <c r="P30">
        <v>165.34610800749999</v>
      </c>
      <c r="Q30">
        <v>49.916643514999997</v>
      </c>
      <c r="R30">
        <v>137.32139083999999</v>
      </c>
      <c r="S30">
        <v>-56.257720669999898</v>
      </c>
      <c r="T30">
        <v>-84.077997822499995</v>
      </c>
      <c r="U30">
        <v>251.517671777499</v>
      </c>
      <c r="V30">
        <v>104.0504194625</v>
      </c>
      <c r="W30">
        <v>41.905398827500001</v>
      </c>
    </row>
    <row r="31" spans="1:23">
      <c r="A31" t="s">
        <v>35</v>
      </c>
      <c r="B31" t="s">
        <v>23</v>
      </c>
      <c r="C31">
        <v>-0.80547003749999901</v>
      </c>
      <c r="D31">
        <v>-4.4026542499999897E-2</v>
      </c>
      <c r="E31">
        <v>2.8825555149999902</v>
      </c>
      <c r="F31">
        <v>-0.4342946875</v>
      </c>
      <c r="G31">
        <v>-6.7069079999999906E-2</v>
      </c>
      <c r="H31">
        <v>3.087465E-2</v>
      </c>
      <c r="I31">
        <v>0.184217519999999</v>
      </c>
      <c r="J31">
        <v>-4.6455136566666599</v>
      </c>
      <c r="K31">
        <v>-4.01669697666666</v>
      </c>
      <c r="L31">
        <v>0.89438840333333303</v>
      </c>
      <c r="M31">
        <v>3.2924409125</v>
      </c>
      <c r="N31">
        <v>34.979273182499902</v>
      </c>
      <c r="O31">
        <v>-70.229662917499994</v>
      </c>
      <c r="P31">
        <v>169.16580497749999</v>
      </c>
      <c r="Q31">
        <v>54.013120767499899</v>
      </c>
      <c r="R31">
        <v>132.9290351425</v>
      </c>
      <c r="S31">
        <v>-133.69566312750001</v>
      </c>
      <c r="T31">
        <v>-71.140932157500004</v>
      </c>
      <c r="U31">
        <v>246.04113916999901</v>
      </c>
      <c r="V31">
        <v>125.48510817250001</v>
      </c>
      <c r="W31">
        <v>41.352078197499999</v>
      </c>
    </row>
    <row r="32" spans="1:23">
      <c r="A32" t="s">
        <v>18</v>
      </c>
      <c r="B32" t="s">
        <v>28</v>
      </c>
      <c r="C32">
        <v>-1.0064173439999999</v>
      </c>
      <c r="D32">
        <v>-8.6892991999999905E-2</v>
      </c>
      <c r="E32">
        <v>5.3522076099999998</v>
      </c>
      <c r="F32">
        <v>0.24851561599999999</v>
      </c>
      <c r="G32">
        <v>8.4112109999999907E-2</v>
      </c>
      <c r="H32">
        <v>1.8358124999999999E-2</v>
      </c>
      <c r="I32">
        <v>0.121085019999999</v>
      </c>
      <c r="J32">
        <v>4.5964240399999898</v>
      </c>
      <c r="K32">
        <v>-6.4622019399999999</v>
      </c>
      <c r="L32">
        <v>3.36975837</v>
      </c>
      <c r="M32">
        <v>3.2506482380000001</v>
      </c>
      <c r="N32">
        <v>34.052209987999902</v>
      </c>
      <c r="O32">
        <v>-73.951292753999994</v>
      </c>
      <c r="P32">
        <v>168.540057713999</v>
      </c>
      <c r="Q32">
        <v>52.024551257999903</v>
      </c>
      <c r="R32">
        <v>135.89583699999901</v>
      </c>
      <c r="S32">
        <v>-118.29994189799901</v>
      </c>
      <c r="T32">
        <v>-48.343205149999903</v>
      </c>
      <c r="U32">
        <v>250.828442053999</v>
      </c>
      <c r="V32">
        <v>105.36418915599999</v>
      </c>
      <c r="W32">
        <v>42.344679724000002</v>
      </c>
    </row>
    <row r="33" spans="1:23">
      <c r="A33" t="s">
        <v>24</v>
      </c>
      <c r="B33" t="s">
        <v>21</v>
      </c>
      <c r="C33">
        <v>-1.2635367424999999</v>
      </c>
      <c r="D33">
        <v>9.1864374999999998E-2</v>
      </c>
      <c r="E33">
        <v>3.8838509399999999</v>
      </c>
      <c r="F33">
        <v>1.6292175799999999</v>
      </c>
      <c r="G33">
        <v>4.0314799999999901E-2</v>
      </c>
      <c r="H33">
        <v>3.08301266666666E-2</v>
      </c>
      <c r="I33">
        <v>0.188570976666666</v>
      </c>
      <c r="J33">
        <v>8.7057477766666693</v>
      </c>
      <c r="K33">
        <v>-4.6247887399999996</v>
      </c>
      <c r="L33">
        <v>1.2009428066666601</v>
      </c>
      <c r="M33">
        <v>3.3610799775000002</v>
      </c>
      <c r="N33">
        <v>35.309953144999902</v>
      </c>
      <c r="O33">
        <v>-73.154332725000003</v>
      </c>
      <c r="P33">
        <v>165.45007318250001</v>
      </c>
      <c r="Q33">
        <v>51.370928284999998</v>
      </c>
      <c r="R33">
        <v>138.388085689999</v>
      </c>
      <c r="S33">
        <v>-103.600622864999</v>
      </c>
      <c r="T33">
        <v>-21.254292252499901</v>
      </c>
      <c r="U33">
        <v>250.26842494749999</v>
      </c>
      <c r="V33">
        <v>107.985865932499</v>
      </c>
      <c r="W33">
        <v>41.785856329999902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M22"/>
  <sheetViews>
    <sheetView workbookViewId="0">
      <selection sqref="A1:XFD1048576"/>
    </sheetView>
  </sheetViews>
  <sheetFormatPr defaultRowHeight="14.5"/>
  <sheetData>
    <row r="1" spans="1:65">
      <c r="A1" s="1" t="s">
        <v>70</v>
      </c>
      <c r="B1" t="s">
        <v>1154</v>
      </c>
      <c r="C1" t="s">
        <v>15</v>
      </c>
      <c r="D1" t="s">
        <v>63</v>
      </c>
      <c r="E1" t="s">
        <v>43</v>
      </c>
      <c r="F1" t="s">
        <v>47</v>
      </c>
      <c r="G1" t="s">
        <v>19</v>
      </c>
      <c r="H1" t="s">
        <v>32</v>
      </c>
      <c r="I1" t="s">
        <v>50</v>
      </c>
      <c r="J1" t="s">
        <v>7</v>
      </c>
      <c r="K1" t="s">
        <v>1156</v>
      </c>
      <c r="L1" t="s">
        <v>36</v>
      </c>
      <c r="M1" t="s">
        <v>54</v>
      </c>
      <c r="N1" t="s">
        <v>25</v>
      </c>
      <c r="O1" t="s">
        <v>40</v>
      </c>
      <c r="P1" t="s">
        <v>55</v>
      </c>
      <c r="Q1" t="s">
        <v>26</v>
      </c>
      <c r="R1" t="s">
        <v>41</v>
      </c>
      <c r="S1" t="s">
        <v>16</v>
      </c>
      <c r="T1" t="s">
        <v>1157</v>
      </c>
      <c r="U1" t="s">
        <v>48</v>
      </c>
      <c r="V1" t="s">
        <v>20</v>
      </c>
      <c r="W1" t="s">
        <v>33</v>
      </c>
      <c r="X1" t="s">
        <v>22</v>
      </c>
      <c r="Y1" t="s">
        <v>1155</v>
      </c>
      <c r="Z1" t="s">
        <v>27</v>
      </c>
      <c r="AA1" t="s">
        <v>1158</v>
      </c>
      <c r="AB1" t="s">
        <v>17</v>
      </c>
      <c r="AC1" t="s">
        <v>1159</v>
      </c>
      <c r="AD1" t="s">
        <v>34</v>
      </c>
      <c r="AE1" t="s">
        <v>23</v>
      </c>
      <c r="AF1" t="s">
        <v>28</v>
      </c>
      <c r="AG1" t="s">
        <v>21</v>
      </c>
      <c r="AH1" t="s">
        <v>0</v>
      </c>
      <c r="AI1" t="s">
        <v>3</v>
      </c>
      <c r="AJ1" t="s">
        <v>2</v>
      </c>
      <c r="AK1" t="s">
        <v>1</v>
      </c>
      <c r="AL1" t="s">
        <v>12</v>
      </c>
      <c r="AM1" t="s">
        <v>14</v>
      </c>
      <c r="AN1" t="s">
        <v>13</v>
      </c>
      <c r="AO1" t="s">
        <v>8</v>
      </c>
      <c r="AP1" t="s">
        <v>11</v>
      </c>
      <c r="AQ1" t="s">
        <v>10</v>
      </c>
      <c r="AR1" t="s">
        <v>9</v>
      </c>
      <c r="AS1" t="s">
        <v>4</v>
      </c>
      <c r="AT1" t="s">
        <v>6</v>
      </c>
      <c r="AU1" t="s">
        <v>5</v>
      </c>
      <c r="AV1" t="s">
        <v>44</v>
      </c>
      <c r="AW1" t="s">
        <v>46</v>
      </c>
      <c r="AX1" t="s">
        <v>45</v>
      </c>
      <c r="AY1" t="s">
        <v>56</v>
      </c>
      <c r="AZ1" t="s">
        <v>29</v>
      </c>
      <c r="BA1" t="s">
        <v>51</v>
      </c>
      <c r="BB1" t="s">
        <v>53</v>
      </c>
      <c r="BC1" t="s">
        <v>52</v>
      </c>
      <c r="BD1" t="s">
        <v>49</v>
      </c>
      <c r="BE1" t="s">
        <v>37</v>
      </c>
      <c r="BF1" t="s">
        <v>31</v>
      </c>
      <c r="BG1" t="s">
        <v>30</v>
      </c>
      <c r="BH1" t="s">
        <v>42</v>
      </c>
      <c r="BI1" t="s">
        <v>39</v>
      </c>
      <c r="BJ1" t="s">
        <v>38</v>
      </c>
      <c r="BK1" t="s">
        <v>35</v>
      </c>
      <c r="BL1" t="s">
        <v>18</v>
      </c>
      <c r="BM1" t="s">
        <v>24</v>
      </c>
    </row>
    <row r="2" spans="1:65">
      <c r="A2" s="1" t="s">
        <v>83</v>
      </c>
      <c r="B2">
        <v>-0.80330349499999898</v>
      </c>
      <c r="C2">
        <v>-0.61744848500000005</v>
      </c>
      <c r="D2">
        <v>-0.97073838999999995</v>
      </c>
      <c r="E2">
        <v>-1.18561039666666</v>
      </c>
      <c r="F2">
        <v>-1.1810023433333301</v>
      </c>
      <c r="G2">
        <v>-0.80775386500000002</v>
      </c>
      <c r="H2">
        <v>-1.1523595200000001</v>
      </c>
      <c r="I2">
        <v>-0.76556746749999904</v>
      </c>
      <c r="J2">
        <v>-0.71864260999999996</v>
      </c>
      <c r="K2">
        <v>-1.270884288</v>
      </c>
      <c r="L2">
        <v>-1.08217897</v>
      </c>
      <c r="M2">
        <v>-0.90904637999999904</v>
      </c>
      <c r="N2">
        <v>-1.2019310483333301</v>
      </c>
      <c r="O2">
        <v>-0.98847760500000004</v>
      </c>
      <c r="P2">
        <v>-0.85079016666666596</v>
      </c>
      <c r="Q2">
        <v>-0.71434201499999905</v>
      </c>
      <c r="R2">
        <v>-0.82494302499999905</v>
      </c>
      <c r="S2">
        <v>-1.0998491379999999</v>
      </c>
      <c r="T2">
        <v>-0.62761835999999904</v>
      </c>
      <c r="U2">
        <v>-0.91161643000000003</v>
      </c>
      <c r="V2">
        <v>-0.53344892799999999</v>
      </c>
      <c r="W2">
        <v>-0.35200452666666598</v>
      </c>
      <c r="X2">
        <v>-1.3509167</v>
      </c>
      <c r="Y2">
        <v>-0.549672936</v>
      </c>
      <c r="Z2">
        <v>-1.236878812</v>
      </c>
      <c r="AA2">
        <v>-1.00803204</v>
      </c>
      <c r="AB2">
        <v>-0.71679267333333296</v>
      </c>
      <c r="AC2">
        <v>-0.541751283333333</v>
      </c>
      <c r="AD2">
        <v>-0.90699000499999904</v>
      </c>
      <c r="AE2">
        <v>-0.80547003749999901</v>
      </c>
      <c r="AF2">
        <v>-1.0064173439999999</v>
      </c>
      <c r="AG2">
        <v>-1.2635367424999999</v>
      </c>
      <c r="AH2">
        <v>-0.80330349499999898</v>
      </c>
      <c r="AI2">
        <v>-0.61744848500000005</v>
      </c>
      <c r="AJ2">
        <v>-0.97073838999999995</v>
      </c>
      <c r="AK2">
        <v>-1.18561039666666</v>
      </c>
      <c r="AL2">
        <v>-1.1810023433333301</v>
      </c>
      <c r="AM2">
        <v>-0.80775386500000002</v>
      </c>
      <c r="AN2">
        <v>-1.1523595200000001</v>
      </c>
      <c r="AO2">
        <v>-0.76556746749999904</v>
      </c>
      <c r="AP2">
        <v>-0.71864260999999996</v>
      </c>
      <c r="AQ2">
        <v>-1.270884288</v>
      </c>
      <c r="AR2">
        <v>-1.08217897</v>
      </c>
      <c r="AS2">
        <v>-0.90904637999999904</v>
      </c>
      <c r="AT2">
        <v>-1.2019310483333301</v>
      </c>
      <c r="AU2">
        <v>-0.98847760500000004</v>
      </c>
      <c r="AV2">
        <v>-0.85079016666666596</v>
      </c>
      <c r="AW2">
        <v>-0.71434201499999905</v>
      </c>
      <c r="AX2">
        <v>-0.82494302499999905</v>
      </c>
      <c r="AY2">
        <v>-1.0998491379999999</v>
      </c>
      <c r="AZ2">
        <v>-0.62761835999999904</v>
      </c>
      <c r="BA2">
        <v>-0.91161643000000003</v>
      </c>
      <c r="BB2">
        <v>-0.53344892799999999</v>
      </c>
      <c r="BC2">
        <v>-0.35200452666666598</v>
      </c>
      <c r="BD2">
        <v>-1.3509167</v>
      </c>
      <c r="BE2">
        <v>-0.549672936</v>
      </c>
      <c r="BF2">
        <v>-1.236878812</v>
      </c>
      <c r="BG2">
        <v>-1.00803204</v>
      </c>
      <c r="BH2">
        <v>-0.71679267333333296</v>
      </c>
      <c r="BI2">
        <v>-0.541751283333333</v>
      </c>
      <c r="BJ2">
        <v>-0.90699000499999904</v>
      </c>
      <c r="BK2">
        <v>-0.80547003749999901</v>
      </c>
      <c r="BL2">
        <v>-1.0064173439999999</v>
      </c>
      <c r="BM2">
        <v>-1.2635367424999999</v>
      </c>
    </row>
    <row r="3" spans="1:65">
      <c r="A3" s="1" t="s">
        <v>84</v>
      </c>
      <c r="B3">
        <v>-0.2799513475</v>
      </c>
      <c r="C3">
        <v>9.0928557499999799E-2</v>
      </c>
      <c r="D3">
        <v>0.131174605999999</v>
      </c>
      <c r="E3">
        <v>-6.7078750000000006E-2</v>
      </c>
      <c r="F3">
        <v>0.40512728666666598</v>
      </c>
      <c r="G3">
        <v>0.10371865749999901</v>
      </c>
      <c r="H3">
        <v>4.8139009999999899E-2</v>
      </c>
      <c r="I3">
        <v>-0.15400330249999999</v>
      </c>
      <c r="J3">
        <v>0.209609459999999</v>
      </c>
      <c r="K3">
        <v>8.3636471999999906E-2</v>
      </c>
      <c r="L3">
        <v>-0.50037954500000004</v>
      </c>
      <c r="M3">
        <v>-0.23192237499999999</v>
      </c>
      <c r="N3">
        <v>-5.69951016666667E-2</v>
      </c>
      <c r="O3">
        <v>-7.5685719999999998E-2</v>
      </c>
      <c r="P3">
        <v>0.172406589999999</v>
      </c>
      <c r="Q3">
        <v>-0.18725059499999999</v>
      </c>
      <c r="R3">
        <v>-0.34430543749999998</v>
      </c>
      <c r="S3">
        <v>-0.27696341199999902</v>
      </c>
      <c r="T3">
        <v>0.13781901199999999</v>
      </c>
      <c r="U3">
        <v>0.2235330975</v>
      </c>
      <c r="V3">
        <v>8.1698399999999893E-2</v>
      </c>
      <c r="W3">
        <v>0.179344593333333</v>
      </c>
      <c r="X3">
        <v>-9.6953209999999998E-2</v>
      </c>
      <c r="Y3">
        <v>0.1006628</v>
      </c>
      <c r="Z3">
        <v>4.8178264000000103E-2</v>
      </c>
      <c r="AA3">
        <v>-2.2787999999999999E-2</v>
      </c>
      <c r="AB3">
        <v>0.249746683333333</v>
      </c>
      <c r="AC3">
        <v>5.7057279999999898E-2</v>
      </c>
      <c r="AD3">
        <v>0.108209105</v>
      </c>
      <c r="AE3">
        <v>-4.4026542499999897E-2</v>
      </c>
      <c r="AF3">
        <v>-8.6892991999999905E-2</v>
      </c>
      <c r="AG3">
        <v>9.1864374999999998E-2</v>
      </c>
      <c r="AH3">
        <v>-0.2799513475</v>
      </c>
      <c r="AI3">
        <v>9.0928557499999799E-2</v>
      </c>
      <c r="AJ3">
        <v>0.131174605999999</v>
      </c>
      <c r="AK3">
        <v>-6.7078750000000006E-2</v>
      </c>
      <c r="AL3">
        <v>0.40512728666666598</v>
      </c>
      <c r="AM3">
        <v>0.10371865749999901</v>
      </c>
      <c r="AN3">
        <v>4.8139009999999899E-2</v>
      </c>
      <c r="AO3">
        <v>-0.15400330249999999</v>
      </c>
      <c r="AP3">
        <v>0.209609459999999</v>
      </c>
      <c r="AQ3">
        <v>8.3636471999999906E-2</v>
      </c>
      <c r="AR3">
        <v>-0.50037954500000004</v>
      </c>
      <c r="AS3">
        <v>-0.23192237499999999</v>
      </c>
      <c r="AT3">
        <v>-5.69951016666667E-2</v>
      </c>
      <c r="AU3">
        <v>-7.5685719999999998E-2</v>
      </c>
      <c r="AV3">
        <v>0.172406589999999</v>
      </c>
      <c r="AW3">
        <v>-0.18725059499999999</v>
      </c>
      <c r="AX3">
        <v>-0.34430543749999998</v>
      </c>
      <c r="AY3">
        <v>-0.27696341199999902</v>
      </c>
      <c r="AZ3">
        <v>0.13781901199999999</v>
      </c>
      <c r="BA3">
        <v>0.2235330975</v>
      </c>
      <c r="BB3">
        <v>8.1698399999999893E-2</v>
      </c>
      <c r="BC3">
        <v>0.179344593333333</v>
      </c>
      <c r="BD3">
        <v>-9.6953209999999998E-2</v>
      </c>
      <c r="BE3">
        <v>0.1006628</v>
      </c>
      <c r="BF3">
        <v>4.8178264000000103E-2</v>
      </c>
      <c r="BG3">
        <v>-2.2787999999999999E-2</v>
      </c>
      <c r="BH3">
        <v>0.249746683333333</v>
      </c>
      <c r="BI3">
        <v>5.7057279999999898E-2</v>
      </c>
      <c r="BJ3">
        <v>0.108209105</v>
      </c>
      <c r="BK3">
        <v>-4.4026542499999897E-2</v>
      </c>
      <c r="BL3">
        <v>-8.6892991999999905E-2</v>
      </c>
      <c r="BM3">
        <v>9.1864374999999998E-2</v>
      </c>
    </row>
    <row r="4" spans="1:65">
      <c r="A4" s="1" t="s">
        <v>81</v>
      </c>
      <c r="B4">
        <v>4.6692639924999897</v>
      </c>
      <c r="C4">
        <v>2.8834248825</v>
      </c>
      <c r="D4">
        <v>5.114915066</v>
      </c>
      <c r="E4">
        <v>4.9370883633333298</v>
      </c>
      <c r="F4">
        <v>3.63762735999999</v>
      </c>
      <c r="G4">
        <v>5.0633518874999899</v>
      </c>
      <c r="H4">
        <v>5.3425611899999899</v>
      </c>
      <c r="I4">
        <v>2.5006299150000002</v>
      </c>
      <c r="J4">
        <v>5.6308037699999902</v>
      </c>
      <c r="K4">
        <v>5.3339524420000002</v>
      </c>
      <c r="L4">
        <v>3.2570915749999898</v>
      </c>
      <c r="M4">
        <v>1.61995753</v>
      </c>
      <c r="N4">
        <v>4.7018388516666603</v>
      </c>
      <c r="O4">
        <v>1.316824395</v>
      </c>
      <c r="P4">
        <v>4.2773988699999999</v>
      </c>
      <c r="Q4">
        <v>5.9307857400000001</v>
      </c>
      <c r="R4">
        <v>4.4471060299999996</v>
      </c>
      <c r="S4">
        <v>4.4507180540000002</v>
      </c>
      <c r="T4">
        <v>2.9128518400000001</v>
      </c>
      <c r="U4">
        <v>3.0402206600000001</v>
      </c>
      <c r="V4">
        <v>4.375538508</v>
      </c>
      <c r="W4">
        <v>4.5954698299999999</v>
      </c>
      <c r="X4">
        <v>3.4699773599999899</v>
      </c>
      <c r="Y4">
        <v>4.2776993479999996</v>
      </c>
      <c r="Z4">
        <v>5.014534254</v>
      </c>
      <c r="AA4">
        <v>4.7691446659999999</v>
      </c>
      <c r="AB4">
        <v>3.36654031333333</v>
      </c>
      <c r="AC4">
        <v>3.1233940716666599</v>
      </c>
      <c r="AD4">
        <v>3.8313513100000001</v>
      </c>
      <c r="AE4">
        <v>2.8825555149999902</v>
      </c>
      <c r="AF4">
        <v>5.3522076099999998</v>
      </c>
      <c r="AG4">
        <v>3.8838509399999999</v>
      </c>
      <c r="AH4">
        <v>4.6692639924999897</v>
      </c>
      <c r="AI4">
        <v>2.8834248825</v>
      </c>
      <c r="AJ4">
        <v>5.114915066</v>
      </c>
      <c r="AK4">
        <v>4.9370883633333298</v>
      </c>
      <c r="AL4">
        <v>3.63762735999999</v>
      </c>
      <c r="AM4">
        <v>5.0633518874999899</v>
      </c>
      <c r="AN4">
        <v>5.3425611899999899</v>
      </c>
      <c r="AO4">
        <v>2.5006299150000002</v>
      </c>
      <c r="AP4">
        <v>5.6308037699999902</v>
      </c>
      <c r="AQ4">
        <v>5.3339524420000002</v>
      </c>
      <c r="AR4">
        <v>3.2570915749999898</v>
      </c>
      <c r="AS4">
        <v>1.61995753</v>
      </c>
      <c r="AT4">
        <v>4.7018388516666603</v>
      </c>
      <c r="AU4">
        <v>1.316824395</v>
      </c>
      <c r="AV4">
        <v>4.2773988699999999</v>
      </c>
      <c r="AW4">
        <v>5.9307857400000001</v>
      </c>
      <c r="AX4">
        <v>4.4471060299999996</v>
      </c>
      <c r="AY4">
        <v>4.4507180540000002</v>
      </c>
      <c r="AZ4">
        <v>2.9128518400000001</v>
      </c>
      <c r="BA4">
        <v>3.0402206600000001</v>
      </c>
      <c r="BB4">
        <v>4.375538508</v>
      </c>
      <c r="BC4">
        <v>4.5954698299999999</v>
      </c>
      <c r="BD4">
        <v>3.4699773599999899</v>
      </c>
      <c r="BE4">
        <v>4.2776993479999996</v>
      </c>
      <c r="BF4">
        <v>5.014534254</v>
      </c>
      <c r="BG4">
        <v>4.7691446659999999</v>
      </c>
      <c r="BH4">
        <v>3.36654031333333</v>
      </c>
      <c r="BI4">
        <v>3.1233940716666599</v>
      </c>
      <c r="BJ4">
        <v>3.8313513100000001</v>
      </c>
      <c r="BK4">
        <v>2.8825555149999902</v>
      </c>
      <c r="BL4">
        <v>5.3522076099999998</v>
      </c>
      <c r="BM4">
        <v>3.8838509399999999</v>
      </c>
    </row>
    <row r="5" spans="1:65">
      <c r="A5" s="1" t="s">
        <v>82</v>
      </c>
      <c r="B5">
        <v>1.0078916325</v>
      </c>
      <c r="C5">
        <v>0.65197520499999995</v>
      </c>
      <c r="D5">
        <v>-1.0729592320000001</v>
      </c>
      <c r="E5">
        <v>-0.28083845333333302</v>
      </c>
      <c r="F5">
        <v>-0.65615848000000099</v>
      </c>
      <c r="G5">
        <v>-0.17924576249999999</v>
      </c>
      <c r="H5">
        <v>1.75412254</v>
      </c>
      <c r="I5">
        <v>3.65073640249999</v>
      </c>
      <c r="J5">
        <v>-1.5173235999999899</v>
      </c>
      <c r="K5">
        <v>-0.190656875999999</v>
      </c>
      <c r="L5">
        <v>0.82190450500000001</v>
      </c>
      <c r="M5">
        <v>0.55718122000000003</v>
      </c>
      <c r="N5">
        <v>0.95809752500000001</v>
      </c>
      <c r="O5">
        <v>2.4484985699999902</v>
      </c>
      <c r="P5">
        <v>1.52581044999999</v>
      </c>
      <c r="Q5">
        <v>-1.251240935</v>
      </c>
      <c r="R5">
        <v>-0.30089237249999901</v>
      </c>
      <c r="S5">
        <v>-0.27394999599999997</v>
      </c>
      <c r="T5">
        <v>-0.79300301600000001</v>
      </c>
      <c r="U5">
        <v>0.28964450749999998</v>
      </c>
      <c r="V5">
        <v>-1.122358934</v>
      </c>
      <c r="W5">
        <v>1.8168248300000001</v>
      </c>
      <c r="X5">
        <v>-1.40219121</v>
      </c>
      <c r="Y5">
        <v>8.5138155999999895E-2</v>
      </c>
      <c r="Z5">
        <v>4.0509787999999602E-2</v>
      </c>
      <c r="AA5">
        <v>1.21240961399999</v>
      </c>
      <c r="AB5">
        <v>0.39070281333333301</v>
      </c>
      <c r="AC5">
        <v>0.24973009999999901</v>
      </c>
      <c r="AD5">
        <v>-1.1547901875</v>
      </c>
      <c r="AE5">
        <v>-0.4342946875</v>
      </c>
      <c r="AF5">
        <v>0.24851561599999999</v>
      </c>
      <c r="AG5">
        <v>1.6292175799999999</v>
      </c>
      <c r="AH5">
        <v>1.0078916325</v>
      </c>
      <c r="AI5">
        <v>0.65197520499999995</v>
      </c>
      <c r="AJ5">
        <v>-1.0729592320000001</v>
      </c>
      <c r="AK5">
        <v>-0.28083845333333302</v>
      </c>
      <c r="AL5">
        <v>-0.65615848000000099</v>
      </c>
      <c r="AM5">
        <v>-0.17924576249999999</v>
      </c>
      <c r="AN5">
        <v>1.75412254</v>
      </c>
      <c r="AO5">
        <v>3.65073640249999</v>
      </c>
      <c r="AP5">
        <v>-1.5173235999999899</v>
      </c>
      <c r="AQ5">
        <v>-0.190656875999999</v>
      </c>
      <c r="AR5">
        <v>0.82190450500000001</v>
      </c>
      <c r="AS5">
        <v>0.55718122000000003</v>
      </c>
      <c r="AT5">
        <v>0.95809752500000001</v>
      </c>
      <c r="AU5">
        <v>2.4484985699999902</v>
      </c>
      <c r="AV5">
        <v>1.52581044999999</v>
      </c>
      <c r="AW5">
        <v>-1.251240935</v>
      </c>
      <c r="AX5">
        <v>-0.30089237249999901</v>
      </c>
      <c r="AY5">
        <v>-0.27394999599999997</v>
      </c>
      <c r="AZ5">
        <v>-0.79300301600000001</v>
      </c>
      <c r="BA5">
        <v>0.28964450749999998</v>
      </c>
      <c r="BB5">
        <v>-1.122358934</v>
      </c>
      <c r="BC5">
        <v>1.8168248300000001</v>
      </c>
      <c r="BD5">
        <v>-1.40219121</v>
      </c>
      <c r="BE5">
        <v>8.5138155999999895E-2</v>
      </c>
      <c r="BF5">
        <v>4.0509787999999602E-2</v>
      </c>
      <c r="BG5">
        <v>1.21240961399999</v>
      </c>
      <c r="BH5">
        <v>0.39070281333333301</v>
      </c>
      <c r="BI5">
        <v>0.24973009999999901</v>
      </c>
      <c r="BJ5">
        <v>-1.1547901875</v>
      </c>
      <c r="BK5">
        <v>-0.4342946875</v>
      </c>
      <c r="BL5">
        <v>0.24851561599999999</v>
      </c>
      <c r="BM5">
        <v>1.6292175799999999</v>
      </c>
    </row>
    <row r="6" spans="1:65">
      <c r="A6" s="1" t="s">
        <v>57</v>
      </c>
      <c r="B6">
        <v>0.13006300870055301</v>
      </c>
      <c r="C6">
        <v>0.16214857898002599</v>
      </c>
      <c r="D6">
        <v>0.11509056249999899</v>
      </c>
      <c r="E6">
        <v>0.165539096666666</v>
      </c>
      <c r="F6">
        <v>-9.4303467499999905E-2</v>
      </c>
      <c r="G6">
        <v>-9.7172422499999897E-2</v>
      </c>
      <c r="H6">
        <v>-0.157872179999999</v>
      </c>
      <c r="I6">
        <v>7.6237088979421802E-2</v>
      </c>
      <c r="J6">
        <v>3.9267900000000003E-3</v>
      </c>
      <c r="K6">
        <v>4.0276341999999903E-2</v>
      </c>
      <c r="L6">
        <v>4.9590744999999901E-2</v>
      </c>
      <c r="M6">
        <v>-4.9247285000000002E-2</v>
      </c>
      <c r="N6">
        <v>-3.5936857499999898E-2</v>
      </c>
      <c r="O6">
        <v>-4.2191839999999897E-2</v>
      </c>
      <c r="P6">
        <v>0.110258292477903</v>
      </c>
      <c r="Q6">
        <v>0.13526241681280099</v>
      </c>
      <c r="R6">
        <v>0.16217380499999901</v>
      </c>
      <c r="S6">
        <v>-9.1295616666666496E-2</v>
      </c>
      <c r="T6">
        <v>0.14647339399999901</v>
      </c>
      <c r="U6">
        <v>2.44696999999999E-2</v>
      </c>
      <c r="V6">
        <v>5.3718902499999902E-2</v>
      </c>
      <c r="W6">
        <v>5.3773066666666598E-2</v>
      </c>
      <c r="X6">
        <v>-5.6046729999999899E-2</v>
      </c>
      <c r="Y6">
        <v>3.2050199999999897E-2</v>
      </c>
      <c r="Z6">
        <v>0.15863407999999901</v>
      </c>
      <c r="AA6">
        <v>0.20725738399999999</v>
      </c>
      <c r="AB6">
        <v>-0.178350173333333</v>
      </c>
      <c r="AC6">
        <v>2.1852287499999901E-2</v>
      </c>
      <c r="AD6">
        <v>2.7516407499999899E-2</v>
      </c>
      <c r="AE6">
        <v>-6.7069079999999906E-2</v>
      </c>
      <c r="AF6">
        <v>8.4112109999999907E-2</v>
      </c>
      <c r="AG6">
        <v>4.0314799999999901E-2</v>
      </c>
      <c r="AH6">
        <v>0.13006300870055301</v>
      </c>
      <c r="AI6">
        <v>0.16214857898002599</v>
      </c>
      <c r="AJ6">
        <v>0.11509056249999899</v>
      </c>
      <c r="AK6">
        <v>0.165539096666666</v>
      </c>
      <c r="AL6">
        <v>-9.4303467499999905E-2</v>
      </c>
      <c r="AM6">
        <v>-9.7172422499999897E-2</v>
      </c>
      <c r="AN6">
        <v>-0.157872179999999</v>
      </c>
      <c r="AO6">
        <v>7.6237088979421802E-2</v>
      </c>
      <c r="AP6">
        <v>3.9267900000000003E-3</v>
      </c>
      <c r="AQ6">
        <v>4.0276341999999903E-2</v>
      </c>
      <c r="AR6">
        <v>4.9590744999999901E-2</v>
      </c>
      <c r="AS6">
        <v>-4.9247285000000002E-2</v>
      </c>
      <c r="AT6">
        <v>-3.5936857499999898E-2</v>
      </c>
      <c r="AU6">
        <v>-4.2191839999999897E-2</v>
      </c>
      <c r="AV6">
        <v>0.110258292477903</v>
      </c>
      <c r="AW6">
        <v>0.13526241681280099</v>
      </c>
      <c r="AX6">
        <v>0.16217380499999901</v>
      </c>
      <c r="AY6">
        <v>-9.1295616666666496E-2</v>
      </c>
      <c r="AZ6">
        <v>0.14647339399999901</v>
      </c>
      <c r="BA6">
        <v>2.44696999999999E-2</v>
      </c>
      <c r="BB6">
        <v>5.3718902499999902E-2</v>
      </c>
      <c r="BC6">
        <v>5.3773066666666598E-2</v>
      </c>
      <c r="BD6">
        <v>-5.6046729999999899E-2</v>
      </c>
      <c r="BE6">
        <v>3.2050199999999897E-2</v>
      </c>
      <c r="BF6">
        <v>0.15863407999999901</v>
      </c>
      <c r="BG6">
        <v>0.20725738399999999</v>
      </c>
      <c r="BH6">
        <v>-0.178350173333333</v>
      </c>
      <c r="BI6">
        <v>2.1852287499999901E-2</v>
      </c>
      <c r="BJ6">
        <v>2.7516407499999899E-2</v>
      </c>
      <c r="BK6">
        <v>-6.7069079999999906E-2</v>
      </c>
      <c r="BL6">
        <v>8.4112109999999907E-2</v>
      </c>
      <c r="BM6">
        <v>4.0314799999999901E-2</v>
      </c>
    </row>
    <row r="7" spans="1:65">
      <c r="A7" s="1" t="s">
        <v>59</v>
      </c>
      <c r="B7">
        <v>1.2149177863654499E-2</v>
      </c>
      <c r="C7">
        <v>3.1090952319494901E-2</v>
      </c>
      <c r="D7">
        <v>1.172171E-2</v>
      </c>
      <c r="E7">
        <v>2.00942066666666E-2</v>
      </c>
      <c r="F7">
        <v>3.4078462499999997E-2</v>
      </c>
      <c r="G7">
        <v>3.0387624999999901E-2</v>
      </c>
      <c r="H7">
        <v>3.87950499999999E-2</v>
      </c>
      <c r="I7">
        <v>3.2233484230630001E-2</v>
      </c>
      <c r="J7">
        <v>1.176282E-2</v>
      </c>
      <c r="K7">
        <v>2.6472165999999998E-2</v>
      </c>
      <c r="L7">
        <v>1.94812199999999E-2</v>
      </c>
      <c r="M7">
        <v>4.7627084999999902E-2</v>
      </c>
      <c r="N7">
        <v>3.4027789999999898E-2</v>
      </c>
      <c r="O7">
        <v>3.8966774999999898E-2</v>
      </c>
      <c r="P7">
        <v>5.0088105363971999E-3</v>
      </c>
      <c r="Q7">
        <v>3.7534664991847003E-2</v>
      </c>
      <c r="R7">
        <v>3.17247474999999E-2</v>
      </c>
      <c r="S7">
        <v>1.38960533333332E-2</v>
      </c>
      <c r="T7">
        <v>2.7480983999999899E-2</v>
      </c>
      <c r="U7">
        <v>3.1483534999999903E-2</v>
      </c>
      <c r="V7">
        <v>3.6591509999999897E-2</v>
      </c>
      <c r="W7">
        <v>2.38717266666666E-2</v>
      </c>
      <c r="X7">
        <v>3.7040759999999999E-2</v>
      </c>
      <c r="Y7">
        <v>2.1515769999999899E-2</v>
      </c>
      <c r="Z7">
        <v>3.0409249999999902E-2</v>
      </c>
      <c r="AA7">
        <v>3.5244419999999901E-2</v>
      </c>
      <c r="AB7">
        <v>3.0928943333333202E-2</v>
      </c>
      <c r="AC7">
        <v>1.6995127499999901E-2</v>
      </c>
      <c r="AD7">
        <v>1.8257184999999902E-2</v>
      </c>
      <c r="AE7">
        <v>3.087465E-2</v>
      </c>
      <c r="AF7">
        <v>1.8358124999999999E-2</v>
      </c>
      <c r="AG7">
        <v>3.08301266666666E-2</v>
      </c>
      <c r="AH7">
        <v>1.2149177863654499E-2</v>
      </c>
      <c r="AI7">
        <v>3.1090952319494901E-2</v>
      </c>
      <c r="AJ7">
        <v>1.172171E-2</v>
      </c>
      <c r="AK7">
        <v>2.00942066666666E-2</v>
      </c>
      <c r="AL7">
        <v>3.4078462499999997E-2</v>
      </c>
      <c r="AM7">
        <v>3.0387624999999901E-2</v>
      </c>
      <c r="AN7">
        <v>3.87950499999999E-2</v>
      </c>
      <c r="AO7">
        <v>3.2233484230630001E-2</v>
      </c>
      <c r="AP7">
        <v>1.176282E-2</v>
      </c>
      <c r="AQ7">
        <v>2.6472165999999998E-2</v>
      </c>
      <c r="AR7">
        <v>1.94812199999999E-2</v>
      </c>
      <c r="AS7">
        <v>4.7627084999999902E-2</v>
      </c>
      <c r="AT7">
        <v>3.4027789999999898E-2</v>
      </c>
      <c r="AU7">
        <v>3.8966774999999898E-2</v>
      </c>
      <c r="AV7">
        <v>5.0088105363971999E-3</v>
      </c>
      <c r="AW7">
        <v>3.7534664991847003E-2</v>
      </c>
      <c r="AX7">
        <v>3.17247474999999E-2</v>
      </c>
      <c r="AY7">
        <v>1.38960533333332E-2</v>
      </c>
      <c r="AZ7">
        <v>2.7480983999999899E-2</v>
      </c>
      <c r="BA7">
        <v>3.1483534999999903E-2</v>
      </c>
      <c r="BB7">
        <v>3.6591509999999897E-2</v>
      </c>
      <c r="BC7">
        <v>2.38717266666666E-2</v>
      </c>
      <c r="BD7">
        <v>3.7040759999999999E-2</v>
      </c>
      <c r="BE7">
        <v>2.1515769999999899E-2</v>
      </c>
      <c r="BF7">
        <v>3.0409249999999902E-2</v>
      </c>
      <c r="BG7">
        <v>3.5244419999999901E-2</v>
      </c>
      <c r="BH7">
        <v>3.0928943333333202E-2</v>
      </c>
      <c r="BI7">
        <v>1.6995127499999901E-2</v>
      </c>
      <c r="BJ7">
        <v>1.8257184999999902E-2</v>
      </c>
      <c r="BK7">
        <v>3.087465E-2</v>
      </c>
      <c r="BL7">
        <v>1.8358124999999999E-2</v>
      </c>
      <c r="BM7">
        <v>3.08301266666666E-2</v>
      </c>
    </row>
    <row r="8" spans="1:65">
      <c r="A8" s="1" t="s">
        <v>58</v>
      </c>
      <c r="B8">
        <v>-1.3124633333333499E-3</v>
      </c>
      <c r="C8">
        <v>0.117594223333333</v>
      </c>
      <c r="D8">
        <v>0.238378307499999</v>
      </c>
      <c r="E8">
        <v>0.15654673999999999</v>
      </c>
      <c r="F8">
        <v>6.6458904999999902E-2</v>
      </c>
      <c r="G8">
        <v>5.9404214999999899E-2</v>
      </c>
      <c r="H8">
        <v>0.105154529999999</v>
      </c>
      <c r="I8">
        <v>0.136820717499999</v>
      </c>
      <c r="J8">
        <v>0.18394644999999901</v>
      </c>
      <c r="K8">
        <v>0.25149006599999901</v>
      </c>
      <c r="L8">
        <v>0.256808964999999</v>
      </c>
      <c r="M8">
        <v>7.6467844999999895E-2</v>
      </c>
      <c r="N8">
        <v>0.137418157499999</v>
      </c>
      <c r="O8">
        <v>8.4146529999999997E-2</v>
      </c>
      <c r="P8">
        <v>-6.6578339999999903E-2</v>
      </c>
      <c r="Q8">
        <v>0.12792120499999901</v>
      </c>
      <c r="R8">
        <v>0.103066597499999</v>
      </c>
      <c r="S8">
        <v>-5.15995633333333E-2</v>
      </c>
      <c r="T8">
        <v>-2.3629653999999899E-2</v>
      </c>
      <c r="U8">
        <v>-3.2172944999999897E-2</v>
      </c>
      <c r="V8">
        <v>7.7839474999999894E-2</v>
      </c>
      <c r="W8">
        <v>6.6454953333333303E-2</v>
      </c>
      <c r="X8">
        <v>4.321386E-2</v>
      </c>
      <c r="Y8">
        <v>-7.2426633999999906E-2</v>
      </c>
      <c r="Z8">
        <v>0.17022121499999901</v>
      </c>
      <c r="AA8">
        <v>0.17051783199999901</v>
      </c>
      <c r="AB8">
        <v>0.13302986999999999</v>
      </c>
      <c r="AC8">
        <v>4.8530070000000002E-2</v>
      </c>
      <c r="AD8">
        <v>5.7772309999999903E-2</v>
      </c>
      <c r="AE8">
        <v>0.184217519999999</v>
      </c>
      <c r="AF8">
        <v>0.121085019999999</v>
      </c>
      <c r="AG8">
        <v>0.188570976666666</v>
      </c>
      <c r="AH8">
        <v>-1.3124633333333499E-3</v>
      </c>
      <c r="AI8">
        <v>0.117594223333333</v>
      </c>
      <c r="AJ8">
        <v>0.238378307499999</v>
      </c>
      <c r="AK8">
        <v>0.15654673999999999</v>
      </c>
      <c r="AL8">
        <v>6.6458904999999902E-2</v>
      </c>
      <c r="AM8">
        <v>5.9404214999999899E-2</v>
      </c>
      <c r="AN8">
        <v>0.105154529999999</v>
      </c>
      <c r="AO8">
        <v>0.136820717499999</v>
      </c>
      <c r="AP8">
        <v>0.18394644999999901</v>
      </c>
      <c r="AQ8">
        <v>0.25149006599999901</v>
      </c>
      <c r="AR8">
        <v>0.256808964999999</v>
      </c>
      <c r="AS8">
        <v>7.6467844999999895E-2</v>
      </c>
      <c r="AT8">
        <v>0.137418157499999</v>
      </c>
      <c r="AU8">
        <v>8.4146529999999997E-2</v>
      </c>
      <c r="AV8">
        <v>-6.6578339999999903E-2</v>
      </c>
      <c r="AW8">
        <v>0.12792120499999901</v>
      </c>
      <c r="AX8">
        <v>0.103066597499999</v>
      </c>
      <c r="AY8">
        <v>-5.15995633333333E-2</v>
      </c>
      <c r="AZ8">
        <v>-2.3629653999999899E-2</v>
      </c>
      <c r="BA8">
        <v>-3.2172944999999897E-2</v>
      </c>
      <c r="BB8">
        <v>7.7839474999999894E-2</v>
      </c>
      <c r="BC8">
        <v>6.6454953333333303E-2</v>
      </c>
      <c r="BD8">
        <v>4.321386E-2</v>
      </c>
      <c r="BE8">
        <v>-7.2426633999999906E-2</v>
      </c>
      <c r="BF8">
        <v>0.17022121499999901</v>
      </c>
      <c r="BG8">
        <v>0.17051783199999901</v>
      </c>
      <c r="BH8">
        <v>0.13302986999999999</v>
      </c>
      <c r="BI8">
        <v>4.8530070000000002E-2</v>
      </c>
      <c r="BJ8">
        <v>5.7772309999999903E-2</v>
      </c>
      <c r="BK8">
        <v>0.184217519999999</v>
      </c>
      <c r="BL8">
        <v>0.121085019999999</v>
      </c>
      <c r="BM8">
        <v>0.188570976666666</v>
      </c>
    </row>
    <row r="9" spans="1:65">
      <c r="A9" s="1" t="s">
        <v>60</v>
      </c>
      <c r="B9">
        <v>6.4326211266666604</v>
      </c>
      <c r="C9">
        <v>1.2999888100000001</v>
      </c>
      <c r="D9">
        <v>9.9821650149999996</v>
      </c>
      <c r="E9">
        <v>4.8661785200000001</v>
      </c>
      <c r="F9">
        <v>3.2586179225</v>
      </c>
      <c r="G9">
        <v>3.1461195725</v>
      </c>
      <c r="H9">
        <v>-1.5749030900000001</v>
      </c>
      <c r="I9">
        <v>9.5410159274999895</v>
      </c>
      <c r="J9">
        <v>-3.36807452</v>
      </c>
      <c r="K9">
        <v>9.7272146040000003</v>
      </c>
      <c r="L9">
        <v>4.2818171649999899</v>
      </c>
      <c r="M9">
        <v>4.0739299400000002</v>
      </c>
      <c r="N9">
        <v>4.2545747174999997</v>
      </c>
      <c r="O9">
        <v>2.1907099699999999</v>
      </c>
      <c r="P9">
        <v>5.19938785333333</v>
      </c>
      <c r="Q9">
        <v>5.1913357149999904</v>
      </c>
      <c r="R9">
        <v>-1.2370579724999899</v>
      </c>
      <c r="S9">
        <v>-5.7096224499999897</v>
      </c>
      <c r="T9">
        <v>6.5215761539999999</v>
      </c>
      <c r="U9">
        <v>4.7233380575000004</v>
      </c>
      <c r="V9">
        <v>6.7385776799999997</v>
      </c>
      <c r="W9">
        <v>-0.63118202999999995</v>
      </c>
      <c r="X9">
        <v>-5.8470224799999899</v>
      </c>
      <c r="Y9">
        <v>4.2300054339999997</v>
      </c>
      <c r="Z9">
        <v>7.2677256100000003</v>
      </c>
      <c r="AA9">
        <v>3.0400394699999902</v>
      </c>
      <c r="AB9">
        <v>-1.3543962566666601</v>
      </c>
      <c r="AC9">
        <v>6.1652499049999996</v>
      </c>
      <c r="AD9">
        <v>-0.61766448749999903</v>
      </c>
      <c r="AE9">
        <v>-4.6455136566666599</v>
      </c>
      <c r="AF9">
        <v>4.5964240399999898</v>
      </c>
      <c r="AG9">
        <v>8.7057477766666693</v>
      </c>
      <c r="AH9">
        <v>6.4326211266666604</v>
      </c>
      <c r="AI9">
        <v>1.2999888100000001</v>
      </c>
      <c r="AJ9">
        <v>9.9821650149999996</v>
      </c>
      <c r="AK9">
        <v>4.8661785200000001</v>
      </c>
      <c r="AL9">
        <v>3.2586179225</v>
      </c>
      <c r="AM9">
        <v>3.1461195725</v>
      </c>
      <c r="AN9">
        <v>-1.5749030900000001</v>
      </c>
      <c r="AO9">
        <v>9.5410159274999895</v>
      </c>
      <c r="AP9">
        <v>-3.36807452</v>
      </c>
      <c r="AQ9">
        <v>9.7272146040000003</v>
      </c>
      <c r="AR9">
        <v>4.2818171649999899</v>
      </c>
      <c r="AS9">
        <v>4.0739299400000002</v>
      </c>
      <c r="AT9">
        <v>4.2545747174999997</v>
      </c>
      <c r="AU9">
        <v>2.1907099699999999</v>
      </c>
      <c r="AV9">
        <v>5.19938785333333</v>
      </c>
      <c r="AW9">
        <v>5.1913357149999904</v>
      </c>
      <c r="AX9">
        <v>-1.2370579724999899</v>
      </c>
      <c r="AY9">
        <v>-5.7096224499999897</v>
      </c>
      <c r="AZ9">
        <v>6.5215761539999999</v>
      </c>
      <c r="BA9">
        <v>4.7233380575000004</v>
      </c>
      <c r="BB9">
        <v>6.7385776799999997</v>
      </c>
      <c r="BC9">
        <v>-0.63118202999999995</v>
      </c>
      <c r="BD9">
        <v>-5.8470224799999899</v>
      </c>
      <c r="BE9">
        <v>4.2300054339999997</v>
      </c>
      <c r="BF9">
        <v>7.2677256100000003</v>
      </c>
      <c r="BG9">
        <v>3.0400394699999902</v>
      </c>
      <c r="BH9">
        <v>-1.3543962566666601</v>
      </c>
      <c r="BI9">
        <v>6.1652499049999996</v>
      </c>
      <c r="BJ9">
        <v>-0.61766448749999903</v>
      </c>
      <c r="BK9">
        <v>-4.6455136566666599</v>
      </c>
      <c r="BL9">
        <v>4.5964240399999898</v>
      </c>
      <c r="BM9">
        <v>8.7057477766666693</v>
      </c>
    </row>
    <row r="10" spans="1:65">
      <c r="A10" s="1" t="s">
        <v>62</v>
      </c>
      <c r="B10">
        <v>-15.1618121833333</v>
      </c>
      <c r="C10">
        <v>-16.297996560000001</v>
      </c>
      <c r="D10">
        <v>-15.564210577500001</v>
      </c>
      <c r="E10">
        <v>-14.511381350000001</v>
      </c>
      <c r="F10">
        <v>-10.0454969625</v>
      </c>
      <c r="G10">
        <v>-8.4285092749999997</v>
      </c>
      <c r="H10">
        <v>-13.388760949999901</v>
      </c>
      <c r="I10">
        <v>-9.6350750974999997</v>
      </c>
      <c r="J10">
        <v>-12.676399519999899</v>
      </c>
      <c r="K10">
        <v>-8.5200260139999902</v>
      </c>
      <c r="L10">
        <v>-9.5464036149999902</v>
      </c>
      <c r="M10">
        <v>-5.3551328800000002</v>
      </c>
      <c r="N10">
        <v>-7.8630138574999897</v>
      </c>
      <c r="O10">
        <v>-10.25240561</v>
      </c>
      <c r="P10">
        <v>-9.1536199666666693</v>
      </c>
      <c r="Q10">
        <v>-6.8300433249999903</v>
      </c>
      <c r="R10">
        <v>-7.0024145275</v>
      </c>
      <c r="S10">
        <v>-7.69266834333333</v>
      </c>
      <c r="T10">
        <v>-13.376731138</v>
      </c>
      <c r="U10">
        <v>-3.8586082975</v>
      </c>
      <c r="V10">
        <v>-2.3897194100000001</v>
      </c>
      <c r="W10">
        <v>-4.35897546666666</v>
      </c>
      <c r="X10">
        <v>-5.1066678799999998</v>
      </c>
      <c r="Y10">
        <v>-7.9201572399999902</v>
      </c>
      <c r="Z10">
        <v>-10.782298600000001</v>
      </c>
      <c r="AA10">
        <v>-12.005873504</v>
      </c>
      <c r="AB10">
        <v>-5.4417738833333296</v>
      </c>
      <c r="AC10">
        <v>-7.6075158724999996</v>
      </c>
      <c r="AD10">
        <v>-10.3124706575</v>
      </c>
      <c r="AE10">
        <v>-4.01669697666666</v>
      </c>
      <c r="AF10">
        <v>-6.4622019399999999</v>
      </c>
      <c r="AG10">
        <v>-4.6247887399999996</v>
      </c>
      <c r="AH10">
        <v>-15.1618121833333</v>
      </c>
      <c r="AI10">
        <v>-16.297996560000001</v>
      </c>
      <c r="AJ10">
        <v>-15.564210577500001</v>
      </c>
      <c r="AK10">
        <v>-14.511381350000001</v>
      </c>
      <c r="AL10">
        <v>-10.0454969625</v>
      </c>
      <c r="AM10">
        <v>-8.4285092749999997</v>
      </c>
      <c r="AN10">
        <v>-13.388760949999901</v>
      </c>
      <c r="AO10">
        <v>-9.6350750974999997</v>
      </c>
      <c r="AP10">
        <v>-12.676399519999899</v>
      </c>
      <c r="AQ10">
        <v>-8.5200260139999902</v>
      </c>
      <c r="AR10">
        <v>-9.5464036149999902</v>
      </c>
      <c r="AS10">
        <v>-5.3551328800000002</v>
      </c>
      <c r="AT10">
        <v>-7.8630138574999897</v>
      </c>
      <c r="AU10">
        <v>-10.25240561</v>
      </c>
      <c r="AV10">
        <v>-9.1536199666666693</v>
      </c>
      <c r="AW10">
        <v>-6.8300433249999903</v>
      </c>
      <c r="AX10">
        <v>-7.0024145275</v>
      </c>
      <c r="AY10">
        <v>-7.69266834333333</v>
      </c>
      <c r="AZ10">
        <v>-13.376731138</v>
      </c>
      <c r="BA10">
        <v>-3.8586082975</v>
      </c>
      <c r="BB10">
        <v>-2.3897194100000001</v>
      </c>
      <c r="BC10">
        <v>-4.35897546666666</v>
      </c>
      <c r="BD10">
        <v>-5.1066678799999998</v>
      </c>
      <c r="BE10">
        <v>-7.9201572399999902</v>
      </c>
      <c r="BF10">
        <v>-10.782298600000001</v>
      </c>
      <c r="BG10">
        <v>-12.005873504</v>
      </c>
      <c r="BH10">
        <v>-5.4417738833333296</v>
      </c>
      <c r="BI10">
        <v>-7.6075158724999996</v>
      </c>
      <c r="BJ10">
        <v>-10.3124706575</v>
      </c>
      <c r="BK10">
        <v>-4.01669697666666</v>
      </c>
      <c r="BL10">
        <v>-6.4622019399999999</v>
      </c>
      <c r="BM10">
        <v>-4.6247887399999996</v>
      </c>
    </row>
    <row r="11" spans="1:65">
      <c r="A11" s="1" t="s">
        <v>61</v>
      </c>
      <c r="B11">
        <v>2.4537235216666602</v>
      </c>
      <c r="C11">
        <v>1.79913405666666</v>
      </c>
      <c r="D11">
        <v>3.0650244899999999</v>
      </c>
      <c r="E11">
        <v>1.5491134333333301</v>
      </c>
      <c r="F11">
        <v>2.7532455649999998</v>
      </c>
      <c r="G11">
        <v>2.4819062999999999</v>
      </c>
      <c r="H11">
        <v>0.94374387999999898</v>
      </c>
      <c r="I11">
        <v>1.148246265</v>
      </c>
      <c r="J11">
        <v>0.89461544000000004</v>
      </c>
      <c r="K11">
        <v>0.85765691799999999</v>
      </c>
      <c r="L11">
        <v>0.36323717</v>
      </c>
      <c r="M11">
        <v>1.6011074249999899</v>
      </c>
      <c r="N11">
        <v>1.2545644675000001</v>
      </c>
      <c r="O11">
        <v>0.86327545500000002</v>
      </c>
      <c r="P11">
        <v>4.4109035899999904</v>
      </c>
      <c r="Q11">
        <v>3.4793460349999901</v>
      </c>
      <c r="R11">
        <v>1.64514812249999</v>
      </c>
      <c r="S11">
        <v>3.6228210966666601</v>
      </c>
      <c r="T11">
        <v>2.28236645</v>
      </c>
      <c r="U11">
        <v>1.570021755</v>
      </c>
      <c r="V11">
        <v>1.3707851449999999</v>
      </c>
      <c r="W11">
        <v>0.596724163333333</v>
      </c>
      <c r="X11">
        <v>1.3857412299999901</v>
      </c>
      <c r="Y11">
        <v>0.92773504600000001</v>
      </c>
      <c r="Z11">
        <v>2.1504762849999999</v>
      </c>
      <c r="AA11">
        <v>0.35410665200000002</v>
      </c>
      <c r="AB11">
        <v>1.4516110466666601</v>
      </c>
      <c r="AC11">
        <v>0.65161301999999899</v>
      </c>
      <c r="AD11">
        <v>0.4028637625</v>
      </c>
      <c r="AE11">
        <v>0.89438840333333303</v>
      </c>
      <c r="AF11">
        <v>3.36975837</v>
      </c>
      <c r="AG11">
        <v>1.2009428066666601</v>
      </c>
      <c r="AH11">
        <v>2.4537235216666602</v>
      </c>
      <c r="AI11">
        <v>1.79913405666666</v>
      </c>
      <c r="AJ11">
        <v>3.0650244899999999</v>
      </c>
      <c r="AK11">
        <v>1.5491134333333301</v>
      </c>
      <c r="AL11">
        <v>2.7532455649999998</v>
      </c>
      <c r="AM11">
        <v>2.4819062999999999</v>
      </c>
      <c r="AN11">
        <v>0.94374387999999898</v>
      </c>
      <c r="AO11">
        <v>1.148246265</v>
      </c>
      <c r="AP11">
        <v>0.89461544000000004</v>
      </c>
      <c r="AQ11">
        <v>0.85765691799999999</v>
      </c>
      <c r="AR11">
        <v>0.36323717</v>
      </c>
      <c r="AS11">
        <v>1.6011074249999899</v>
      </c>
      <c r="AT11">
        <v>1.2545644675000001</v>
      </c>
      <c r="AU11">
        <v>0.86327545500000002</v>
      </c>
      <c r="AV11">
        <v>4.4109035899999904</v>
      </c>
      <c r="AW11">
        <v>3.4793460349999901</v>
      </c>
      <c r="AX11">
        <v>1.64514812249999</v>
      </c>
      <c r="AY11">
        <v>3.6228210966666601</v>
      </c>
      <c r="AZ11">
        <v>2.28236645</v>
      </c>
      <c r="BA11">
        <v>1.570021755</v>
      </c>
      <c r="BB11">
        <v>1.3707851449999999</v>
      </c>
      <c r="BC11">
        <v>0.596724163333333</v>
      </c>
      <c r="BD11">
        <v>1.3857412299999901</v>
      </c>
      <c r="BE11">
        <v>0.92773504600000001</v>
      </c>
      <c r="BF11">
        <v>2.1504762849999999</v>
      </c>
      <c r="BG11">
        <v>0.35410665200000002</v>
      </c>
      <c r="BH11">
        <v>1.4516110466666601</v>
      </c>
      <c r="BI11">
        <v>0.65161301999999899</v>
      </c>
      <c r="BJ11">
        <v>0.4028637625</v>
      </c>
      <c r="BK11">
        <v>0.89438840333333303</v>
      </c>
      <c r="BL11">
        <v>3.36975837</v>
      </c>
      <c r="BM11">
        <v>1.2009428066666601</v>
      </c>
    </row>
    <row r="12" spans="1:65">
      <c r="A12" s="1" t="s">
        <v>71</v>
      </c>
      <c r="B12">
        <v>3.2960320424999998</v>
      </c>
      <c r="C12">
        <v>3.2810648075</v>
      </c>
      <c r="D12">
        <v>3.2238793700000001</v>
      </c>
      <c r="E12">
        <v>3.2794616699999999</v>
      </c>
      <c r="F12">
        <v>3.3105515733333299</v>
      </c>
      <c r="G12">
        <v>3.1758399399999999</v>
      </c>
      <c r="H12">
        <v>3.3279249599999998</v>
      </c>
      <c r="I12">
        <v>3.3262452924999999</v>
      </c>
      <c r="J12">
        <v>3.29383743</v>
      </c>
      <c r="K12">
        <v>3.2892970639999999</v>
      </c>
      <c r="L12">
        <v>3.19064243</v>
      </c>
      <c r="M12">
        <v>3.2282007599999898</v>
      </c>
      <c r="N12">
        <v>3.2353172433333302</v>
      </c>
      <c r="O12">
        <v>3.4042791399999901</v>
      </c>
      <c r="P12">
        <v>3.2816730133333301</v>
      </c>
      <c r="Q12">
        <v>3.1708686799999999</v>
      </c>
      <c r="R12">
        <v>3.2281264799999998</v>
      </c>
      <c r="S12">
        <v>3.2349398420000002</v>
      </c>
      <c r="T12">
        <v>3.266269216</v>
      </c>
      <c r="U12">
        <v>3.2736225449999998</v>
      </c>
      <c r="V12">
        <v>3.234222956</v>
      </c>
      <c r="W12">
        <v>3.3332612699999902</v>
      </c>
      <c r="X12">
        <v>3.2358412200000002</v>
      </c>
      <c r="Y12">
        <v>3.2101311339999898</v>
      </c>
      <c r="Z12">
        <v>3.2950498979999998</v>
      </c>
      <c r="AA12">
        <v>3.2986449900000001</v>
      </c>
      <c r="AB12">
        <v>3.2658481399999899</v>
      </c>
      <c r="AC12">
        <v>3.2729460983333301</v>
      </c>
      <c r="AD12">
        <v>3.2765307474999998</v>
      </c>
      <c r="AE12">
        <v>3.2924409125</v>
      </c>
      <c r="AF12">
        <v>3.2506482380000001</v>
      </c>
      <c r="AG12">
        <v>3.3610799775000002</v>
      </c>
      <c r="AH12">
        <v>3.2960320424999998</v>
      </c>
      <c r="AI12">
        <v>3.2810648075</v>
      </c>
      <c r="AJ12">
        <v>3.2238793700000001</v>
      </c>
      <c r="AK12">
        <v>3.2794616699999999</v>
      </c>
      <c r="AL12">
        <v>3.3105515733333299</v>
      </c>
      <c r="AM12">
        <v>3.1758399399999999</v>
      </c>
      <c r="AN12">
        <v>3.3279249599999998</v>
      </c>
      <c r="AO12">
        <v>3.3262452924999999</v>
      </c>
      <c r="AP12">
        <v>3.29383743</v>
      </c>
      <c r="AQ12">
        <v>3.2892970639999999</v>
      </c>
      <c r="AR12">
        <v>3.19064243</v>
      </c>
      <c r="AS12">
        <v>3.2282007599999898</v>
      </c>
      <c r="AT12">
        <v>3.2353172433333302</v>
      </c>
      <c r="AU12">
        <v>3.4042791399999901</v>
      </c>
      <c r="AV12">
        <v>3.2816730133333301</v>
      </c>
      <c r="AW12">
        <v>3.1708686799999999</v>
      </c>
      <c r="AX12">
        <v>3.2281264799999998</v>
      </c>
      <c r="AY12">
        <v>3.2349398420000002</v>
      </c>
      <c r="AZ12">
        <v>3.266269216</v>
      </c>
      <c r="BA12">
        <v>3.2736225449999998</v>
      </c>
      <c r="BB12">
        <v>3.234222956</v>
      </c>
      <c r="BC12">
        <v>3.3332612699999902</v>
      </c>
      <c r="BD12">
        <v>3.2358412200000002</v>
      </c>
      <c r="BE12">
        <v>3.2101311339999898</v>
      </c>
      <c r="BF12">
        <v>3.2950498979999998</v>
      </c>
      <c r="BG12">
        <v>3.2986449900000001</v>
      </c>
      <c r="BH12">
        <v>3.2658481399999899</v>
      </c>
      <c r="BI12">
        <v>3.2729460983333301</v>
      </c>
      <c r="BJ12">
        <v>3.2765307474999998</v>
      </c>
      <c r="BK12">
        <v>3.2924409125</v>
      </c>
      <c r="BL12">
        <v>3.2506482380000001</v>
      </c>
      <c r="BM12">
        <v>3.3610799775000002</v>
      </c>
    </row>
    <row r="13" spans="1:65">
      <c r="A13" s="1" t="s">
        <v>72</v>
      </c>
      <c r="B13">
        <v>35.3347550599999</v>
      </c>
      <c r="C13">
        <v>34.919190117500001</v>
      </c>
      <c r="D13">
        <v>34.389286728000002</v>
      </c>
      <c r="E13">
        <v>35.195973089999903</v>
      </c>
      <c r="F13">
        <v>35.398624380000001</v>
      </c>
      <c r="G13">
        <v>33.337693942500003</v>
      </c>
      <c r="H13">
        <v>36.000289209999998</v>
      </c>
      <c r="I13">
        <v>35.516855024999998</v>
      </c>
      <c r="J13">
        <v>34.348120519999902</v>
      </c>
      <c r="K13">
        <v>35.109741915999997</v>
      </c>
      <c r="L13">
        <v>33.265361284999997</v>
      </c>
      <c r="M13">
        <v>34.610460144999998</v>
      </c>
      <c r="N13">
        <v>33.824896419999902</v>
      </c>
      <c r="O13">
        <v>35.437895769999898</v>
      </c>
      <c r="P13">
        <v>35.037941699999998</v>
      </c>
      <c r="Q13">
        <v>33.850506934999899</v>
      </c>
      <c r="R13">
        <v>34.358167989999998</v>
      </c>
      <c r="S13">
        <v>34.102031171999897</v>
      </c>
      <c r="T13">
        <v>34.895555879999897</v>
      </c>
      <c r="U13">
        <v>34.242691065000002</v>
      </c>
      <c r="V13">
        <v>34.346240614000003</v>
      </c>
      <c r="W13">
        <v>36.588848886666597</v>
      </c>
      <c r="X13">
        <v>35.278773979999997</v>
      </c>
      <c r="Y13">
        <v>33.939936521999897</v>
      </c>
      <c r="Z13">
        <v>34.753763976000002</v>
      </c>
      <c r="AA13">
        <v>34.557498084000002</v>
      </c>
      <c r="AB13">
        <v>33.4346035933333</v>
      </c>
      <c r="AC13">
        <v>34.614062721666599</v>
      </c>
      <c r="AD13">
        <v>34.7587568175</v>
      </c>
      <c r="AE13">
        <v>34.979273182499902</v>
      </c>
      <c r="AF13">
        <v>34.052209987999902</v>
      </c>
      <c r="AG13">
        <v>35.309953144999902</v>
      </c>
      <c r="AH13">
        <v>35.3347550599999</v>
      </c>
      <c r="AI13">
        <v>34.919190117500001</v>
      </c>
      <c r="AJ13">
        <v>34.389286728000002</v>
      </c>
      <c r="AK13">
        <v>35.195973089999903</v>
      </c>
      <c r="AL13">
        <v>35.398624380000001</v>
      </c>
      <c r="AM13">
        <v>33.337693942500003</v>
      </c>
      <c r="AN13">
        <v>36.000289209999998</v>
      </c>
      <c r="AO13">
        <v>35.516855024999998</v>
      </c>
      <c r="AP13">
        <v>34.348120519999902</v>
      </c>
      <c r="AQ13">
        <v>35.109741915999997</v>
      </c>
      <c r="AR13">
        <v>33.265361284999997</v>
      </c>
      <c r="AS13">
        <v>34.610460144999998</v>
      </c>
      <c r="AT13">
        <v>33.824896419999902</v>
      </c>
      <c r="AU13">
        <v>35.437895769999898</v>
      </c>
      <c r="AV13">
        <v>35.037941699999998</v>
      </c>
      <c r="AW13">
        <v>33.850506934999899</v>
      </c>
      <c r="AX13">
        <v>34.358167989999998</v>
      </c>
      <c r="AY13">
        <v>34.102031171999897</v>
      </c>
      <c r="AZ13">
        <v>34.895555879999897</v>
      </c>
      <c r="BA13">
        <v>34.242691065000002</v>
      </c>
      <c r="BB13">
        <v>34.346240614000003</v>
      </c>
      <c r="BC13">
        <v>36.588848886666597</v>
      </c>
      <c r="BD13">
        <v>35.278773979999997</v>
      </c>
      <c r="BE13">
        <v>33.939936521999897</v>
      </c>
      <c r="BF13">
        <v>34.753763976000002</v>
      </c>
      <c r="BG13">
        <v>34.557498084000002</v>
      </c>
      <c r="BH13">
        <v>33.4346035933333</v>
      </c>
      <c r="BI13">
        <v>34.614062721666599</v>
      </c>
      <c r="BJ13">
        <v>34.7587568175</v>
      </c>
      <c r="BK13">
        <v>34.979273182499902</v>
      </c>
      <c r="BL13">
        <v>34.052209987999902</v>
      </c>
      <c r="BM13">
        <v>35.309953144999902</v>
      </c>
    </row>
    <row r="14" spans="1:65">
      <c r="A14" s="1" t="s">
        <v>66</v>
      </c>
      <c r="B14">
        <v>-72.120069367499994</v>
      </c>
      <c r="C14">
        <v>-71.260817609999904</v>
      </c>
      <c r="D14">
        <v>-72.308765932</v>
      </c>
      <c r="E14">
        <v>-70.919099813333304</v>
      </c>
      <c r="F14">
        <v>-69.535154396666599</v>
      </c>
      <c r="G14">
        <v>-69.000278524999999</v>
      </c>
      <c r="H14">
        <v>-67.718515049999993</v>
      </c>
      <c r="I14">
        <v>-74.216513862499994</v>
      </c>
      <c r="J14">
        <v>-68.794481329999996</v>
      </c>
      <c r="K14">
        <v>-73.826653858</v>
      </c>
      <c r="L14">
        <v>-71.962660725000006</v>
      </c>
      <c r="M14">
        <v>-70.422973554999999</v>
      </c>
      <c r="N14">
        <v>-70.300029128333307</v>
      </c>
      <c r="O14">
        <v>-70.118037119999997</v>
      </c>
      <c r="P14">
        <v>-72.584656203333296</v>
      </c>
      <c r="Q14">
        <v>-72.873472534999905</v>
      </c>
      <c r="R14">
        <v>-71.934889589999997</v>
      </c>
      <c r="S14">
        <v>-68.672211000000004</v>
      </c>
      <c r="T14">
        <v>-72.190748858000006</v>
      </c>
      <c r="U14">
        <v>-74.429384207499993</v>
      </c>
      <c r="V14">
        <v>-73.764359725999896</v>
      </c>
      <c r="W14">
        <v>-74.171161096666594</v>
      </c>
      <c r="X14">
        <v>-70.094195900000003</v>
      </c>
      <c r="Y14">
        <v>-73.143427015999904</v>
      </c>
      <c r="Z14">
        <v>-71.622728387999999</v>
      </c>
      <c r="AA14">
        <v>-72.553430669999997</v>
      </c>
      <c r="AB14">
        <v>-68.944168363333304</v>
      </c>
      <c r="AC14">
        <v>-71.659289323333297</v>
      </c>
      <c r="AD14">
        <v>-70.172424992499998</v>
      </c>
      <c r="AE14">
        <v>-70.229662917499994</v>
      </c>
      <c r="AF14">
        <v>-73.951292753999994</v>
      </c>
      <c r="AG14">
        <v>-73.154332725000003</v>
      </c>
      <c r="AH14">
        <v>-72.120069367499994</v>
      </c>
      <c r="AI14">
        <v>-71.260817609999904</v>
      </c>
      <c r="AJ14">
        <v>-72.308765932</v>
      </c>
      <c r="AK14">
        <v>-70.919099813333304</v>
      </c>
      <c r="AL14">
        <v>-69.535154396666599</v>
      </c>
      <c r="AM14">
        <v>-69.000278524999999</v>
      </c>
      <c r="AN14">
        <v>-67.718515049999993</v>
      </c>
      <c r="AO14">
        <v>-74.216513862499994</v>
      </c>
      <c r="AP14">
        <v>-68.794481329999996</v>
      </c>
      <c r="AQ14">
        <v>-73.826653858</v>
      </c>
      <c r="AR14">
        <v>-71.962660725000006</v>
      </c>
      <c r="AS14">
        <v>-70.422973554999999</v>
      </c>
      <c r="AT14">
        <v>-70.300029128333307</v>
      </c>
      <c r="AU14">
        <v>-70.118037119999997</v>
      </c>
      <c r="AV14">
        <v>-72.584656203333296</v>
      </c>
      <c r="AW14">
        <v>-72.873472534999905</v>
      </c>
      <c r="AX14">
        <v>-71.934889589999997</v>
      </c>
      <c r="AY14">
        <v>-68.672211000000004</v>
      </c>
      <c r="AZ14">
        <v>-72.190748858000006</v>
      </c>
      <c r="BA14">
        <v>-74.429384207499993</v>
      </c>
      <c r="BB14">
        <v>-73.764359725999896</v>
      </c>
      <c r="BC14">
        <v>-74.171161096666594</v>
      </c>
      <c r="BD14">
        <v>-70.094195900000003</v>
      </c>
      <c r="BE14">
        <v>-73.143427015999904</v>
      </c>
      <c r="BF14">
        <v>-71.622728387999999</v>
      </c>
      <c r="BG14">
        <v>-72.553430669999997</v>
      </c>
      <c r="BH14">
        <v>-68.944168363333304</v>
      </c>
      <c r="BI14">
        <v>-71.659289323333297</v>
      </c>
      <c r="BJ14">
        <v>-70.172424992499998</v>
      </c>
      <c r="BK14">
        <v>-70.229662917499994</v>
      </c>
      <c r="BL14">
        <v>-73.951292753999994</v>
      </c>
      <c r="BM14">
        <v>-73.154332725000003</v>
      </c>
    </row>
    <row r="15" spans="1:65">
      <c r="A15" s="1" t="s">
        <v>76</v>
      </c>
      <c r="B15">
        <v>165.945747977499</v>
      </c>
      <c r="C15">
        <v>164.97153288999999</v>
      </c>
      <c r="D15">
        <v>167.61556052200001</v>
      </c>
      <c r="E15">
        <v>163.879403796666</v>
      </c>
      <c r="F15">
        <v>155.99683371333299</v>
      </c>
      <c r="G15">
        <v>166.322713905</v>
      </c>
      <c r="H15">
        <v>178.04394492999899</v>
      </c>
      <c r="I15">
        <v>166.93624238250001</v>
      </c>
      <c r="J15">
        <v>167.58207118999999</v>
      </c>
      <c r="K15">
        <v>167.12318485399999</v>
      </c>
      <c r="L15">
        <v>169.32470065499999</v>
      </c>
      <c r="M15">
        <v>169.943218844999</v>
      </c>
      <c r="N15">
        <v>165.18060518499999</v>
      </c>
      <c r="O15">
        <v>156.443368039999</v>
      </c>
      <c r="P15">
        <v>159.84083668333301</v>
      </c>
      <c r="Q15">
        <v>169.86972871999899</v>
      </c>
      <c r="R15">
        <v>168.85505349249999</v>
      </c>
      <c r="S15">
        <v>168.68867924400001</v>
      </c>
      <c r="T15">
        <v>164.385898844</v>
      </c>
      <c r="U15">
        <v>167.56713557</v>
      </c>
      <c r="V15">
        <v>167.25614556400001</v>
      </c>
      <c r="W15">
        <v>163.51544373666599</v>
      </c>
      <c r="X15">
        <v>169.79241549</v>
      </c>
      <c r="Y15">
        <v>169.93042596999999</v>
      </c>
      <c r="Z15">
        <v>167.05293268199901</v>
      </c>
      <c r="AA15">
        <v>165.33189842799999</v>
      </c>
      <c r="AB15">
        <v>167.23644632</v>
      </c>
      <c r="AC15">
        <v>165.94089000333301</v>
      </c>
      <c r="AD15">
        <v>165.34610800749999</v>
      </c>
      <c r="AE15">
        <v>169.16580497749999</v>
      </c>
      <c r="AF15">
        <v>168.540057713999</v>
      </c>
      <c r="AG15">
        <v>165.45007318250001</v>
      </c>
      <c r="AH15">
        <v>165.945747977499</v>
      </c>
      <c r="AI15">
        <v>164.97153288999999</v>
      </c>
      <c r="AJ15">
        <v>167.61556052200001</v>
      </c>
      <c r="AK15">
        <v>163.879403796666</v>
      </c>
      <c r="AL15">
        <v>155.99683371333299</v>
      </c>
      <c r="AM15">
        <v>166.322713905</v>
      </c>
      <c r="AN15">
        <v>178.04394492999899</v>
      </c>
      <c r="AO15">
        <v>166.93624238250001</v>
      </c>
      <c r="AP15">
        <v>167.58207118999999</v>
      </c>
      <c r="AQ15">
        <v>167.12318485399999</v>
      </c>
      <c r="AR15">
        <v>169.32470065499999</v>
      </c>
      <c r="AS15">
        <v>169.943218844999</v>
      </c>
      <c r="AT15">
        <v>165.18060518499999</v>
      </c>
      <c r="AU15">
        <v>156.443368039999</v>
      </c>
      <c r="AV15">
        <v>159.84083668333301</v>
      </c>
      <c r="AW15">
        <v>169.86972871999899</v>
      </c>
      <c r="AX15">
        <v>168.85505349249999</v>
      </c>
      <c r="AY15">
        <v>168.68867924400001</v>
      </c>
      <c r="AZ15">
        <v>164.385898844</v>
      </c>
      <c r="BA15">
        <v>167.56713557</v>
      </c>
      <c r="BB15">
        <v>167.25614556400001</v>
      </c>
      <c r="BC15">
        <v>163.51544373666599</v>
      </c>
      <c r="BD15">
        <v>169.79241549</v>
      </c>
      <c r="BE15">
        <v>169.93042596999999</v>
      </c>
      <c r="BF15">
        <v>167.05293268199901</v>
      </c>
      <c r="BG15">
        <v>165.33189842799999</v>
      </c>
      <c r="BH15">
        <v>167.23644632</v>
      </c>
      <c r="BI15">
        <v>165.94089000333301</v>
      </c>
      <c r="BJ15">
        <v>165.34610800749999</v>
      </c>
      <c r="BK15">
        <v>169.16580497749999</v>
      </c>
      <c r="BL15">
        <v>168.540057713999</v>
      </c>
      <c r="BM15">
        <v>165.45007318250001</v>
      </c>
    </row>
    <row r="16" spans="1:65">
      <c r="A16" s="1" t="s">
        <v>67</v>
      </c>
      <c r="B16">
        <v>53.229821397499997</v>
      </c>
      <c r="C16">
        <v>54.570280797499997</v>
      </c>
      <c r="D16">
        <v>54.738954409999998</v>
      </c>
      <c r="E16">
        <v>52.7044032366666</v>
      </c>
      <c r="F16">
        <v>56.112231449999904</v>
      </c>
      <c r="G16">
        <v>55.819449534999997</v>
      </c>
      <c r="H16">
        <v>55.944514349999999</v>
      </c>
      <c r="I16">
        <v>51.405895985000001</v>
      </c>
      <c r="J16">
        <v>49.833179829999999</v>
      </c>
      <c r="K16">
        <v>53.679136153999998</v>
      </c>
      <c r="L16">
        <v>51.861746574999998</v>
      </c>
      <c r="M16">
        <v>54.155392239999998</v>
      </c>
      <c r="N16">
        <v>54.820964501666602</v>
      </c>
      <c r="O16">
        <v>56.46631146</v>
      </c>
      <c r="P16">
        <v>51.290119736666597</v>
      </c>
      <c r="Q16">
        <v>52.671547230000002</v>
      </c>
      <c r="R16">
        <v>51.670507322500001</v>
      </c>
      <c r="S16">
        <v>56.386195213999997</v>
      </c>
      <c r="T16">
        <v>52.216477240000003</v>
      </c>
      <c r="U16">
        <v>50.817038899999901</v>
      </c>
      <c r="V16">
        <v>51.612045243999901</v>
      </c>
      <c r="W16">
        <v>50.511890319999999</v>
      </c>
      <c r="X16">
        <v>58.214497600000001</v>
      </c>
      <c r="Y16">
        <v>50.411696109999902</v>
      </c>
      <c r="Z16">
        <v>52.2658917219999</v>
      </c>
      <c r="AA16">
        <v>51.312625027999999</v>
      </c>
      <c r="AB16">
        <v>56.145362720000001</v>
      </c>
      <c r="AC16">
        <v>51.69177165</v>
      </c>
      <c r="AD16">
        <v>49.916643514999997</v>
      </c>
      <c r="AE16">
        <v>54.013120767499899</v>
      </c>
      <c r="AF16">
        <v>52.024551257999903</v>
      </c>
      <c r="AG16">
        <v>51.370928284999998</v>
      </c>
      <c r="AH16">
        <v>53.229821397499997</v>
      </c>
      <c r="AI16">
        <v>54.570280797499997</v>
      </c>
      <c r="AJ16">
        <v>54.738954409999998</v>
      </c>
      <c r="AK16">
        <v>52.7044032366666</v>
      </c>
      <c r="AL16">
        <v>56.112231449999904</v>
      </c>
      <c r="AM16">
        <v>55.819449534999997</v>
      </c>
      <c r="AN16">
        <v>55.944514349999999</v>
      </c>
      <c r="AO16">
        <v>51.405895985000001</v>
      </c>
      <c r="AP16">
        <v>49.833179829999999</v>
      </c>
      <c r="AQ16">
        <v>53.679136153999998</v>
      </c>
      <c r="AR16">
        <v>51.861746574999998</v>
      </c>
      <c r="AS16">
        <v>54.155392239999998</v>
      </c>
      <c r="AT16">
        <v>54.820964501666602</v>
      </c>
      <c r="AU16">
        <v>56.46631146</v>
      </c>
      <c r="AV16">
        <v>51.290119736666597</v>
      </c>
      <c r="AW16">
        <v>52.671547230000002</v>
      </c>
      <c r="AX16">
        <v>51.670507322500001</v>
      </c>
      <c r="AY16">
        <v>56.386195213999997</v>
      </c>
      <c r="AZ16">
        <v>52.216477240000003</v>
      </c>
      <c r="BA16">
        <v>50.817038899999901</v>
      </c>
      <c r="BB16">
        <v>51.612045243999901</v>
      </c>
      <c r="BC16">
        <v>50.511890319999999</v>
      </c>
      <c r="BD16">
        <v>58.214497600000001</v>
      </c>
      <c r="BE16">
        <v>50.411696109999902</v>
      </c>
      <c r="BF16">
        <v>52.2658917219999</v>
      </c>
      <c r="BG16">
        <v>51.312625027999999</v>
      </c>
      <c r="BH16">
        <v>56.145362720000001</v>
      </c>
      <c r="BI16">
        <v>51.69177165</v>
      </c>
      <c r="BJ16">
        <v>49.916643514999997</v>
      </c>
      <c r="BK16">
        <v>54.013120767499899</v>
      </c>
      <c r="BL16">
        <v>52.024551257999903</v>
      </c>
      <c r="BM16">
        <v>51.370928284999998</v>
      </c>
    </row>
    <row r="17" spans="1:65">
      <c r="A17" s="1" t="s">
        <v>80</v>
      </c>
      <c r="B17">
        <v>137.761325067499</v>
      </c>
      <c r="C17">
        <v>138.14790091750001</v>
      </c>
      <c r="D17">
        <v>135.12028215999999</v>
      </c>
      <c r="E17">
        <v>136.49489876999999</v>
      </c>
      <c r="F17">
        <v>137.87427406333299</v>
      </c>
      <c r="G17">
        <v>136.49050339249999</v>
      </c>
      <c r="H17">
        <v>137.80918890999899</v>
      </c>
      <c r="I17">
        <v>137.94937136499999</v>
      </c>
      <c r="J17">
        <v>140.3255571</v>
      </c>
      <c r="K17">
        <v>133.19087179600001</v>
      </c>
      <c r="L17">
        <v>133.69890644500001</v>
      </c>
      <c r="M17">
        <v>134.014511459999</v>
      </c>
      <c r="N17">
        <v>135.40494326000001</v>
      </c>
      <c r="O17">
        <v>135.41960735000001</v>
      </c>
      <c r="P17">
        <v>138.07982503333301</v>
      </c>
      <c r="Q17">
        <v>132.90139858999899</v>
      </c>
      <c r="R17">
        <v>135.137849837499</v>
      </c>
      <c r="S17">
        <v>135.134447448</v>
      </c>
      <c r="T17">
        <v>133.82350903</v>
      </c>
      <c r="U17">
        <v>136.88393278749999</v>
      </c>
      <c r="V17">
        <v>133.45061160200001</v>
      </c>
      <c r="W17">
        <v>138.48933381999899</v>
      </c>
      <c r="X17">
        <v>130.38742009000001</v>
      </c>
      <c r="Y17">
        <v>132.61872510000001</v>
      </c>
      <c r="Z17">
        <v>136.59935989599899</v>
      </c>
      <c r="AA17">
        <v>139.05554015999999</v>
      </c>
      <c r="AB17">
        <v>135.33249459666601</v>
      </c>
      <c r="AC17">
        <v>136.388464576666</v>
      </c>
      <c r="AD17">
        <v>137.32139083999999</v>
      </c>
      <c r="AE17">
        <v>132.9290351425</v>
      </c>
      <c r="AF17">
        <v>135.89583699999901</v>
      </c>
      <c r="AG17">
        <v>138.388085689999</v>
      </c>
      <c r="AH17">
        <v>137.761325067499</v>
      </c>
      <c r="AI17">
        <v>138.14790091750001</v>
      </c>
      <c r="AJ17">
        <v>135.12028215999999</v>
      </c>
      <c r="AK17">
        <v>136.49489876999999</v>
      </c>
      <c r="AL17">
        <v>137.87427406333299</v>
      </c>
      <c r="AM17">
        <v>136.49050339249999</v>
      </c>
      <c r="AN17">
        <v>137.80918890999899</v>
      </c>
      <c r="AO17">
        <v>137.94937136499999</v>
      </c>
      <c r="AP17">
        <v>140.3255571</v>
      </c>
      <c r="AQ17">
        <v>133.19087179600001</v>
      </c>
      <c r="AR17">
        <v>133.69890644500001</v>
      </c>
      <c r="AS17">
        <v>134.014511459999</v>
      </c>
      <c r="AT17">
        <v>135.40494326000001</v>
      </c>
      <c r="AU17">
        <v>135.41960735000001</v>
      </c>
      <c r="AV17">
        <v>138.07982503333301</v>
      </c>
      <c r="AW17">
        <v>132.90139858999899</v>
      </c>
      <c r="AX17">
        <v>135.137849837499</v>
      </c>
      <c r="AY17">
        <v>135.134447448</v>
      </c>
      <c r="AZ17">
        <v>133.82350903</v>
      </c>
      <c r="BA17">
        <v>136.88393278749999</v>
      </c>
      <c r="BB17">
        <v>133.45061160200001</v>
      </c>
      <c r="BC17">
        <v>138.48933381999899</v>
      </c>
      <c r="BD17">
        <v>130.38742009000001</v>
      </c>
      <c r="BE17">
        <v>132.61872510000001</v>
      </c>
      <c r="BF17">
        <v>136.59935989599899</v>
      </c>
      <c r="BG17">
        <v>139.05554015999999</v>
      </c>
      <c r="BH17">
        <v>135.33249459666601</v>
      </c>
      <c r="BI17">
        <v>136.388464576666</v>
      </c>
      <c r="BJ17">
        <v>137.32139083999999</v>
      </c>
      <c r="BK17">
        <v>132.9290351425</v>
      </c>
      <c r="BL17">
        <v>135.89583699999901</v>
      </c>
      <c r="BM17">
        <v>138.388085689999</v>
      </c>
    </row>
    <row r="18" spans="1:65">
      <c r="A18" s="1" t="s">
        <v>64</v>
      </c>
      <c r="B18">
        <v>-82.630935282500005</v>
      </c>
      <c r="C18">
        <v>-43.654404384999999</v>
      </c>
      <c r="D18">
        <v>-88.899226757999998</v>
      </c>
      <c r="E18">
        <v>-64.855321543333304</v>
      </c>
      <c r="F18">
        <v>-103.684395426666</v>
      </c>
      <c r="G18">
        <v>-118.15501802999999</v>
      </c>
      <c r="H18">
        <v>-85.768298789999903</v>
      </c>
      <c r="I18">
        <v>-87.317406582499999</v>
      </c>
      <c r="J18">
        <v>-59.28365823</v>
      </c>
      <c r="K18">
        <v>-83.604192111999893</v>
      </c>
      <c r="L18">
        <v>-61.816389109999903</v>
      </c>
      <c r="M18">
        <v>-113.84925144</v>
      </c>
      <c r="N18">
        <v>-124.015445258333</v>
      </c>
      <c r="O18">
        <v>-99.910221949999993</v>
      </c>
      <c r="P18">
        <v>-110.907424806666</v>
      </c>
      <c r="Q18">
        <v>-112.860597735</v>
      </c>
      <c r="R18">
        <v>-92.840614294999995</v>
      </c>
      <c r="S18">
        <v>-116.997451089999</v>
      </c>
      <c r="T18">
        <v>-86.459373139999997</v>
      </c>
      <c r="U18">
        <v>-104.4063183025</v>
      </c>
      <c r="V18">
        <v>-107.52820905199999</v>
      </c>
      <c r="W18">
        <v>-87.935597416666596</v>
      </c>
      <c r="X18">
        <v>-138.29578045</v>
      </c>
      <c r="Y18">
        <v>-90.627148793999993</v>
      </c>
      <c r="Z18">
        <v>-98.391417668000003</v>
      </c>
      <c r="AA18">
        <v>-69.682933262000006</v>
      </c>
      <c r="AB18">
        <v>-132.148020453333</v>
      </c>
      <c r="AC18">
        <v>-78.4801073</v>
      </c>
      <c r="AD18">
        <v>-56.257720669999898</v>
      </c>
      <c r="AE18">
        <v>-133.69566312750001</v>
      </c>
      <c r="AF18">
        <v>-118.29994189799901</v>
      </c>
      <c r="AG18">
        <v>-103.600622864999</v>
      </c>
      <c r="AH18">
        <v>-82.630935282500005</v>
      </c>
      <c r="AI18">
        <v>-43.654404384999999</v>
      </c>
      <c r="AJ18">
        <v>-88.899226757999998</v>
      </c>
      <c r="AK18">
        <v>-64.855321543333304</v>
      </c>
      <c r="AL18">
        <v>-103.684395426666</v>
      </c>
      <c r="AM18">
        <v>-118.15501802999999</v>
      </c>
      <c r="AN18">
        <v>-85.768298789999903</v>
      </c>
      <c r="AO18">
        <v>-87.317406582499999</v>
      </c>
      <c r="AP18">
        <v>-59.28365823</v>
      </c>
      <c r="AQ18">
        <v>-83.604192111999893</v>
      </c>
      <c r="AR18">
        <v>-61.816389109999903</v>
      </c>
      <c r="AS18">
        <v>-113.84925144</v>
      </c>
      <c r="AT18">
        <v>-124.015445258333</v>
      </c>
      <c r="AU18">
        <v>-99.910221949999993</v>
      </c>
      <c r="AV18">
        <v>-110.907424806666</v>
      </c>
      <c r="AW18">
        <v>-112.860597735</v>
      </c>
      <c r="AX18">
        <v>-92.840614294999995</v>
      </c>
      <c r="AY18">
        <v>-116.997451089999</v>
      </c>
      <c r="AZ18">
        <v>-86.459373139999997</v>
      </c>
      <c r="BA18">
        <v>-104.4063183025</v>
      </c>
      <c r="BB18">
        <v>-107.52820905199999</v>
      </c>
      <c r="BC18">
        <v>-87.935597416666596</v>
      </c>
      <c r="BD18">
        <v>-138.29578045</v>
      </c>
      <c r="BE18">
        <v>-90.627148793999993</v>
      </c>
      <c r="BF18">
        <v>-98.391417668000003</v>
      </c>
      <c r="BG18">
        <v>-69.682933262000006</v>
      </c>
      <c r="BH18">
        <v>-132.148020453333</v>
      </c>
      <c r="BI18">
        <v>-78.4801073</v>
      </c>
      <c r="BJ18">
        <v>-56.257720669999898</v>
      </c>
      <c r="BK18">
        <v>-133.69566312750001</v>
      </c>
      <c r="BL18">
        <v>-118.29994189799901</v>
      </c>
      <c r="BM18">
        <v>-103.600622864999</v>
      </c>
    </row>
    <row r="19" spans="1:65">
      <c r="A19" s="1" t="s">
        <v>65</v>
      </c>
      <c r="B19">
        <v>-66.948926342500002</v>
      </c>
      <c r="C19">
        <v>-92.506349624999999</v>
      </c>
      <c r="D19">
        <v>-83.416433470000001</v>
      </c>
      <c r="E19">
        <v>-82.509444696666705</v>
      </c>
      <c r="F19">
        <v>-75.825237913333297</v>
      </c>
      <c r="G19">
        <v>-78.7622667925</v>
      </c>
      <c r="H19">
        <v>-89.075063509999893</v>
      </c>
      <c r="I19">
        <v>-24.781056535000001</v>
      </c>
      <c r="J19">
        <v>-93.591616179999903</v>
      </c>
      <c r="K19">
        <v>-70.222037749999899</v>
      </c>
      <c r="L19">
        <v>-68.669812774999997</v>
      </c>
      <c r="M19">
        <v>-50.533064984999903</v>
      </c>
      <c r="N19">
        <v>-61.5185093199999</v>
      </c>
      <c r="O19">
        <v>-81.917503034999996</v>
      </c>
      <c r="P19">
        <v>-9.8845306333333198</v>
      </c>
      <c r="Q19">
        <v>-40.005201264999997</v>
      </c>
      <c r="R19">
        <v>-41.8721596399999</v>
      </c>
      <c r="S19">
        <v>-75.151469449999993</v>
      </c>
      <c r="T19">
        <v>-75.131413527999996</v>
      </c>
      <c r="U19">
        <v>35.156224192499899</v>
      </c>
      <c r="V19">
        <v>-0.65280660199999996</v>
      </c>
      <c r="W19">
        <v>7.0795048533333302</v>
      </c>
      <c r="X19">
        <v>-69.831907869999995</v>
      </c>
      <c r="Y19">
        <v>-34.017766029999997</v>
      </c>
      <c r="Z19">
        <v>-85.129870202000006</v>
      </c>
      <c r="AA19">
        <v>-88.878362631999906</v>
      </c>
      <c r="AB19">
        <v>-82.982579996666601</v>
      </c>
      <c r="AC19">
        <v>-71.829075838333296</v>
      </c>
      <c r="AD19">
        <v>-84.077997822499995</v>
      </c>
      <c r="AE19">
        <v>-71.140932157500004</v>
      </c>
      <c r="AF19">
        <v>-48.343205149999903</v>
      </c>
      <c r="AG19">
        <v>-21.254292252499901</v>
      </c>
      <c r="AH19">
        <v>-66.948926342500002</v>
      </c>
      <c r="AI19">
        <v>-92.506349624999999</v>
      </c>
      <c r="AJ19">
        <v>-83.416433470000001</v>
      </c>
      <c r="AK19">
        <v>-82.509444696666705</v>
      </c>
      <c r="AL19">
        <v>-75.825237913333297</v>
      </c>
      <c r="AM19">
        <v>-78.7622667925</v>
      </c>
      <c r="AN19">
        <v>-89.075063509999893</v>
      </c>
      <c r="AO19">
        <v>-24.781056535000001</v>
      </c>
      <c r="AP19">
        <v>-93.591616179999903</v>
      </c>
      <c r="AQ19">
        <v>-70.222037749999899</v>
      </c>
      <c r="AR19">
        <v>-68.669812774999997</v>
      </c>
      <c r="AS19">
        <v>-50.533064984999903</v>
      </c>
      <c r="AT19">
        <v>-61.5185093199999</v>
      </c>
      <c r="AU19">
        <v>-81.917503034999996</v>
      </c>
      <c r="AV19">
        <v>-9.8845306333333198</v>
      </c>
      <c r="AW19">
        <v>-40.005201264999997</v>
      </c>
      <c r="AX19">
        <v>-41.8721596399999</v>
      </c>
      <c r="AY19">
        <v>-75.151469449999993</v>
      </c>
      <c r="AZ19">
        <v>-75.131413527999996</v>
      </c>
      <c r="BA19">
        <v>35.156224192499899</v>
      </c>
      <c r="BB19">
        <v>-0.65280660199999996</v>
      </c>
      <c r="BC19">
        <v>7.0795048533333302</v>
      </c>
      <c r="BD19">
        <v>-69.831907869999995</v>
      </c>
      <c r="BE19">
        <v>-34.017766029999997</v>
      </c>
      <c r="BF19">
        <v>-85.129870202000006</v>
      </c>
      <c r="BG19">
        <v>-88.878362631999906</v>
      </c>
      <c r="BH19">
        <v>-82.982579996666601</v>
      </c>
      <c r="BI19">
        <v>-71.829075838333296</v>
      </c>
      <c r="BJ19">
        <v>-84.077997822499995</v>
      </c>
      <c r="BK19">
        <v>-71.140932157500004</v>
      </c>
      <c r="BL19">
        <v>-48.343205149999903</v>
      </c>
      <c r="BM19">
        <v>-21.254292252499901</v>
      </c>
    </row>
    <row r="20" spans="1:65">
      <c r="A20" s="1" t="s">
        <v>78</v>
      </c>
      <c r="B20">
        <v>250.80629252749901</v>
      </c>
      <c r="C20">
        <v>250.06687823249999</v>
      </c>
      <c r="D20">
        <v>250.128696923999</v>
      </c>
      <c r="E20">
        <v>247.369387353333</v>
      </c>
      <c r="F20">
        <v>246.97841322666599</v>
      </c>
      <c r="G20">
        <v>251.58267667749999</v>
      </c>
      <c r="H20">
        <v>242.89500679</v>
      </c>
      <c r="I20">
        <v>249.57820150250001</v>
      </c>
      <c r="J20">
        <v>256.78418023</v>
      </c>
      <c r="K20">
        <v>243.652460252</v>
      </c>
      <c r="L20">
        <v>249.85494309000001</v>
      </c>
      <c r="M20">
        <v>253.17324331499901</v>
      </c>
      <c r="N20">
        <v>248.01436386833299</v>
      </c>
      <c r="O20">
        <v>238.73706910499999</v>
      </c>
      <c r="P20">
        <v>248.34582559333299</v>
      </c>
      <c r="Q20">
        <v>254.21838100999901</v>
      </c>
      <c r="R20">
        <v>250.299863335</v>
      </c>
      <c r="S20">
        <v>247.175399852</v>
      </c>
      <c r="T20">
        <v>247.011472373999</v>
      </c>
      <c r="U20">
        <v>246.49529878249899</v>
      </c>
      <c r="V20">
        <v>248.85460490999901</v>
      </c>
      <c r="W20">
        <v>253.963563353333</v>
      </c>
      <c r="X20">
        <v>247.91851868999899</v>
      </c>
      <c r="Y20">
        <v>246.582861538</v>
      </c>
      <c r="Z20">
        <v>247.14200671399999</v>
      </c>
      <c r="AA20">
        <v>252.41717155000001</v>
      </c>
      <c r="AB20">
        <v>244.68759749333299</v>
      </c>
      <c r="AC20">
        <v>248.724254215</v>
      </c>
      <c r="AD20">
        <v>251.517671777499</v>
      </c>
      <c r="AE20">
        <v>246.04113916999901</v>
      </c>
      <c r="AF20">
        <v>250.828442053999</v>
      </c>
      <c r="AG20">
        <v>250.26842494749999</v>
      </c>
      <c r="AH20">
        <v>250.80629252749901</v>
      </c>
      <c r="AI20">
        <v>250.06687823249999</v>
      </c>
      <c r="AJ20">
        <v>250.128696923999</v>
      </c>
      <c r="AK20">
        <v>247.369387353333</v>
      </c>
      <c r="AL20">
        <v>246.97841322666599</v>
      </c>
      <c r="AM20">
        <v>251.58267667749999</v>
      </c>
      <c r="AN20">
        <v>242.89500679</v>
      </c>
      <c r="AO20">
        <v>249.57820150250001</v>
      </c>
      <c r="AP20">
        <v>256.78418023</v>
      </c>
      <c r="AQ20">
        <v>243.652460252</v>
      </c>
      <c r="AR20">
        <v>249.85494309000001</v>
      </c>
      <c r="AS20">
        <v>253.17324331499901</v>
      </c>
      <c r="AT20">
        <v>248.01436386833299</v>
      </c>
      <c r="AU20">
        <v>238.73706910499999</v>
      </c>
      <c r="AV20">
        <v>248.34582559333299</v>
      </c>
      <c r="AW20">
        <v>254.21838100999901</v>
      </c>
      <c r="AX20">
        <v>250.299863335</v>
      </c>
      <c r="AY20">
        <v>247.175399852</v>
      </c>
      <c r="AZ20">
        <v>247.011472373999</v>
      </c>
      <c r="BA20">
        <v>246.49529878249899</v>
      </c>
      <c r="BB20">
        <v>248.85460490999901</v>
      </c>
      <c r="BC20">
        <v>253.963563353333</v>
      </c>
      <c r="BD20">
        <v>247.91851868999899</v>
      </c>
      <c r="BE20">
        <v>246.582861538</v>
      </c>
      <c r="BF20">
        <v>247.14200671399999</v>
      </c>
      <c r="BG20">
        <v>252.41717155000001</v>
      </c>
      <c r="BH20">
        <v>244.68759749333299</v>
      </c>
      <c r="BI20">
        <v>248.724254215</v>
      </c>
      <c r="BJ20">
        <v>251.517671777499</v>
      </c>
      <c r="BK20">
        <v>246.04113916999901</v>
      </c>
      <c r="BL20">
        <v>250.828442053999</v>
      </c>
      <c r="BM20">
        <v>250.26842494749999</v>
      </c>
    </row>
    <row r="21" spans="1:65">
      <c r="A21" s="1" t="s">
        <v>68</v>
      </c>
      <c r="B21">
        <v>106.82782791</v>
      </c>
      <c r="C21">
        <v>96.616621082499904</v>
      </c>
      <c r="D21">
        <v>102.102220965999</v>
      </c>
      <c r="E21">
        <v>101.81352315333299</v>
      </c>
      <c r="F21">
        <v>137.45187143999999</v>
      </c>
      <c r="G21">
        <v>136.9567358125</v>
      </c>
      <c r="H21">
        <v>137.36610823000001</v>
      </c>
      <c r="I21">
        <v>125.818501527499</v>
      </c>
      <c r="J21">
        <v>118.25333038999899</v>
      </c>
      <c r="K21">
        <v>112.293286878</v>
      </c>
      <c r="L21">
        <v>113.96618108499899</v>
      </c>
      <c r="M21">
        <v>131.632162475</v>
      </c>
      <c r="N21">
        <v>132.98296217500001</v>
      </c>
      <c r="O21">
        <v>131.05792367000001</v>
      </c>
      <c r="P21">
        <v>120.162702286666</v>
      </c>
      <c r="Q21">
        <v>89.012930259999905</v>
      </c>
      <c r="R21">
        <v>91.157551167499903</v>
      </c>
      <c r="S21">
        <v>129.706136552</v>
      </c>
      <c r="T21">
        <v>91.481808106000003</v>
      </c>
      <c r="U21">
        <v>128.652144612499</v>
      </c>
      <c r="V21">
        <v>118.32787834</v>
      </c>
      <c r="W21">
        <v>119.867936436666</v>
      </c>
      <c r="X21">
        <v>121.32781018</v>
      </c>
      <c r="Y21">
        <v>112.646714492</v>
      </c>
      <c r="Z21">
        <v>84.649995683999904</v>
      </c>
      <c r="AA21">
        <v>75.712385986000001</v>
      </c>
      <c r="AB21">
        <v>130.79854282999901</v>
      </c>
      <c r="AC21">
        <v>102.59436721833301</v>
      </c>
      <c r="AD21">
        <v>104.0504194625</v>
      </c>
      <c r="AE21">
        <v>125.48510817250001</v>
      </c>
      <c r="AF21">
        <v>105.36418915599999</v>
      </c>
      <c r="AG21">
        <v>107.985865932499</v>
      </c>
      <c r="AH21">
        <v>106.82782791</v>
      </c>
      <c r="AI21">
        <v>96.616621082499904</v>
      </c>
      <c r="AJ21">
        <v>102.102220965999</v>
      </c>
      <c r="AK21">
        <v>101.81352315333299</v>
      </c>
      <c r="AL21">
        <v>137.45187143999999</v>
      </c>
      <c r="AM21">
        <v>136.9567358125</v>
      </c>
      <c r="AN21">
        <v>137.36610823000001</v>
      </c>
      <c r="AO21">
        <v>125.818501527499</v>
      </c>
      <c r="AP21">
        <v>118.25333038999899</v>
      </c>
      <c r="AQ21">
        <v>112.293286878</v>
      </c>
      <c r="AR21">
        <v>113.96618108499899</v>
      </c>
      <c r="AS21">
        <v>131.632162475</v>
      </c>
      <c r="AT21">
        <v>132.98296217500001</v>
      </c>
      <c r="AU21">
        <v>131.05792367000001</v>
      </c>
      <c r="AV21">
        <v>120.162702286666</v>
      </c>
      <c r="AW21">
        <v>89.012930259999905</v>
      </c>
      <c r="AX21">
        <v>91.157551167499903</v>
      </c>
      <c r="AY21">
        <v>129.706136552</v>
      </c>
      <c r="AZ21">
        <v>91.481808106000003</v>
      </c>
      <c r="BA21">
        <v>128.652144612499</v>
      </c>
      <c r="BB21">
        <v>118.32787834</v>
      </c>
      <c r="BC21">
        <v>119.867936436666</v>
      </c>
      <c r="BD21">
        <v>121.32781018</v>
      </c>
      <c r="BE21">
        <v>112.646714492</v>
      </c>
      <c r="BF21">
        <v>84.649995683999904</v>
      </c>
      <c r="BG21">
        <v>75.712385986000001</v>
      </c>
      <c r="BH21">
        <v>130.79854282999901</v>
      </c>
      <c r="BI21">
        <v>102.59436721833301</v>
      </c>
      <c r="BJ21">
        <v>104.0504194625</v>
      </c>
      <c r="BK21">
        <v>125.48510817250001</v>
      </c>
      <c r="BL21">
        <v>105.36418915599999</v>
      </c>
      <c r="BM21">
        <v>107.985865932499</v>
      </c>
    </row>
    <row r="22" spans="1:65">
      <c r="A22" s="1" t="s">
        <v>74</v>
      </c>
      <c r="B22">
        <v>42.024708607499903</v>
      </c>
      <c r="C22">
        <v>41.183669809999998</v>
      </c>
      <c r="D22">
        <v>41.972594628000003</v>
      </c>
      <c r="E22">
        <v>42.307689176666599</v>
      </c>
      <c r="F22">
        <v>41.849966903333303</v>
      </c>
      <c r="G22">
        <v>42.100874429999998</v>
      </c>
      <c r="H22">
        <v>41.084944790000002</v>
      </c>
      <c r="I22">
        <v>41.3047413225</v>
      </c>
      <c r="J22">
        <v>43.892535099999897</v>
      </c>
      <c r="K22">
        <v>41.476747947999897</v>
      </c>
      <c r="L22">
        <v>41.997604115000001</v>
      </c>
      <c r="M22">
        <v>43.349595815000001</v>
      </c>
      <c r="N22">
        <v>41.766237806666602</v>
      </c>
      <c r="O22">
        <v>40.5168908999999</v>
      </c>
      <c r="P22">
        <v>41.197303796666603</v>
      </c>
      <c r="Q22">
        <v>43.443341029999999</v>
      </c>
      <c r="R22">
        <v>42.660022577500001</v>
      </c>
      <c r="S22">
        <v>41.739620100000003</v>
      </c>
      <c r="T22">
        <v>41.393974954000001</v>
      </c>
      <c r="U22">
        <v>40.386536559999897</v>
      </c>
      <c r="V22">
        <v>42.703316371999897</v>
      </c>
      <c r="W22">
        <v>42.523307326666597</v>
      </c>
      <c r="X22">
        <v>42.360425599999999</v>
      </c>
      <c r="Y22">
        <v>41.216261793999898</v>
      </c>
      <c r="Z22">
        <v>41.633624476000001</v>
      </c>
      <c r="AA22">
        <v>41.840003007999996</v>
      </c>
      <c r="AB22">
        <v>40.223846090000002</v>
      </c>
      <c r="AC22">
        <v>40.9933990966666</v>
      </c>
      <c r="AD22">
        <v>41.905398827500001</v>
      </c>
      <c r="AE22">
        <v>41.352078197499999</v>
      </c>
      <c r="AF22">
        <v>42.344679724000002</v>
      </c>
      <c r="AG22">
        <v>41.785856329999902</v>
      </c>
      <c r="AH22">
        <v>42.024708607499903</v>
      </c>
      <c r="AI22">
        <v>41.183669809999998</v>
      </c>
      <c r="AJ22">
        <v>41.972594628000003</v>
      </c>
      <c r="AK22">
        <v>42.307689176666599</v>
      </c>
      <c r="AL22">
        <v>41.849966903333303</v>
      </c>
      <c r="AM22">
        <v>42.100874429999998</v>
      </c>
      <c r="AN22">
        <v>41.084944790000002</v>
      </c>
      <c r="AO22">
        <v>41.3047413225</v>
      </c>
      <c r="AP22">
        <v>43.892535099999897</v>
      </c>
      <c r="AQ22">
        <v>41.476747947999897</v>
      </c>
      <c r="AR22">
        <v>41.997604115000001</v>
      </c>
      <c r="AS22">
        <v>43.349595815000001</v>
      </c>
      <c r="AT22">
        <v>41.766237806666602</v>
      </c>
      <c r="AU22">
        <v>40.5168908999999</v>
      </c>
      <c r="AV22">
        <v>41.197303796666603</v>
      </c>
      <c r="AW22">
        <v>43.443341029999999</v>
      </c>
      <c r="AX22">
        <v>42.660022577500001</v>
      </c>
      <c r="AY22">
        <v>41.739620100000003</v>
      </c>
      <c r="AZ22">
        <v>41.393974954000001</v>
      </c>
      <c r="BA22">
        <v>40.386536559999897</v>
      </c>
      <c r="BB22">
        <v>42.703316371999897</v>
      </c>
      <c r="BC22">
        <v>42.523307326666597</v>
      </c>
      <c r="BD22">
        <v>42.360425599999999</v>
      </c>
      <c r="BE22">
        <v>41.216261793999898</v>
      </c>
      <c r="BF22">
        <v>41.633624476000001</v>
      </c>
      <c r="BG22">
        <v>41.840003007999996</v>
      </c>
      <c r="BH22">
        <v>40.223846090000002</v>
      </c>
      <c r="BI22">
        <v>40.9933990966666</v>
      </c>
      <c r="BJ22">
        <v>41.905398827500001</v>
      </c>
      <c r="BK22">
        <v>41.352078197499999</v>
      </c>
      <c r="BL22">
        <v>42.344679724000002</v>
      </c>
      <c r="BM22">
        <v>41.785856329999902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means</vt:lpstr>
      <vt:lpstr>Sheet2</vt:lpstr>
      <vt:lpstr>Sheet1</vt:lpstr>
      <vt:lpstr>means_with_std_dev</vt:lpstr>
      <vt:lpstr>means_with_std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sharma</dc:creator>
  <cp:lastModifiedBy>Microsoft</cp:lastModifiedBy>
  <dcterms:created xsi:type="dcterms:W3CDTF">2015-06-05T18:17:20Z</dcterms:created>
  <dcterms:modified xsi:type="dcterms:W3CDTF">2021-11-18T09:35:14Z</dcterms:modified>
</cp:coreProperties>
</file>