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ertsheehan\Programming\Microcontrollers\ArdForPY\uHeater_Ctrl\"/>
    </mc:Choice>
  </mc:AlternateContent>
  <xr:revisionPtr revIDLastSave="0" documentId="13_ncr:1_{3083D08F-C165-4AA4-8B77-B0642FBF3FD4}" xr6:coauthVersionLast="47" xr6:coauthVersionMax="47" xr10:uidLastSave="{00000000-0000-0000-0000-000000000000}"/>
  <bookViews>
    <workbookView xWindow="-110" yWindow="-110" windowWidth="19420" windowHeight="10300" activeTab="1" xr2:uid="{834B3B8B-1579-41EA-A8D2-BD385D6302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E26" i="1"/>
  <c r="E25" i="1"/>
  <c r="S15" i="1"/>
  <c r="S14" i="1"/>
  <c r="S13" i="1"/>
  <c r="S12" i="1"/>
  <c r="R15" i="1"/>
  <c r="R14" i="1"/>
  <c r="R13" i="1"/>
  <c r="R12" i="1"/>
  <c r="O23" i="1"/>
  <c r="O24" i="1" s="1"/>
  <c r="Q16" i="1"/>
  <c r="Q15" i="1"/>
  <c r="Q14" i="1"/>
  <c r="Q13" i="1"/>
  <c r="Q12" i="1"/>
  <c r="Q23" i="1" s="1"/>
  <c r="O22" i="1"/>
  <c r="O21" i="1"/>
  <c r="O20" i="1"/>
  <c r="O19" i="1"/>
  <c r="O18" i="1"/>
  <c r="O17" i="1"/>
  <c r="O16" i="1"/>
  <c r="O15" i="1"/>
  <c r="O14" i="1"/>
  <c r="O13" i="1"/>
  <c r="O12" i="1"/>
  <c r="M22" i="1"/>
  <c r="M21" i="1"/>
  <c r="M20" i="1"/>
  <c r="M19" i="1"/>
  <c r="M18" i="1"/>
  <c r="M17" i="1"/>
  <c r="M16" i="1"/>
  <c r="M15" i="1"/>
  <c r="M14" i="1"/>
  <c r="M13" i="1"/>
  <c r="M12" i="1"/>
  <c r="M23" i="1" s="1"/>
  <c r="M24" i="1" s="1"/>
  <c r="I22" i="1"/>
  <c r="I21" i="1"/>
  <c r="I20" i="1"/>
  <c r="I19" i="1"/>
  <c r="I18" i="1"/>
  <c r="I17" i="1"/>
  <c r="I16" i="1"/>
  <c r="I15" i="1"/>
  <c r="I14" i="1"/>
  <c r="I13" i="1"/>
  <c r="I12" i="1"/>
  <c r="I23" i="1" s="1"/>
  <c r="I24" i="1" s="1"/>
  <c r="K13" i="1"/>
  <c r="K14" i="1"/>
  <c r="K15" i="1"/>
  <c r="K16" i="1"/>
  <c r="K17" i="1"/>
  <c r="K18" i="1"/>
  <c r="K19" i="1"/>
  <c r="K20" i="1"/>
  <c r="K21" i="1"/>
  <c r="K22" i="1"/>
  <c r="K12" i="1"/>
  <c r="K23" i="1" s="1"/>
  <c r="K24" i="1" s="1"/>
  <c r="G24" i="1"/>
  <c r="G23" i="1"/>
  <c r="H5" i="1"/>
  <c r="E24" i="1"/>
  <c r="E23" i="1"/>
  <c r="B4" i="1"/>
  <c r="B13" i="1" s="1"/>
  <c r="B21" i="1" l="1"/>
  <c r="B20" i="1"/>
  <c r="B19" i="1"/>
  <c r="B18" i="1"/>
  <c r="B17" i="1"/>
  <c r="B16" i="1"/>
  <c r="B12" i="1"/>
  <c r="B15" i="1"/>
  <c r="B22" i="1"/>
  <c r="B14" i="1"/>
  <c r="Q24" i="1"/>
</calcChain>
</file>

<file path=xl/sharedStrings.xml><?xml version="1.0" encoding="utf-8"?>
<sst xmlns="http://schemas.openxmlformats.org/spreadsheetml/2006/main" count="64" uniqueCount="40">
  <si>
    <t>IBM4 PWM Characterisation</t>
  </si>
  <si>
    <t>bit-scale</t>
  </si>
  <si>
    <t>DC / %</t>
  </si>
  <si>
    <t>bit-level</t>
  </si>
  <si>
    <t>Avg. Val. / V</t>
  </si>
  <si>
    <t>Cyc. RMS / V</t>
  </si>
  <si>
    <t xml:space="preserve">D9 No RC </t>
  </si>
  <si>
    <t>Vmax / V</t>
  </si>
  <si>
    <t xml:space="preserve">D9 with RC </t>
  </si>
  <si>
    <t>Filt. Val. / V</t>
  </si>
  <si>
    <t>Err / V</t>
  </si>
  <si>
    <t>Ampl. Val / V</t>
  </si>
  <si>
    <t>Non-Inverting Amplifier</t>
  </si>
  <si>
    <t>G</t>
  </si>
  <si>
    <t>Vcc / V</t>
  </si>
  <si>
    <r>
      <t>R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/ k</t>
    </r>
    <r>
      <rPr>
        <sz val="11"/>
        <color theme="1"/>
        <rFont val="Symbol"/>
        <family val="1"/>
        <charset val="2"/>
      </rPr>
      <t>W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</si>
  <si>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/ k</t>
    </r>
    <r>
      <rPr>
        <sz val="11"/>
        <color theme="1"/>
        <rFont val="Symbol"/>
        <family val="1"/>
        <charset val="2"/>
      </rPr>
      <t>W</t>
    </r>
  </si>
  <si>
    <t>Testing at 7V, but it works well up to 3VPWM at 6V</t>
  </si>
  <si>
    <r>
      <t>R</t>
    </r>
    <r>
      <rPr>
        <vertAlign val="subscript"/>
        <sz val="11"/>
        <color theme="1"/>
        <rFont val="Aptos Narrow"/>
        <family val="2"/>
        <scheme val="minor"/>
      </rPr>
      <t>load</t>
    </r>
    <r>
      <rPr>
        <sz val="11"/>
        <color theme="1"/>
        <rFont val="Aptos Narrow"/>
        <family val="2"/>
        <scheme val="minor"/>
      </rPr>
      <t xml:space="preserve"> / k</t>
    </r>
    <r>
      <rPr>
        <sz val="11"/>
        <color theme="1"/>
        <rFont val="Symbol"/>
        <family val="1"/>
        <charset val="2"/>
      </rPr>
      <t>W</t>
    </r>
  </si>
  <si>
    <r>
      <t>V</t>
    </r>
    <r>
      <rPr>
        <vertAlign val="subscript"/>
        <sz val="11"/>
        <color theme="1"/>
        <rFont val="Aptos Narrow"/>
        <family val="2"/>
        <scheme val="minor"/>
      </rPr>
      <t>load</t>
    </r>
    <r>
      <rPr>
        <sz val="11"/>
        <color theme="1"/>
        <rFont val="Aptos Narrow"/>
        <family val="2"/>
        <scheme val="minor"/>
      </rPr>
      <t xml:space="preserve"> / V</t>
    </r>
  </si>
  <si>
    <r>
      <t>I</t>
    </r>
    <r>
      <rPr>
        <vertAlign val="subscript"/>
        <sz val="11"/>
        <color theme="1"/>
        <rFont val="Aptos Narrow"/>
        <family val="2"/>
        <scheme val="minor"/>
      </rPr>
      <t>load</t>
    </r>
    <r>
      <rPr>
        <sz val="11"/>
        <color theme="1"/>
        <rFont val="Aptos Narrow"/>
        <family val="2"/>
        <scheme val="minor"/>
      </rPr>
      <t xml:space="preserve"> / mA</t>
    </r>
  </si>
  <si>
    <r>
      <t>Slope / k</t>
    </r>
    <r>
      <rPr>
        <sz val="11"/>
        <color theme="1"/>
        <rFont val="Symbol"/>
        <family val="1"/>
        <charset val="2"/>
      </rPr>
      <t>W</t>
    </r>
    <r>
      <rPr>
        <vertAlign val="superscript"/>
        <sz val="11"/>
        <color theme="1"/>
        <rFont val="Aptos Narrow"/>
        <family val="2"/>
        <scheme val="minor"/>
      </rPr>
      <t>-1</t>
    </r>
  </si>
  <si>
    <t>Not enough power to supply this much current</t>
  </si>
  <si>
    <t>Op-Amp</t>
  </si>
  <si>
    <t>MCP602</t>
  </si>
  <si>
    <t>BJT</t>
  </si>
  <si>
    <t>2N3904</t>
  </si>
  <si>
    <t>Possible to drive more current with BC337?</t>
  </si>
  <si>
    <t>m1</t>
  </si>
  <si>
    <t>k1</t>
  </si>
  <si>
    <t>m2</t>
  </si>
  <si>
    <t>k2</t>
  </si>
  <si>
    <t>m3</t>
  </si>
  <si>
    <t>k3</t>
  </si>
  <si>
    <t>Bandwidth RC Combos</t>
  </si>
  <si>
    <r>
      <t xml:space="preserve">C /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F</t>
    </r>
  </si>
  <si>
    <t>R scale</t>
  </si>
  <si>
    <t>C scale</t>
  </si>
  <si>
    <t>Two-pi</t>
  </si>
  <si>
    <r>
      <t>f</t>
    </r>
    <r>
      <rPr>
        <vertAlign val="subscript"/>
        <sz val="11"/>
        <color theme="1"/>
        <rFont val="Aptos Narrow"/>
        <family val="2"/>
        <scheme val="minor"/>
      </rPr>
      <t>3dB</t>
    </r>
    <r>
      <rPr>
        <sz val="11"/>
        <color theme="1"/>
        <rFont val="Aptos Narrow"/>
        <family val="2"/>
        <scheme val="minor"/>
      </rPr>
      <t xml:space="preserve"> / Hz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</si>
</sst>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Filtered PWM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472222222222227E-2"/>
                  <c:y val="0.25868181818181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Sheet1!$A$12:$A$22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Sheet1!$E$12:$E$22</c:f>
              <c:numCache>
                <c:formatCode>0.00</c:formatCode>
                <c:ptCount val="11"/>
                <c:pt idx="0">
                  <c:v>0</c:v>
                </c:pt>
                <c:pt idx="1">
                  <c:v>0.32</c:v>
                </c:pt>
                <c:pt idx="2">
                  <c:v>0.64</c:v>
                </c:pt>
                <c:pt idx="3">
                  <c:v>0.97</c:v>
                </c:pt>
                <c:pt idx="4">
                  <c:v>1.3</c:v>
                </c:pt>
                <c:pt idx="5">
                  <c:v>1.63</c:v>
                </c:pt>
                <c:pt idx="6">
                  <c:v>1.96</c:v>
                </c:pt>
                <c:pt idx="7">
                  <c:v>2.29</c:v>
                </c:pt>
                <c:pt idx="8">
                  <c:v>2.63</c:v>
                </c:pt>
                <c:pt idx="9">
                  <c:v>2.96</c:v>
                </c:pt>
                <c:pt idx="10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E-406C-A477-8F128BFA6FB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02777777777777"/>
                  <c:y val="0.16322727272727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Sheet1!$A$12:$A$22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Sheet1!$G$12:$G$22</c:f>
              <c:numCache>
                <c:formatCode>0.00</c:formatCode>
                <c:ptCount val="11"/>
                <c:pt idx="0">
                  <c:v>0</c:v>
                </c:pt>
                <c:pt idx="1">
                  <c:v>0.52</c:v>
                </c:pt>
                <c:pt idx="2">
                  <c:v>1.06</c:v>
                </c:pt>
                <c:pt idx="3">
                  <c:v>1.61</c:v>
                </c:pt>
                <c:pt idx="4">
                  <c:v>2.16</c:v>
                </c:pt>
                <c:pt idx="5">
                  <c:v>2.71</c:v>
                </c:pt>
                <c:pt idx="6">
                  <c:v>3.27</c:v>
                </c:pt>
                <c:pt idx="7">
                  <c:v>3.83</c:v>
                </c:pt>
                <c:pt idx="8">
                  <c:v>4.3899999999999997</c:v>
                </c:pt>
                <c:pt idx="9">
                  <c:v>4.95</c:v>
                </c:pt>
                <c:pt idx="10">
                  <c:v>5.51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3E-406C-A477-8F128BFA6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6303"/>
        <c:axId val="63604863"/>
      </c:scatterChart>
      <c:valAx>
        <c:axId val="636063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Duty Cycle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4863"/>
        <c:crosses val="autoZero"/>
        <c:crossBetween val="midCat"/>
      </c:valAx>
      <c:valAx>
        <c:axId val="63604863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&lt; PWM &gt;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Amplified FIltered</a:t>
            </a:r>
            <a:r>
              <a:rPr lang="en-IE" baseline="0"/>
              <a:t> PWM Value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74431321084862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Sheet1!$E$12:$E$22</c:f>
              <c:numCache>
                <c:formatCode>0.00</c:formatCode>
                <c:ptCount val="11"/>
                <c:pt idx="0">
                  <c:v>0</c:v>
                </c:pt>
                <c:pt idx="1">
                  <c:v>0.32</c:v>
                </c:pt>
                <c:pt idx="2">
                  <c:v>0.64</c:v>
                </c:pt>
                <c:pt idx="3">
                  <c:v>0.97</c:v>
                </c:pt>
                <c:pt idx="4">
                  <c:v>1.3</c:v>
                </c:pt>
                <c:pt idx="5">
                  <c:v>1.63</c:v>
                </c:pt>
                <c:pt idx="6">
                  <c:v>1.96</c:v>
                </c:pt>
                <c:pt idx="7">
                  <c:v>2.29</c:v>
                </c:pt>
                <c:pt idx="8">
                  <c:v>2.63</c:v>
                </c:pt>
                <c:pt idx="9">
                  <c:v>2.96</c:v>
                </c:pt>
                <c:pt idx="10">
                  <c:v>3.29</c:v>
                </c:pt>
              </c:numCache>
            </c:numRef>
          </c:xVal>
          <c:yVal>
            <c:numRef>
              <c:f>Sheet1!$G$12:$G$22</c:f>
              <c:numCache>
                <c:formatCode>0.00</c:formatCode>
                <c:ptCount val="11"/>
                <c:pt idx="0">
                  <c:v>0</c:v>
                </c:pt>
                <c:pt idx="1">
                  <c:v>0.52</c:v>
                </c:pt>
                <c:pt idx="2">
                  <c:v>1.06</c:v>
                </c:pt>
                <c:pt idx="3">
                  <c:v>1.61</c:v>
                </c:pt>
                <c:pt idx="4">
                  <c:v>2.16</c:v>
                </c:pt>
                <c:pt idx="5">
                  <c:v>2.71</c:v>
                </c:pt>
                <c:pt idx="6">
                  <c:v>3.27</c:v>
                </c:pt>
                <c:pt idx="7">
                  <c:v>3.83</c:v>
                </c:pt>
                <c:pt idx="8">
                  <c:v>4.3899999999999997</c:v>
                </c:pt>
                <c:pt idx="9">
                  <c:v>4.95</c:v>
                </c:pt>
                <c:pt idx="10">
                  <c:v>5.51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1-4C1C-9264-B7684FC53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759983"/>
        <c:axId val="2060758063"/>
      </c:scatterChart>
      <c:valAx>
        <c:axId val="20607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Filtered PWM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58063"/>
        <c:crosses val="autoZero"/>
        <c:crossBetween val="midCat"/>
      </c:valAx>
      <c:valAx>
        <c:axId val="20607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Amplified</a:t>
                </a:r>
                <a:r>
                  <a:rPr lang="en-IE" baseline="0"/>
                  <a:t> PWM / V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5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Measured Current</a:t>
            </a:r>
            <a:r>
              <a:rPr lang="en-IE" baseline="0"/>
              <a:t> versus Amplified Voltage Output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6.4776027996500438E-2"/>
                  <c:y val="-1.74167382209474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Sheet1!$H$12:$H$22</c:f>
              <c:numCache>
                <c:formatCode>0.00</c:formatCode>
                <c:ptCount val="11"/>
                <c:pt idx="0">
                  <c:v>0</c:v>
                </c:pt>
                <c:pt idx="1">
                  <c:v>0.52</c:v>
                </c:pt>
                <c:pt idx="2">
                  <c:v>1.06</c:v>
                </c:pt>
                <c:pt idx="3">
                  <c:v>1.61</c:v>
                </c:pt>
                <c:pt idx="4">
                  <c:v>2.16</c:v>
                </c:pt>
                <c:pt idx="5">
                  <c:v>2.71</c:v>
                </c:pt>
                <c:pt idx="6">
                  <c:v>3.27</c:v>
                </c:pt>
                <c:pt idx="7">
                  <c:v>3.83</c:v>
                </c:pt>
                <c:pt idx="8">
                  <c:v>4.3899999999999997</c:v>
                </c:pt>
                <c:pt idx="9">
                  <c:v>4.95</c:v>
                </c:pt>
                <c:pt idx="10">
                  <c:v>5.51</c:v>
                </c:pt>
              </c:numCache>
            </c:numRef>
          </c:xVal>
          <c:yVal>
            <c:numRef>
              <c:f>Sheet1!$I$12:$I$22</c:f>
              <c:numCache>
                <c:formatCode>0.00</c:formatCode>
                <c:ptCount val="11"/>
                <c:pt idx="0">
                  <c:v>0</c:v>
                </c:pt>
                <c:pt idx="1">
                  <c:v>1.0256410256410258</c:v>
                </c:pt>
                <c:pt idx="2">
                  <c:v>2.0907297830374754</c:v>
                </c:pt>
                <c:pt idx="3">
                  <c:v>3.1755424063116373</c:v>
                </c:pt>
                <c:pt idx="4">
                  <c:v>4.2603550295857993</c:v>
                </c:pt>
                <c:pt idx="5">
                  <c:v>5.3451676528599608</c:v>
                </c:pt>
                <c:pt idx="6">
                  <c:v>6.449704142011834</c:v>
                </c:pt>
                <c:pt idx="7">
                  <c:v>7.554240631163708</c:v>
                </c:pt>
                <c:pt idx="8">
                  <c:v>8.6587771203155803</c:v>
                </c:pt>
                <c:pt idx="9">
                  <c:v>9.7633136094674562</c:v>
                </c:pt>
                <c:pt idx="10">
                  <c:v>10.867850098619328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4-41EB-B7A4-BDDCEFB830BC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99825021872266E-2"/>
                  <c:y val="-2.66656923105029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Sheet1!$H$12:$H$22</c:f>
              <c:numCache>
                <c:formatCode>0.00</c:formatCode>
                <c:ptCount val="11"/>
                <c:pt idx="0">
                  <c:v>0</c:v>
                </c:pt>
                <c:pt idx="1">
                  <c:v>0.52</c:v>
                </c:pt>
                <c:pt idx="2">
                  <c:v>1.06</c:v>
                </c:pt>
                <c:pt idx="3">
                  <c:v>1.61</c:v>
                </c:pt>
                <c:pt idx="4">
                  <c:v>2.16</c:v>
                </c:pt>
                <c:pt idx="5">
                  <c:v>2.71</c:v>
                </c:pt>
                <c:pt idx="6">
                  <c:v>3.27</c:v>
                </c:pt>
                <c:pt idx="7">
                  <c:v>3.83</c:v>
                </c:pt>
                <c:pt idx="8">
                  <c:v>4.3899999999999997</c:v>
                </c:pt>
                <c:pt idx="9">
                  <c:v>4.95</c:v>
                </c:pt>
                <c:pt idx="10">
                  <c:v>5.51</c:v>
                </c:pt>
              </c:numCache>
            </c:numRef>
          </c:xVal>
          <c:yVal>
            <c:numRef>
              <c:f>Sheet1!$K$12:$K$22</c:f>
              <c:numCache>
                <c:formatCode>0.00</c:formatCode>
                <c:ptCount val="11"/>
                <c:pt idx="0">
                  <c:v>0</c:v>
                </c:pt>
                <c:pt idx="1">
                  <c:v>1.9548872180451127</c:v>
                </c:pt>
                <c:pt idx="2">
                  <c:v>3.9849624060150375</c:v>
                </c:pt>
                <c:pt idx="3">
                  <c:v>6.0526315789473681</c:v>
                </c:pt>
                <c:pt idx="4">
                  <c:v>8.1203007518797001</c:v>
                </c:pt>
                <c:pt idx="5">
                  <c:v>10.187969924812029</c:v>
                </c:pt>
                <c:pt idx="6">
                  <c:v>12.293233082706767</c:v>
                </c:pt>
                <c:pt idx="7">
                  <c:v>14.398496240601503</c:v>
                </c:pt>
                <c:pt idx="8">
                  <c:v>16.503759398496239</c:v>
                </c:pt>
                <c:pt idx="9">
                  <c:v>18.609022556390975</c:v>
                </c:pt>
                <c:pt idx="10">
                  <c:v>20.714285714285712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4-41EB-B7A4-BDDCEFB830BC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6998250218722661E-2"/>
                  <c:y val="-2.36194895591647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Sheet1!$H$12:$H$22</c:f>
              <c:numCache>
                <c:formatCode>0.00</c:formatCode>
                <c:ptCount val="11"/>
                <c:pt idx="0">
                  <c:v>0</c:v>
                </c:pt>
                <c:pt idx="1">
                  <c:v>0.52</c:v>
                </c:pt>
                <c:pt idx="2">
                  <c:v>1.06</c:v>
                </c:pt>
                <c:pt idx="3">
                  <c:v>1.61</c:v>
                </c:pt>
                <c:pt idx="4">
                  <c:v>2.16</c:v>
                </c:pt>
                <c:pt idx="5">
                  <c:v>2.71</c:v>
                </c:pt>
                <c:pt idx="6">
                  <c:v>3.27</c:v>
                </c:pt>
                <c:pt idx="7">
                  <c:v>3.83</c:v>
                </c:pt>
                <c:pt idx="8">
                  <c:v>4.3899999999999997</c:v>
                </c:pt>
                <c:pt idx="9">
                  <c:v>4.95</c:v>
                </c:pt>
                <c:pt idx="10">
                  <c:v>5.51</c:v>
                </c:pt>
              </c:numCache>
            </c:numRef>
          </c:xVal>
          <c:yVal>
            <c:numRef>
              <c:f>Sheet1!$M$12:$M$22</c:f>
              <c:numCache>
                <c:formatCode>0.00</c:formatCode>
                <c:ptCount val="11"/>
                <c:pt idx="0">
                  <c:v>0</c:v>
                </c:pt>
                <c:pt idx="1">
                  <c:v>3.5374149659863949</c:v>
                </c:pt>
                <c:pt idx="2">
                  <c:v>7.2108843537414975</c:v>
                </c:pt>
                <c:pt idx="3">
                  <c:v>10.952380952380954</c:v>
                </c:pt>
                <c:pt idx="4">
                  <c:v>14.69387755102041</c:v>
                </c:pt>
                <c:pt idx="5">
                  <c:v>18.435374149659864</c:v>
                </c:pt>
                <c:pt idx="6">
                  <c:v>22.244897959183675</c:v>
                </c:pt>
                <c:pt idx="7">
                  <c:v>26.054421768707485</c:v>
                </c:pt>
                <c:pt idx="8">
                  <c:v>29.863945578231291</c:v>
                </c:pt>
                <c:pt idx="9">
                  <c:v>33.673469387755105</c:v>
                </c:pt>
                <c:pt idx="10">
                  <c:v>37.482993197278915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4-41EB-B7A4-BDDCEFB83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20495"/>
        <c:axId val="667302735"/>
      </c:scatterChart>
      <c:valAx>
        <c:axId val="66732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Voltage Output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02735"/>
        <c:crosses val="autoZero"/>
        <c:crossBetween val="midCat"/>
      </c:valAx>
      <c:valAx>
        <c:axId val="6673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Current / 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2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Current at V</a:t>
            </a:r>
            <a:r>
              <a:rPr lang="en-IE" baseline="-25000"/>
              <a:t>out</a:t>
            </a:r>
            <a:r>
              <a:rPr lang="en-IE" baseline="0"/>
              <a:t> = 5.0V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242235345581802"/>
                  <c:y val="-0.276555529166742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Sheet1!$R$12:$R$15</c:f>
              <c:numCache>
                <c:formatCode>General</c:formatCode>
                <c:ptCount val="4"/>
                <c:pt idx="0">
                  <c:v>5.5300000000000002E-2</c:v>
                </c:pt>
                <c:pt idx="1">
                  <c:v>0.14699999999999999</c:v>
                </c:pt>
                <c:pt idx="2">
                  <c:v>0.26600000000000001</c:v>
                </c:pt>
                <c:pt idx="3">
                  <c:v>0.50700000000000001</c:v>
                </c:pt>
              </c:numCache>
            </c:numRef>
          </c:xVal>
          <c:yVal>
            <c:numRef>
              <c:f>Sheet1!$S$12:$S$15</c:f>
              <c:numCache>
                <c:formatCode>0.00</c:formatCode>
                <c:ptCount val="4"/>
                <c:pt idx="0">
                  <c:v>89.511754068716101</c:v>
                </c:pt>
                <c:pt idx="1">
                  <c:v>33.673469387755105</c:v>
                </c:pt>
                <c:pt idx="2">
                  <c:v>18.609022556390975</c:v>
                </c:pt>
                <c:pt idx="3">
                  <c:v>9.7633136094674562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0-4A5B-BE76-937EF8AC2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32143"/>
        <c:axId val="542845103"/>
      </c:scatterChart>
      <c:valAx>
        <c:axId val="54283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baseline="0">
                    <a:effectLst/>
                  </a:rPr>
                  <a:t>R</a:t>
                </a:r>
                <a:r>
                  <a:rPr lang="en-IE" sz="1000" b="0" i="0" u="none" strike="noStrike" baseline="-25000">
                    <a:effectLst/>
                  </a:rPr>
                  <a:t>load</a:t>
                </a:r>
                <a:r>
                  <a:rPr lang="en-IE" sz="1000" b="0" i="0" u="none" strike="noStrike" baseline="0">
                    <a:effectLst/>
                  </a:rPr>
                  <a:t> / k</a:t>
                </a:r>
                <a:r>
                  <a:rPr lang="en-IE" sz="1000" b="0" i="0" u="none" strike="noStrike" baseline="0">
                    <a:effectLst/>
                    <a:latin typeface="Symbol" panose="05050102010706020507" pitchFamily="18" charset="2"/>
                  </a:rPr>
                  <a:t>W</a:t>
                </a:r>
                <a:r>
                  <a:rPr lang="en-IE" sz="1000" b="0" i="0" u="none" strike="noStrike" baseline="0">
                    <a:effectLst/>
                  </a:rPr>
                  <a:t> 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45103"/>
        <c:crosses val="autoZero"/>
        <c:crossBetween val="midCat"/>
      </c:valAx>
      <c:valAx>
        <c:axId val="5428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load</a:t>
                </a:r>
                <a:r>
                  <a:rPr lang="en-US" baseline="30000"/>
                  <a:t>max</a:t>
                </a:r>
                <a:r>
                  <a:rPr lang="en-US"/>
                  <a:t> / 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3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85725</xdr:colOff>
      <xdr:row>0</xdr:row>
      <xdr:rowOff>149225</xdr:rowOff>
    </xdr:from>
    <xdr:to>
      <xdr:col>26</xdr:col>
      <xdr:colOff>390525</xdr:colOff>
      <xdr:row>15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D5E77-ECFA-DDAA-86C3-8BF936C9C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130175</xdr:colOff>
      <xdr:row>16</xdr:row>
      <xdr:rowOff>104775</xdr:rowOff>
    </xdr:from>
    <xdr:to>
      <xdr:col>26</xdr:col>
      <xdr:colOff>434975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54BAE-23BC-6CA6-32AA-419BF7779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66675</xdr:colOff>
      <xdr:row>0</xdr:row>
      <xdr:rowOff>130175</xdr:rowOff>
    </xdr:from>
    <xdr:to>
      <xdr:col>34</xdr:col>
      <xdr:colOff>371475</xdr:colOff>
      <xdr:row>15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BC10E-E109-C404-54B9-EA9C0C33B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9525</xdr:colOff>
      <xdr:row>16</xdr:row>
      <xdr:rowOff>55562</xdr:rowOff>
    </xdr:from>
    <xdr:to>
      <xdr:col>34</xdr:col>
      <xdr:colOff>314325</xdr:colOff>
      <xdr:row>31</xdr:row>
      <xdr:rowOff>20637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C75754-B38F-E1E5-5644-74CDD6F3E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DF596-C8F5-41ED-830C-9199DE8F65AC}">
  <dimension ref="A1:S26"/>
  <sheetViews>
    <sheetView topLeftCell="A13" workbookViewId="0">
      <selection activeCell="G3" sqref="G3"/>
    </sheetView>
  </sheetViews>
  <sheetFormatPr defaultRowHeight="14.5" x14ac:dyDescent="0.35"/>
  <cols>
    <col min="1" max="1" width="10.08984375" bestFit="1" customWidth="1"/>
    <col min="2" max="2" width="7.26953125" bestFit="1" customWidth="1"/>
    <col min="3" max="3" width="10.08984375" bestFit="1" customWidth="1"/>
    <col min="4" max="4" width="10.81640625" bestFit="1" customWidth="1"/>
    <col min="5" max="5" width="9.90625" bestFit="1" customWidth="1"/>
    <col min="8" max="8" width="10.7265625" bestFit="1" customWidth="1"/>
    <col min="10" max="10" width="10.7265625" bestFit="1" customWidth="1"/>
    <col min="12" max="12" width="10.7265625" bestFit="1" customWidth="1"/>
    <col min="14" max="14" width="10.7265625" bestFit="1" customWidth="1"/>
    <col min="16" max="16" width="10.7265625" bestFit="1" customWidth="1"/>
  </cols>
  <sheetData>
    <row r="1" spans="1:19" x14ac:dyDescent="0.35">
      <c r="A1" t="s">
        <v>0</v>
      </c>
      <c r="G1" t="s">
        <v>12</v>
      </c>
    </row>
    <row r="2" spans="1:19" x14ac:dyDescent="0.35">
      <c r="A2" s="1">
        <v>45953</v>
      </c>
      <c r="G2" t="s">
        <v>14</v>
      </c>
      <c r="H2">
        <v>7</v>
      </c>
      <c r="I2" t="s">
        <v>17</v>
      </c>
    </row>
    <row r="3" spans="1:19" ht="16.5" x14ac:dyDescent="0.45">
      <c r="G3" t="s">
        <v>15</v>
      </c>
      <c r="H3">
        <v>22</v>
      </c>
    </row>
    <row r="4" spans="1:19" ht="16.5" x14ac:dyDescent="0.45">
      <c r="A4" t="s">
        <v>1</v>
      </c>
      <c r="B4">
        <f>POWER(2,16)-1</f>
        <v>65535</v>
      </c>
      <c r="C4" t="s">
        <v>6</v>
      </c>
      <c r="E4" t="s">
        <v>8</v>
      </c>
      <c r="G4" t="s">
        <v>16</v>
      </c>
      <c r="H4">
        <v>32.6</v>
      </c>
    </row>
    <row r="5" spans="1:19" x14ac:dyDescent="0.35">
      <c r="A5" t="s">
        <v>7</v>
      </c>
      <c r="B5">
        <v>3.3</v>
      </c>
      <c r="G5" t="s">
        <v>13</v>
      </c>
      <c r="H5" s="2">
        <f>(1+(H3/H4))</f>
        <v>1.6748466257668713</v>
      </c>
    </row>
    <row r="7" spans="1:19" x14ac:dyDescent="0.35">
      <c r="G7" t="s">
        <v>23</v>
      </c>
      <c r="H7" t="s">
        <v>24</v>
      </c>
    </row>
    <row r="8" spans="1:19" x14ac:dyDescent="0.35">
      <c r="G8" t="s">
        <v>25</v>
      </c>
      <c r="H8" t="s">
        <v>26</v>
      </c>
      <c r="I8" t="s">
        <v>27</v>
      </c>
    </row>
    <row r="10" spans="1:19" ht="16.5" x14ac:dyDescent="0.45">
      <c r="H10" t="s">
        <v>18</v>
      </c>
      <c r="I10">
        <v>0.50700000000000001</v>
      </c>
      <c r="J10" t="s">
        <v>18</v>
      </c>
      <c r="K10">
        <v>0.26600000000000001</v>
      </c>
      <c r="L10" t="s">
        <v>18</v>
      </c>
      <c r="M10">
        <v>0.14699999999999999</v>
      </c>
      <c r="N10" t="s">
        <v>18</v>
      </c>
      <c r="O10">
        <v>5.5300000000000002E-2</v>
      </c>
      <c r="P10" t="s">
        <v>18</v>
      </c>
      <c r="Q10">
        <v>9.9500000000000005E-3</v>
      </c>
    </row>
    <row r="11" spans="1:19" ht="16.5" x14ac:dyDescent="0.45">
      <c r="A11" t="s">
        <v>2</v>
      </c>
      <c r="B11" t="s">
        <v>3</v>
      </c>
      <c r="C11" t="s">
        <v>4</v>
      </c>
      <c r="D11" t="s">
        <v>5</v>
      </c>
      <c r="E11" t="s">
        <v>9</v>
      </c>
      <c r="F11" t="s">
        <v>10</v>
      </c>
      <c r="G11" t="s">
        <v>11</v>
      </c>
      <c r="H11" t="s">
        <v>19</v>
      </c>
      <c r="I11" t="s">
        <v>20</v>
      </c>
      <c r="J11" t="s">
        <v>19</v>
      </c>
      <c r="K11" t="s">
        <v>20</v>
      </c>
      <c r="L11" t="s">
        <v>19</v>
      </c>
      <c r="M11" t="s">
        <v>20</v>
      </c>
      <c r="N11" t="s">
        <v>19</v>
      </c>
      <c r="O11" t="s">
        <v>20</v>
      </c>
      <c r="P11" t="s">
        <v>19</v>
      </c>
      <c r="Q11" t="s">
        <v>20</v>
      </c>
      <c r="R11" t="s">
        <v>18</v>
      </c>
      <c r="S11" t="s">
        <v>20</v>
      </c>
    </row>
    <row r="12" spans="1:19" x14ac:dyDescent="0.35">
      <c r="A12">
        <v>0</v>
      </c>
      <c r="B12">
        <f t="shared" ref="B12:B22" si="0">INT((A12/100)*B$4+0.5)</f>
        <v>0</v>
      </c>
      <c r="C12">
        <v>0</v>
      </c>
      <c r="D12">
        <v>0</v>
      </c>
      <c r="E12" s="2">
        <v>0</v>
      </c>
      <c r="F12" s="2">
        <v>1.8530499999999998E-2</v>
      </c>
      <c r="G12" s="2">
        <v>0</v>
      </c>
      <c r="H12" s="2">
        <v>0</v>
      </c>
      <c r="I12" s="2">
        <f t="shared" ref="I12:I22" si="1">H12/I$10</f>
        <v>0</v>
      </c>
      <c r="J12" s="2">
        <v>0</v>
      </c>
      <c r="K12" s="2">
        <f t="shared" ref="K12:K22" si="2">J12/K$10</f>
        <v>0</v>
      </c>
      <c r="L12" s="2">
        <v>0</v>
      </c>
      <c r="M12" s="2">
        <f t="shared" ref="M12:M22" si="3">L12/M$10</f>
        <v>0</v>
      </c>
      <c r="N12" s="2">
        <v>0</v>
      </c>
      <c r="O12" s="2">
        <f t="shared" ref="O12:O22" si="4">N12/O$10</f>
        <v>0</v>
      </c>
      <c r="P12" s="2">
        <v>0</v>
      </c>
      <c r="Q12" s="2">
        <f>P12/Q$10</f>
        <v>0</v>
      </c>
      <c r="R12">
        <f>O10</f>
        <v>5.5300000000000002E-2</v>
      </c>
      <c r="S12" s="2">
        <f>O21</f>
        <v>89.511754068716101</v>
      </c>
    </row>
    <row r="13" spans="1:19" x14ac:dyDescent="0.35">
      <c r="A13">
        <v>10</v>
      </c>
      <c r="B13">
        <f t="shared" si="0"/>
        <v>6554</v>
      </c>
      <c r="C13">
        <v>0.35799999999999998</v>
      </c>
      <c r="D13">
        <v>1.07</v>
      </c>
      <c r="E13" s="2">
        <v>0.32</v>
      </c>
      <c r="F13" s="2">
        <v>2.5781499999999999E-2</v>
      </c>
      <c r="G13" s="2">
        <v>0.52</v>
      </c>
      <c r="H13" s="2">
        <v>0.52</v>
      </c>
      <c r="I13" s="2">
        <f t="shared" si="1"/>
        <v>1.0256410256410258</v>
      </c>
      <c r="J13" s="2">
        <v>0.52</v>
      </c>
      <c r="K13" s="2">
        <f t="shared" si="2"/>
        <v>1.9548872180451127</v>
      </c>
      <c r="L13" s="2">
        <v>0.52</v>
      </c>
      <c r="M13" s="2">
        <f t="shared" si="3"/>
        <v>3.5374149659863949</v>
      </c>
      <c r="N13" s="2">
        <v>0.52</v>
      </c>
      <c r="O13" s="2">
        <f t="shared" si="4"/>
        <v>9.4032549728752262</v>
      </c>
      <c r="P13" s="2">
        <v>0.52</v>
      </c>
      <c r="Q13" s="2">
        <f>P13/Q$10</f>
        <v>52.261306532663319</v>
      </c>
      <c r="R13">
        <f>M10</f>
        <v>0.14699999999999999</v>
      </c>
      <c r="S13" s="2">
        <f>M21</f>
        <v>33.673469387755105</v>
      </c>
    </row>
    <row r="14" spans="1:19" x14ac:dyDescent="0.35">
      <c r="A14">
        <v>20</v>
      </c>
      <c r="B14">
        <f t="shared" si="0"/>
        <v>13107</v>
      </c>
      <c r="C14">
        <v>0.68899999999999995</v>
      </c>
      <c r="D14">
        <v>1.5</v>
      </c>
      <c r="E14" s="2">
        <v>0.64</v>
      </c>
      <c r="F14" s="2">
        <v>2.9003999999999999E-2</v>
      </c>
      <c r="G14" s="2">
        <v>1.06</v>
      </c>
      <c r="H14" s="2">
        <v>1.06</v>
      </c>
      <c r="I14" s="2">
        <f t="shared" si="1"/>
        <v>2.0907297830374754</v>
      </c>
      <c r="J14" s="2">
        <v>1.06</v>
      </c>
      <c r="K14" s="2">
        <f t="shared" si="2"/>
        <v>3.9849624060150375</v>
      </c>
      <c r="L14" s="2">
        <v>1.06</v>
      </c>
      <c r="M14" s="2">
        <f t="shared" si="3"/>
        <v>7.2108843537414975</v>
      </c>
      <c r="N14" s="2">
        <v>1.06</v>
      </c>
      <c r="O14" s="2">
        <f t="shared" si="4"/>
        <v>19.168173598553345</v>
      </c>
      <c r="P14" s="2">
        <v>1.06</v>
      </c>
      <c r="Q14" s="2">
        <f>P14/Q$10</f>
        <v>106.53266331658291</v>
      </c>
      <c r="R14">
        <f>K10</f>
        <v>0.26600000000000001</v>
      </c>
      <c r="S14" s="2">
        <f>K21</f>
        <v>18.609022556390975</v>
      </c>
    </row>
    <row r="15" spans="1:19" x14ac:dyDescent="0.35">
      <c r="A15">
        <v>30</v>
      </c>
      <c r="B15">
        <f t="shared" si="0"/>
        <v>19661</v>
      </c>
      <c r="C15">
        <v>1.04</v>
      </c>
      <c r="D15">
        <v>1.84</v>
      </c>
      <c r="E15" s="2">
        <v>0.97</v>
      </c>
      <c r="F15" s="2">
        <v>1.6919500000000001E-2</v>
      </c>
      <c r="G15" s="2">
        <v>1.61</v>
      </c>
      <c r="H15" s="2">
        <v>1.61</v>
      </c>
      <c r="I15" s="2">
        <f t="shared" si="1"/>
        <v>3.1755424063116373</v>
      </c>
      <c r="J15" s="2">
        <v>1.61</v>
      </c>
      <c r="K15" s="2">
        <f t="shared" si="2"/>
        <v>6.0526315789473681</v>
      </c>
      <c r="L15" s="2">
        <v>1.61</v>
      </c>
      <c r="M15" s="2">
        <f t="shared" si="3"/>
        <v>10.952380952380954</v>
      </c>
      <c r="N15" s="2">
        <v>1.61</v>
      </c>
      <c r="O15" s="2">
        <f t="shared" si="4"/>
        <v>29.113924050632914</v>
      </c>
      <c r="P15" s="2">
        <v>1.6</v>
      </c>
      <c r="Q15" s="2">
        <f>P15/Q$10</f>
        <v>160.80402010050253</v>
      </c>
      <c r="R15">
        <f>I10</f>
        <v>0.50700000000000001</v>
      </c>
      <c r="S15" s="2">
        <f>I21</f>
        <v>9.7633136094674562</v>
      </c>
    </row>
    <row r="16" spans="1:19" x14ac:dyDescent="0.35">
      <c r="A16">
        <v>40</v>
      </c>
      <c r="B16">
        <f t="shared" si="0"/>
        <v>26214</v>
      </c>
      <c r="C16">
        <v>1.37</v>
      </c>
      <c r="D16">
        <v>2.13</v>
      </c>
      <c r="E16" s="2">
        <v>1.3</v>
      </c>
      <c r="F16" s="2">
        <v>1.8530000000000001E-2</v>
      </c>
      <c r="G16" s="2">
        <v>2.16</v>
      </c>
      <c r="H16" s="2">
        <v>2.16</v>
      </c>
      <c r="I16" s="2">
        <f t="shared" si="1"/>
        <v>4.2603550295857993</v>
      </c>
      <c r="J16" s="2">
        <v>2.16</v>
      </c>
      <c r="K16" s="2">
        <f t="shared" si="2"/>
        <v>8.1203007518797001</v>
      </c>
      <c r="L16" s="2">
        <v>2.16</v>
      </c>
      <c r="M16" s="2">
        <f t="shared" si="3"/>
        <v>14.69387755102041</v>
      </c>
      <c r="N16" s="2">
        <v>2.16</v>
      </c>
      <c r="O16" s="2">
        <f t="shared" si="4"/>
        <v>39.059674502712475</v>
      </c>
      <c r="P16" s="2">
        <v>2.15</v>
      </c>
      <c r="Q16" s="2">
        <f>P16/Q$10</f>
        <v>216.08040201005022</v>
      </c>
    </row>
    <row r="17" spans="1:17" x14ac:dyDescent="0.35">
      <c r="A17">
        <v>50</v>
      </c>
      <c r="B17">
        <f t="shared" si="0"/>
        <v>32768</v>
      </c>
      <c r="C17">
        <v>1.69</v>
      </c>
      <c r="D17">
        <v>2.39</v>
      </c>
      <c r="E17" s="2">
        <v>1.63</v>
      </c>
      <c r="F17" s="2">
        <v>2.8199999999999999E-2</v>
      </c>
      <c r="G17" s="2">
        <v>2.71</v>
      </c>
      <c r="H17" s="2">
        <v>2.71</v>
      </c>
      <c r="I17" s="2">
        <f t="shared" si="1"/>
        <v>5.3451676528599608</v>
      </c>
      <c r="J17" s="2">
        <v>2.71</v>
      </c>
      <c r="K17" s="2">
        <f t="shared" si="2"/>
        <v>10.187969924812029</v>
      </c>
      <c r="L17" s="2">
        <v>2.71</v>
      </c>
      <c r="M17" s="2">
        <f t="shared" si="3"/>
        <v>18.435374149659864</v>
      </c>
      <c r="N17" s="2">
        <v>2.71</v>
      </c>
      <c r="O17" s="2">
        <f t="shared" si="4"/>
        <v>49.005424954792041</v>
      </c>
      <c r="P17" s="2" t="s">
        <v>22</v>
      </c>
    </row>
    <row r="18" spans="1:17" x14ac:dyDescent="0.35">
      <c r="A18">
        <v>60</v>
      </c>
      <c r="B18">
        <f t="shared" si="0"/>
        <v>39321</v>
      </c>
      <c r="C18">
        <v>2.02</v>
      </c>
      <c r="D18">
        <v>2.6</v>
      </c>
      <c r="E18" s="2">
        <v>1.96</v>
      </c>
      <c r="F18" s="2">
        <v>2.8199999999999999E-2</v>
      </c>
      <c r="G18" s="2">
        <v>3.27</v>
      </c>
      <c r="H18" s="2">
        <v>3.27</v>
      </c>
      <c r="I18" s="2">
        <f t="shared" si="1"/>
        <v>6.449704142011834</v>
      </c>
      <c r="J18" s="2">
        <v>3.27</v>
      </c>
      <c r="K18" s="2">
        <f t="shared" si="2"/>
        <v>12.293233082706767</v>
      </c>
      <c r="L18" s="2">
        <v>3.27</v>
      </c>
      <c r="M18" s="2">
        <f t="shared" si="3"/>
        <v>22.244897959183675</v>
      </c>
      <c r="N18" s="2">
        <v>3.27</v>
      </c>
      <c r="O18" s="2">
        <f t="shared" si="4"/>
        <v>59.132007233273058</v>
      </c>
      <c r="P18" s="2"/>
      <c r="Q18" s="2"/>
    </row>
    <row r="19" spans="1:17" x14ac:dyDescent="0.35">
      <c r="A19">
        <v>70</v>
      </c>
      <c r="B19">
        <f t="shared" si="0"/>
        <v>45875</v>
      </c>
      <c r="C19">
        <v>2.37</v>
      </c>
      <c r="D19">
        <v>2.83</v>
      </c>
      <c r="E19" s="2">
        <v>2.29</v>
      </c>
      <c r="F19" s="2">
        <v>1.7725000000000001E-2</v>
      </c>
      <c r="G19" s="2">
        <v>3.83</v>
      </c>
      <c r="H19" s="2">
        <v>3.83</v>
      </c>
      <c r="I19" s="2">
        <f t="shared" si="1"/>
        <v>7.554240631163708</v>
      </c>
      <c r="J19" s="2">
        <v>3.83</v>
      </c>
      <c r="K19" s="2">
        <f t="shared" si="2"/>
        <v>14.398496240601503</v>
      </c>
      <c r="L19" s="2">
        <v>3.83</v>
      </c>
      <c r="M19" s="2">
        <f t="shared" si="3"/>
        <v>26.054421768707485</v>
      </c>
      <c r="N19" s="2">
        <v>3.82</v>
      </c>
      <c r="O19" s="2">
        <f t="shared" si="4"/>
        <v>69.077757685352623</v>
      </c>
      <c r="P19" s="2"/>
      <c r="Q19" s="2"/>
    </row>
    <row r="20" spans="1:17" x14ac:dyDescent="0.35">
      <c r="A20">
        <v>80</v>
      </c>
      <c r="B20">
        <f t="shared" si="0"/>
        <v>52428</v>
      </c>
      <c r="C20">
        <v>2.69</v>
      </c>
      <c r="D20">
        <v>3.01</v>
      </c>
      <c r="E20" s="2">
        <v>2.63</v>
      </c>
      <c r="F20" s="2">
        <v>2.3365E-2</v>
      </c>
      <c r="G20" s="2">
        <v>4.3899999999999997</v>
      </c>
      <c r="H20" s="2">
        <v>4.3899999999999997</v>
      </c>
      <c r="I20" s="2">
        <f t="shared" si="1"/>
        <v>8.6587771203155803</v>
      </c>
      <c r="J20" s="2">
        <v>4.3899999999999997</v>
      </c>
      <c r="K20" s="2">
        <f t="shared" si="2"/>
        <v>16.503759398496239</v>
      </c>
      <c r="L20" s="2">
        <v>4.3899999999999997</v>
      </c>
      <c r="M20" s="2">
        <f t="shared" si="3"/>
        <v>29.863945578231291</v>
      </c>
      <c r="N20" s="2">
        <v>4.38</v>
      </c>
      <c r="O20" s="2">
        <f t="shared" si="4"/>
        <v>79.204339963833633</v>
      </c>
      <c r="P20" s="2"/>
      <c r="Q20" s="2"/>
    </row>
    <row r="21" spans="1:17" x14ac:dyDescent="0.35">
      <c r="A21">
        <v>90</v>
      </c>
      <c r="B21">
        <f t="shared" si="0"/>
        <v>58982</v>
      </c>
      <c r="C21">
        <v>3.04</v>
      </c>
      <c r="D21">
        <v>3.2</v>
      </c>
      <c r="E21" s="2">
        <v>2.96</v>
      </c>
      <c r="F21" s="2">
        <v>2.1755E-2</v>
      </c>
      <c r="G21" s="2">
        <v>4.95</v>
      </c>
      <c r="H21" s="2">
        <v>4.95</v>
      </c>
      <c r="I21" s="2">
        <f t="shared" si="1"/>
        <v>9.7633136094674562</v>
      </c>
      <c r="J21" s="2">
        <v>4.95</v>
      </c>
      <c r="K21" s="2">
        <f t="shared" si="2"/>
        <v>18.609022556390975</v>
      </c>
      <c r="L21" s="2">
        <v>4.95</v>
      </c>
      <c r="M21" s="2">
        <f t="shared" si="3"/>
        <v>33.673469387755105</v>
      </c>
      <c r="N21" s="2">
        <v>4.95</v>
      </c>
      <c r="O21" s="2">
        <f t="shared" si="4"/>
        <v>89.511754068716101</v>
      </c>
      <c r="P21" s="2"/>
      <c r="Q21" s="2"/>
    </row>
    <row r="22" spans="1:17" x14ac:dyDescent="0.35">
      <c r="A22">
        <v>100</v>
      </c>
      <c r="B22">
        <f t="shared" si="0"/>
        <v>65535</v>
      </c>
      <c r="C22">
        <v>3.37</v>
      </c>
      <c r="D22">
        <v>3.3</v>
      </c>
      <c r="E22" s="2">
        <v>3.29</v>
      </c>
      <c r="F22" s="2">
        <v>1.4905E-2</v>
      </c>
      <c r="G22" s="2">
        <v>5.51</v>
      </c>
      <c r="H22" s="2">
        <v>5.51</v>
      </c>
      <c r="I22" s="2">
        <f t="shared" si="1"/>
        <v>10.867850098619328</v>
      </c>
      <c r="J22" s="2">
        <v>5.51</v>
      </c>
      <c r="K22" s="2">
        <f t="shared" si="2"/>
        <v>20.714285714285712</v>
      </c>
      <c r="L22" s="2">
        <v>5.51</v>
      </c>
      <c r="M22" s="2">
        <f t="shared" si="3"/>
        <v>37.482993197278915</v>
      </c>
      <c r="N22" s="2">
        <v>5.51</v>
      </c>
      <c r="O22" s="2">
        <f t="shared" si="4"/>
        <v>99.638336347197097</v>
      </c>
      <c r="Q22" s="2"/>
    </row>
    <row r="23" spans="1:17" ht="16.5" x14ac:dyDescent="0.35">
      <c r="D23" t="s">
        <v>28</v>
      </c>
      <c r="E23" s="3">
        <f>SLOPE(E12:E22, A12:A22)</f>
        <v>3.2981818181818182E-2</v>
      </c>
      <c r="F23" t="s">
        <v>30</v>
      </c>
      <c r="G23" s="3">
        <f>SLOPE(G12:G22, E12:E22)</f>
        <v>1.6761534312347586</v>
      </c>
      <c r="H23" t="s">
        <v>21</v>
      </c>
      <c r="I23" s="2">
        <f>SLOPE(I12:I22, H12:H22)</f>
        <v>1.9723865877712039</v>
      </c>
      <c r="J23" t="s">
        <v>21</v>
      </c>
      <c r="K23" s="2">
        <f>SLOPE(K12:K22, J12:J22)</f>
        <v>3.759398496240602</v>
      </c>
      <c r="L23" t="s">
        <v>21</v>
      </c>
      <c r="M23" s="2">
        <f>SLOPE(M12:M22, L12:L22)</f>
        <v>6.8027210884353755</v>
      </c>
      <c r="N23" t="s">
        <v>21</v>
      </c>
      <c r="O23" s="2">
        <f>SLOPE(O12:O22, N12:N22)</f>
        <v>18.083182640144663</v>
      </c>
      <c r="P23" t="s">
        <v>21</v>
      </c>
      <c r="Q23" s="2">
        <f>SLOPE(Q12:Q16, P12:P16)</f>
        <v>100.50251256281408</v>
      </c>
    </row>
    <row r="24" spans="1:17" ht="16.5" x14ac:dyDescent="0.45">
      <c r="D24" t="s">
        <v>29</v>
      </c>
      <c r="E24" s="3">
        <f>INTERCEPT(E12:E22, A12:A22)</f>
        <v>-1.3636363636363891E-2</v>
      </c>
      <c r="F24" t="s">
        <v>31</v>
      </c>
      <c r="G24" s="3">
        <f>INTERCEPT(G12:G22,E12:E22)</f>
        <v>-1.3090929810300356E-2</v>
      </c>
      <c r="H24" t="s">
        <v>18</v>
      </c>
      <c r="I24" s="2">
        <f>1/I23</f>
        <v>0.50699999999999978</v>
      </c>
      <c r="J24" t="s">
        <v>18</v>
      </c>
      <c r="K24" s="2">
        <f>1/K23</f>
        <v>0.26599999999999996</v>
      </c>
      <c r="L24" t="s">
        <v>18</v>
      </c>
      <c r="M24" s="2">
        <f>1/M23</f>
        <v>0.14699999999999996</v>
      </c>
      <c r="N24" t="s">
        <v>18</v>
      </c>
      <c r="O24" s="2">
        <f>1/O23</f>
        <v>5.5300000000000009E-2</v>
      </c>
      <c r="P24" t="s">
        <v>18</v>
      </c>
      <c r="Q24" s="2">
        <f>1/Q23</f>
        <v>9.9499999999999988E-3</v>
      </c>
    </row>
    <row r="25" spans="1:17" x14ac:dyDescent="0.35">
      <c r="D25" t="s">
        <v>32</v>
      </c>
      <c r="E25" s="3">
        <f>E23*G23</f>
        <v>5.5282587713815494E-2</v>
      </c>
    </row>
    <row r="26" spans="1:17" x14ac:dyDescent="0.35">
      <c r="D26" t="s">
        <v>33</v>
      </c>
      <c r="E26" s="3">
        <f>(G23*E24)+G24</f>
        <v>-3.5947567508956585E-2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2B03-0159-45CF-AB11-221B4BBDBC7F}">
  <dimension ref="A1:B9"/>
  <sheetViews>
    <sheetView tabSelected="1" workbookViewId="0">
      <selection activeCell="B9" sqref="B9"/>
    </sheetView>
  </sheetViews>
  <sheetFormatPr defaultRowHeight="14.5" x14ac:dyDescent="0.35"/>
  <cols>
    <col min="1" max="1" width="10.08984375" bestFit="1" customWidth="1"/>
  </cols>
  <sheetData>
    <row r="1" spans="1:2" x14ac:dyDescent="0.35">
      <c r="A1" t="s">
        <v>34</v>
      </c>
    </row>
    <row r="2" spans="1:2" x14ac:dyDescent="0.35">
      <c r="A2" s="1">
        <v>45958</v>
      </c>
    </row>
    <row r="4" spans="1:2" ht="16.5" x14ac:dyDescent="0.45">
      <c r="A4" t="s">
        <v>15</v>
      </c>
      <c r="B4">
        <v>1</v>
      </c>
    </row>
    <row r="5" spans="1:2" x14ac:dyDescent="0.35">
      <c r="A5" t="s">
        <v>35</v>
      </c>
      <c r="B5">
        <v>100</v>
      </c>
    </row>
    <row r="6" spans="1:2" x14ac:dyDescent="0.35">
      <c r="A6" t="s">
        <v>36</v>
      </c>
      <c r="B6">
        <v>1000</v>
      </c>
    </row>
    <row r="7" spans="1:2" x14ac:dyDescent="0.35">
      <c r="A7" t="s">
        <v>37</v>
      </c>
      <c r="B7" s="4">
        <v>9.9999999999999995E-7</v>
      </c>
    </row>
    <row r="8" spans="1:2" x14ac:dyDescent="0.35">
      <c r="A8" t="s">
        <v>38</v>
      </c>
      <c r="B8">
        <f>2*PI()</f>
        <v>6.2831853071795862</v>
      </c>
    </row>
    <row r="9" spans="1:2" ht="16.5" x14ac:dyDescent="0.45">
      <c r="A9" t="s">
        <v>39</v>
      </c>
      <c r="B9" s="2">
        <f>(B8*(B4*B6)*(B5*B7))</f>
        <v>0.62831853071795851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Sheehan</dc:creator>
  <cp:lastModifiedBy>Robert Sheehan</cp:lastModifiedBy>
  <dcterms:created xsi:type="dcterms:W3CDTF">2025-10-23T11:06:19Z</dcterms:created>
  <dcterms:modified xsi:type="dcterms:W3CDTF">2025-10-28T21:08:27Z</dcterms:modified>
</cp:coreProperties>
</file>