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</sheets>
  <definedNames/>
  <calcPr/>
</workbook>
</file>

<file path=xl/sharedStrings.xml><?xml version="1.0" encoding="utf-8"?>
<sst xmlns="http://schemas.openxmlformats.org/spreadsheetml/2006/main" count="58" uniqueCount="30">
  <si>
    <t>Year</t>
  </si>
  <si>
    <t>Total</t>
  </si>
  <si>
    <t>Increased Donations</t>
  </si>
  <si>
    <t>Decreased ink cartridge cost</t>
  </si>
  <si>
    <t>Decreased reams of paper cost</t>
  </si>
  <si>
    <t>Decreased boxes of envelopes cost</t>
  </si>
  <si>
    <t>Decreased stamps cost</t>
  </si>
  <si>
    <t>Decreased domain cost</t>
  </si>
  <si>
    <t>Total Benefits:</t>
  </si>
  <si>
    <t>PV of Benefits:</t>
  </si>
  <si>
    <t>PV of All Benefits:</t>
  </si>
  <si>
    <t>Labor: Software Developer</t>
  </si>
  <si>
    <t xml:space="preserve">Labor: Systems Analyst </t>
  </si>
  <si>
    <t>Training</t>
  </si>
  <si>
    <t>Software</t>
  </si>
  <si>
    <t>Hardware</t>
  </si>
  <si>
    <t>Total Development Costs:</t>
  </si>
  <si>
    <t>Labor: Database Administrator</t>
  </si>
  <si>
    <t>Software Services</t>
  </si>
  <si>
    <t>Total Operational Costs:</t>
  </si>
  <si>
    <t>Total Costs:</t>
  </si>
  <si>
    <t>PV of Costs:</t>
  </si>
  <si>
    <t>PV of All Costs:</t>
  </si>
  <si>
    <t>Total Project Benefits Costs:</t>
  </si>
  <si>
    <t>Yearly NPV:</t>
  </si>
  <si>
    <t>Cumulative NPV:</t>
  </si>
  <si>
    <t>Return on Investment:</t>
  </si>
  <si>
    <t>Break-even Point:</t>
  </si>
  <si>
    <t>n/a</t>
  </si>
  <si>
    <t>0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</si>
</sst>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&quot;$&quot;* #,##0_);_(&quot;$&quot;* \(#,##0\);_(&quot;$&quot;* &quot;-&quot;??_);_(@_)"/>
  </numFmts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2" numFmtId="3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4" numFmtId="164" xfId="0" applyAlignment="1" applyFont="1" applyNumberFormat="1">
      <alignment shrinkToFit="0" wrapText="0"/>
    </xf>
    <xf borderId="0" fillId="0" fontId="5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165" xfId="0" applyAlignment="1" applyFont="1" applyNumberFormat="1">
      <alignment shrinkToFit="0" wrapText="0"/>
    </xf>
    <xf borderId="1" fillId="2" fontId="1" numFmtId="164" xfId="0" applyAlignment="1" applyBorder="1" applyFill="1" applyFont="1" applyNumberFormat="1">
      <alignment shrinkToFit="0" wrapText="0"/>
    </xf>
    <xf borderId="0" fillId="0" fontId="6" numFmtId="164" xfId="0" applyAlignment="1" applyFont="1" applyNumberFormat="1">
      <alignment shrinkToFit="0" wrapText="0"/>
    </xf>
    <xf borderId="0" fillId="0" fontId="0" numFmtId="3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1" numFmtId="10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71"/>
    <col customWidth="1" min="2" max="2" width="5.0"/>
    <col customWidth="1" min="3" max="5" width="9.71"/>
    <col customWidth="1" min="6" max="9" width="11.29"/>
    <col customWidth="1" min="10" max="19" width="7.57"/>
    <col customWidth="1" min="20" max="26" width="15.14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4" t="s">
        <v>0</v>
      </c>
      <c r="C3" s="4">
        <v>0.0</v>
      </c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 t="s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5" t="s">
        <v>2</v>
      </c>
      <c r="B4" s="1"/>
      <c r="C4" s="6">
        <v>3288.0</v>
      </c>
      <c r="D4" s="6">
        <v>6576.0</v>
      </c>
      <c r="E4" s="6">
        <v>9864.0</v>
      </c>
      <c r="F4" s="6">
        <v>13152.0</v>
      </c>
      <c r="G4" s="6">
        <v>16440.0</v>
      </c>
      <c r="H4" s="6">
        <v>19728.0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5" t="s">
        <v>3</v>
      </c>
      <c r="B5" s="3"/>
      <c r="C5" s="5">
        <v>106.0</v>
      </c>
      <c r="D5" s="5">
        <v>106.0</v>
      </c>
      <c r="E5" s="5">
        <v>106.0</v>
      </c>
      <c r="F5" s="5">
        <v>106.0</v>
      </c>
      <c r="G5" s="5">
        <v>106.0</v>
      </c>
      <c r="H5" s="5">
        <v>106.0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5" t="s">
        <v>4</v>
      </c>
      <c r="B6" s="3"/>
      <c r="C6" s="5">
        <v>566.0</v>
      </c>
      <c r="D6" s="5">
        <v>566.0</v>
      </c>
      <c r="E6" s="5">
        <v>566.0</v>
      </c>
      <c r="F6" s="5">
        <v>566.0</v>
      </c>
      <c r="G6" s="5">
        <v>566.0</v>
      </c>
      <c r="H6" s="5">
        <v>566.0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5" t="s">
        <v>5</v>
      </c>
      <c r="B7" s="3"/>
      <c r="C7" s="5">
        <v>720.0</v>
      </c>
      <c r="D7" s="5">
        <v>720.0</v>
      </c>
      <c r="E7" s="5">
        <v>720.0</v>
      </c>
      <c r="F7" s="5">
        <v>720.0</v>
      </c>
      <c r="G7" s="5">
        <v>720.0</v>
      </c>
      <c r="H7" s="5">
        <v>720.0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5" t="s">
        <v>6</v>
      </c>
      <c r="B8" s="3"/>
      <c r="C8" s="7">
        <v>11760.0</v>
      </c>
      <c r="D8" s="7">
        <v>11760.0</v>
      </c>
      <c r="E8" s="7">
        <v>11760.0</v>
      </c>
      <c r="F8" s="7">
        <v>11760.0</v>
      </c>
      <c r="G8" s="7">
        <v>11760.0</v>
      </c>
      <c r="H8" s="7">
        <v>11760.0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5" t="s">
        <v>7</v>
      </c>
      <c r="B9" s="1"/>
      <c r="C9" s="6">
        <v>1836.0</v>
      </c>
      <c r="D9" s="6">
        <v>1836.0</v>
      </c>
      <c r="E9" s="6">
        <v>1836.0</v>
      </c>
      <c r="F9" s="6">
        <v>1836.0</v>
      </c>
      <c r="G9" s="6">
        <v>1836.0</v>
      </c>
      <c r="H9" s="6">
        <v>1836.0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 t="s">
        <v>8</v>
      </c>
      <c r="B10" s="9"/>
      <c r="C10" s="6">
        <f t="shared" ref="C10:H10" si="1">SUM(C4:C9)</f>
        <v>18276</v>
      </c>
      <c r="D10" s="6">
        <f t="shared" si="1"/>
        <v>21564</v>
      </c>
      <c r="E10" s="6">
        <f t="shared" si="1"/>
        <v>24852</v>
      </c>
      <c r="F10" s="6">
        <f t="shared" si="1"/>
        <v>28140</v>
      </c>
      <c r="G10" s="6">
        <f t="shared" si="1"/>
        <v>31428</v>
      </c>
      <c r="H10" s="6">
        <f t="shared" si="1"/>
        <v>34716</v>
      </c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 t="s">
        <v>9</v>
      </c>
      <c r="B11" s="11"/>
      <c r="C11" s="12">
        <f>(C10)/(1+0.01625)^0</f>
        <v>18276</v>
      </c>
      <c r="D11" s="12">
        <f>(D10)/(1+0.01625)^1</f>
        <v>21219.18819</v>
      </c>
      <c r="E11" s="12">
        <f>(E10)/(1+0.01625)^2</f>
        <v>24063.57938</v>
      </c>
      <c r="F11" s="12">
        <f>(F10)/(1+0.01625)^3</f>
        <v>26811.5806</v>
      </c>
      <c r="G11" s="12">
        <f>(G10)/(1+0.01625)^4</f>
        <v>29465.54716</v>
      </c>
      <c r="H11" s="12">
        <f>(H10)/(1+0.01625)^5</f>
        <v>32027.78369</v>
      </c>
      <c r="I11" s="13">
        <f>SUM(C11:H11)</f>
        <v>151863.679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10</v>
      </c>
      <c r="B12" s="11"/>
      <c r="C12" s="12">
        <f>C11</f>
        <v>18276</v>
      </c>
      <c r="D12" s="14">
        <f>C11+D11</f>
        <v>39495.18819</v>
      </c>
      <c r="E12" s="14">
        <f>C11+D11+E11</f>
        <v>63558.76757</v>
      </c>
      <c r="F12" s="14">
        <f>C11+D11+E11+F11</f>
        <v>90370.34817</v>
      </c>
      <c r="G12" s="14">
        <f>C11+D11+E11+F11+G11</f>
        <v>119835.8953</v>
      </c>
      <c r="H12" s="14">
        <f>C11+D11+E11+F11+G11+H11</f>
        <v>151863.679</v>
      </c>
      <c r="I12" s="1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"/>
      <c r="B13" s="1"/>
      <c r="C13" s="6"/>
      <c r="D13" s="6"/>
      <c r="E13" s="6"/>
      <c r="F13" s="6"/>
      <c r="G13" s="6"/>
      <c r="H13" s="6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" t="s">
        <v>11</v>
      </c>
      <c r="B14" s="1"/>
      <c r="C14" s="6">
        <v>89170.0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" t="s">
        <v>12</v>
      </c>
      <c r="B15" s="1"/>
      <c r="C15" s="6">
        <v>72030.0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" t="s">
        <v>13</v>
      </c>
      <c r="B16" s="1"/>
      <c r="C16" s="6">
        <v>100.0</v>
      </c>
      <c r="D16" s="16">
        <v>0.0</v>
      </c>
      <c r="E16" s="16">
        <v>0.0</v>
      </c>
      <c r="F16" s="16">
        <v>0.0</v>
      </c>
      <c r="G16" s="16">
        <v>0.0</v>
      </c>
      <c r="H16" s="16">
        <v>0.0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" t="s">
        <v>14</v>
      </c>
      <c r="B17" s="1"/>
      <c r="C17" s="6">
        <v>426.0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" t="s">
        <v>15</v>
      </c>
      <c r="B18" s="1"/>
      <c r="C18" s="6">
        <v>1500.0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8" t="s">
        <v>16</v>
      </c>
      <c r="B19" s="1"/>
      <c r="C19" s="6">
        <f>SUM(C14:C18)</f>
        <v>163226</v>
      </c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"/>
      <c r="B20" s="1"/>
      <c r="C20" s="6"/>
      <c r="D20" s="6"/>
      <c r="E20" s="6"/>
      <c r="F20" s="6"/>
      <c r="G20" s="6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" t="s">
        <v>17</v>
      </c>
      <c r="B21" s="1"/>
      <c r="C21" s="6">
        <v>74440.0</v>
      </c>
      <c r="D21" s="6">
        <v>74440.0</v>
      </c>
      <c r="E21" s="6">
        <v>74440.0</v>
      </c>
      <c r="F21" s="6">
        <v>74440.0</v>
      </c>
      <c r="G21" s="6">
        <v>74440.0</v>
      </c>
      <c r="H21" s="6">
        <v>74440.0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" t="s">
        <v>18</v>
      </c>
      <c r="B22" s="1"/>
      <c r="C22" s="16">
        <v>0.0</v>
      </c>
      <c r="D22" s="6">
        <v>386.0</v>
      </c>
      <c r="E22" s="6">
        <v>386.0</v>
      </c>
      <c r="F22" s="6">
        <v>386.0</v>
      </c>
      <c r="G22" s="6">
        <v>386.0</v>
      </c>
      <c r="H22" s="6">
        <v>386.0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19</v>
      </c>
      <c r="B23" s="1"/>
      <c r="C23" s="6">
        <f t="shared" ref="C23:H23" si="2">SUM(C21:C22)</f>
        <v>74440</v>
      </c>
      <c r="D23" s="6">
        <f t="shared" si="2"/>
        <v>74826</v>
      </c>
      <c r="E23" s="6">
        <f t="shared" si="2"/>
        <v>74826</v>
      </c>
      <c r="F23" s="6">
        <f t="shared" si="2"/>
        <v>74826</v>
      </c>
      <c r="G23" s="6">
        <f t="shared" si="2"/>
        <v>74826</v>
      </c>
      <c r="H23" s="6">
        <f t="shared" si="2"/>
        <v>74826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20</v>
      </c>
      <c r="B24" s="1"/>
      <c r="C24" s="6">
        <f t="shared" ref="C24:H24" si="3">SUM(C19,C23)</f>
        <v>237666</v>
      </c>
      <c r="D24" s="6">
        <f t="shared" si="3"/>
        <v>74826</v>
      </c>
      <c r="E24" s="6">
        <f t="shared" si="3"/>
        <v>74826</v>
      </c>
      <c r="F24" s="6">
        <f t="shared" si="3"/>
        <v>74826</v>
      </c>
      <c r="G24" s="6">
        <f t="shared" si="3"/>
        <v>74826</v>
      </c>
      <c r="H24" s="6">
        <f t="shared" si="3"/>
        <v>74826</v>
      </c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21</v>
      </c>
      <c r="B25" s="1"/>
      <c r="C25" s="12">
        <f>(C24)/(1+0.01625)^0</f>
        <v>237666</v>
      </c>
      <c r="D25" s="12">
        <f>(D24)/(1+0.01625)^1</f>
        <v>73629.5203</v>
      </c>
      <c r="E25" s="12">
        <f>(E24)/(1+0.01625)^2</f>
        <v>72452.17249</v>
      </c>
      <c r="F25" s="12">
        <f>(F24)/(1+0.01625)^3</f>
        <v>71293.65067</v>
      </c>
      <c r="G25" s="12">
        <f>(G24)/(1+0.01625)^4</f>
        <v>70153.65379</v>
      </c>
      <c r="H25" s="12">
        <f>(H24)/(1+0.01625)^5</f>
        <v>69031.88565</v>
      </c>
      <c r="I25" s="14">
        <f>SUM(C25:H25)</f>
        <v>594226.8829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22</v>
      </c>
      <c r="B26" s="1"/>
      <c r="C26" s="12">
        <f>C25</f>
        <v>237666</v>
      </c>
      <c r="D26" s="12">
        <f>C25+D25</f>
        <v>311295.5203</v>
      </c>
      <c r="E26" s="12">
        <f>C25+D25+E25</f>
        <v>383747.6928</v>
      </c>
      <c r="F26" s="12">
        <f>C25+D25+E25+F25</f>
        <v>455041.3435</v>
      </c>
      <c r="G26" s="12">
        <f>C25+D25+E25+F25+G25</f>
        <v>525194.9973</v>
      </c>
      <c r="H26" s="12">
        <f>C25+D25+E25+F25+G25+H25</f>
        <v>594226.8829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 t="s">
        <v>23</v>
      </c>
      <c r="B27" s="1"/>
      <c r="C27" s="12">
        <f t="shared" ref="C27:H27" si="4">C11-C25</f>
        <v>-219390</v>
      </c>
      <c r="D27" s="12">
        <f t="shared" si="4"/>
        <v>-52410.3321</v>
      </c>
      <c r="E27" s="12">
        <f t="shared" si="4"/>
        <v>-48388.59311</v>
      </c>
      <c r="F27" s="12">
        <f t="shared" si="4"/>
        <v>-44482.07007</v>
      </c>
      <c r="G27" s="12">
        <f t="shared" si="4"/>
        <v>-40688.10664</v>
      </c>
      <c r="H27" s="12">
        <f t="shared" si="4"/>
        <v>-37004.10196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8" t="s">
        <v>24</v>
      </c>
      <c r="B28" s="1"/>
      <c r="C28" s="12">
        <f t="shared" ref="C28:H28" si="5">C12-C26</f>
        <v>-219390</v>
      </c>
      <c r="D28" s="12">
        <f t="shared" si="5"/>
        <v>-271800.3321</v>
      </c>
      <c r="E28" s="12">
        <f t="shared" si="5"/>
        <v>-320188.9252</v>
      </c>
      <c r="F28" s="12">
        <f t="shared" si="5"/>
        <v>-364670.9953</v>
      </c>
      <c r="G28" s="12">
        <f t="shared" si="5"/>
        <v>-405359.1019</v>
      </c>
      <c r="H28" s="12">
        <f t="shared" si="5"/>
        <v>-442363.2039</v>
      </c>
      <c r="I28" s="12">
        <f>SUM(C28:H28)</f>
        <v>-2023772.558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25</v>
      </c>
      <c r="B29" s="1"/>
      <c r="C29" s="12">
        <f>C28</f>
        <v>-219390</v>
      </c>
      <c r="D29" s="12">
        <f>C28+D28</f>
        <v>-491190.3321</v>
      </c>
      <c r="E29" s="12">
        <f>C28+D28+E28</f>
        <v>-811379.2573</v>
      </c>
      <c r="F29" s="12">
        <f>C28+D28+E28+F28</f>
        <v>-1176050.253</v>
      </c>
      <c r="G29" s="12">
        <f>C28+D28+E28+F28+G28</f>
        <v>-1581409.355</v>
      </c>
      <c r="H29" s="12">
        <f>C28+D28+E28+F28+G28+H28</f>
        <v>-2023772.558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26</v>
      </c>
      <c r="B30" s="1"/>
      <c r="C30" s="18">
        <f>I28/I25</f>
        <v>-3.405723667</v>
      </c>
      <c r="D30" s="12"/>
      <c r="E30" s="12"/>
      <c r="F30" s="12"/>
      <c r="G30" s="12"/>
      <c r="H30" s="12"/>
      <c r="I30" s="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27</v>
      </c>
      <c r="B31" s="1"/>
      <c r="C31" s="12" t="s">
        <v>28</v>
      </c>
      <c r="D31" s="12"/>
      <c r="E31" s="12"/>
      <c r="F31" s="12"/>
      <c r="G31" s="12"/>
      <c r="H31" s="12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8"/>
      <c r="B36" s="1"/>
      <c r="C36" s="17"/>
      <c r="D36" s="17"/>
      <c r="E36" s="17"/>
      <c r="F36" s="17"/>
      <c r="G36" s="17"/>
      <c r="H36" s="17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8"/>
      <c r="B37" s="1"/>
      <c r="C37" s="17"/>
      <c r="D37" s="17"/>
      <c r="E37" s="17"/>
      <c r="F37" s="17"/>
      <c r="G37" s="17"/>
      <c r="H37" s="17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71"/>
    <col customWidth="1" min="2" max="2" width="5.0"/>
    <col customWidth="1" min="3" max="3" width="10.14"/>
    <col customWidth="1" min="4" max="5" width="9.71"/>
    <col customWidth="1" min="6" max="9" width="11.29"/>
    <col customWidth="1" min="10" max="19" width="7.57"/>
    <col customWidth="1" min="20" max="26" width="15.14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"/>
      <c r="B3" s="4" t="s">
        <v>0</v>
      </c>
      <c r="C3" s="4">
        <v>0.0</v>
      </c>
      <c r="D3" s="4">
        <v>1.0</v>
      </c>
      <c r="E3" s="4">
        <v>2.0</v>
      </c>
      <c r="F3" s="4">
        <v>3.0</v>
      </c>
      <c r="G3" s="4">
        <v>4.0</v>
      </c>
      <c r="H3" s="4">
        <v>5.0</v>
      </c>
      <c r="I3" s="4" t="s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5" t="s">
        <v>2</v>
      </c>
      <c r="B4" s="1"/>
      <c r="C4" s="6">
        <v>3288.0</v>
      </c>
      <c r="D4" s="6">
        <v>6576.0</v>
      </c>
      <c r="E4" s="6">
        <v>9864.0</v>
      </c>
      <c r="F4" s="6">
        <v>13152.0</v>
      </c>
      <c r="G4" s="6">
        <v>16440.0</v>
      </c>
      <c r="H4" s="6">
        <v>19728.0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5" t="s">
        <v>3</v>
      </c>
      <c r="B5" s="3"/>
      <c r="C5" s="5">
        <v>106.0</v>
      </c>
      <c r="D5" s="5">
        <v>106.0</v>
      </c>
      <c r="E5" s="5">
        <v>106.0</v>
      </c>
      <c r="F5" s="5">
        <v>106.0</v>
      </c>
      <c r="G5" s="5">
        <v>106.0</v>
      </c>
      <c r="H5" s="5">
        <v>106.0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5" t="s">
        <v>4</v>
      </c>
      <c r="B6" s="3"/>
      <c r="C6" s="5">
        <v>566.0</v>
      </c>
      <c r="D6" s="5">
        <v>566.0</v>
      </c>
      <c r="E6" s="5">
        <v>566.0</v>
      </c>
      <c r="F6" s="5">
        <v>566.0</v>
      </c>
      <c r="G6" s="5">
        <v>566.0</v>
      </c>
      <c r="H6" s="5">
        <v>566.0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5" t="s">
        <v>5</v>
      </c>
      <c r="B7" s="3"/>
      <c r="C7" s="5">
        <v>720.0</v>
      </c>
      <c r="D7" s="5">
        <v>720.0</v>
      </c>
      <c r="E7" s="5">
        <v>720.0</v>
      </c>
      <c r="F7" s="5">
        <v>720.0</v>
      </c>
      <c r="G7" s="5">
        <v>720.0</v>
      </c>
      <c r="H7" s="5">
        <v>720.0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5" t="s">
        <v>6</v>
      </c>
      <c r="B8" s="3"/>
      <c r="C8" s="7">
        <v>11760.0</v>
      </c>
      <c r="D8" s="7">
        <v>11760.0</v>
      </c>
      <c r="E8" s="7">
        <v>11760.0</v>
      </c>
      <c r="F8" s="7">
        <v>11760.0</v>
      </c>
      <c r="G8" s="7">
        <v>11760.0</v>
      </c>
      <c r="H8" s="7">
        <v>11760.0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5" t="s">
        <v>7</v>
      </c>
      <c r="B9" s="1"/>
      <c r="C9" s="6">
        <v>1836.0</v>
      </c>
      <c r="D9" s="6">
        <v>1836.0</v>
      </c>
      <c r="E9" s="6">
        <v>1836.0</v>
      </c>
      <c r="F9" s="6">
        <v>1836.0</v>
      </c>
      <c r="G9" s="6">
        <v>1836.0</v>
      </c>
      <c r="H9" s="6">
        <v>1836.0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8" t="s">
        <v>8</v>
      </c>
      <c r="B10" s="9"/>
      <c r="C10" s="6">
        <f t="shared" ref="C10:H10" si="1">SUM(C4:C9)</f>
        <v>18276</v>
      </c>
      <c r="D10" s="6">
        <f t="shared" si="1"/>
        <v>21564</v>
      </c>
      <c r="E10" s="6">
        <f t="shared" si="1"/>
        <v>24852</v>
      </c>
      <c r="F10" s="6">
        <f t="shared" si="1"/>
        <v>28140</v>
      </c>
      <c r="G10" s="6">
        <f t="shared" si="1"/>
        <v>31428</v>
      </c>
      <c r="H10" s="6">
        <f t="shared" si="1"/>
        <v>34716</v>
      </c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8" t="s">
        <v>9</v>
      </c>
      <c r="B11" s="11"/>
      <c r="C11" s="12">
        <f>(C10)/(1+0.01625)^0</f>
        <v>18276</v>
      </c>
      <c r="D11" s="12">
        <f>(D10)/(1+0.01625)^1</f>
        <v>21219.18819</v>
      </c>
      <c r="E11" s="12">
        <f>(E10)/(1+0.01625)^2</f>
        <v>24063.57938</v>
      </c>
      <c r="F11" s="12">
        <f>(F10)/(1+0.01625)^3</f>
        <v>26811.5806</v>
      </c>
      <c r="G11" s="12">
        <f>(G10)/(1+0.01625)^4</f>
        <v>29465.54716</v>
      </c>
      <c r="H11" s="12">
        <f>(H10)/(1+0.01625)^5</f>
        <v>32027.78369</v>
      </c>
      <c r="I11" s="13">
        <f>SUM(C11:H11)</f>
        <v>151863.679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10</v>
      </c>
      <c r="B12" s="11"/>
      <c r="C12" s="12">
        <f>C11</f>
        <v>18276</v>
      </c>
      <c r="D12" s="14">
        <f>C11+D11</f>
        <v>39495.18819</v>
      </c>
      <c r="E12" s="14">
        <f>C11+D11+E11</f>
        <v>63558.76757</v>
      </c>
      <c r="F12" s="14">
        <f>C11+D11+E11+F11</f>
        <v>90370.34817</v>
      </c>
      <c r="G12" s="14">
        <f>C11+D11+E11+F11+G11</f>
        <v>119835.8953</v>
      </c>
      <c r="H12" s="14">
        <f>C11+D11+E11+F11+G11+H11</f>
        <v>151863.679</v>
      </c>
      <c r="I12" s="1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1"/>
      <c r="B13" s="1"/>
      <c r="C13" s="6"/>
      <c r="D13" s="6"/>
      <c r="E13" s="6"/>
      <c r="F13" s="6"/>
      <c r="G13" s="6"/>
      <c r="H13" s="6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" t="s">
        <v>11</v>
      </c>
      <c r="B14" s="1"/>
      <c r="C14" s="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1" t="s">
        <v>12</v>
      </c>
      <c r="B15" s="1"/>
      <c r="C15" s="6">
        <v>0.0</v>
      </c>
      <c r="D15" s="16">
        <v>0.0</v>
      </c>
      <c r="E15" s="16">
        <v>0.0</v>
      </c>
      <c r="F15" s="16">
        <v>0.0</v>
      </c>
      <c r="G15" s="16">
        <v>0.0</v>
      </c>
      <c r="H15" s="16">
        <v>0.0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1" t="s">
        <v>13</v>
      </c>
      <c r="B16" s="1"/>
      <c r="C16" s="6">
        <v>100.0</v>
      </c>
      <c r="D16" s="16">
        <v>0.0</v>
      </c>
      <c r="E16" s="16">
        <v>0.0</v>
      </c>
      <c r="F16" s="16">
        <v>0.0</v>
      </c>
      <c r="G16" s="16">
        <v>0.0</v>
      </c>
      <c r="H16" s="16">
        <v>0.0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" t="s">
        <v>14</v>
      </c>
      <c r="B17" s="1"/>
      <c r="C17" s="6">
        <v>426.0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1" t="s">
        <v>15</v>
      </c>
      <c r="B18" s="1"/>
      <c r="C18" s="6">
        <v>1500.0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8" t="s">
        <v>16</v>
      </c>
      <c r="B19" s="1"/>
      <c r="C19" s="6">
        <f>SUM(C14:C18)</f>
        <v>2026</v>
      </c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1"/>
      <c r="B20" s="1"/>
      <c r="C20" s="6"/>
      <c r="D20" s="6"/>
      <c r="E20" s="6"/>
      <c r="F20" s="6"/>
      <c r="G20" s="6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1" t="s">
        <v>17</v>
      </c>
      <c r="B21" s="1"/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1" t="s">
        <v>18</v>
      </c>
      <c r="B22" s="1"/>
      <c r="C22" s="16">
        <v>0.0</v>
      </c>
      <c r="D22" s="6">
        <v>386.0</v>
      </c>
      <c r="E22" s="6">
        <v>386.0</v>
      </c>
      <c r="F22" s="6">
        <v>386.0</v>
      </c>
      <c r="G22" s="6">
        <v>386.0</v>
      </c>
      <c r="H22" s="6">
        <v>386.0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19</v>
      </c>
      <c r="B23" s="1"/>
      <c r="C23" s="6">
        <f t="shared" ref="C23:H23" si="2">SUM(C21:C22)</f>
        <v>0</v>
      </c>
      <c r="D23" s="6">
        <f t="shared" si="2"/>
        <v>386</v>
      </c>
      <c r="E23" s="6">
        <f t="shared" si="2"/>
        <v>386</v>
      </c>
      <c r="F23" s="6">
        <f t="shared" si="2"/>
        <v>386</v>
      </c>
      <c r="G23" s="6">
        <f t="shared" si="2"/>
        <v>386</v>
      </c>
      <c r="H23" s="6">
        <f t="shared" si="2"/>
        <v>386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20</v>
      </c>
      <c r="B24" s="1"/>
      <c r="C24" s="6">
        <f t="shared" ref="C24:H24" si="3">SUM(C19,C23)</f>
        <v>2026</v>
      </c>
      <c r="D24" s="6">
        <f t="shared" si="3"/>
        <v>386</v>
      </c>
      <c r="E24" s="6">
        <f t="shared" si="3"/>
        <v>386</v>
      </c>
      <c r="F24" s="6">
        <f t="shared" si="3"/>
        <v>386</v>
      </c>
      <c r="G24" s="6">
        <f t="shared" si="3"/>
        <v>386</v>
      </c>
      <c r="H24" s="6">
        <f t="shared" si="3"/>
        <v>386</v>
      </c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21</v>
      </c>
      <c r="B25" s="1"/>
      <c r="C25" s="12">
        <f>(C24)/(1+0.01625)^0</f>
        <v>2026</v>
      </c>
      <c r="D25" s="12">
        <f>(D24)/(1+0.01625)^1</f>
        <v>379.8277983</v>
      </c>
      <c r="E25" s="12">
        <f>(E24)/(1+0.01625)^2</f>
        <v>373.754291</v>
      </c>
      <c r="F25" s="12">
        <f>(F24)/(1+0.01625)^3</f>
        <v>367.7779002</v>
      </c>
      <c r="G25" s="12">
        <f>(G24)/(1+0.01625)^4</f>
        <v>361.8970727</v>
      </c>
      <c r="H25" s="12">
        <f>(H24)/(1+0.01625)^5</f>
        <v>356.1102807</v>
      </c>
      <c r="I25" s="14">
        <f>SUM(C25:H25)</f>
        <v>3865.367343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22</v>
      </c>
      <c r="B26" s="1"/>
      <c r="C26" s="12">
        <f>C25</f>
        <v>2026</v>
      </c>
      <c r="D26" s="12">
        <f>C25+D25</f>
        <v>2405.827798</v>
      </c>
      <c r="E26" s="12">
        <f>C25+D25+E25</f>
        <v>2779.582089</v>
      </c>
      <c r="F26" s="12">
        <f>C25+D25+E25+F25</f>
        <v>3147.359989</v>
      </c>
      <c r="G26" s="12">
        <f>C25+D25+E25+F25+G25</f>
        <v>3509.257062</v>
      </c>
      <c r="H26" s="12">
        <f>C25+D25+E25+F25+G25+H25</f>
        <v>3865.367343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 t="s">
        <v>23</v>
      </c>
      <c r="B27" s="1"/>
      <c r="C27" s="12">
        <f t="shared" ref="C27:H27" si="4">C11-C25</f>
        <v>16250</v>
      </c>
      <c r="D27" s="12">
        <f t="shared" si="4"/>
        <v>20839.36039</v>
      </c>
      <c r="E27" s="12">
        <f t="shared" si="4"/>
        <v>23689.82509</v>
      </c>
      <c r="F27" s="12">
        <f t="shared" si="4"/>
        <v>26443.8027</v>
      </c>
      <c r="G27" s="12">
        <f t="shared" si="4"/>
        <v>29103.65008</v>
      </c>
      <c r="H27" s="12">
        <f t="shared" si="4"/>
        <v>31671.67341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8" t="s">
        <v>24</v>
      </c>
      <c r="B28" s="1"/>
      <c r="C28" s="12">
        <f t="shared" ref="C28:H28" si="5">C12-C26</f>
        <v>16250</v>
      </c>
      <c r="D28" s="12">
        <f t="shared" si="5"/>
        <v>37089.36039</v>
      </c>
      <c r="E28" s="12">
        <f t="shared" si="5"/>
        <v>60779.18548</v>
      </c>
      <c r="F28" s="12">
        <f t="shared" si="5"/>
        <v>87222.98818</v>
      </c>
      <c r="G28" s="12">
        <f t="shared" si="5"/>
        <v>116326.6383</v>
      </c>
      <c r="H28" s="12">
        <f t="shared" si="5"/>
        <v>147998.3117</v>
      </c>
      <c r="I28" s="12">
        <f>SUM(C28:H28)</f>
        <v>465666.484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25</v>
      </c>
      <c r="B29" s="1"/>
      <c r="C29" s="12">
        <f>C28</f>
        <v>16250</v>
      </c>
      <c r="D29" s="12">
        <f>C28+D28</f>
        <v>53339.36039</v>
      </c>
      <c r="E29" s="12">
        <f>C28+D28+E28</f>
        <v>114118.5459</v>
      </c>
      <c r="F29" s="12">
        <f>C28+D28+E28+F28</f>
        <v>201341.5341</v>
      </c>
      <c r="G29" s="12">
        <f>C28+D28+E28+F28+G28</f>
        <v>317668.1723</v>
      </c>
      <c r="H29" s="12">
        <f>C28+D28+E28+F28+G28+H28</f>
        <v>465666.484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26</v>
      </c>
      <c r="B30" s="1"/>
      <c r="C30" s="18">
        <f>I28/I25</f>
        <v>120.4714695</v>
      </c>
      <c r="D30" s="12"/>
      <c r="E30" s="12"/>
      <c r="F30" s="12"/>
      <c r="G30" s="12"/>
      <c r="H30" s="12"/>
      <c r="I30" s="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27</v>
      </c>
      <c r="B31" s="1"/>
      <c r="C31" s="12" t="s">
        <v>29</v>
      </c>
      <c r="D31" s="12"/>
      <c r="E31" s="12"/>
      <c r="F31" s="12"/>
      <c r="G31" s="12"/>
      <c r="H31" s="12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8"/>
      <c r="B36" s="1"/>
      <c r="C36" s="17"/>
      <c r="D36" s="17"/>
      <c r="E36" s="17"/>
      <c r="F36" s="17"/>
      <c r="G36" s="17"/>
      <c r="H36" s="17"/>
      <c r="I36" s="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8"/>
      <c r="B37" s="1"/>
      <c r="C37" s="17"/>
      <c r="D37" s="17"/>
      <c r="E37" s="17"/>
      <c r="F37" s="17"/>
      <c r="G37" s="17"/>
      <c r="H37" s="17"/>
      <c r="I37" s="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