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drawings/drawing2.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3.xml" ContentType="application/vnd.openxmlformats-officedocument.drawing+xml"/>
  <Override PartName="/xl/comments7.xml" ContentType="application/vnd.openxmlformats-officedocument.spreadsheetml.comments+xml"/>
  <Override PartName="/xl/comments8.xml" ContentType="application/vnd.openxmlformats-officedocument.spreadsheetml.comments+xml"/>
  <Override PartName="/xl/drawings/drawing4.xml" ContentType="application/vnd.openxmlformats-officedocument.drawing+xml"/>
  <Override PartName="/xl/comments9.xml" ContentType="application/vnd.openxmlformats-officedocument.spreadsheetml.comments+xml"/>
  <Override PartName="/xl/drawings/drawing5.xml" ContentType="application/vnd.openxmlformats-officedocument.drawing+xml"/>
  <Override PartName="/xl/comments10.xml" ContentType="application/vnd.openxmlformats-officedocument.spreadsheetml.comments+xml"/>
  <Override PartName="/xl/comments1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Documents\"/>
    </mc:Choice>
  </mc:AlternateContent>
  <xr:revisionPtr revIDLastSave="0" documentId="13_ncr:1_{8D853598-F483-4A8C-AA32-1D4C73C0388F}" xr6:coauthVersionLast="47" xr6:coauthVersionMax="47" xr10:uidLastSave="{00000000-0000-0000-0000-000000000000}"/>
  <bookViews>
    <workbookView xWindow="11430" yWindow="1410" windowWidth="25970" windowHeight="18390" tabRatio="615" firstSheet="2" activeTab="2" xr2:uid="{00000000-000D-0000-FFFF-FFFF00000000}"/>
  </bookViews>
  <sheets>
    <sheet name="Overview" sheetId="4" state="hidden" r:id="rId1"/>
    <sheet name="Online codes" sheetId="17" state="hidden" r:id="rId2"/>
    <sheet name="Lath" sheetId="7" r:id="rId3"/>
    <sheet name="Bottom lath" sheetId="9" r:id="rId4"/>
    <sheet name="Wind class" sheetId="20" state="hidden" r:id="rId5"/>
    <sheet name="Endlock" sheetId="16" r:id="rId6"/>
    <sheet name="Guides" sheetId="12" r:id="rId7"/>
    <sheet name="Axles" sheetId="6" r:id="rId8"/>
    <sheet name="Disc size" sheetId="21" r:id="rId9"/>
    <sheet name="Motors" sheetId="5" r:id="rId10"/>
    <sheet name="Chaindrive" sheetId="11" state="hidden" r:id="rId11"/>
    <sheet name="Chain" sheetId="15" state="hidden" r:id="rId12"/>
    <sheet name="Bearings" sheetId="10" state="hidden" r:id="rId13"/>
    <sheet name="SafetyB" sheetId="8" r:id="rId14"/>
    <sheet name="Endplate" sheetId="13" r:id="rId15"/>
    <sheet name="Wicket doors" sheetId="14" state="hidden" r:id="rId16"/>
    <sheet name="Size range" sheetId="19" state="hidden" r:id="rId17"/>
  </sheets>
  <definedNames>
    <definedName name="_xlnm._FilterDatabase" localSheetId="9">Motors!$A$1:$S$148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55" i="21" l="1"/>
  <c r="N55" i="21" s="1"/>
  <c r="L56" i="21"/>
  <c r="N56" i="21" s="1"/>
  <c r="L57" i="21"/>
  <c r="N57" i="21" s="1"/>
  <c r="L58" i="21"/>
  <c r="N58" i="21" s="1"/>
  <c r="L59" i="21"/>
  <c r="N59" i="21" s="1"/>
  <c r="L54" i="21"/>
  <c r="N54" i="21" s="1"/>
  <c r="D54" i="21"/>
  <c r="D55" i="21"/>
  <c r="D56" i="21"/>
  <c r="D57" i="21"/>
  <c r="D58" i="21"/>
  <c r="D59" i="21"/>
  <c r="E23" i="12" l="1"/>
  <c r="F15" i="6"/>
  <c r="F16" i="6"/>
  <c r="F14" i="6"/>
  <c r="B20" i="12"/>
  <c r="B21" i="12"/>
  <c r="B23" i="12"/>
  <c r="B18" i="12"/>
  <c r="B7" i="9" l="1"/>
  <c r="B6" i="9"/>
  <c r="F27" i="13" l="1"/>
  <c r="F26" i="13"/>
  <c r="F25" i="13"/>
  <c r="F24" i="13"/>
  <c r="F23" i="13"/>
  <c r="F22" i="13"/>
  <c r="F21" i="13"/>
  <c r="C97" i="5"/>
  <c r="G10" i="11"/>
  <c r="L10" i="11"/>
  <c r="L4" i="21"/>
  <c r="N4" i="21" s="1"/>
  <c r="L5" i="21"/>
  <c r="N5" i="21" s="1"/>
  <c r="L6" i="21"/>
  <c r="N6" i="21" s="1"/>
  <c r="L7" i="21"/>
  <c r="N7" i="21" s="1"/>
  <c r="L8" i="21"/>
  <c r="N8" i="21" s="1"/>
  <c r="L9" i="21"/>
  <c r="N9" i="21" s="1"/>
  <c r="L10" i="21"/>
  <c r="N10" i="21" s="1"/>
  <c r="L11" i="21"/>
  <c r="N11" i="21" s="1"/>
  <c r="L12" i="21"/>
  <c r="N12" i="21" s="1"/>
  <c r="L13" i="21"/>
  <c r="N13" i="21" s="1"/>
  <c r="L14" i="21"/>
  <c r="N14" i="21" s="1"/>
  <c r="L15" i="21"/>
  <c r="N15" i="21" s="1"/>
  <c r="L16" i="21"/>
  <c r="N16" i="21" s="1"/>
  <c r="L17" i="21"/>
  <c r="N17" i="21" s="1"/>
  <c r="L18" i="21"/>
  <c r="N18" i="21" s="1"/>
  <c r="L19" i="21"/>
  <c r="N19" i="21" s="1"/>
  <c r="L20" i="21"/>
  <c r="N20" i="21" s="1"/>
  <c r="L21" i="21"/>
  <c r="N21" i="21" s="1"/>
  <c r="L22" i="21"/>
  <c r="N22" i="21" s="1"/>
  <c r="L23" i="21"/>
  <c r="N23" i="21" s="1"/>
  <c r="L24" i="21"/>
  <c r="N24" i="21" s="1"/>
  <c r="L25" i="21"/>
  <c r="N25" i="21" s="1"/>
  <c r="L26" i="21"/>
  <c r="N26" i="21" s="1"/>
  <c r="L27" i="21"/>
  <c r="N27" i="21" s="1"/>
  <c r="L28" i="21"/>
  <c r="N28" i="21" s="1"/>
  <c r="L29" i="21"/>
  <c r="N29" i="21" s="1"/>
  <c r="L30" i="21"/>
  <c r="N30" i="21" s="1"/>
  <c r="L31" i="21"/>
  <c r="N31" i="21" s="1"/>
  <c r="L32" i="21"/>
  <c r="N32" i="21" s="1"/>
  <c r="L33" i="21"/>
  <c r="N33" i="21" s="1"/>
  <c r="L34" i="21"/>
  <c r="N34" i="21" s="1"/>
  <c r="L35" i="21"/>
  <c r="N35" i="21" s="1"/>
  <c r="L36" i="21"/>
  <c r="N36" i="21" s="1"/>
  <c r="L37" i="21"/>
  <c r="N37" i="21" s="1"/>
  <c r="L38" i="21"/>
  <c r="N38" i="21" s="1"/>
  <c r="L39" i="21"/>
  <c r="N39" i="21" s="1"/>
  <c r="L40" i="21"/>
  <c r="N40" i="21" s="1"/>
  <c r="L41" i="21"/>
  <c r="N41" i="21" s="1"/>
  <c r="L42" i="21"/>
  <c r="N42" i="21" s="1"/>
  <c r="L43" i="21"/>
  <c r="N43" i="21" s="1"/>
  <c r="L44" i="21"/>
  <c r="N44" i="21" s="1"/>
  <c r="L45" i="21"/>
  <c r="N45" i="21" s="1"/>
  <c r="L46" i="21"/>
  <c r="N46" i="21" s="1"/>
  <c r="L47" i="21"/>
  <c r="N47" i="21" s="1"/>
  <c r="L48" i="21"/>
  <c r="N48" i="21" s="1"/>
  <c r="L49" i="21"/>
  <c r="N49" i="21" s="1"/>
  <c r="L50" i="21"/>
  <c r="N50" i="21" s="1"/>
  <c r="L51" i="21"/>
  <c r="N51" i="21" s="1"/>
  <c r="L52" i="21"/>
  <c r="N52" i="21" s="1"/>
  <c r="L53" i="21"/>
  <c r="N53" i="21" s="1"/>
  <c r="L3" i="21"/>
  <c r="N3" i="21" s="1"/>
  <c r="O89" i="5"/>
  <c r="L89" i="5"/>
  <c r="G89" i="5"/>
  <c r="F89" i="5"/>
  <c r="D89" i="5"/>
  <c r="A89" i="5"/>
  <c r="A80" i="5"/>
  <c r="O82" i="5"/>
  <c r="A82" i="5"/>
  <c r="O79" i="5"/>
  <c r="A79" i="5"/>
  <c r="D73" i="5"/>
  <c r="G13" i="11"/>
  <c r="J13" i="11" s="1"/>
  <c r="O13" i="11"/>
  <c r="O73" i="5" s="1"/>
  <c r="A73" i="5"/>
  <c r="A67" i="5"/>
  <c r="G21" i="11"/>
  <c r="O21" i="11" s="1"/>
  <c r="G24" i="11"/>
  <c r="O24" i="11" s="1"/>
  <c r="G22" i="11"/>
  <c r="O22" i="11" s="1"/>
  <c r="O80" i="5" s="1"/>
  <c r="G39" i="11"/>
  <c r="O39" i="11" s="1"/>
  <c r="G36" i="11"/>
  <c r="O36" i="11" s="1"/>
  <c r="R32" i="11"/>
  <c r="G32" i="11"/>
  <c r="J32" i="11" s="1"/>
  <c r="R28" i="11"/>
  <c r="G28" i="11"/>
  <c r="O28" i="11" s="1"/>
  <c r="L13" i="11" l="1"/>
  <c r="F73" i="5" s="1"/>
  <c r="J21" i="11"/>
  <c r="D79" i="5" s="1"/>
  <c r="C80" i="5" s="1"/>
  <c r="L21" i="11"/>
  <c r="F79" i="5" s="1"/>
  <c r="J24" i="11"/>
  <c r="D82" i="5" s="1"/>
  <c r="C83" i="5" s="1"/>
  <c r="J22" i="11"/>
  <c r="D80" i="5" s="1"/>
  <c r="C81" i="5" s="1"/>
  <c r="L22" i="11"/>
  <c r="F80" i="5" s="1"/>
  <c r="L24" i="11"/>
  <c r="F82" i="5" s="1"/>
  <c r="J39" i="11"/>
  <c r="L39" i="11"/>
  <c r="J36" i="11"/>
  <c r="L36" i="11"/>
  <c r="L32" i="11"/>
  <c r="O32" i="11"/>
  <c r="J28" i="11"/>
  <c r="L28" i="11"/>
  <c r="A76" i="5" l="1"/>
  <c r="D2" i="10" l="1"/>
  <c r="A93" i="5"/>
  <c r="G93" i="5"/>
  <c r="L93" i="5"/>
  <c r="G38" i="11"/>
  <c r="L38" i="11" s="1"/>
  <c r="F93" i="5" s="1"/>
  <c r="G92" i="5"/>
  <c r="L92" i="5"/>
  <c r="A92" i="5"/>
  <c r="R29" i="11"/>
  <c r="R30" i="11"/>
  <c r="R31" i="11"/>
  <c r="G37" i="11"/>
  <c r="O37" i="11" s="1"/>
  <c r="O92" i="5" s="1"/>
  <c r="L91" i="5"/>
  <c r="G91" i="5"/>
  <c r="A91" i="5"/>
  <c r="G35" i="11"/>
  <c r="O35" i="11" s="1"/>
  <c r="O91" i="5" s="1"/>
  <c r="A83" i="5"/>
  <c r="A81" i="5"/>
  <c r="A78" i="5"/>
  <c r="G25" i="11"/>
  <c r="O25" i="11" s="1"/>
  <c r="O83" i="5" s="1"/>
  <c r="G23" i="11"/>
  <c r="O23" i="11" s="1"/>
  <c r="O81" i="5" s="1"/>
  <c r="A64" i="5"/>
  <c r="A63" i="5"/>
  <c r="G20" i="11"/>
  <c r="O20" i="11" s="1"/>
  <c r="O78" i="5" s="1"/>
  <c r="C137" i="5"/>
  <c r="C136" i="5"/>
  <c r="C98" i="5"/>
  <c r="C135" i="5"/>
  <c r="L85" i="5"/>
  <c r="L86" i="5"/>
  <c r="L87" i="5"/>
  <c r="L88" i="5"/>
  <c r="J37" i="11" l="1"/>
  <c r="D92" i="5" s="1"/>
  <c r="C93" i="5" s="1"/>
  <c r="O38" i="11"/>
  <c r="O93" i="5" s="1"/>
  <c r="J38" i="11"/>
  <c r="D93" i="5" s="1"/>
  <c r="L37" i="11"/>
  <c r="F92" i="5" s="1"/>
  <c r="J35" i="11"/>
  <c r="D91" i="5" s="1"/>
  <c r="C92" i="5" s="1"/>
  <c r="L35" i="11"/>
  <c r="F91" i="5" s="1"/>
  <c r="J25" i="11"/>
  <c r="D83" i="5" s="1"/>
  <c r="L25" i="11"/>
  <c r="F83" i="5" s="1"/>
  <c r="J23" i="11"/>
  <c r="D81" i="5" s="1"/>
  <c r="C82" i="5" s="1"/>
  <c r="L23" i="11"/>
  <c r="F81" i="5" s="1"/>
  <c r="J20" i="11"/>
  <c r="D78" i="5" s="1"/>
  <c r="C79" i="5" s="1"/>
  <c r="L20" i="11"/>
  <c r="F78" i="5" s="1"/>
  <c r="F13" i="6"/>
  <c r="G85" i="5"/>
  <c r="G86" i="5"/>
  <c r="G87" i="5"/>
  <c r="G88" i="5"/>
  <c r="E8" i="12"/>
  <c r="C53" i="21" l="1"/>
  <c r="D53" i="21" s="1"/>
  <c r="C52" i="21"/>
  <c r="D52" i="21" s="1"/>
  <c r="F10" i="13"/>
  <c r="F9" i="13"/>
  <c r="F8" i="13"/>
  <c r="F7" i="13"/>
  <c r="A86" i="5"/>
  <c r="G29" i="11"/>
  <c r="C29" i="5"/>
  <c r="L29" i="11" l="1"/>
  <c r="F86" i="5" s="1"/>
  <c r="O29" i="11"/>
  <c r="O86" i="5" s="1"/>
  <c r="J29" i="11"/>
  <c r="D86" i="5" s="1"/>
  <c r="C24" i="5"/>
  <c r="G5" i="11"/>
  <c r="A87" i="5"/>
  <c r="A88" i="5"/>
  <c r="A85" i="5"/>
  <c r="J5" i="11" l="1"/>
  <c r="O5" i="11"/>
  <c r="O67" i="5" s="1"/>
  <c r="L5" i="11"/>
  <c r="G8" i="15"/>
  <c r="I8" i="15"/>
  <c r="G30" i="11"/>
  <c r="G31" i="11"/>
  <c r="J30" i="11" l="1"/>
  <c r="D87" i="5" s="1"/>
  <c r="O30" i="11"/>
  <c r="O87" i="5" s="1"/>
  <c r="J31" i="11"/>
  <c r="D88" i="5" s="1"/>
  <c r="O31" i="11"/>
  <c r="O88" i="5" s="1"/>
  <c r="D85" i="5"/>
  <c r="O85" i="5"/>
  <c r="F85" i="5"/>
  <c r="L31" i="11"/>
  <c r="F88" i="5" s="1"/>
  <c r="L30" i="11"/>
  <c r="F87" i="5" s="1"/>
  <c r="A74" i="5" l="1"/>
  <c r="G2" i="15" l="1"/>
  <c r="I2" i="15"/>
  <c r="A69" i="5" l="1"/>
  <c r="A68" i="5"/>
  <c r="C68" i="5"/>
  <c r="A59" i="5" l="1"/>
  <c r="G55" i="11"/>
  <c r="L55" i="11" s="1"/>
  <c r="G53" i="11"/>
  <c r="J53" i="11" s="1"/>
  <c r="D64" i="5" s="1"/>
  <c r="G52" i="11"/>
  <c r="L52" i="11" s="1"/>
  <c r="J52" i="11" l="1"/>
  <c r="D63" i="5" s="1"/>
  <c r="J55" i="11"/>
  <c r="L53" i="11"/>
  <c r="G46" i="11" l="1"/>
  <c r="G45" i="11"/>
  <c r="G44" i="11"/>
  <c r="L44" i="11" s="1"/>
  <c r="G50" i="11"/>
  <c r="L50" i="11" s="1"/>
  <c r="G41" i="11"/>
  <c r="J41" i="11" s="1"/>
  <c r="D59" i="5" s="1"/>
  <c r="G49" i="11"/>
  <c r="L49" i="11" s="1"/>
  <c r="G48" i="11"/>
  <c r="L48" i="11" s="1"/>
  <c r="G42" i="11"/>
  <c r="L42" i="11" s="1"/>
  <c r="F60" i="5" s="1"/>
  <c r="G43" i="11"/>
  <c r="L43" i="11" s="1"/>
  <c r="F61" i="5" s="1"/>
  <c r="L41" i="11" l="1"/>
  <c r="F59" i="5" s="1"/>
  <c r="J45" i="11"/>
  <c r="L45" i="11"/>
  <c r="F63" i="5" s="1"/>
  <c r="J46" i="11"/>
  <c r="L46" i="11"/>
  <c r="F64" i="5" s="1"/>
  <c r="J44" i="11"/>
  <c r="J50" i="11"/>
  <c r="J49" i="11"/>
  <c r="J43" i="11"/>
  <c r="D61" i="5" s="1"/>
  <c r="J48" i="11"/>
  <c r="J42" i="11"/>
  <c r="D60" i="5" s="1"/>
  <c r="C147" i="5" l="1"/>
  <c r="C146" i="5"/>
  <c r="C145" i="5"/>
  <c r="C144" i="5"/>
  <c r="C141" i="5"/>
  <c r="C142" i="5"/>
  <c r="C143" i="5"/>
  <c r="C140" i="5"/>
  <c r="C134" i="5"/>
  <c r="C133" i="5"/>
  <c r="C132" i="5"/>
  <c r="C122" i="5"/>
  <c r="C131" i="5"/>
  <c r="C130" i="5"/>
  <c r="C121" i="5"/>
  <c r="C129" i="5"/>
  <c r="C128" i="5"/>
  <c r="C127" i="5"/>
  <c r="C120" i="5"/>
  <c r="C126" i="5"/>
  <c r="A72" i="5"/>
  <c r="A71" i="5"/>
  <c r="A66" i="5"/>
  <c r="G14" i="11" l="1"/>
  <c r="O14" i="11" s="1"/>
  <c r="O74" i="5" s="1"/>
  <c r="A75" i="5" l="1"/>
  <c r="E3" i="12" l="1"/>
  <c r="E4" i="12"/>
  <c r="E5" i="12"/>
  <c r="E6" i="12"/>
  <c r="E7" i="12"/>
  <c r="E16" i="12"/>
  <c r="E15" i="12"/>
  <c r="E14" i="12"/>
  <c r="B4" i="9" l="1"/>
  <c r="G15" i="11"/>
  <c r="L14" i="11"/>
  <c r="F74" i="5" s="1"/>
  <c r="I4" i="15"/>
  <c r="I5" i="15"/>
  <c r="I6" i="15"/>
  <c r="I7" i="15"/>
  <c r="I9" i="15"/>
  <c r="I10" i="15"/>
  <c r="I11" i="15"/>
  <c r="I3" i="15"/>
  <c r="E10" i="12"/>
  <c r="E11" i="12"/>
  <c r="E12" i="12"/>
  <c r="E13" i="12"/>
  <c r="G11" i="15"/>
  <c r="G9" i="15"/>
  <c r="G7" i="15"/>
  <c r="G6" i="15"/>
  <c r="G5" i="15"/>
  <c r="G4" i="15"/>
  <c r="G3" i="15"/>
  <c r="J15" i="11" l="1"/>
  <c r="O15" i="11"/>
  <c r="O75" i="5" s="1"/>
  <c r="J14" i="11"/>
  <c r="D74" i="5" s="1"/>
  <c r="C75" i="5" s="1"/>
  <c r="L15" i="11"/>
  <c r="F35" i="13"/>
  <c r="F34" i="13"/>
  <c r="F4" i="6"/>
  <c r="F3" i="6"/>
  <c r="F2" i="6"/>
  <c r="C115" i="5"/>
  <c r="C116" i="5"/>
  <c r="C117" i="5"/>
  <c r="C105" i="5"/>
  <c r="C103" i="5"/>
  <c r="C104" i="5"/>
  <c r="C102" i="5"/>
  <c r="F7" i="6"/>
  <c r="F30" i="13"/>
  <c r="F31" i="13"/>
  <c r="F32" i="13"/>
  <c r="F33" i="13"/>
  <c r="F14" i="13"/>
  <c r="F15" i="13"/>
  <c r="F16" i="13"/>
  <c r="F17" i="13"/>
  <c r="F18" i="13"/>
  <c r="F19" i="13"/>
  <c r="F13" i="13"/>
  <c r="F4" i="13"/>
  <c r="F5" i="13"/>
  <c r="F6" i="13"/>
  <c r="F3" i="13"/>
  <c r="C12" i="5"/>
  <c r="C11" i="5"/>
  <c r="C27" i="5"/>
  <c r="C28" i="5"/>
  <c r="C30" i="5"/>
  <c r="C31" i="5"/>
  <c r="C32" i="5"/>
  <c r="C21" i="5"/>
  <c r="C22" i="5"/>
  <c r="C23" i="5" s="1"/>
  <c r="C25" i="5"/>
  <c r="C26" i="5"/>
  <c r="C20" i="5"/>
  <c r="C15" i="21" l="1"/>
  <c r="D15" i="21" s="1"/>
  <c r="C14" i="21"/>
  <c r="D14" i="21" s="1"/>
  <c r="C13" i="21"/>
  <c r="D13" i="21" s="1"/>
  <c r="C12" i="21"/>
  <c r="D12" i="21" s="1"/>
  <c r="C11" i="21"/>
  <c r="D11" i="21" s="1"/>
  <c r="C112" i="5"/>
  <c r="C109" i="5"/>
  <c r="C110" i="5"/>
  <c r="C111" i="5"/>
  <c r="D7" i="10"/>
  <c r="D6" i="10"/>
  <c r="D5" i="10"/>
  <c r="D4" i="10"/>
  <c r="F10" i="6"/>
  <c r="C108" i="5"/>
  <c r="G17" i="11"/>
  <c r="G11" i="11"/>
  <c r="F68" i="5"/>
  <c r="G4" i="11"/>
  <c r="F12" i="6"/>
  <c r="C52" i="5"/>
  <c r="C51" i="5"/>
  <c r="C50" i="5"/>
  <c r="C49" i="5"/>
  <c r="C48" i="5"/>
  <c r="C47" i="5"/>
  <c r="C46" i="5"/>
  <c r="C45" i="5"/>
  <c r="G8" i="11"/>
  <c r="G7" i="11"/>
  <c r="F11" i="6"/>
  <c r="D3" i="10"/>
  <c r="C99" i="5"/>
  <c r="C100" i="5"/>
  <c r="C101" i="5"/>
  <c r="C106" i="5"/>
  <c r="C107" i="5"/>
  <c r="F9" i="6"/>
  <c r="O17" i="11" l="1"/>
  <c r="O76" i="5" s="1"/>
  <c r="L17" i="11"/>
  <c r="F76" i="5" s="1"/>
  <c r="J7" i="11"/>
  <c r="D68" i="5" s="1"/>
  <c r="C69" i="5" s="1"/>
  <c r="O7" i="11"/>
  <c r="O68" i="5" s="1"/>
  <c r="J4" i="11"/>
  <c r="O4" i="11"/>
  <c r="O66" i="5" s="1"/>
  <c r="J11" i="11"/>
  <c r="D72" i="5" s="1"/>
  <c r="C74" i="5" s="1"/>
  <c r="O11" i="11"/>
  <c r="O72" i="5" s="1"/>
  <c r="J10" i="11"/>
  <c r="D71" i="5" s="1"/>
  <c r="O10" i="11"/>
  <c r="O71" i="5" s="1"/>
  <c r="J8" i="11"/>
  <c r="D69" i="5" s="1"/>
  <c r="O8" i="11"/>
  <c r="O69" i="5" s="1"/>
  <c r="C26" i="21"/>
  <c r="D26" i="21" s="1"/>
  <c r="C25" i="21"/>
  <c r="D25" i="21" s="1"/>
  <c r="C24" i="21"/>
  <c r="D24" i="21" s="1"/>
  <c r="C28" i="21"/>
  <c r="D28" i="21" s="1"/>
  <c r="C23" i="21"/>
  <c r="D23" i="21" s="1"/>
  <c r="C27" i="21"/>
  <c r="D27" i="21" s="1"/>
  <c r="C22" i="21"/>
  <c r="D22" i="21" s="1"/>
  <c r="C21" i="21"/>
  <c r="D21" i="21" s="1"/>
  <c r="C29" i="21"/>
  <c r="D29" i="21" s="1"/>
  <c r="C30" i="21"/>
  <c r="D30" i="21" s="1"/>
  <c r="C31" i="21"/>
  <c r="D31" i="21" s="1"/>
  <c r="C32" i="21"/>
  <c r="D32" i="21" s="1"/>
  <c r="C33" i="21"/>
  <c r="D33" i="21" s="1"/>
  <c r="C49" i="21"/>
  <c r="D49" i="21" s="1"/>
  <c r="C51" i="21"/>
  <c r="D51" i="21" s="1"/>
  <c r="C50" i="21"/>
  <c r="D50" i="21" s="1"/>
  <c r="C37" i="21"/>
  <c r="D37" i="21" s="1"/>
  <c r="C36" i="21"/>
  <c r="D36" i="21" s="1"/>
  <c r="C38" i="21"/>
  <c r="D38" i="21" s="1"/>
  <c r="C35" i="21"/>
  <c r="D35" i="21" s="1"/>
  <c r="C34" i="21"/>
  <c r="D34" i="21" s="1"/>
  <c r="C43" i="21"/>
  <c r="D43" i="21" s="1"/>
  <c r="C39" i="21"/>
  <c r="D39" i="21" s="1"/>
  <c r="C47" i="21"/>
  <c r="D47" i="21" s="1"/>
  <c r="C44" i="21"/>
  <c r="D44" i="21" s="1"/>
  <c r="C42" i="21"/>
  <c r="D42" i="21" s="1"/>
  <c r="C48" i="21"/>
  <c r="D48" i="21" s="1"/>
  <c r="C41" i="21"/>
  <c r="D41" i="21" s="1"/>
  <c r="C45" i="21"/>
  <c r="D45" i="21" s="1"/>
  <c r="C40" i="21"/>
  <c r="D40" i="21" s="1"/>
  <c r="C46" i="21"/>
  <c r="D46" i="21" s="1"/>
  <c r="J17" i="11"/>
  <c r="D76" i="5" s="1"/>
  <c r="L11" i="11"/>
  <c r="F72" i="5" s="1"/>
  <c r="F71" i="5"/>
  <c r="L7" i="11"/>
  <c r="L8" i="11"/>
  <c r="F69" i="5" s="1"/>
  <c r="L4" i="11"/>
  <c r="F6" i="6"/>
  <c r="F8" i="6"/>
  <c r="F5" i="6"/>
  <c r="C72" i="5" l="1"/>
  <c r="C73" i="5"/>
  <c r="C5" i="21"/>
  <c r="D5" i="21" s="1"/>
  <c r="C4" i="21"/>
  <c r="D4" i="21" s="1"/>
  <c r="C3" i="21"/>
  <c r="D3" i="21" s="1"/>
  <c r="C20" i="21"/>
  <c r="D20" i="21" s="1"/>
  <c r="C19" i="21"/>
  <c r="D19" i="21" s="1"/>
  <c r="C18" i="21"/>
  <c r="D18" i="21" s="1"/>
  <c r="C17" i="21"/>
  <c r="D17" i="21" s="1"/>
  <c r="C16" i="21"/>
  <c r="D16" i="21" s="1"/>
  <c r="C10" i="21"/>
  <c r="D10" i="21" s="1"/>
  <c r="C9" i="21"/>
  <c r="D9" i="21" s="1"/>
  <c r="C8" i="21"/>
  <c r="D8" i="21" s="1"/>
  <c r="C7" i="21"/>
  <c r="D7" i="21" s="1"/>
  <c r="C6" i="21"/>
  <c r="D6" i="2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robert hyrons</author>
  </authors>
  <commentList>
    <comment ref="H1" authorId="0" shapeId="0" xr:uid="{85067B68-D384-4989-8BC1-39E5AFD6EDD0}">
      <text>
        <r>
          <rPr>
            <b/>
            <sz val="9"/>
            <color indexed="81"/>
            <rFont val="Tahoma"/>
            <charset val="1"/>
          </rPr>
          <t>robert hyrons:</t>
        </r>
        <r>
          <rPr>
            <sz val="9"/>
            <color indexed="81"/>
            <rFont val="Tahoma"/>
            <charset val="1"/>
          </rPr>
          <t xml:space="preserve">
This will group in to common configerations such as seceurodoor motor opp, seceurodor spring opp or shield. There the physical make up is common.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robert hyrons</author>
  </authors>
  <commentList>
    <comment ref="C1" authorId="0" shapeId="0" xr:uid="{8AFF65BF-FD04-48FC-AEF5-AA10EB222939}">
      <text>
        <r>
          <rPr>
            <b/>
            <sz val="9"/>
            <color indexed="81"/>
            <rFont val="Tahoma"/>
            <family val="2"/>
          </rPr>
          <t>robert hyrons:</t>
        </r>
        <r>
          <rPr>
            <sz val="9"/>
            <color indexed="81"/>
            <rFont val="Tahoma"/>
            <family val="2"/>
          </rPr>
          <t xml:space="preserve">
if curtain build by lath is selected then this information is used to calculate total curtain weight</t>
        </r>
      </text>
    </comment>
    <comment ref="D1" authorId="0" shapeId="0" xr:uid="{AA48177C-8E33-49A4-9144-CFAA2A78F965}">
      <text>
        <r>
          <rPr>
            <b/>
            <sz val="9"/>
            <color indexed="81"/>
            <rFont val="Tahoma"/>
            <family val="2"/>
          </rPr>
          <t>robert hyrons:</t>
        </r>
        <r>
          <rPr>
            <sz val="9"/>
            <color indexed="81"/>
            <rFont val="Tahoma"/>
            <family val="2"/>
          </rPr>
          <t xml:space="preserve">
This is the compressed lath height of one lath sitting on another. No adjustment of guide width if lath are not truly vertical. </t>
        </r>
      </text>
    </comment>
    <comment ref="E1" authorId="0" shapeId="0" xr:uid="{9F128C17-0597-4AB5-9319-1AD134C86858}">
      <text>
        <r>
          <rPr>
            <b/>
            <sz val="9"/>
            <color indexed="81"/>
            <rFont val="Tahoma"/>
            <family val="2"/>
          </rPr>
          <t>robert hyrons:</t>
        </r>
        <r>
          <rPr>
            <sz val="9"/>
            <color indexed="81"/>
            <rFont val="Tahoma"/>
            <family val="2"/>
          </rPr>
          <t xml:space="preserve">
this is the height including quirk lift when the curtain is lifting, to calculate the roll diameter</t>
        </r>
      </text>
    </comment>
    <comment ref="F1" authorId="0" shapeId="0" xr:uid="{CD83C146-519E-4D93-A49C-77C95D0C2637}">
      <text>
        <r>
          <rPr>
            <b/>
            <sz val="9"/>
            <color indexed="81"/>
            <rFont val="Tahoma"/>
            <family val="2"/>
          </rPr>
          <t>robert hyrons:</t>
        </r>
        <r>
          <rPr>
            <sz val="9"/>
            <color indexed="81"/>
            <rFont val="Tahoma"/>
            <family val="2"/>
          </rPr>
          <t xml:space="preserve">
this is the effective thickness to calculate the roll diameter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robert hyrons</author>
  </authors>
  <commentList>
    <comment ref="F1" authorId="0" shapeId="0" xr:uid="{2C9B7025-8986-4E9D-B882-6667505A4E88}">
      <text>
        <r>
          <rPr>
            <b/>
            <sz val="9"/>
            <color indexed="81"/>
            <rFont val="Tahoma"/>
            <family val="2"/>
          </rPr>
          <t>robert hyrons:</t>
        </r>
        <r>
          <rPr>
            <sz val="9"/>
            <color indexed="81"/>
            <rFont val="Tahoma"/>
            <family val="2"/>
          </rPr>
          <t xml:space="preserve">
How far the end protrudes past the lath </t>
        </r>
      </text>
    </comment>
    <comment ref="G1" authorId="0" shapeId="0" xr:uid="{CCCB2295-2B29-40D5-98BF-59D1438961BE}">
      <text>
        <r>
          <rPr>
            <b/>
            <sz val="9"/>
            <color indexed="81"/>
            <rFont val="Tahoma"/>
            <family val="2"/>
          </rPr>
          <t>robert hyrons:</t>
        </r>
        <r>
          <rPr>
            <sz val="9"/>
            <color indexed="81"/>
            <rFont val="Tahoma"/>
            <family val="2"/>
          </rPr>
          <t xml:space="preserve">
space from the edge of the endlock to the guide inner, allowing tolerance and guide fixings.  Can only be standard or wind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Rob Hyrons</author>
    <author>Pierre NAVARRO</author>
  </authors>
  <commentList>
    <comment ref="E1" authorId="0" shapeId="0" xr:uid="{E228288C-211F-475A-BEA2-831A05E3FED9}">
      <text>
        <r>
          <rPr>
            <b/>
            <sz val="9"/>
            <color indexed="81"/>
            <rFont val="Tahoma"/>
            <family val="2"/>
          </rPr>
          <t>Rob Hyrons:</t>
        </r>
        <r>
          <rPr>
            <sz val="9"/>
            <color indexed="81"/>
            <rFont val="Tahoma"/>
            <family val="2"/>
          </rPr>
          <t xml:space="preserve">
This is the measurment from the opening edge of the guide to the back of the end lock, so the endlock thickness will effect he curtain cut width, endlock sizes are in the endlock tab.</t>
        </r>
      </text>
    </comment>
    <comment ref="E18" authorId="1" shapeId="0" xr:uid="{717DBD9C-4057-4B48-A1EF-0EB6236FDB89}">
      <text>
        <r>
          <rPr>
            <b/>
            <sz val="9"/>
            <color indexed="81"/>
            <rFont val="Tahoma"/>
            <family val="2"/>
          </rPr>
          <t>Pierre NAVARRO:</t>
        </r>
        <r>
          <rPr>
            <sz val="9"/>
            <color indexed="81"/>
            <rFont val="Tahoma"/>
            <family val="2"/>
          </rPr>
          <t xml:space="preserve">
No endlock with this guide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robert hyrons</author>
  </authors>
  <commentList>
    <comment ref="G1" authorId="0" shapeId="0" xr:uid="{B6CAEEEC-3965-48AC-ABDB-90025E3B76F3}">
      <text>
        <r>
          <rPr>
            <b/>
            <sz val="9"/>
            <color indexed="81"/>
            <rFont val="Tahoma"/>
            <family val="2"/>
          </rPr>
          <t>robert hyrons:</t>
        </r>
        <r>
          <rPr>
            <sz val="9"/>
            <color indexed="81"/>
            <rFont val="Tahoma"/>
            <family val="2"/>
          </rPr>
          <t xml:space="preserve">
Check what grame material is being bought in and match for axle calculation.
Young's Modulus (MPa)</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robert hyrons</author>
  </authors>
  <commentList>
    <comment ref="F1" authorId="0" shapeId="0" xr:uid="{5019B707-C8F5-4819-A694-D9550D31F29D}">
      <text>
        <r>
          <rPr>
            <b/>
            <sz val="9"/>
            <color indexed="81"/>
            <rFont val="Tahoma"/>
            <family val="2"/>
          </rPr>
          <t>robert hyrons:</t>
        </r>
        <r>
          <rPr>
            <sz val="9"/>
            <color indexed="81"/>
            <rFont val="Tahoma"/>
            <family val="2"/>
          </rPr>
          <t xml:space="preserve">
GFA confirm thickness from drawings supplied.</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robert hyrons</author>
    <author>Rob Hyrons</author>
    <author>Thomas Booth</author>
  </authors>
  <commentList>
    <comment ref="C1" authorId="0" shapeId="0" xr:uid="{4C0CB928-4C3B-4E61-A506-144EE9B27C97}">
      <text>
        <r>
          <rPr>
            <b/>
            <sz val="9"/>
            <color indexed="81"/>
            <rFont val="Tahoma"/>
            <family val="2"/>
          </rPr>
          <t>robert hyrons:</t>
        </r>
        <r>
          <rPr>
            <sz val="9"/>
            <color indexed="81"/>
            <rFont val="Tahoma"/>
            <family val="2"/>
          </rPr>
          <t xml:space="preserve">
This is generated so the range from the last motor to the next size can be calculated.</t>
        </r>
      </text>
    </comment>
    <comment ref="E1" authorId="1" shapeId="0" xr:uid="{3315E7EA-781A-45AB-887A-1D8DE24BE774}">
      <text>
        <r>
          <rPr>
            <b/>
            <sz val="9"/>
            <color indexed="81"/>
            <rFont val="Tahoma"/>
            <family val="2"/>
          </rPr>
          <t>Usage types:
standard
Hi use = + 5% friction
Hi speed = + 5% friction</t>
        </r>
        <r>
          <rPr>
            <sz val="9"/>
            <color indexed="81"/>
            <rFont val="Tahoma"/>
            <family val="2"/>
          </rPr>
          <t xml:space="preserve">
</t>
        </r>
      </text>
    </comment>
    <comment ref="I1" authorId="0" shapeId="0" xr:uid="{7393718F-EF8D-461F-89C4-7A0866D3C159}">
      <text>
        <r>
          <rPr>
            <b/>
            <sz val="9"/>
            <color indexed="81"/>
            <rFont val="Tahoma"/>
            <family val="2"/>
          </rPr>
          <t>robert hyrons:</t>
        </r>
        <r>
          <rPr>
            <sz val="9"/>
            <color indexed="81"/>
            <rFont val="Tahoma"/>
            <family val="2"/>
          </rPr>
          <t xml:space="preserve">
This is the distance form the motor end to the crown wheel for axle deduction logic</t>
        </r>
      </text>
    </comment>
    <comment ref="J1" authorId="2" shapeId="0" xr:uid="{8379C6A0-B860-4292-9B38-002886D1F374}">
      <text>
        <r>
          <rPr>
            <b/>
            <sz val="9"/>
            <color indexed="81"/>
            <rFont val="Tahoma"/>
            <family val="2"/>
          </rPr>
          <t>Thomas Booth:</t>
        </r>
        <r>
          <rPr>
            <sz val="9"/>
            <color indexed="81"/>
            <rFont val="Tahoma"/>
            <family val="2"/>
          </rPr>
          <t xml:space="preserve">
Motor total length is the total length. For dimension which takes up the internal space of the axle, deduct the head offset.</t>
        </r>
      </text>
    </comment>
    <comment ref="K1" authorId="0" shapeId="0" xr:uid="{F2E75BA1-F5A9-4F16-8954-2A3C4E08DEDA}">
      <text>
        <r>
          <rPr>
            <b/>
            <sz val="9"/>
            <color indexed="81"/>
            <rFont val="Tahoma"/>
            <family val="2"/>
          </rPr>
          <t>robert hyrons:</t>
        </r>
        <r>
          <rPr>
            <sz val="9"/>
            <color indexed="81"/>
            <rFont val="Tahoma"/>
            <family val="2"/>
          </rPr>
          <t xml:space="preserve">
used to ensure the motor size is not larger that the axle it fit into.</t>
        </r>
      </text>
    </comment>
    <comment ref="I3" authorId="2" shapeId="0" xr:uid="{CF1CC9D0-C558-4186-9F7C-5EF16D51916E}">
      <text>
        <r>
          <rPr>
            <b/>
            <sz val="9"/>
            <color indexed="81"/>
            <rFont val="Tahoma"/>
            <family val="2"/>
          </rPr>
          <t>Thomas Booth:</t>
        </r>
        <r>
          <rPr>
            <sz val="9"/>
            <color indexed="81"/>
            <rFont val="Tahoma"/>
            <family val="2"/>
          </rPr>
          <t xml:space="preserve">
Includes bracket.</t>
        </r>
      </text>
    </comment>
    <comment ref="J3" authorId="2" shapeId="0" xr:uid="{BB798DB2-525C-46D2-8A17-7A09DD306D93}">
      <text>
        <r>
          <rPr>
            <b/>
            <sz val="9"/>
            <color indexed="81"/>
            <rFont val="Tahoma"/>
            <family val="2"/>
          </rPr>
          <t>Thomas Booth:</t>
        </r>
        <r>
          <rPr>
            <sz val="9"/>
            <color indexed="81"/>
            <rFont val="Tahoma"/>
            <family val="2"/>
          </rPr>
          <t xml:space="preserve">
Includes bracket.</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robert hyrons</author>
  </authors>
  <commentList>
    <comment ref="E1" authorId="0" shapeId="0" xr:uid="{EC1481A7-B545-49FC-A0C1-0473B7759E24}">
      <text>
        <r>
          <rPr>
            <b/>
            <sz val="9"/>
            <color indexed="81"/>
            <rFont val="Tahoma"/>
            <family val="2"/>
          </rPr>
          <t>robert hyrons:</t>
        </r>
        <r>
          <rPr>
            <sz val="9"/>
            <color indexed="81"/>
            <rFont val="Tahoma"/>
            <family val="2"/>
          </rPr>
          <t xml:space="preserve">
number of teeth
</t>
        </r>
      </text>
    </comment>
    <comment ref="O1" authorId="0" shapeId="0" xr:uid="{8F8F8522-49CB-439A-9FEB-C3BEC8E28A0C}">
      <text>
        <r>
          <rPr>
            <b/>
            <sz val="9"/>
            <color indexed="81"/>
            <rFont val="Tahoma"/>
            <family val="2"/>
          </rPr>
          <t>robert hyrons:</t>
        </r>
        <r>
          <rPr>
            <sz val="9"/>
            <color indexed="81"/>
            <rFont val="Tahoma"/>
            <family val="2"/>
          </rPr>
          <t xml:space="preserve">
This is to check the number of barrel rotations, number must not exceed this.</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robert hyrons</author>
  </authors>
  <commentList>
    <comment ref="D1" authorId="0" shapeId="0" xr:uid="{9DA76808-8736-485D-909A-D9032DF44AD2}">
      <text>
        <r>
          <rPr>
            <b/>
            <sz val="9"/>
            <color indexed="81"/>
            <rFont val="Tahoma"/>
            <family val="2"/>
          </rPr>
          <t>robert hyrons:</t>
        </r>
        <r>
          <rPr>
            <sz val="9"/>
            <color indexed="81"/>
            <rFont val="Tahoma"/>
            <family val="2"/>
          </rPr>
          <t xml:space="preserve">
needs confirming with supplier</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robert hyrons</author>
  </authors>
  <commentList>
    <comment ref="B1" authorId="0" shapeId="0" xr:uid="{42B2D1D3-45D6-4B4F-92A5-C86E44261C2E}">
      <text>
        <r>
          <rPr>
            <b/>
            <sz val="9"/>
            <color indexed="81"/>
            <rFont val="Tahoma"/>
            <family val="2"/>
          </rPr>
          <t>robert hyrons:</t>
        </r>
        <r>
          <rPr>
            <sz val="9"/>
            <color indexed="81"/>
            <rFont val="Tahoma"/>
            <family val="2"/>
          </rPr>
          <t xml:space="preserve">
use this data column to match the max lift torque required to spec SB, advised from GFA UK 27/1/2026</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robert hyrons</author>
    <author>Pierre NAVARRO</author>
  </authors>
  <commentList>
    <comment ref="C1" authorId="0" shapeId="0" xr:uid="{680B1BE3-3686-4262-8DBA-BDEB6ADD9486}">
      <text>
        <r>
          <rPr>
            <b/>
            <sz val="9"/>
            <color indexed="81"/>
            <rFont val="Tahoma"/>
            <family val="2"/>
          </rPr>
          <t>robert hyrons:</t>
        </r>
        <r>
          <rPr>
            <sz val="9"/>
            <color indexed="81"/>
            <rFont val="Tahoma"/>
            <family val="2"/>
          </rPr>
          <t xml:space="preserve">
current load info not verified, needs checking</t>
        </r>
      </text>
    </comment>
    <comment ref="G1" authorId="0" shapeId="0" xr:uid="{C212F676-8F98-4020-9899-8B9BD0CC5028}">
      <text>
        <r>
          <rPr>
            <b/>
            <sz val="9"/>
            <color indexed="81"/>
            <rFont val="Tahoma"/>
            <family val="2"/>
          </rPr>
          <t>robert hyrons:</t>
        </r>
        <r>
          <rPr>
            <sz val="9"/>
            <color indexed="81"/>
            <rFont val="Tahoma"/>
            <family val="2"/>
          </rPr>
          <t xml:space="preserve">
This is the distance from guide or angle attachment to the endplat outter</t>
        </r>
      </text>
    </comment>
    <comment ref="C37" authorId="1" shapeId="0" xr:uid="{35E7FD0E-03E2-4335-9601-820724866C72}">
      <text>
        <r>
          <rPr>
            <b/>
            <sz val="9"/>
            <color indexed="81"/>
            <rFont val="Tahoma"/>
          </rPr>
          <t>Pierre NAVARRO:</t>
        </r>
        <r>
          <rPr>
            <sz val="9"/>
            <color indexed="81"/>
            <rFont val="Tahoma"/>
          </rPr>
          <t xml:space="preserve">
for a pair of plates</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8">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futureMetadata>
  <valueMetadata count="8">
    <bk>
      <rc t="1" v="0"/>
    </bk>
    <bk>
      <rc t="1" v="1"/>
    </bk>
    <bk>
      <rc t="1" v="2"/>
    </bk>
    <bk>
      <rc t="1" v="3"/>
    </bk>
    <bk>
      <rc t="1" v="4"/>
    </bk>
    <bk>
      <rc t="1" v="5"/>
    </bk>
    <bk>
      <rc t="1" v="6"/>
    </bk>
    <bk>
      <rc t="1" v="7"/>
    </bk>
  </valueMetadata>
</metadata>
</file>

<file path=xl/sharedStrings.xml><?xml version="1.0" encoding="utf-8"?>
<sst xmlns="http://schemas.openxmlformats.org/spreadsheetml/2006/main" count="2199" uniqueCount="603">
  <si>
    <t>This over view explaines the working of this file and how it feeds information to the online calculator.</t>
  </si>
  <si>
    <t>Each tab hold all the properties of componets to make up all the calculations required for making a roller shutter to a given spec.</t>
  </si>
  <si>
    <t>Any cell in red is to be checked</t>
  </si>
  <si>
    <t>Name</t>
  </si>
  <si>
    <t>Kgs/ m2</t>
  </si>
  <si>
    <t>Lath weight / m length</t>
  </si>
  <si>
    <t>Compressed lath height</t>
  </si>
  <si>
    <t>uncompressed lath height</t>
  </si>
  <si>
    <t>Thickness</t>
  </si>
  <si>
    <t>Friction %</t>
  </si>
  <si>
    <t>max width</t>
  </si>
  <si>
    <t>min axle diameter</t>
  </si>
  <si>
    <t>max m2</t>
  </si>
  <si>
    <t>vision percentage</t>
  </si>
  <si>
    <t>Lath image</t>
  </si>
  <si>
    <t>Wind</t>
  </si>
  <si>
    <t>Material</t>
  </si>
  <si>
    <t>Insulation value</t>
  </si>
  <si>
    <t>Product group</t>
  </si>
  <si>
    <t>75mm  22swg, Solid 9.3kg/sqm</t>
  </si>
  <si>
    <t>no</t>
  </si>
  <si>
    <t>Steel</t>
  </si>
  <si>
    <t>none</t>
  </si>
  <si>
    <t>Securodoor</t>
  </si>
  <si>
    <t>75mm Wind  22swg Solid 9.3kg/sqm</t>
  </si>
  <si>
    <t>Yes</t>
  </si>
  <si>
    <t>75mm 20swg, Solid 12.1kg/sqm</t>
  </si>
  <si>
    <t>75mm Wind 20swg Solid 12.1kg/sqm</t>
  </si>
  <si>
    <t>Aluminium</t>
  </si>
  <si>
    <t>No</t>
  </si>
  <si>
    <t>CODE</t>
  </si>
  <si>
    <t>Description</t>
  </si>
  <si>
    <t>Lath type</t>
  </si>
  <si>
    <t>Guide type</t>
  </si>
  <si>
    <t>Endlock type</t>
  </si>
  <si>
    <t>Reveal offsets</t>
  </si>
  <si>
    <t>Y752</t>
  </si>
  <si>
    <t>SeceuroDoor 75 22g - Industrial Motor Shutter</t>
  </si>
  <si>
    <t>Y750</t>
  </si>
  <si>
    <t>SeceuroDoor 75 20g - Industrial Motor Shutter</t>
  </si>
  <si>
    <t>Y077</t>
  </si>
  <si>
    <t>SeceuroDoor 77 - Insulated Industrial Motor Shutter</t>
  </si>
  <si>
    <t>Y100</t>
  </si>
  <si>
    <t>SeceuroDoor 100 - Insulated Industrial Motor Shutter</t>
  </si>
  <si>
    <t>SeceuroDoor 75c 22g - Industrial Hand Chain Shutter</t>
  </si>
  <si>
    <t>SeceuroDoor 75c 20g - Industrial Hand Chain Shutter</t>
  </si>
  <si>
    <t>SeceuroDoor 77c - Insulated Industrial Hand Chain Shutter</t>
  </si>
  <si>
    <t>YC752SM</t>
  </si>
  <si>
    <t>SeceuroDoor Continental 75 22g - Tube Motor Shutter</t>
  </si>
  <si>
    <t>YC752PM</t>
  </si>
  <si>
    <t>SeceuroDoor Continental 75 22g - Tube Motor, Full Vision Shutter</t>
  </si>
  <si>
    <t>YC750SM</t>
  </si>
  <si>
    <t>SeceuroDoor Continental 75 20g - Tube Motor Shutter</t>
  </si>
  <si>
    <t>YC750PM</t>
  </si>
  <si>
    <t>SeceuroDoor Continental 75 20g - Tube Motor Full Vision Shutter</t>
  </si>
  <si>
    <t>YT077SM</t>
  </si>
  <si>
    <t>SeceuroDoor Traditional 77t - Insulated Tube Motor Shutter</t>
  </si>
  <si>
    <t>YT752SM</t>
  </si>
  <si>
    <t>SeceuroDoor Traditional 75 22g - Tube Motor Shutter</t>
  </si>
  <si>
    <t>YT752PM</t>
  </si>
  <si>
    <t>SeceuroDoor Traditional 75 22g - Tube Motor Full Vision Shutter</t>
  </si>
  <si>
    <t>YT750SM</t>
  </si>
  <si>
    <t>SeceuroDoor Traditional 75 20g - Tube Motor Shutter</t>
  </si>
  <si>
    <t>YT750PM</t>
  </si>
  <si>
    <t>SeceuroDoor Traditional 75 20g - Tube Motor Full Vision Shutter</t>
  </si>
  <si>
    <t>YT8750</t>
  </si>
  <si>
    <t>SeceuroDoor Traditional Plus 75 20g - Tube Motor Shutter</t>
  </si>
  <si>
    <t>YCOS</t>
  </si>
  <si>
    <t>SeceuroDoor Continental 75 22g - Spring Operated Shutter</t>
  </si>
  <si>
    <t>YCOP</t>
  </si>
  <si>
    <t>SeceuroDoor Continental 75 22g - Spring Operated, Full Vision Shutter</t>
  </si>
  <si>
    <t>YTRAS</t>
  </si>
  <si>
    <t>SeceuroDoor Traditional 75 22g - Spring Operated Shutter</t>
  </si>
  <si>
    <t>YTRAP</t>
  </si>
  <si>
    <t>SeceuroDoor Traditional 75 22g - Spring Operated, Full Vision Shutter</t>
  </si>
  <si>
    <t>YC752SM7501</t>
  </si>
  <si>
    <t>Level 1 - SeceuroDoor Continental 7501 22g - Tube Motor Shutter</t>
  </si>
  <si>
    <t>YC752PM7501</t>
  </si>
  <si>
    <t>Level 1 - SeceuroDoor Continental 7501 22g - Tube Motor, Full Vision Shutter</t>
  </si>
  <si>
    <t>YT752SM7501</t>
  </si>
  <si>
    <t>Level 1 - SeceuroDoor Traditional 7501 22g - Tube Motor Shutter</t>
  </si>
  <si>
    <t>YT752PM7501</t>
  </si>
  <si>
    <t>Level 1 - SeceuroDoor Traditional 7501 22g - Tube Motor Full Vision Shutter</t>
  </si>
  <si>
    <t>YCOS7501</t>
  </si>
  <si>
    <t>Level 1 - SeceuroDoor Continental 7501 22g - Spring Operated Shutter</t>
  </si>
  <si>
    <t>YCOP7501</t>
  </si>
  <si>
    <t>Level 1 - SeceuroDoor Continental 7501 22g - Spring Operated, Full Vision Shutter</t>
  </si>
  <si>
    <t>YTRAS7501</t>
  </si>
  <si>
    <t>Level 1 - SeceuroDoor Traditional 7501 22g - Spring Operated Shutter</t>
  </si>
  <si>
    <t>YTRAP7501</t>
  </si>
  <si>
    <t>Level 1 - SeceuroDoor Traditional 7501 22g - Spring Operated, Full Vision Shutter</t>
  </si>
  <si>
    <t>Y195</t>
  </si>
  <si>
    <t>SeceuroDoor 95 - Insulated Industrial Motor Shutter</t>
  </si>
  <si>
    <t>Y758</t>
  </si>
  <si>
    <t>Level 2 - SeceuroDoor 7502 18g - Industrial Motor Shutter</t>
  </si>
  <si>
    <t>Y295</t>
  </si>
  <si>
    <t>Level 1 - SeceuroDoor 95 - Insulated Industrial Motor Shutter</t>
  </si>
  <si>
    <t>YT752SME</t>
  </si>
  <si>
    <t>SeceuroDoor Traditional (EVO) 75 22g - Tube Motor Shutter</t>
  </si>
  <si>
    <t>YT752PME</t>
  </si>
  <si>
    <t>SeceuroDoor Traditional (EVO) 75 22g - Tube Motor Full Vision Shutter</t>
  </si>
  <si>
    <t>YT750SME</t>
  </si>
  <si>
    <t>SeceuroDoor Traditional (EVO) 75 20g - Tube Motor Shutter</t>
  </si>
  <si>
    <t>Lath</t>
  </si>
  <si>
    <t>Manufacturer</t>
  </si>
  <si>
    <t>Guide</t>
  </si>
  <si>
    <t>Width</t>
  </si>
  <si>
    <t>Angle thickness</t>
  </si>
  <si>
    <t>Class</t>
  </si>
  <si>
    <t>75mm 22g</t>
  </si>
  <si>
    <t>CRF</t>
  </si>
  <si>
    <t>65 wind</t>
  </si>
  <si>
    <t>?</t>
  </si>
  <si>
    <t>75mm 22g perf</t>
  </si>
  <si>
    <t>75mm 20g</t>
  </si>
  <si>
    <t>75mm 18g</t>
  </si>
  <si>
    <t>100 wind</t>
  </si>
  <si>
    <t>100mm</t>
  </si>
  <si>
    <t>90mm</t>
  </si>
  <si>
    <t>West Mercia</t>
  </si>
  <si>
    <t>associated lath</t>
  </si>
  <si>
    <t>material</t>
  </si>
  <si>
    <t>weight in grams</t>
  </si>
  <si>
    <t xml:space="preserve">end lock offset </t>
  </si>
  <si>
    <t>75mm plastic</t>
  </si>
  <si>
    <t>75mm</t>
  </si>
  <si>
    <t>plastic</t>
  </si>
  <si>
    <t>Standard</t>
  </si>
  <si>
    <t>75mm cast</t>
  </si>
  <si>
    <t>steel</t>
  </si>
  <si>
    <t>75mm wind</t>
  </si>
  <si>
    <t>77t plastic</t>
  </si>
  <si>
    <t>77t</t>
  </si>
  <si>
    <t>95mm</t>
  </si>
  <si>
    <t>Bottom lath name</t>
  </si>
  <si>
    <t>BLath weight / m length</t>
  </si>
  <si>
    <t>BLath height</t>
  </si>
  <si>
    <t>Hangdown</t>
  </si>
  <si>
    <t>T-Rail  3.2kg/m</t>
  </si>
  <si>
    <t>T-Rail  with D-rubber 5.34kg/m</t>
  </si>
  <si>
    <t>ID</t>
  </si>
  <si>
    <t xml:space="preserve">Penetration </t>
  </si>
  <si>
    <t>Notes</t>
  </si>
  <si>
    <t>G65s</t>
  </si>
  <si>
    <t>65 straight</t>
  </si>
  <si>
    <t>G65w</t>
  </si>
  <si>
    <t>G100s</t>
  </si>
  <si>
    <t>100 straight</t>
  </si>
  <si>
    <t>G100w</t>
  </si>
  <si>
    <t>G80w</t>
  </si>
  <si>
    <t>H17</t>
  </si>
  <si>
    <t>H25</t>
  </si>
  <si>
    <t>H30</t>
  </si>
  <si>
    <t>H40s</t>
  </si>
  <si>
    <t>UPH140</t>
  </si>
  <si>
    <t>UPH240</t>
  </si>
  <si>
    <t>UPH250</t>
  </si>
  <si>
    <t>Shape</t>
  </si>
  <si>
    <t>Alternate name</t>
  </si>
  <si>
    <t>Diameter</t>
  </si>
  <si>
    <t>Wall Thickness</t>
  </si>
  <si>
    <t>Material grade</t>
  </si>
  <si>
    <t>Density (kg/m3)</t>
  </si>
  <si>
    <t>60mm x 1.2</t>
  </si>
  <si>
    <t>Octagonal</t>
  </si>
  <si>
    <t>60mm Oct</t>
  </si>
  <si>
    <t>70mm x 1.2</t>
  </si>
  <si>
    <t>70mm Oct</t>
  </si>
  <si>
    <t>70mm 1.5</t>
  </si>
  <si>
    <t>102 x 1.6</t>
  </si>
  <si>
    <t>Circular</t>
  </si>
  <si>
    <t>4" 16 g</t>
  </si>
  <si>
    <t>102 x 3.6</t>
  </si>
  <si>
    <t>4" 10g</t>
  </si>
  <si>
    <t>127 x 3.2</t>
  </si>
  <si>
    <t>5" 10g</t>
  </si>
  <si>
    <t>139 x 4.8</t>
  </si>
  <si>
    <t>5.5" 6g</t>
  </si>
  <si>
    <t>168 x 4.8</t>
  </si>
  <si>
    <t>6  5/8th" 6g</t>
  </si>
  <si>
    <t>193 x 6.3</t>
  </si>
  <si>
    <t>7 5/8th" 3g</t>
  </si>
  <si>
    <t>219 x 5.9</t>
  </si>
  <si>
    <t>8 5/8" 3g</t>
  </si>
  <si>
    <t>273 x 5.89</t>
  </si>
  <si>
    <t>10 3/4" 3g</t>
  </si>
  <si>
    <t>Disc o/d</t>
  </si>
  <si>
    <t>Disc thickness</t>
  </si>
  <si>
    <t>Disc bore</t>
  </si>
  <si>
    <t>Stock ref</t>
  </si>
  <si>
    <t>SWS stock</t>
  </si>
  <si>
    <t>Supplier</t>
  </si>
  <si>
    <t xml:space="preserve">Yes </t>
  </si>
  <si>
    <t>NVM</t>
  </si>
  <si>
    <t>Ellard</t>
  </si>
  <si>
    <t>Torque (Nm) min</t>
  </si>
  <si>
    <t>Torque (Nm) max</t>
  </si>
  <si>
    <t>Usage type</t>
  </si>
  <si>
    <t>RPM</t>
  </si>
  <si>
    <t>Voltage</t>
  </si>
  <si>
    <t>Mounting type</t>
  </si>
  <si>
    <t>Head offset</t>
  </si>
  <si>
    <t>Motor Total Length</t>
  </si>
  <si>
    <t>Tube diameter</t>
  </si>
  <si>
    <t>Driveshaft diameter mm</t>
  </si>
  <si>
    <t>Requires additional saftey brake</t>
  </si>
  <si>
    <t>Manual override</t>
  </si>
  <si>
    <t>Cycles Per Hour</t>
  </si>
  <si>
    <t>Weight</t>
  </si>
  <si>
    <t>Wattage</t>
  </si>
  <si>
    <t>SWS Code</t>
  </si>
  <si>
    <t>Limit turn</t>
  </si>
  <si>
    <t>Price for ref</t>
  </si>
  <si>
    <t>Comments</t>
  </si>
  <si>
    <t>NRG 50</t>
  </si>
  <si>
    <t>Tubular</t>
  </si>
  <si>
    <t>N/A</t>
  </si>
  <si>
    <t>NRG 50 with override</t>
  </si>
  <si>
    <t>NRG 100</t>
  </si>
  <si>
    <t>NRG 100  with override</t>
  </si>
  <si>
    <t>NRG 150</t>
  </si>
  <si>
    <t>NRG 150 with override</t>
  </si>
  <si>
    <t>NRG 230   with override</t>
  </si>
  <si>
    <t>NRG 350  with override</t>
  </si>
  <si>
    <t>-</t>
  </si>
  <si>
    <t xml:space="preserve">T845M </t>
  </si>
  <si>
    <t>Simu</t>
  </si>
  <si>
    <t>T960M</t>
  </si>
  <si>
    <t>Jet 10</t>
  </si>
  <si>
    <t>Somfy</t>
  </si>
  <si>
    <t xml:space="preserve">Meteor 20 CSI </t>
  </si>
  <si>
    <t>Helios 30</t>
  </si>
  <si>
    <t xml:space="preserve">Helios 30 CSI </t>
  </si>
  <si>
    <t>Apollo 35</t>
  </si>
  <si>
    <t xml:space="preserve">Mariner 40 CSI </t>
  </si>
  <si>
    <t>Vectran 50</t>
  </si>
  <si>
    <t xml:space="preserve">ORION 55 CSI </t>
  </si>
  <si>
    <t xml:space="preserve">Vega 60 CSI </t>
  </si>
  <si>
    <t xml:space="preserve">Sirius 80 CSI </t>
  </si>
  <si>
    <t>Jupiter 85</t>
  </si>
  <si>
    <t xml:space="preserve">Titan 100 CSI </t>
  </si>
  <si>
    <t xml:space="preserve">Taurus 120 CSI </t>
  </si>
  <si>
    <t>DDO 300</t>
  </si>
  <si>
    <t>Direct drive</t>
  </si>
  <si>
    <t>NO CODE</t>
  </si>
  <si>
    <t>DDO 170</t>
  </si>
  <si>
    <t>MT417M3</t>
  </si>
  <si>
    <t>DDO 260</t>
  </si>
  <si>
    <t>MT426M3</t>
  </si>
  <si>
    <t>DDO 350</t>
  </si>
  <si>
    <t>MT435M3</t>
  </si>
  <si>
    <t>DD0 500</t>
  </si>
  <si>
    <t>MT450M3</t>
  </si>
  <si>
    <t>DD0 650</t>
  </si>
  <si>
    <t>MT465M3</t>
  </si>
  <si>
    <t>DDO 750</t>
  </si>
  <si>
    <t>MT475M3</t>
  </si>
  <si>
    <t>DDO 1000</t>
  </si>
  <si>
    <t>MT410M3</t>
  </si>
  <si>
    <t>Marantec</t>
  </si>
  <si>
    <t>MDF50</t>
  </si>
  <si>
    <t>MDF60</t>
  </si>
  <si>
    <t>MDF60HD</t>
  </si>
  <si>
    <t>MDF70</t>
  </si>
  <si>
    <t>MDF70HD</t>
  </si>
  <si>
    <t>MWF05-14-12</t>
  </si>
  <si>
    <t>MWF20-22-12</t>
  </si>
  <si>
    <t>MWF30-28-12</t>
  </si>
  <si>
    <t>MWF30-38-12</t>
  </si>
  <si>
    <t>Chain drive</t>
  </si>
  <si>
    <t>MT315L1/R1 L3/R3</t>
  </si>
  <si>
    <t>JM500</t>
  </si>
  <si>
    <t>MT350L1/R1 L3/R3</t>
  </si>
  <si>
    <t>JM750</t>
  </si>
  <si>
    <t>MT375L1/R1 L3/ R3</t>
  </si>
  <si>
    <t>GFA</t>
  </si>
  <si>
    <t>MT259M1</t>
  </si>
  <si>
    <t>MT209M1</t>
  </si>
  <si>
    <t>MT273M1</t>
  </si>
  <si>
    <t>MT205M2</t>
  </si>
  <si>
    <t>GA17/15GD</t>
  </si>
  <si>
    <t>MT206M1</t>
  </si>
  <si>
    <t>GA25/15GD</t>
  </si>
  <si>
    <t>MT207M1</t>
  </si>
  <si>
    <t>GA35/15GD</t>
  </si>
  <si>
    <t>MT208M1</t>
  </si>
  <si>
    <t>GA45/15GD</t>
  </si>
  <si>
    <t>MT236M1</t>
  </si>
  <si>
    <t>GA55/15GD</t>
  </si>
  <si>
    <t>GA65/15GD</t>
  </si>
  <si>
    <t>MT239M1</t>
  </si>
  <si>
    <t>GA75/15GD</t>
  </si>
  <si>
    <t>MT240M7</t>
  </si>
  <si>
    <t>GA85/10GD</t>
  </si>
  <si>
    <t>MT241M1</t>
  </si>
  <si>
    <t>GA100/10GD</t>
  </si>
  <si>
    <t>MT242M1</t>
  </si>
  <si>
    <t>GA140/07GD</t>
  </si>
  <si>
    <t>MT260M1</t>
  </si>
  <si>
    <t>GA180/06GD</t>
  </si>
  <si>
    <t>GA260/05GD</t>
  </si>
  <si>
    <t>GA360/05GD</t>
  </si>
  <si>
    <t>GA360/09GD</t>
  </si>
  <si>
    <t>GA480/09GD</t>
  </si>
  <si>
    <t>GA17M/10WRD</t>
  </si>
  <si>
    <t>MT235M2</t>
  </si>
  <si>
    <t>GA25M/10WRD</t>
  </si>
  <si>
    <t>MT235M1</t>
  </si>
  <si>
    <t>GA25/15WGD</t>
  </si>
  <si>
    <t>MT251GD</t>
  </si>
  <si>
    <t>GA45/07WGD</t>
  </si>
  <si>
    <t>MT237M1</t>
  </si>
  <si>
    <t>SI 25V.80 FI</t>
  </si>
  <si>
    <t>Hi speed</t>
  </si>
  <si>
    <t>SI 40.40 FI</t>
  </si>
  <si>
    <t>MT280M3</t>
  </si>
  <si>
    <t>SI 55.20 FI</t>
  </si>
  <si>
    <t>SI 75.20 FI</t>
  </si>
  <si>
    <t>SI 45.60 FI</t>
  </si>
  <si>
    <t>SI 50.80 FI</t>
  </si>
  <si>
    <t>SI 55.40 FI</t>
  </si>
  <si>
    <t>SI 75.45 FI</t>
  </si>
  <si>
    <t>SI 100.30 FI</t>
  </si>
  <si>
    <t>SI 140.20 FI</t>
  </si>
  <si>
    <t>SI 25HC.15</t>
  </si>
  <si>
    <t>Hi usage</t>
  </si>
  <si>
    <t>MT280M7</t>
  </si>
  <si>
    <t>SI 40HCV.15</t>
  </si>
  <si>
    <t>SI 40.24</t>
  </si>
  <si>
    <t>SI 55HCV.15</t>
  </si>
  <si>
    <t>SI 60.24</t>
  </si>
  <si>
    <t>SI 75.24</t>
  </si>
  <si>
    <t>SI 100.24</t>
  </si>
  <si>
    <t>Motor Description</t>
  </si>
  <si>
    <t>Sprocket teeth</t>
  </si>
  <si>
    <t>Sprocket bore</t>
  </si>
  <si>
    <t>Plate wheel</t>
  </si>
  <si>
    <t>Plate bore</t>
  </si>
  <si>
    <t>Gear ratio</t>
  </si>
  <si>
    <t>chain size</t>
  </si>
  <si>
    <t>Motor nm</t>
  </si>
  <si>
    <t>effective nm</t>
  </si>
  <si>
    <t>effective RPM</t>
  </si>
  <si>
    <t>Limit turns</t>
  </si>
  <si>
    <t>Sprocket diameter</t>
  </si>
  <si>
    <t>Platewheel Diameter</t>
  </si>
  <si>
    <t>Chain Breaking Strain in newtons</t>
  </si>
  <si>
    <t>Ranger 70 1ph 19-57 1/2"</t>
  </si>
  <si>
    <t>1/2"</t>
  </si>
  <si>
    <t>Ranger 70 1ph 15-57 1/2"</t>
  </si>
  <si>
    <t>Ranger 90 1ph 19-57 1/2"</t>
  </si>
  <si>
    <t>Ranger 90 1ph 15-57 1/2"</t>
  </si>
  <si>
    <t>Ranger 90 3ph 19-57 1/2"</t>
  </si>
  <si>
    <t>Ranger 90 3ph 15-57 1/2"</t>
  </si>
  <si>
    <t>5/8"</t>
  </si>
  <si>
    <t>Ranger150 3ph 12-57 5/8"</t>
  </si>
  <si>
    <t>3/4"</t>
  </si>
  <si>
    <t>230/415</t>
  </si>
  <si>
    <t>1"</t>
  </si>
  <si>
    <t>1 1/4"</t>
  </si>
  <si>
    <t>JM200</t>
  </si>
  <si>
    <t>JM1000</t>
  </si>
  <si>
    <t>JM1500</t>
  </si>
  <si>
    <t>JM2200</t>
  </si>
  <si>
    <t>JM150</t>
  </si>
  <si>
    <t>W370c</t>
  </si>
  <si>
    <t>Chain Size</t>
  </si>
  <si>
    <t>Sprocket Size (no. Teeth)</t>
  </si>
  <si>
    <t>Sprocket Bore size mm</t>
  </si>
  <si>
    <t>Platewheel Size (no. Teeth)</t>
  </si>
  <si>
    <t>Platewheel Bore size mm</t>
  </si>
  <si>
    <t>Chain Breaking Strain</t>
  </si>
  <si>
    <t>Pitch (mm)</t>
  </si>
  <si>
    <t>Breaking Strain in n</t>
  </si>
  <si>
    <t>Ratio</t>
  </si>
  <si>
    <t>30/40</t>
  </si>
  <si>
    <t>40/50</t>
  </si>
  <si>
    <t>50/60/80</t>
  </si>
  <si>
    <t>60/80</t>
  </si>
  <si>
    <t>Bearing name</t>
  </si>
  <si>
    <t>newtons</t>
  </si>
  <si>
    <t>load capacity in kgs</t>
  </si>
  <si>
    <t>Manufacture</t>
  </si>
  <si>
    <t>UCFL206 - 4 hole 30mm</t>
  </si>
  <si>
    <t>UCF208 - 4 hole 40mm</t>
  </si>
  <si>
    <t>UCF211- 4 hole 55mm</t>
  </si>
  <si>
    <t>Operating Torque (Nm)</t>
  </si>
  <si>
    <t>Max Safety Torque (Nm)</t>
  </si>
  <si>
    <t>Max Locking Speed (RPM)</t>
  </si>
  <si>
    <t>Door max weight in kgs on 100mm axle</t>
  </si>
  <si>
    <t>Stop distance</t>
  </si>
  <si>
    <t>SB image</t>
  </si>
  <si>
    <t>RD80</t>
  </si>
  <si>
    <t>Timmer</t>
  </si>
  <si>
    <t>18s</t>
  </si>
  <si>
    <t>RD150</t>
  </si>
  <si>
    <t>TA 1/2 RD</t>
  </si>
  <si>
    <t>TA 2/3 RD</t>
  </si>
  <si>
    <t>RSB-G</t>
  </si>
  <si>
    <t>GDB 18</t>
  </si>
  <si>
    <t>RSB 1 / 2 (RSB1-30)</t>
  </si>
  <si>
    <t>RSB 2 / 3 (RSB1-40)</t>
  </si>
  <si>
    <t>RSB 4 (PCM10A)</t>
  </si>
  <si>
    <t>RSB-1-18a</t>
  </si>
  <si>
    <t>FG 80 -40</t>
  </si>
  <si>
    <t>FG 120 -50</t>
  </si>
  <si>
    <t>FG 220 -60</t>
  </si>
  <si>
    <t>FG 360 - 80</t>
  </si>
  <si>
    <t>Size</t>
  </si>
  <si>
    <t>Max load kgs</t>
  </si>
  <si>
    <t>Thickness mm</t>
  </si>
  <si>
    <t>Fixing holes</t>
  </si>
  <si>
    <t>Offset</t>
  </si>
  <si>
    <t>Industrial  300</t>
  </si>
  <si>
    <t>Industrial  350</t>
  </si>
  <si>
    <t>Industrial  400</t>
  </si>
  <si>
    <t>Industrial  450</t>
  </si>
  <si>
    <t>Industrial  500</t>
  </si>
  <si>
    <t>Industrial  550</t>
  </si>
  <si>
    <t>Industrial  600</t>
  </si>
  <si>
    <t>135 Ali</t>
  </si>
  <si>
    <t>180 Ali</t>
  </si>
  <si>
    <t>205 Ali</t>
  </si>
  <si>
    <t>250 Ali</t>
  </si>
  <si>
    <t>300 Ali</t>
  </si>
  <si>
    <t>350 Ali</t>
  </si>
  <si>
    <t>Height</t>
  </si>
  <si>
    <t>Euro door</t>
  </si>
  <si>
    <t>--</t>
  </si>
  <si>
    <t>KE 40.24  15-57 1"</t>
  </si>
  <si>
    <t>EVO 300 (60)</t>
  </si>
  <si>
    <t>EVO 300 (40)</t>
  </si>
  <si>
    <t>EVO 350  (40)</t>
  </si>
  <si>
    <t>EVO 400 (40)</t>
  </si>
  <si>
    <t>EVO 450 (40)</t>
  </si>
  <si>
    <t>EVO 350 (60)</t>
  </si>
  <si>
    <t>EVO 400 (60)</t>
  </si>
  <si>
    <t>EVO 450 (60)</t>
  </si>
  <si>
    <t>G78w</t>
  </si>
  <si>
    <t>Barrel size</t>
  </si>
  <si>
    <t>4" 16</t>
  </si>
  <si>
    <t>4" 10</t>
  </si>
  <si>
    <t>Barrel ID</t>
  </si>
  <si>
    <t>Disc to barrel gap</t>
  </si>
  <si>
    <t>Supplier ref</t>
  </si>
  <si>
    <t>H40s wind</t>
  </si>
  <si>
    <t>Limit turn ratio adjustement</t>
  </si>
  <si>
    <t>273 x 8</t>
  </si>
  <si>
    <t>10 3/4" 8mm</t>
  </si>
  <si>
    <t>Ranger150 3ph 15-57 5/8"</t>
  </si>
  <si>
    <t>Platewheel diameter</t>
  </si>
  <si>
    <t>UCF212 - 4 hole 60mm</t>
  </si>
  <si>
    <t xml:space="preserve">Out side our current scope required. </t>
  </si>
  <si>
    <t>Other</t>
  </si>
  <si>
    <t>SI 180.12 FI</t>
  </si>
  <si>
    <t>SI 25.80 FI</t>
  </si>
  <si>
    <t>Motor Image</t>
  </si>
  <si>
    <t>GA500/05GD</t>
  </si>
  <si>
    <t>SI 25HC.24</t>
  </si>
  <si>
    <t>SI 120HC.12</t>
  </si>
  <si>
    <t>SI 17.60 FI</t>
  </si>
  <si>
    <t>25/30/40</t>
  </si>
  <si>
    <t>Gemini 25</t>
  </si>
  <si>
    <t>SI 260.12 FI</t>
  </si>
  <si>
    <t>SI 360.12 FI</t>
  </si>
  <si>
    <t>F100c</t>
  </si>
  <si>
    <t>F160c</t>
  </si>
  <si>
    <t>Ranger 90 Fi 1ph 15-57 1/2"</t>
  </si>
  <si>
    <t>Ranger140 fi 3ph 12-57 5/8"</t>
  </si>
  <si>
    <t>MDF 20-22-12</t>
  </si>
  <si>
    <t>MDF 20-15-12 HD</t>
  </si>
  <si>
    <t>MDF 30-30-12</t>
  </si>
  <si>
    <t>MDF 30-42-12</t>
  </si>
  <si>
    <t>Min width</t>
  </si>
  <si>
    <t>Max width</t>
  </si>
  <si>
    <t>Min height</t>
  </si>
  <si>
    <t>Max height</t>
  </si>
  <si>
    <t>Clear opening</t>
  </si>
  <si>
    <t>operation</t>
  </si>
  <si>
    <t>Tube motor</t>
  </si>
  <si>
    <t>Industrial motor</t>
  </si>
  <si>
    <t>Sizes to be confimed, this is to test logic.</t>
  </si>
  <si>
    <t>Shaft size in mm</t>
  </si>
  <si>
    <t>Part No</t>
  </si>
  <si>
    <t>B/UFC206</t>
  </si>
  <si>
    <t>B/UFC208</t>
  </si>
  <si>
    <t>B/UFC211</t>
  </si>
  <si>
    <t>B/UFC212</t>
  </si>
  <si>
    <t>82 wind for 95mm</t>
  </si>
  <si>
    <t>78 for 100mm wind</t>
  </si>
  <si>
    <t>Question for Peter , why do you not use a 18t 5/8" on a ranger 150?</t>
  </si>
  <si>
    <t>Ranger220 3ph 15-57 3/4"</t>
  </si>
  <si>
    <t>10 3/4" 0g</t>
  </si>
  <si>
    <t>endlock to guide inner</t>
  </si>
  <si>
    <t>Bearing image</t>
  </si>
  <si>
    <t>shaft type? Keyed type 2? What is that?</t>
  </si>
  <si>
    <t xml:space="preserve">SWS stock code </t>
  </si>
  <si>
    <t>We use Ellard at this size</t>
  </si>
  <si>
    <t>Ranger150 3ph 18-57 5/8"</t>
  </si>
  <si>
    <t>Ranger140 Fi 3ph 18-57 5/8"</t>
  </si>
  <si>
    <t>KE 40.24  15-57 3/4"</t>
  </si>
  <si>
    <t>KE 60.24   15-57 1"</t>
  </si>
  <si>
    <t>KE 80.24   15-57 1 1/4"</t>
  </si>
  <si>
    <t>KE 80.24   15-57 1"</t>
  </si>
  <si>
    <t>KE 40.40 Fi 15-57 3/4"</t>
  </si>
  <si>
    <t>KE 50.80 Fi 15-57 1"</t>
  </si>
  <si>
    <t>KE 80.40 Fi 15-57 1"</t>
  </si>
  <si>
    <t>KE 40.40 Fi 15-57 1"</t>
  </si>
  <si>
    <t>KE 80.40 Fi 15-57 1 1/4"</t>
  </si>
  <si>
    <t>75mm lath</t>
  </si>
  <si>
    <t>95mm lath</t>
  </si>
  <si>
    <t>100mm lath</t>
  </si>
  <si>
    <t>77mm lath</t>
  </si>
  <si>
    <t>38mm lath</t>
  </si>
  <si>
    <t>150mm lath</t>
  </si>
  <si>
    <t>60mm lath</t>
  </si>
  <si>
    <t>80mm lath</t>
  </si>
  <si>
    <t>90mm lath</t>
  </si>
  <si>
    <t>55mm lath</t>
  </si>
  <si>
    <t>Barrel size mm</t>
  </si>
  <si>
    <t>Ranger140 Fi 1ph 18-57 5/8"</t>
  </si>
  <si>
    <t>Ranger140 fi 1ph 12-57 5/8"</t>
  </si>
  <si>
    <t>Ranger 90 Fi 3ph 15-57 1/2"</t>
  </si>
  <si>
    <t>circ</t>
  </si>
  <si>
    <t>SD141B3</t>
  </si>
  <si>
    <t>MT204M1</t>
  </si>
  <si>
    <t>SD141B4</t>
  </si>
  <si>
    <t>MT205M1</t>
  </si>
  <si>
    <t>MT232M1</t>
  </si>
  <si>
    <t>SD141B2</t>
  </si>
  <si>
    <t>SD142B1</t>
  </si>
  <si>
    <t>MT229M2</t>
  </si>
  <si>
    <t>GA10/15GD</t>
  </si>
  <si>
    <t>MT281M4</t>
  </si>
  <si>
    <t>Sloping type</t>
  </si>
  <si>
    <t>C section</t>
  </si>
  <si>
    <t>Product class</t>
  </si>
  <si>
    <t>GAEC</t>
  </si>
  <si>
    <t>G=Guide</t>
  </si>
  <si>
    <t xml:space="preserve">B=boxsection </t>
  </si>
  <si>
    <t>EF = flat endplate</t>
  </si>
  <si>
    <t>EC = cranked endplate</t>
  </si>
  <si>
    <t>A = Angle</t>
  </si>
  <si>
    <t xml:space="preserve">RA = reveal angle </t>
  </si>
  <si>
    <t>Wind type</t>
  </si>
  <si>
    <t>Wicket available</t>
  </si>
  <si>
    <t>Spring</t>
  </si>
  <si>
    <t>Chain</t>
  </si>
  <si>
    <t>Industrial  300 flat</t>
  </si>
  <si>
    <t>Industrial  350 flat</t>
  </si>
  <si>
    <t>Industrial  400 flat</t>
  </si>
  <si>
    <t>Industrial  450 flat</t>
  </si>
  <si>
    <t>Industrial  500 flat</t>
  </si>
  <si>
    <t>Industrial  550 flat</t>
  </si>
  <si>
    <t>Industrial  600 flat</t>
  </si>
  <si>
    <t xml:space="preserve">110mm 6/10 Solid </t>
  </si>
  <si>
    <t xml:space="preserve">110mm 8/10 Solid </t>
  </si>
  <si>
    <t xml:space="preserve">110mm 10/10 Solid </t>
  </si>
  <si>
    <t xml:space="preserve">110mm 12/10 Solid </t>
  </si>
  <si>
    <t>Murax</t>
  </si>
  <si>
    <t>NO</t>
  </si>
  <si>
    <t>110mm</t>
  </si>
  <si>
    <t xml:space="preserve">110mm 6/10 microperforated </t>
  </si>
  <si>
    <t xml:space="preserve">110mm 8/10 microperforated </t>
  </si>
  <si>
    <t xml:space="preserve">110mm 10/10 microperforated </t>
  </si>
  <si>
    <t>110mm lath</t>
  </si>
  <si>
    <t xml:space="preserve">FTFM Bottom Lath </t>
  </si>
  <si>
    <t xml:space="preserve">FTFM Bottom Lath with 2 angle reinforcement </t>
  </si>
  <si>
    <t xml:space="preserve">FTFM Bottom Lath with 1 angle reinforcement </t>
  </si>
  <si>
    <t>110mm wind</t>
  </si>
  <si>
    <t>FTFM 40</t>
  </si>
  <si>
    <t>FTFM 80</t>
  </si>
  <si>
    <t>FTFM 80 Wind</t>
  </si>
  <si>
    <t>FTFM 60</t>
  </si>
  <si>
    <t>133 x 2.5</t>
  </si>
  <si>
    <t>133 x 3</t>
  </si>
  <si>
    <t>168 x 3</t>
  </si>
  <si>
    <t>T815M</t>
  </si>
  <si>
    <t>133.25</t>
  </si>
  <si>
    <t>133.30</t>
  </si>
  <si>
    <t>168.30</t>
  </si>
  <si>
    <t>133 x 3.0</t>
  </si>
  <si>
    <t>168 x 3.0</t>
  </si>
  <si>
    <t>.</t>
  </si>
  <si>
    <t>T820M</t>
  </si>
  <si>
    <t>T825M</t>
  </si>
  <si>
    <t>T830M</t>
  </si>
  <si>
    <t>T835M</t>
  </si>
  <si>
    <t>YES</t>
  </si>
  <si>
    <t>FTFM RSB1-30</t>
  </si>
  <si>
    <t>FTFM RSB1-40</t>
  </si>
  <si>
    <t>HuZhou SIMPLE Technology</t>
  </si>
  <si>
    <t>FTFM 280</t>
  </si>
  <si>
    <t>FTFM 310</t>
  </si>
  <si>
    <t>FTFM 340</t>
  </si>
  <si>
    <t>FTFM 370</t>
  </si>
  <si>
    <t>FTFM 400</t>
  </si>
  <si>
    <t>FTFM 440</t>
  </si>
  <si>
    <t>not compatible with 40 guide</t>
  </si>
  <si>
    <t>110mm plastic if 60 guide</t>
  </si>
  <si>
    <t>110mm plastic if 80 guide</t>
  </si>
  <si>
    <t>with FTFM 80 wind</t>
  </si>
  <si>
    <t>for a pair of plates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</si>
</sst>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quot;£&quot;* #,##0.00_-;_-&quot;£&quot;* &quot;-&quot;??_-;_-@_-"/>
    <numFmt numFmtId="164" formatCode="0.0"/>
    <numFmt numFmtId="165" formatCode="0.000"/>
    <numFmt numFmtId="166" formatCode="0.0000"/>
  </numFmts>
  <fonts count="31" x14ac:knownFonts="1">
    <font>
      <sz val="11"/>
      <color theme="1"/>
      <name val="Calibri"/>
      <family val="2"/>
      <scheme val="minor"/>
    </font>
    <font>
      <sz val="8"/>
      <name val="Calibri"/>
      <family val="2"/>
      <scheme val="minor"/>
    </font>
    <font>
      <sz val="11"/>
      <color theme="1"/>
      <name val="Calibri"/>
      <family val="2"/>
      <scheme val="minor"/>
    </font>
    <font>
      <b/>
      <sz val="9"/>
      <color theme="1"/>
      <name val="Arial"/>
      <family val="2"/>
    </font>
    <font>
      <sz val="11"/>
      <color theme="1"/>
      <name val="Arial"/>
      <family val="2"/>
    </font>
    <font>
      <sz val="9"/>
      <color theme="1"/>
      <name val="Arial"/>
      <family val="2"/>
    </font>
    <font>
      <sz val="10"/>
      <name val="Arial"/>
      <family val="2"/>
    </font>
    <font>
      <sz val="10"/>
      <color theme="1"/>
      <name val="Arial"/>
      <family val="2"/>
    </font>
    <font>
      <b/>
      <sz val="11"/>
      <color theme="1"/>
      <name val="Calibri"/>
      <family val="2"/>
      <scheme val="minor"/>
    </font>
    <font>
      <sz val="9"/>
      <color indexed="81"/>
      <name val="Tahoma"/>
      <family val="2"/>
    </font>
    <font>
      <b/>
      <sz val="9"/>
      <color indexed="81"/>
      <name val="Tahoma"/>
      <family val="2"/>
    </font>
    <font>
      <b/>
      <sz val="12"/>
      <name val="Arial"/>
      <family val="2"/>
    </font>
    <font>
      <b/>
      <sz val="10"/>
      <name val="Arial"/>
      <family val="2"/>
    </font>
    <font>
      <b/>
      <sz val="7"/>
      <name val="Arial"/>
      <family val="2"/>
    </font>
    <font>
      <sz val="7"/>
      <name val="Arial"/>
      <family val="2"/>
    </font>
    <font>
      <sz val="11"/>
      <name val="Calibri"/>
      <family val="2"/>
      <scheme val="minor"/>
    </font>
    <font>
      <sz val="11"/>
      <name val="Arial"/>
      <family val="2"/>
    </font>
    <font>
      <sz val="9"/>
      <color theme="1"/>
      <name val="Calibri"/>
      <family val="2"/>
      <scheme val="minor"/>
    </font>
    <font>
      <sz val="6"/>
      <color theme="1"/>
      <name val="Arial"/>
      <family val="2"/>
    </font>
    <font>
      <i/>
      <sz val="9"/>
      <color rgb="FF2196F3"/>
      <name val="Arial"/>
      <family val="2"/>
    </font>
    <font>
      <sz val="11"/>
      <color rgb="FF2E2F3C"/>
      <name val="Calibri"/>
      <family val="2"/>
      <scheme val="minor"/>
    </font>
    <font>
      <sz val="9"/>
      <color indexed="81"/>
      <name val="Tahoma"/>
      <charset val="1"/>
    </font>
    <font>
      <b/>
      <sz val="9"/>
      <color indexed="81"/>
      <name val="Tahoma"/>
      <charset val="1"/>
    </font>
    <font>
      <sz val="11"/>
      <color rgb="FFFF0000"/>
      <name val="Calibri"/>
      <family val="2"/>
      <scheme val="minor"/>
    </font>
    <font>
      <b/>
      <sz val="11"/>
      <color theme="0"/>
      <name val="Calibri"/>
      <family val="2"/>
      <scheme val="minor"/>
    </font>
    <font>
      <b/>
      <sz val="10"/>
      <color theme="0"/>
      <name val="Arial"/>
      <family val="2"/>
    </font>
    <font>
      <sz val="11"/>
      <color theme="0"/>
      <name val="Calibri"/>
      <family val="2"/>
      <scheme val="minor"/>
    </font>
    <font>
      <b/>
      <sz val="11"/>
      <name val="Calibri"/>
      <family val="2"/>
      <scheme val="minor"/>
    </font>
    <font>
      <b/>
      <sz val="10"/>
      <color theme="0"/>
      <name val="Calibri"/>
      <family val="2"/>
      <scheme val="minor"/>
    </font>
    <font>
      <sz val="9"/>
      <color indexed="81"/>
      <name val="Tahoma"/>
    </font>
    <font>
      <b/>
      <sz val="9"/>
      <color indexed="81"/>
      <name val="Tahoma"/>
    </font>
  </fonts>
  <fills count="17">
    <fill>
      <patternFill patternType="none"/>
    </fill>
    <fill>
      <patternFill patternType="gray125"/>
    </fill>
    <fill>
      <patternFill patternType="solid">
        <fgColor theme="4" tint="0.79998168889431442"/>
        <bgColor indexed="65"/>
      </patternFill>
    </fill>
    <fill>
      <patternFill patternType="solid">
        <fgColor theme="0" tint="-0.14999847407452621"/>
        <bgColor indexed="64"/>
      </patternFill>
    </fill>
    <fill>
      <patternFill patternType="solid">
        <fgColor theme="4" tint="0.59999389629810485"/>
        <bgColor indexed="64"/>
      </patternFill>
    </fill>
    <fill>
      <patternFill patternType="solid">
        <fgColor theme="0" tint="-0.249977111117893"/>
        <bgColor indexed="64"/>
      </patternFill>
    </fill>
    <fill>
      <patternFill patternType="solid">
        <fgColor rgb="FFFF0000"/>
        <bgColor indexed="64"/>
      </patternFill>
    </fill>
    <fill>
      <patternFill patternType="solid">
        <fgColor rgb="FF92D050"/>
        <bgColor indexed="64"/>
      </patternFill>
    </fill>
    <fill>
      <patternFill patternType="solid">
        <fgColor theme="0" tint="-0.34998626667073579"/>
        <bgColor indexed="64"/>
      </patternFill>
    </fill>
    <fill>
      <patternFill patternType="solid">
        <fgColor rgb="FFF9F9FB"/>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rgb="FFFFC000"/>
        <bgColor indexed="64"/>
      </patternFill>
    </fill>
    <fill>
      <patternFill patternType="solid">
        <fgColor rgb="FFFFFF00"/>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009999"/>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4">
    <xf numFmtId="0" fontId="0" fillId="0" borderId="0"/>
    <xf numFmtId="0" fontId="2" fillId="2" borderId="0" applyNumberFormat="0" applyBorder="0" applyAlignment="0" applyProtection="0"/>
    <xf numFmtId="0" fontId="4" fillId="0" borderId="0"/>
    <xf numFmtId="44" fontId="2" fillId="0" borderId="0" applyFont="0" applyFill="0" applyBorder="0" applyAlignment="0" applyProtection="0"/>
  </cellStyleXfs>
  <cellXfs count="166">
    <xf numFmtId="0" fontId="0" fillId="0" borderId="0" xfId="0"/>
    <xf numFmtId="0" fontId="0" fillId="0" borderId="0" xfId="0" applyAlignment="1">
      <alignment horizontal="center" vertical="center"/>
    </xf>
    <xf numFmtId="2" fontId="0" fillId="0" borderId="0" xfId="0" applyNumberFormat="1" applyAlignment="1">
      <alignment horizontal="center" vertical="center"/>
    </xf>
    <xf numFmtId="0" fontId="0" fillId="0" borderId="0" xfId="0" applyAlignment="1">
      <alignment horizontal="left" vertical="center"/>
    </xf>
    <xf numFmtId="0" fontId="5" fillId="0" borderId="1" xfId="1" applyFont="1" applyFill="1" applyBorder="1" applyAlignment="1" applyProtection="1">
      <alignment horizontal="center"/>
      <protection hidden="1"/>
    </xf>
    <xf numFmtId="0" fontId="0" fillId="0" borderId="0" xfId="0" applyAlignment="1">
      <alignment horizontal="center"/>
    </xf>
    <xf numFmtId="0" fontId="12" fillId="0" borderId="0" xfId="0" applyFont="1" applyAlignment="1">
      <alignment horizontal="center"/>
    </xf>
    <xf numFmtId="0" fontId="6" fillId="0" borderId="0" xfId="0" applyFont="1" applyAlignment="1">
      <alignment horizontal="center"/>
    </xf>
    <xf numFmtId="0" fontId="0" fillId="0" borderId="0" xfId="0" applyAlignment="1">
      <alignment horizontal="left" vertical="center" wrapText="1"/>
    </xf>
    <xf numFmtId="0" fontId="0" fillId="0" borderId="0" xfId="0" applyAlignment="1">
      <alignment horizontal="center" vertical="center" wrapText="1"/>
    </xf>
    <xf numFmtId="0" fontId="0" fillId="0" borderId="0" xfId="0" applyAlignment="1">
      <alignment wrapText="1"/>
    </xf>
    <xf numFmtId="0" fontId="0" fillId="0" borderId="1" xfId="0" applyBorder="1"/>
    <xf numFmtId="0" fontId="5" fillId="0" borderId="1" xfId="0" applyFont="1" applyBorder="1" applyAlignment="1">
      <alignment horizontal="center" vertical="center"/>
    </xf>
    <xf numFmtId="0" fontId="0" fillId="0" borderId="1" xfId="0" applyBorder="1" applyAlignment="1">
      <alignment horizontal="center" vertical="center"/>
    </xf>
    <xf numFmtId="0" fontId="6" fillId="0" borderId="1" xfId="0" applyFont="1" applyBorder="1" applyAlignment="1">
      <alignment horizontal="center" vertical="center"/>
    </xf>
    <xf numFmtId="0" fontId="13" fillId="0" borderId="0" xfId="0" applyFont="1" applyAlignment="1">
      <alignment horizontal="left" vertical="center" wrapText="1" indent="1"/>
    </xf>
    <xf numFmtId="0" fontId="14" fillId="0" borderId="0" xfId="0" applyFont="1" applyAlignment="1">
      <alignment horizontal="left" vertical="center" wrapText="1" indent="1"/>
    </xf>
    <xf numFmtId="0" fontId="14" fillId="0" borderId="0" xfId="0" applyFont="1" applyAlignment="1">
      <alignment horizontal="left" vertical="center" wrapText="1" indent="2"/>
    </xf>
    <xf numFmtId="0" fontId="14" fillId="0" borderId="0" xfId="0" applyFont="1" applyAlignment="1">
      <alignment horizontal="left" vertical="center" wrapText="1" indent="3"/>
    </xf>
    <xf numFmtId="0" fontId="13" fillId="0" borderId="0" xfId="0" applyFont="1" applyAlignment="1">
      <alignment horizontal="left" vertical="center" wrapText="1" indent="3"/>
    </xf>
    <xf numFmtId="0" fontId="5" fillId="4" borderId="1" xfId="1" applyFont="1" applyFill="1" applyBorder="1" applyAlignment="1" applyProtection="1">
      <alignment horizontal="center"/>
      <protection hidden="1"/>
    </xf>
    <xf numFmtId="0" fontId="3" fillId="0" borderId="0" xfId="2" applyFont="1" applyAlignment="1" applyProtection="1">
      <alignment horizontal="center" vertical="center" wrapText="1"/>
      <protection hidden="1"/>
    </xf>
    <xf numFmtId="0" fontId="8" fillId="5" borderId="1" xfId="0" applyFont="1" applyFill="1" applyBorder="1" applyAlignment="1">
      <alignment horizontal="center" vertical="center" wrapText="1"/>
    </xf>
    <xf numFmtId="0" fontId="3" fillId="5" borderId="1" xfId="2" applyFont="1" applyFill="1" applyBorder="1" applyAlignment="1" applyProtection="1">
      <alignment horizontal="center" vertical="center" wrapText="1"/>
      <protection hidden="1"/>
    </xf>
    <xf numFmtId="0" fontId="7" fillId="0" borderId="1" xfId="0" applyFont="1" applyBorder="1" applyAlignment="1">
      <alignment horizontal="center" vertical="center"/>
    </xf>
    <xf numFmtId="164" fontId="0" fillId="0" borderId="0" xfId="0" applyNumberFormat="1" applyAlignment="1">
      <alignment horizontal="center" vertical="center"/>
    </xf>
    <xf numFmtId="1" fontId="0" fillId="0" borderId="0" xfId="0" applyNumberFormat="1" applyAlignment="1">
      <alignment horizontal="center" vertical="center"/>
    </xf>
    <xf numFmtId="0" fontId="0" fillId="6" borderId="0" xfId="0" applyFill="1"/>
    <xf numFmtId="0" fontId="0" fillId="0" borderId="0" xfId="0" applyAlignment="1">
      <alignment horizontal="left"/>
    </xf>
    <xf numFmtId="0" fontId="5" fillId="0" borderId="1" xfId="0" applyFont="1" applyBorder="1" applyAlignment="1" applyProtection="1">
      <alignment horizontal="left"/>
      <protection hidden="1"/>
    </xf>
    <xf numFmtId="2" fontId="5" fillId="0" borderId="1" xfId="0" applyNumberFormat="1" applyFont="1" applyBorder="1" applyAlignment="1">
      <alignment horizontal="center" vertical="center"/>
    </xf>
    <xf numFmtId="0" fontId="8" fillId="3" borderId="1" xfId="0" applyFont="1" applyFill="1" applyBorder="1" applyAlignment="1">
      <alignment horizontal="center" vertical="center"/>
    </xf>
    <xf numFmtId="0" fontId="8" fillId="3" borderId="1" xfId="0" applyFont="1" applyFill="1" applyBorder="1" applyAlignment="1">
      <alignment horizontal="center" vertical="center" wrapText="1"/>
    </xf>
    <xf numFmtId="0" fontId="3" fillId="3" borderId="1" xfId="2" applyFont="1" applyFill="1" applyBorder="1" applyAlignment="1" applyProtection="1">
      <alignment horizontal="center" vertical="center" wrapText="1"/>
      <protection hidden="1"/>
    </xf>
    <xf numFmtId="2" fontId="3" fillId="3" borderId="1" xfId="2" applyNumberFormat="1" applyFont="1" applyFill="1" applyBorder="1" applyAlignment="1" applyProtection="1">
      <alignment horizontal="center" vertical="center" wrapText="1"/>
      <protection hidden="1"/>
    </xf>
    <xf numFmtId="0" fontId="5" fillId="4" borderId="1" xfId="0" applyFont="1" applyFill="1" applyBorder="1" applyAlignment="1" applyProtection="1">
      <alignment horizontal="left"/>
      <protection hidden="1"/>
    </xf>
    <xf numFmtId="2" fontId="5" fillId="4" borderId="1" xfId="0" applyNumberFormat="1" applyFont="1" applyFill="1" applyBorder="1" applyAlignment="1">
      <alignment horizontal="center" vertical="center"/>
    </xf>
    <xf numFmtId="0" fontId="0" fillId="3" borderId="1" xfId="0" applyFill="1" applyBorder="1" applyAlignment="1">
      <alignment horizontal="center" vertical="center"/>
    </xf>
    <xf numFmtId="0" fontId="6" fillId="3" borderId="1" xfId="0" applyFont="1" applyFill="1" applyBorder="1" applyAlignment="1">
      <alignment horizontal="center" vertical="center"/>
    </xf>
    <xf numFmtId="0" fontId="6" fillId="3" borderId="1" xfId="0" applyFont="1" applyFill="1" applyBorder="1" applyAlignment="1">
      <alignment horizontal="center" vertical="center" wrapText="1"/>
    </xf>
    <xf numFmtId="0" fontId="0" fillId="3" borderId="1" xfId="0" applyFill="1" applyBorder="1" applyAlignment="1">
      <alignment horizontal="center" vertical="center" wrapText="1"/>
    </xf>
    <xf numFmtId="0" fontId="15" fillId="3" borderId="1" xfId="0" applyFont="1" applyFill="1" applyBorder="1" applyAlignment="1">
      <alignment horizontal="center" vertical="center" wrapText="1"/>
    </xf>
    <xf numFmtId="0" fontId="15" fillId="3" borderId="1" xfId="0" applyFont="1" applyFill="1" applyBorder="1" applyAlignment="1">
      <alignment horizontal="center" vertical="center"/>
    </xf>
    <xf numFmtId="0" fontId="5" fillId="0" borderId="0" xfId="1" applyFont="1" applyFill="1" applyBorder="1" applyAlignment="1" applyProtection="1">
      <alignment horizontal="center"/>
      <protection hidden="1"/>
    </xf>
    <xf numFmtId="0" fontId="5" fillId="4" borderId="0" xfId="1" applyFont="1" applyFill="1" applyBorder="1" applyAlignment="1" applyProtection="1">
      <alignment horizontal="center"/>
      <protection hidden="1"/>
    </xf>
    <xf numFmtId="0" fontId="0" fillId="3" borderId="0" xfId="0" applyFill="1" applyAlignment="1">
      <alignment horizontal="center" vertical="center" wrapText="1"/>
    </xf>
    <xf numFmtId="0" fontId="16" fillId="0" borderId="0" xfId="0" applyFont="1" applyAlignment="1">
      <alignment horizontal="center"/>
    </xf>
    <xf numFmtId="0" fontId="0" fillId="6" borderId="0" xfId="0" applyFill="1" applyAlignment="1">
      <alignment horizontal="left"/>
    </xf>
    <xf numFmtId="0" fontId="0" fillId="6" borderId="0" xfId="0" applyFill="1" applyAlignment="1">
      <alignment horizontal="center"/>
    </xf>
    <xf numFmtId="0" fontId="0" fillId="0" borderId="0" xfId="0" applyAlignment="1">
      <alignment horizontal="center" wrapText="1"/>
    </xf>
    <xf numFmtId="0" fontId="17" fillId="0" borderId="0" xfId="0" applyFont="1" applyAlignment="1">
      <alignment horizontal="center" vertical="center"/>
    </xf>
    <xf numFmtId="0" fontId="17" fillId="0" borderId="0" xfId="0" applyFont="1" applyAlignment="1">
      <alignment horizontal="center"/>
    </xf>
    <xf numFmtId="0" fontId="17" fillId="0" borderId="0" xfId="0" applyFont="1"/>
    <xf numFmtId="0" fontId="0" fillId="6" borderId="0" xfId="0" applyFill="1" applyAlignment="1">
      <alignment horizontal="center" vertical="center"/>
    </xf>
    <xf numFmtId="0" fontId="0" fillId="7" borderId="0" xfId="0" applyFill="1"/>
    <xf numFmtId="0" fontId="0" fillId="0" borderId="0" xfId="0" applyAlignment="1">
      <alignment vertical="center"/>
    </xf>
    <xf numFmtId="0" fontId="0" fillId="8" borderId="0" xfId="0" applyFill="1" applyAlignment="1">
      <alignment horizontal="center"/>
    </xf>
    <xf numFmtId="0" fontId="0" fillId="8" borderId="0" xfId="0" applyFill="1"/>
    <xf numFmtId="0" fontId="18" fillId="9" borderId="0" xfId="0" applyFont="1" applyFill="1" applyAlignment="1">
      <alignment vertical="center" wrapText="1"/>
    </xf>
    <xf numFmtId="0" fontId="0" fillId="9" borderId="0" xfId="0" applyFill="1"/>
    <xf numFmtId="0" fontId="19" fillId="9" borderId="0" xfId="0" applyFont="1" applyFill="1" applyAlignment="1">
      <alignment horizontal="center" vertical="center" wrapText="1"/>
    </xf>
    <xf numFmtId="0" fontId="0" fillId="7" borderId="0" xfId="0" applyFill="1" applyAlignment="1">
      <alignment horizontal="center"/>
    </xf>
    <xf numFmtId="1" fontId="0" fillId="0" borderId="0" xfId="0" applyNumberFormat="1" applyAlignment="1">
      <alignment horizontal="center"/>
    </xf>
    <xf numFmtId="1" fontId="0" fillId="7" borderId="0" xfId="0" applyNumberFormat="1" applyFill="1" applyAlignment="1">
      <alignment horizontal="center"/>
    </xf>
    <xf numFmtId="164" fontId="0" fillId="0" borderId="0" xfId="0" applyNumberFormat="1" applyAlignment="1">
      <alignment horizontal="center"/>
    </xf>
    <xf numFmtId="164" fontId="0" fillId="7" borderId="0" xfId="0" applyNumberFormat="1" applyFill="1" applyAlignment="1">
      <alignment horizontal="center"/>
    </xf>
    <xf numFmtId="164" fontId="0" fillId="8" borderId="0" xfId="0" applyNumberFormat="1" applyFill="1" applyAlignment="1">
      <alignment horizontal="center"/>
    </xf>
    <xf numFmtId="0" fontId="0" fillId="3" borderId="0" xfId="0" applyFill="1" applyAlignment="1">
      <alignment horizontal="center" vertical="center"/>
    </xf>
    <xf numFmtId="0" fontId="0" fillId="6" borderId="0" xfId="0" applyFill="1" applyAlignment="1">
      <alignment horizontal="left" vertical="center"/>
    </xf>
    <xf numFmtId="2" fontId="0" fillId="6" borderId="0" xfId="0" applyNumberFormat="1" applyFill="1" applyAlignment="1">
      <alignment horizontal="center" vertical="center"/>
    </xf>
    <xf numFmtId="44" fontId="0" fillId="0" borderId="0" xfId="3" applyFont="1"/>
    <xf numFmtId="44" fontId="0" fillId="6" borderId="0" xfId="3" applyFont="1" applyFill="1"/>
    <xf numFmtId="44" fontId="0" fillId="0" borderId="0" xfId="3" applyFont="1" applyAlignment="1">
      <alignment horizontal="left" vertical="center"/>
    </xf>
    <xf numFmtId="44" fontId="0" fillId="0" borderId="0" xfId="0" applyNumberFormat="1"/>
    <xf numFmtId="0" fontId="15" fillId="0" borderId="0" xfId="0" applyFont="1" applyAlignment="1">
      <alignment horizontal="center"/>
    </xf>
    <xf numFmtId="0" fontId="15" fillId="0" borderId="0" xfId="0" applyFont="1" applyAlignment="1">
      <alignment vertical="center" wrapText="1"/>
    </xf>
    <xf numFmtId="0" fontId="20" fillId="0" borderId="0" xfId="0" applyFont="1" applyAlignment="1">
      <alignment vertical="center" wrapText="1"/>
    </xf>
    <xf numFmtId="0" fontId="0" fillId="10" borderId="0" xfId="0" applyFill="1" applyAlignment="1">
      <alignment horizontal="center"/>
    </xf>
    <xf numFmtId="0" fontId="0" fillId="10" borderId="0" xfId="0" applyFill="1"/>
    <xf numFmtId="165" fontId="6" fillId="11" borderId="0" xfId="0" applyNumberFormat="1" applyFont="1" applyFill="1" applyAlignment="1">
      <alignment horizontal="center"/>
    </xf>
    <xf numFmtId="0" fontId="0" fillId="11" borderId="0" xfId="0" applyFill="1" applyAlignment="1">
      <alignment horizontal="center"/>
    </xf>
    <xf numFmtId="0" fontId="6" fillId="11" borderId="0" xfId="0" applyFont="1" applyFill="1"/>
    <xf numFmtId="44" fontId="0" fillId="0" borderId="0" xfId="3" applyFont="1" applyFill="1"/>
    <xf numFmtId="0" fontId="5" fillId="0" borderId="0" xfId="2" applyFont="1" applyAlignment="1" applyProtection="1">
      <alignment horizontal="left" vertical="center"/>
      <protection hidden="1"/>
    </xf>
    <xf numFmtId="0" fontId="2" fillId="0" borderId="0" xfId="0" applyFont="1" applyAlignment="1">
      <alignment vertical="center" wrapText="1"/>
    </xf>
    <xf numFmtId="0" fontId="2" fillId="0" borderId="0" xfId="0" applyFont="1" applyAlignment="1">
      <alignment horizontal="center"/>
    </xf>
    <xf numFmtId="0" fontId="0" fillId="0" borderId="0" xfId="0" quotePrefix="1" applyAlignment="1">
      <alignment horizontal="center" vertical="center"/>
    </xf>
    <xf numFmtId="0" fontId="0" fillId="6" borderId="1" xfId="0" applyFill="1" applyBorder="1" applyAlignment="1">
      <alignment horizontal="center" vertical="center"/>
    </xf>
    <xf numFmtId="0" fontId="7" fillId="6" borderId="1" xfId="0" applyFont="1" applyFill="1" applyBorder="1" applyAlignment="1">
      <alignment horizontal="center" vertical="center"/>
    </xf>
    <xf numFmtId="0" fontId="0" fillId="12" borderId="1" xfId="0" applyFill="1" applyBorder="1" applyAlignment="1">
      <alignment horizontal="center" vertical="center"/>
    </xf>
    <xf numFmtId="0" fontId="6" fillId="12" borderId="1" xfId="0" applyFont="1" applyFill="1" applyBorder="1" applyAlignment="1">
      <alignment horizontal="center" vertical="center"/>
    </xf>
    <xf numFmtId="0" fontId="7" fillId="12" borderId="1" xfId="0" applyFont="1" applyFill="1" applyBorder="1" applyAlignment="1">
      <alignment horizontal="center" vertical="center"/>
    </xf>
    <xf numFmtId="0" fontId="6" fillId="0" borderId="0" xfId="0" applyFont="1" applyAlignment="1">
      <alignment horizontal="center" vertical="center"/>
    </xf>
    <xf numFmtId="0" fontId="6" fillId="3" borderId="1" xfId="0" applyFont="1" applyFill="1" applyBorder="1" applyAlignment="1">
      <alignment horizontal="center" wrapText="1"/>
    </xf>
    <xf numFmtId="0" fontId="2" fillId="6" borderId="0" xfId="0" applyFont="1" applyFill="1" applyAlignment="1">
      <alignment vertical="center" wrapText="1"/>
    </xf>
    <xf numFmtId="0" fontId="8" fillId="0" borderId="0" xfId="0" applyFont="1"/>
    <xf numFmtId="0" fontId="0" fillId="5" borderId="0" xfId="0" applyFill="1" applyAlignment="1">
      <alignment horizontal="left" vertical="center"/>
    </xf>
    <xf numFmtId="0" fontId="0" fillId="5" borderId="0" xfId="0" applyFill="1" applyAlignment="1">
      <alignment horizontal="center" vertical="center"/>
    </xf>
    <xf numFmtId="0" fontId="0" fillId="5" borderId="0" xfId="0" quotePrefix="1" applyFill="1" applyAlignment="1">
      <alignment horizontal="center" vertical="center"/>
    </xf>
    <xf numFmtId="0" fontId="0" fillId="5" borderId="0" xfId="0" applyFill="1"/>
    <xf numFmtId="0" fontId="0" fillId="5" borderId="0" xfId="0" applyFill="1" applyAlignment="1">
      <alignment horizontal="center"/>
    </xf>
    <xf numFmtId="44" fontId="0" fillId="5" borderId="0" xfId="3" applyFont="1" applyFill="1"/>
    <xf numFmtId="2" fontId="0" fillId="5" borderId="0" xfId="0" applyNumberFormat="1" applyFill="1" applyAlignment="1">
      <alignment horizontal="center" vertical="center"/>
    </xf>
    <xf numFmtId="44" fontId="0" fillId="0" borderId="0" xfId="3" applyFont="1" applyAlignment="1">
      <alignment vertical="center"/>
    </xf>
    <xf numFmtId="0" fontId="0" fillId="7" borderId="0" xfId="0" applyFill="1" applyAlignment="1">
      <alignment horizontal="center" vertical="center"/>
    </xf>
    <xf numFmtId="1" fontId="0" fillId="5" borderId="0" xfId="0" applyNumberFormat="1" applyFill="1" applyAlignment="1">
      <alignment horizontal="center" vertical="center"/>
    </xf>
    <xf numFmtId="44" fontId="0" fillId="0" borderId="0" xfId="3" applyFont="1" applyAlignment="1">
      <alignment horizontal="center" vertical="center"/>
    </xf>
    <xf numFmtId="0" fontId="0" fillId="13" borderId="0" xfId="0" applyFill="1"/>
    <xf numFmtId="0" fontId="0" fillId="13" borderId="0" xfId="0" applyFill="1" applyAlignment="1">
      <alignment horizontal="center"/>
    </xf>
    <xf numFmtId="164" fontId="0" fillId="13" borderId="0" xfId="0" applyNumberFormat="1" applyFill="1" applyAlignment="1">
      <alignment horizontal="center"/>
    </xf>
    <xf numFmtId="1" fontId="0" fillId="13" borderId="0" xfId="0" applyNumberFormat="1" applyFill="1" applyAlignment="1">
      <alignment horizontal="center"/>
    </xf>
    <xf numFmtId="0" fontId="0" fillId="7" borderId="0" xfId="0" applyFill="1" applyAlignment="1">
      <alignment horizontal="left" vertical="center"/>
    </xf>
    <xf numFmtId="0" fontId="0" fillId="14" borderId="0" xfId="0" applyFill="1" applyAlignment="1">
      <alignment horizontal="center"/>
    </xf>
    <xf numFmtId="0" fontId="6" fillId="14" borderId="0" xfId="0" applyFont="1" applyFill="1"/>
    <xf numFmtId="0" fontId="0" fillId="15" borderId="0" xfId="0" applyFill="1" applyAlignment="1">
      <alignment horizontal="center"/>
    </xf>
    <xf numFmtId="0" fontId="0" fillId="15" borderId="0" xfId="0" applyFill="1"/>
    <xf numFmtId="0" fontId="0" fillId="3" borderId="0" xfId="0" applyFill="1" applyAlignment="1">
      <alignment horizontal="center"/>
    </xf>
    <xf numFmtId="0" fontId="0" fillId="3" borderId="0" xfId="0" applyFill="1"/>
    <xf numFmtId="0" fontId="11" fillId="3" borderId="1" xfId="0" applyFont="1" applyFill="1" applyBorder="1" applyAlignment="1">
      <alignment horizontal="center" vertical="center"/>
    </xf>
    <xf numFmtId="0" fontId="2" fillId="6" borderId="0" xfId="0" applyFont="1" applyFill="1" applyAlignment="1">
      <alignment horizontal="center" vertical="center"/>
    </xf>
    <xf numFmtId="0" fontId="0" fillId="6" borderId="0" xfId="0" applyFill="1" applyAlignment="1">
      <alignment vertical="center"/>
    </xf>
    <xf numFmtId="0" fontId="8" fillId="5" borderId="1" xfId="0" applyFont="1" applyFill="1" applyBorder="1" applyAlignment="1">
      <alignment horizontal="center" wrapText="1"/>
    </xf>
    <xf numFmtId="44" fontId="0" fillId="0" borderId="0" xfId="3" applyFont="1" applyAlignment="1">
      <alignment horizontal="center" wrapText="1"/>
    </xf>
    <xf numFmtId="44" fontId="0" fillId="0" borderId="0" xfId="3" applyFont="1" applyFill="1" applyAlignment="1">
      <alignment vertical="center"/>
    </xf>
    <xf numFmtId="0" fontId="8" fillId="5" borderId="2" xfId="0" applyFont="1" applyFill="1" applyBorder="1" applyAlignment="1">
      <alignment horizontal="center" vertical="center" wrapText="1"/>
    </xf>
    <xf numFmtId="0" fontId="8" fillId="5" borderId="0" xfId="0" applyFont="1" applyFill="1" applyAlignment="1">
      <alignment horizontal="center" wrapText="1"/>
    </xf>
    <xf numFmtId="0" fontId="8" fillId="5" borderId="3" xfId="0" applyFont="1" applyFill="1" applyBorder="1" applyAlignment="1">
      <alignment horizontal="center" vertical="center" wrapText="1"/>
    </xf>
    <xf numFmtId="0" fontId="8" fillId="5" borderId="4" xfId="0" applyFont="1" applyFill="1" applyBorder="1" applyAlignment="1">
      <alignment horizontal="center" vertical="center" wrapText="1"/>
    </xf>
    <xf numFmtId="0" fontId="0" fillId="0" borderId="1" xfId="0" applyBorder="1" applyAlignment="1">
      <alignment horizontal="center"/>
    </xf>
    <xf numFmtId="166" fontId="0" fillId="0" borderId="1" xfId="0" applyNumberFormat="1" applyBorder="1" applyAlignment="1">
      <alignment horizontal="center"/>
    </xf>
    <xf numFmtId="0" fontId="24" fillId="16" borderId="1" xfId="0" applyFont="1" applyFill="1" applyBorder="1"/>
    <xf numFmtId="0" fontId="24" fillId="16" borderId="1" xfId="0" applyFont="1" applyFill="1" applyBorder="1" applyAlignment="1">
      <alignment horizontal="center"/>
    </xf>
    <xf numFmtId="166" fontId="24" fillId="16" borderId="1" xfId="0" applyNumberFormat="1" applyFont="1" applyFill="1" applyBorder="1" applyAlignment="1">
      <alignment horizontal="center"/>
    </xf>
    <xf numFmtId="0" fontId="24" fillId="16" borderId="0" xfId="0" applyFont="1" applyFill="1" applyAlignment="1">
      <alignment horizontal="center"/>
    </xf>
    <xf numFmtId="2" fontId="0" fillId="0" borderId="1" xfId="0" applyNumberFormat="1" applyBorder="1" applyAlignment="1">
      <alignment horizontal="center"/>
    </xf>
    <xf numFmtId="2" fontId="24" fillId="16" borderId="1" xfId="0" applyNumberFormat="1" applyFont="1" applyFill="1" applyBorder="1" applyAlignment="1">
      <alignment horizontal="center"/>
    </xf>
    <xf numFmtId="0" fontId="24" fillId="16" borderId="5" xfId="0" applyFont="1" applyFill="1" applyBorder="1" applyAlignment="1">
      <alignment horizontal="center" vertical="center" wrapText="1"/>
    </xf>
    <xf numFmtId="0" fontId="24" fillId="16" borderId="6" xfId="0" applyFont="1" applyFill="1" applyBorder="1" applyAlignment="1">
      <alignment horizontal="center"/>
    </xf>
    <xf numFmtId="0" fontId="24" fillId="16" borderId="7" xfId="0" applyFont="1" applyFill="1" applyBorder="1" applyAlignment="1">
      <alignment horizontal="center"/>
    </xf>
    <xf numFmtId="0" fontId="24" fillId="16" borderId="1" xfId="0" applyFont="1" applyFill="1" applyBorder="1" applyAlignment="1">
      <alignment horizontal="center" vertical="center"/>
    </xf>
    <xf numFmtId="0" fontId="24" fillId="0" borderId="0" xfId="0" applyFont="1" applyAlignment="1">
      <alignment horizontal="center"/>
    </xf>
    <xf numFmtId="0" fontId="24" fillId="16" borderId="0" xfId="0" applyFont="1" applyFill="1" applyAlignment="1">
      <alignment horizontal="center" vertical="center"/>
    </xf>
    <xf numFmtId="0" fontId="25" fillId="16" borderId="0" xfId="0" applyFont="1" applyFill="1" applyAlignment="1">
      <alignment horizontal="center" vertical="center"/>
    </xf>
    <xf numFmtId="0" fontId="24" fillId="16" borderId="0" xfId="0" applyFont="1" applyFill="1"/>
    <xf numFmtId="0" fontId="24" fillId="16" borderId="0" xfId="0" applyFont="1" applyFill="1" applyAlignment="1">
      <alignment horizontal="left" vertical="center"/>
    </xf>
    <xf numFmtId="44" fontId="24" fillId="16" borderId="0" xfId="3" applyFont="1" applyFill="1"/>
    <xf numFmtId="0" fontId="26" fillId="16" borderId="0" xfId="0" applyFont="1" applyFill="1" applyAlignment="1">
      <alignment horizontal="center" vertical="center"/>
    </xf>
    <xf numFmtId="0" fontId="26" fillId="16" borderId="0" xfId="0" applyFont="1" applyFill="1" applyAlignment="1">
      <alignment horizontal="center"/>
    </xf>
    <xf numFmtId="0" fontId="26" fillId="16" borderId="0" xfId="0" applyFont="1" applyFill="1"/>
    <xf numFmtId="0" fontId="24" fillId="16" borderId="0" xfId="0" applyFont="1" applyFill="1" applyAlignment="1">
      <alignment vertical="center" wrapText="1"/>
    </xf>
    <xf numFmtId="0" fontId="28" fillId="16" borderId="0" xfId="0" applyFont="1" applyFill="1" applyAlignment="1">
      <alignment wrapText="1"/>
    </xf>
    <xf numFmtId="0" fontId="24" fillId="16" borderId="0" xfId="0" applyFont="1" applyFill="1" applyAlignment="1">
      <alignment horizontal="left"/>
    </xf>
    <xf numFmtId="0" fontId="27" fillId="0" borderId="0" xfId="0" applyFont="1" applyAlignment="1">
      <alignment horizontal="center"/>
    </xf>
    <xf numFmtId="0" fontId="15" fillId="0" borderId="0" xfId="0" applyFont="1"/>
    <xf numFmtId="0" fontId="27" fillId="5" borderId="1" xfId="0" applyFont="1" applyFill="1" applyBorder="1" applyAlignment="1">
      <alignment horizontal="center" vertical="center" wrapText="1"/>
    </xf>
    <xf numFmtId="0" fontId="27" fillId="0" borderId="1" xfId="0" applyFont="1" applyBorder="1"/>
    <xf numFmtId="0" fontId="27" fillId="0" borderId="1" xfId="0" applyFont="1" applyBorder="1" applyAlignment="1">
      <alignment horizontal="center"/>
    </xf>
    <xf numFmtId="166" fontId="15" fillId="0" borderId="1" xfId="0" applyNumberFormat="1" applyFont="1" applyBorder="1" applyAlignment="1">
      <alignment horizontal="center"/>
    </xf>
    <xf numFmtId="2" fontId="27" fillId="0" borderId="1" xfId="0" applyNumberFormat="1" applyFont="1" applyBorder="1" applyAlignment="1">
      <alignment horizontal="center"/>
    </xf>
    <xf numFmtId="0" fontId="26" fillId="16" borderId="1" xfId="0" applyFont="1" applyFill="1" applyBorder="1"/>
    <xf numFmtId="0" fontId="26" fillId="16" borderId="1" xfId="0" applyFont="1" applyFill="1" applyBorder="1" applyAlignment="1">
      <alignment horizontal="center"/>
    </xf>
    <xf numFmtId="2" fontId="26" fillId="16" borderId="1" xfId="0" applyNumberFormat="1" applyFont="1" applyFill="1" applyBorder="1" applyAlignment="1">
      <alignment horizontal="center"/>
    </xf>
    <xf numFmtId="0" fontId="23" fillId="0" borderId="0" xfId="0" applyFont="1"/>
    <xf numFmtId="165" fontId="24" fillId="16" borderId="0" xfId="0" applyNumberFormat="1" applyFont="1" applyFill="1" applyAlignment="1">
      <alignment horizontal="center"/>
    </xf>
    <xf numFmtId="0" fontId="24" fillId="0" borderId="0" xfId="0" applyFont="1"/>
    <xf numFmtId="0" fontId="0" fillId="0" borderId="0" xfId="0" applyAlignment="1">
      <alignment horizontal="center"/>
    </xf>
  </cellXfs>
  <cellStyles count="4">
    <cellStyle name="20% - Accent1 2" xfId="1" xr:uid="{4B6C72F7-C4CA-450E-9C13-94CEF72F8B8D}"/>
    <cellStyle name="Currency" xfId="3" builtinId="4"/>
    <cellStyle name="Normal" xfId="0" builtinId="0"/>
    <cellStyle name="Normal 2" xfId="2" xr:uid="{51BAEE36-5A10-4116-91F7-14A2F23EB466}"/>
  </cellStyles>
  <dxfs count="0"/>
  <tableStyles count="0" defaultTableStyle="TableStyleMedium2" defaultPivotStyle="PivotStyleLight16"/>
  <colors>
    <mruColors>
      <color rgb="FF009999"/>
      <color rgb="FF33CCCC"/>
      <color rgb="FF00CC99"/>
      <color rgb="FF006699"/>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Structure" Target="richData/rdrichvaluestructure.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 Target="richData/rdrichvalue.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22/10/relationships/richValueRel" Target="richData/richValueRel.xml"/></Relationships>
</file>

<file path=xl/drawings/_rels/drawing1.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_rels/drawing2.xml.rels><?xml version="1.0" encoding="UTF-8" standalone="yes"?>
<Relationships xmlns="http://schemas.openxmlformats.org/package/2006/relationships"><Relationship Id="rId1" Type="http://schemas.openxmlformats.org/officeDocument/2006/relationships/image" Target="../media/image11.png"/></Relationships>
</file>

<file path=xl/drawings/_rels/drawing3.xml.rels><?xml version="1.0" encoding="UTF-8" standalone="yes"?>
<Relationships xmlns="http://schemas.openxmlformats.org/package/2006/relationships"><Relationship Id="rId13" Type="http://schemas.openxmlformats.org/officeDocument/2006/relationships/image" Target="../media/image24.png"/><Relationship Id="rId18" Type="http://schemas.openxmlformats.org/officeDocument/2006/relationships/image" Target="../media/image29.png"/><Relationship Id="rId26" Type="http://schemas.openxmlformats.org/officeDocument/2006/relationships/image" Target="../media/image37.png"/><Relationship Id="rId39" Type="http://schemas.openxmlformats.org/officeDocument/2006/relationships/image" Target="../media/image50.png"/><Relationship Id="rId21" Type="http://schemas.openxmlformats.org/officeDocument/2006/relationships/image" Target="../media/image32.png"/><Relationship Id="rId34" Type="http://schemas.openxmlformats.org/officeDocument/2006/relationships/image" Target="../media/image45.png"/><Relationship Id="rId42" Type="http://schemas.openxmlformats.org/officeDocument/2006/relationships/image" Target="../media/image53.png"/><Relationship Id="rId47" Type="http://schemas.openxmlformats.org/officeDocument/2006/relationships/image" Target="../media/image58.png"/><Relationship Id="rId7" Type="http://schemas.openxmlformats.org/officeDocument/2006/relationships/image" Target="../media/image18.png"/><Relationship Id="rId2" Type="http://schemas.openxmlformats.org/officeDocument/2006/relationships/image" Target="../media/image13.png"/><Relationship Id="rId16" Type="http://schemas.openxmlformats.org/officeDocument/2006/relationships/image" Target="../media/image27.png"/><Relationship Id="rId29" Type="http://schemas.openxmlformats.org/officeDocument/2006/relationships/image" Target="../media/image40.png"/><Relationship Id="rId11" Type="http://schemas.openxmlformats.org/officeDocument/2006/relationships/image" Target="../media/image22.png"/><Relationship Id="rId24" Type="http://schemas.openxmlformats.org/officeDocument/2006/relationships/image" Target="../media/image35.png"/><Relationship Id="rId32" Type="http://schemas.openxmlformats.org/officeDocument/2006/relationships/image" Target="../media/image43.png"/><Relationship Id="rId37" Type="http://schemas.openxmlformats.org/officeDocument/2006/relationships/image" Target="../media/image48.png"/><Relationship Id="rId40" Type="http://schemas.openxmlformats.org/officeDocument/2006/relationships/image" Target="../media/image51.png"/><Relationship Id="rId45" Type="http://schemas.openxmlformats.org/officeDocument/2006/relationships/image" Target="../media/image56.png"/><Relationship Id="rId5" Type="http://schemas.openxmlformats.org/officeDocument/2006/relationships/image" Target="../media/image16.png"/><Relationship Id="rId15" Type="http://schemas.openxmlformats.org/officeDocument/2006/relationships/image" Target="../media/image26.png"/><Relationship Id="rId23" Type="http://schemas.openxmlformats.org/officeDocument/2006/relationships/image" Target="../media/image34.png"/><Relationship Id="rId28" Type="http://schemas.openxmlformats.org/officeDocument/2006/relationships/image" Target="../media/image39.png"/><Relationship Id="rId36" Type="http://schemas.openxmlformats.org/officeDocument/2006/relationships/image" Target="../media/image47.png"/><Relationship Id="rId49" Type="http://schemas.openxmlformats.org/officeDocument/2006/relationships/image" Target="../media/image60.png"/><Relationship Id="rId10" Type="http://schemas.openxmlformats.org/officeDocument/2006/relationships/image" Target="../media/image21.png"/><Relationship Id="rId19" Type="http://schemas.openxmlformats.org/officeDocument/2006/relationships/image" Target="../media/image30.png"/><Relationship Id="rId31" Type="http://schemas.openxmlformats.org/officeDocument/2006/relationships/image" Target="../media/image42.png"/><Relationship Id="rId44" Type="http://schemas.openxmlformats.org/officeDocument/2006/relationships/image" Target="../media/image55.png"/><Relationship Id="rId4" Type="http://schemas.openxmlformats.org/officeDocument/2006/relationships/image" Target="../media/image15.png"/><Relationship Id="rId9" Type="http://schemas.openxmlformats.org/officeDocument/2006/relationships/image" Target="../media/image20.png"/><Relationship Id="rId14" Type="http://schemas.openxmlformats.org/officeDocument/2006/relationships/image" Target="../media/image25.png"/><Relationship Id="rId22" Type="http://schemas.openxmlformats.org/officeDocument/2006/relationships/image" Target="../media/image33.png"/><Relationship Id="rId27" Type="http://schemas.openxmlformats.org/officeDocument/2006/relationships/image" Target="../media/image38.png"/><Relationship Id="rId30" Type="http://schemas.openxmlformats.org/officeDocument/2006/relationships/image" Target="../media/image41.png"/><Relationship Id="rId35" Type="http://schemas.openxmlformats.org/officeDocument/2006/relationships/image" Target="../media/image46.png"/><Relationship Id="rId43" Type="http://schemas.openxmlformats.org/officeDocument/2006/relationships/image" Target="../media/image54.png"/><Relationship Id="rId48" Type="http://schemas.openxmlformats.org/officeDocument/2006/relationships/image" Target="../media/image59.png"/><Relationship Id="rId8" Type="http://schemas.openxmlformats.org/officeDocument/2006/relationships/image" Target="../media/image19.png"/><Relationship Id="rId3" Type="http://schemas.openxmlformats.org/officeDocument/2006/relationships/image" Target="../media/image14.png"/><Relationship Id="rId12" Type="http://schemas.openxmlformats.org/officeDocument/2006/relationships/image" Target="../media/image23.png"/><Relationship Id="rId17" Type="http://schemas.openxmlformats.org/officeDocument/2006/relationships/image" Target="../media/image28.png"/><Relationship Id="rId25" Type="http://schemas.openxmlformats.org/officeDocument/2006/relationships/image" Target="../media/image36.png"/><Relationship Id="rId33" Type="http://schemas.openxmlformats.org/officeDocument/2006/relationships/image" Target="../media/image44.png"/><Relationship Id="rId38" Type="http://schemas.openxmlformats.org/officeDocument/2006/relationships/image" Target="../media/image49.png"/><Relationship Id="rId46" Type="http://schemas.openxmlformats.org/officeDocument/2006/relationships/image" Target="../media/image57.png"/><Relationship Id="rId20" Type="http://schemas.openxmlformats.org/officeDocument/2006/relationships/image" Target="../media/image31.png"/><Relationship Id="rId41" Type="http://schemas.openxmlformats.org/officeDocument/2006/relationships/image" Target="../media/image52.png"/><Relationship Id="rId1" Type="http://schemas.openxmlformats.org/officeDocument/2006/relationships/image" Target="../media/image12.png"/><Relationship Id="rId6" Type="http://schemas.openxmlformats.org/officeDocument/2006/relationships/image" Target="../media/image17.png"/></Relationships>
</file>

<file path=xl/drawings/_rels/drawing4.xml.rels><?xml version="1.0" encoding="UTF-8" standalone="yes"?>
<Relationships xmlns="http://schemas.openxmlformats.org/package/2006/relationships"><Relationship Id="rId1" Type="http://schemas.openxmlformats.org/officeDocument/2006/relationships/image" Target="../media/image61.png"/></Relationships>
</file>

<file path=xl/drawings/_rels/drawing5.xml.rels><?xml version="1.0" encoding="UTF-8" standalone="yes"?>
<Relationships xmlns="http://schemas.openxmlformats.org/package/2006/relationships"><Relationship Id="rId3" Type="http://schemas.openxmlformats.org/officeDocument/2006/relationships/image" Target="../media/image64.png"/><Relationship Id="rId7" Type="http://schemas.openxmlformats.org/officeDocument/2006/relationships/image" Target="../media/image68.png"/><Relationship Id="rId2" Type="http://schemas.openxmlformats.org/officeDocument/2006/relationships/image" Target="../media/image63.png"/><Relationship Id="rId1" Type="http://schemas.openxmlformats.org/officeDocument/2006/relationships/image" Target="../media/image62.png"/><Relationship Id="rId6" Type="http://schemas.openxmlformats.org/officeDocument/2006/relationships/image" Target="../media/image67.png"/><Relationship Id="rId5" Type="http://schemas.openxmlformats.org/officeDocument/2006/relationships/image" Target="../media/image66.png"/><Relationship Id="rId4" Type="http://schemas.openxmlformats.org/officeDocument/2006/relationships/image" Target="../media/image65.png"/></Relationships>
</file>

<file path=xl/drawings/drawing1.xml><?xml version="1.0" encoding="utf-8"?>
<xdr:wsDr xmlns:xdr="http://schemas.openxmlformats.org/drawingml/2006/spreadsheetDrawing" xmlns:a="http://schemas.openxmlformats.org/drawingml/2006/main">
  <xdr:twoCellAnchor editAs="oneCell">
    <xdr:from>
      <xdr:col>11</xdr:col>
      <xdr:colOff>69953</xdr:colOff>
      <xdr:row>1</xdr:row>
      <xdr:rowOff>0</xdr:rowOff>
    </xdr:from>
    <xdr:to>
      <xdr:col>11</xdr:col>
      <xdr:colOff>542361</xdr:colOff>
      <xdr:row>1</xdr:row>
      <xdr:rowOff>469900</xdr:rowOff>
    </xdr:to>
    <xdr:pic>
      <xdr:nvPicPr>
        <xdr:cNvPr id="2" name="Picture 1">
          <a:extLst>
            <a:ext uri="{FF2B5EF4-FFF2-40B4-BE49-F238E27FC236}">
              <a16:creationId xmlns:a16="http://schemas.microsoft.com/office/drawing/2014/main" id="{DCED93F4-1F4D-F035-B643-A544D56030D7}"/>
            </a:ext>
          </a:extLst>
        </xdr:cNvPr>
        <xdr:cNvPicPr>
          <a:picLocks noChangeAspect="1"/>
        </xdr:cNvPicPr>
      </xdr:nvPicPr>
      <xdr:blipFill>
        <a:blip xmlns:r="http://schemas.openxmlformats.org/officeDocument/2006/relationships" r:embed="rId1"/>
        <a:stretch>
          <a:fillRect/>
        </a:stretch>
      </xdr:blipFill>
      <xdr:spPr>
        <a:xfrm>
          <a:off x="7582003" y="501650"/>
          <a:ext cx="472408" cy="469900"/>
        </a:xfrm>
        <a:prstGeom prst="rect">
          <a:avLst/>
        </a:prstGeom>
      </xdr:spPr>
    </xdr:pic>
    <xdr:clientData/>
  </xdr:twoCellAnchor>
  <xdr:twoCellAnchor editAs="oneCell">
    <xdr:from>
      <xdr:col>11</xdr:col>
      <xdr:colOff>95250</xdr:colOff>
      <xdr:row>3</xdr:row>
      <xdr:rowOff>44450</xdr:rowOff>
    </xdr:from>
    <xdr:to>
      <xdr:col>11</xdr:col>
      <xdr:colOff>567658</xdr:colOff>
      <xdr:row>4</xdr:row>
      <xdr:rowOff>6350</xdr:rowOff>
    </xdr:to>
    <xdr:pic>
      <xdr:nvPicPr>
        <xdr:cNvPr id="4" name="Picture 3">
          <a:extLst>
            <a:ext uri="{FF2B5EF4-FFF2-40B4-BE49-F238E27FC236}">
              <a16:creationId xmlns:a16="http://schemas.microsoft.com/office/drawing/2014/main" id="{B1AD1B30-7A6B-45D4-8CD6-F6243F4E8745}"/>
            </a:ext>
          </a:extLst>
        </xdr:cNvPr>
        <xdr:cNvPicPr>
          <a:picLocks noChangeAspect="1"/>
        </xdr:cNvPicPr>
      </xdr:nvPicPr>
      <xdr:blipFill>
        <a:blip xmlns:r="http://schemas.openxmlformats.org/officeDocument/2006/relationships" r:embed="rId1"/>
        <a:stretch>
          <a:fillRect/>
        </a:stretch>
      </xdr:blipFill>
      <xdr:spPr>
        <a:xfrm>
          <a:off x="7607300" y="1562100"/>
          <a:ext cx="472408" cy="469900"/>
        </a:xfrm>
        <a:prstGeom prst="rect">
          <a:avLst/>
        </a:prstGeom>
      </xdr:spPr>
    </xdr:pic>
    <xdr:clientData/>
  </xdr:twoCellAnchor>
  <xdr:twoCellAnchor editAs="oneCell">
    <xdr:from>
      <xdr:col>11</xdr:col>
      <xdr:colOff>82551</xdr:colOff>
      <xdr:row>2</xdr:row>
      <xdr:rowOff>25401</xdr:rowOff>
    </xdr:from>
    <xdr:to>
      <xdr:col>11</xdr:col>
      <xdr:colOff>533401</xdr:colOff>
      <xdr:row>2</xdr:row>
      <xdr:rowOff>476251</xdr:rowOff>
    </xdr:to>
    <xdr:pic>
      <xdr:nvPicPr>
        <xdr:cNvPr id="18" name="Picture 17">
          <a:extLst>
            <a:ext uri="{FF2B5EF4-FFF2-40B4-BE49-F238E27FC236}">
              <a16:creationId xmlns:a16="http://schemas.microsoft.com/office/drawing/2014/main" id="{99C39793-587F-DE43-96B3-2E07A0DA0DF4}"/>
            </a:ext>
          </a:extLst>
        </xdr:cNvPr>
        <xdr:cNvPicPr>
          <a:picLocks noChangeAspect="1"/>
        </xdr:cNvPicPr>
      </xdr:nvPicPr>
      <xdr:blipFill>
        <a:blip xmlns:r="http://schemas.openxmlformats.org/officeDocument/2006/relationships" r:embed="rId2"/>
        <a:stretch>
          <a:fillRect/>
        </a:stretch>
      </xdr:blipFill>
      <xdr:spPr>
        <a:xfrm>
          <a:off x="7594601" y="1035051"/>
          <a:ext cx="450850" cy="450850"/>
        </a:xfrm>
        <a:prstGeom prst="rect">
          <a:avLst/>
        </a:prstGeom>
      </xdr:spPr>
    </xdr:pic>
    <xdr:clientData/>
  </xdr:twoCellAnchor>
  <xdr:twoCellAnchor editAs="oneCell">
    <xdr:from>
      <xdr:col>11</xdr:col>
      <xdr:colOff>120650</xdr:colOff>
      <xdr:row>4</xdr:row>
      <xdr:rowOff>38100</xdr:rowOff>
    </xdr:from>
    <xdr:to>
      <xdr:col>11</xdr:col>
      <xdr:colOff>571500</xdr:colOff>
      <xdr:row>4</xdr:row>
      <xdr:rowOff>488950</xdr:rowOff>
    </xdr:to>
    <xdr:pic>
      <xdr:nvPicPr>
        <xdr:cNvPr id="23" name="Picture 22">
          <a:extLst>
            <a:ext uri="{FF2B5EF4-FFF2-40B4-BE49-F238E27FC236}">
              <a16:creationId xmlns:a16="http://schemas.microsoft.com/office/drawing/2014/main" id="{2F9490EC-B480-4F66-A6E2-5565AFC5C822}"/>
            </a:ext>
          </a:extLst>
        </xdr:cNvPr>
        <xdr:cNvPicPr>
          <a:picLocks noChangeAspect="1"/>
        </xdr:cNvPicPr>
      </xdr:nvPicPr>
      <xdr:blipFill>
        <a:blip xmlns:r="http://schemas.openxmlformats.org/officeDocument/2006/relationships" r:embed="rId2"/>
        <a:stretch>
          <a:fillRect/>
        </a:stretch>
      </xdr:blipFill>
      <xdr:spPr>
        <a:xfrm>
          <a:off x="7632700" y="2063750"/>
          <a:ext cx="450850" cy="4508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69850</xdr:colOff>
      <xdr:row>24</xdr:row>
      <xdr:rowOff>69878</xdr:rowOff>
    </xdr:from>
    <xdr:ext cx="10274017" cy="3179041"/>
    <xdr:pic>
      <xdr:nvPicPr>
        <xdr:cNvPr id="2" name="Picture 1">
          <a:extLst>
            <a:ext uri="{FF2B5EF4-FFF2-40B4-BE49-F238E27FC236}">
              <a16:creationId xmlns:a16="http://schemas.microsoft.com/office/drawing/2014/main" id="{E0B8B369-0621-4717-9AEA-267FBB927ECA}"/>
            </a:ext>
          </a:extLst>
        </xdr:cNvPr>
        <xdr:cNvPicPr>
          <a:picLocks noChangeAspect="1"/>
        </xdr:cNvPicPr>
      </xdr:nvPicPr>
      <xdr:blipFill>
        <a:blip xmlns:r="http://schemas.openxmlformats.org/officeDocument/2006/relationships" r:embed="rId1"/>
        <a:stretch>
          <a:fillRect/>
        </a:stretch>
      </xdr:blipFill>
      <xdr:spPr>
        <a:xfrm>
          <a:off x="69850" y="4673628"/>
          <a:ext cx="10274017" cy="3179041"/>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19</xdr:col>
      <xdr:colOff>0</xdr:colOff>
      <xdr:row>123</xdr:row>
      <xdr:rowOff>0</xdr:rowOff>
    </xdr:from>
    <xdr:to>
      <xdr:col>19</xdr:col>
      <xdr:colOff>628682</xdr:colOff>
      <xdr:row>123</xdr:row>
      <xdr:rowOff>450873</xdr:rowOff>
    </xdr:to>
    <xdr:pic>
      <xdr:nvPicPr>
        <xdr:cNvPr id="50" name="Picture 49">
          <a:extLst>
            <a:ext uri="{FF2B5EF4-FFF2-40B4-BE49-F238E27FC236}">
              <a16:creationId xmlns:a16="http://schemas.microsoft.com/office/drawing/2014/main" id="{E856D4AB-B6E4-F645-BDA6-515A9BEB9074}"/>
            </a:ext>
          </a:extLst>
        </xdr:cNvPr>
        <xdr:cNvPicPr>
          <a:picLocks noChangeAspect="1"/>
        </xdr:cNvPicPr>
      </xdr:nvPicPr>
      <xdr:blipFill>
        <a:blip xmlns:r="http://schemas.openxmlformats.org/officeDocument/2006/relationships" r:embed="rId1"/>
        <a:stretch>
          <a:fillRect/>
        </a:stretch>
      </xdr:blipFill>
      <xdr:spPr>
        <a:xfrm>
          <a:off x="21825857" y="53340000"/>
          <a:ext cx="628682" cy="450873"/>
        </a:xfrm>
        <a:prstGeom prst="rect">
          <a:avLst/>
        </a:prstGeom>
      </xdr:spPr>
    </xdr:pic>
    <xdr:clientData/>
  </xdr:twoCellAnchor>
  <xdr:twoCellAnchor editAs="oneCell">
    <xdr:from>
      <xdr:col>19</xdr:col>
      <xdr:colOff>36285</xdr:colOff>
      <xdr:row>45</xdr:row>
      <xdr:rowOff>9071</xdr:rowOff>
    </xdr:from>
    <xdr:to>
      <xdr:col>19</xdr:col>
      <xdr:colOff>725714</xdr:colOff>
      <xdr:row>45</xdr:row>
      <xdr:rowOff>439415</xdr:rowOff>
    </xdr:to>
    <xdr:pic>
      <xdr:nvPicPr>
        <xdr:cNvPr id="3" name="Picture 2">
          <a:extLst>
            <a:ext uri="{FF2B5EF4-FFF2-40B4-BE49-F238E27FC236}">
              <a16:creationId xmlns:a16="http://schemas.microsoft.com/office/drawing/2014/main" id="{7A28C39E-71B9-6047-A2B2-C580DFB1A79C}"/>
            </a:ext>
          </a:extLst>
        </xdr:cNvPr>
        <xdr:cNvPicPr>
          <a:picLocks noChangeAspect="1"/>
        </xdr:cNvPicPr>
      </xdr:nvPicPr>
      <xdr:blipFill>
        <a:blip xmlns:r="http://schemas.openxmlformats.org/officeDocument/2006/relationships" r:embed="rId2"/>
        <a:stretch>
          <a:fillRect/>
        </a:stretch>
      </xdr:blipFill>
      <xdr:spPr>
        <a:xfrm>
          <a:off x="21862142" y="20329071"/>
          <a:ext cx="689429" cy="430344"/>
        </a:xfrm>
        <a:prstGeom prst="rect">
          <a:avLst/>
        </a:prstGeom>
      </xdr:spPr>
    </xdr:pic>
    <xdr:clientData/>
  </xdr:twoCellAnchor>
  <xdr:twoCellAnchor editAs="oneCell">
    <xdr:from>
      <xdr:col>19</xdr:col>
      <xdr:colOff>45357</xdr:colOff>
      <xdr:row>43</xdr:row>
      <xdr:rowOff>36286</xdr:rowOff>
    </xdr:from>
    <xdr:to>
      <xdr:col>19</xdr:col>
      <xdr:colOff>686740</xdr:colOff>
      <xdr:row>43</xdr:row>
      <xdr:rowOff>493509</xdr:rowOff>
    </xdr:to>
    <xdr:pic>
      <xdr:nvPicPr>
        <xdr:cNvPr id="4" name="Picture 3">
          <a:extLst>
            <a:ext uri="{FF2B5EF4-FFF2-40B4-BE49-F238E27FC236}">
              <a16:creationId xmlns:a16="http://schemas.microsoft.com/office/drawing/2014/main" id="{959EBBB9-8E36-5A65-8986-903DBC246365}"/>
            </a:ext>
          </a:extLst>
        </xdr:cNvPr>
        <xdr:cNvPicPr>
          <a:picLocks noChangeAspect="1"/>
        </xdr:cNvPicPr>
      </xdr:nvPicPr>
      <xdr:blipFill>
        <a:blip xmlns:r="http://schemas.openxmlformats.org/officeDocument/2006/relationships" r:embed="rId3"/>
        <a:stretch>
          <a:fillRect/>
        </a:stretch>
      </xdr:blipFill>
      <xdr:spPr>
        <a:xfrm>
          <a:off x="21871214" y="19340286"/>
          <a:ext cx="641383" cy="457223"/>
        </a:xfrm>
        <a:prstGeom prst="rect">
          <a:avLst/>
        </a:prstGeom>
      </xdr:spPr>
    </xdr:pic>
    <xdr:clientData/>
  </xdr:twoCellAnchor>
  <xdr:twoCellAnchor editAs="oneCell">
    <xdr:from>
      <xdr:col>19</xdr:col>
      <xdr:colOff>36286</xdr:colOff>
      <xdr:row>44</xdr:row>
      <xdr:rowOff>36285</xdr:rowOff>
    </xdr:from>
    <xdr:to>
      <xdr:col>19</xdr:col>
      <xdr:colOff>747523</xdr:colOff>
      <xdr:row>44</xdr:row>
      <xdr:rowOff>449056</xdr:rowOff>
    </xdr:to>
    <xdr:pic>
      <xdr:nvPicPr>
        <xdr:cNvPr id="5" name="Picture 4">
          <a:extLst>
            <a:ext uri="{FF2B5EF4-FFF2-40B4-BE49-F238E27FC236}">
              <a16:creationId xmlns:a16="http://schemas.microsoft.com/office/drawing/2014/main" id="{6689A7A1-F22C-0EF3-A9F8-88947AD352E3}"/>
            </a:ext>
          </a:extLst>
        </xdr:cNvPr>
        <xdr:cNvPicPr>
          <a:picLocks noChangeAspect="1"/>
        </xdr:cNvPicPr>
      </xdr:nvPicPr>
      <xdr:blipFill>
        <a:blip xmlns:r="http://schemas.openxmlformats.org/officeDocument/2006/relationships" r:embed="rId4"/>
        <a:stretch>
          <a:fillRect/>
        </a:stretch>
      </xdr:blipFill>
      <xdr:spPr>
        <a:xfrm>
          <a:off x="21862143" y="19848285"/>
          <a:ext cx="711237" cy="412771"/>
        </a:xfrm>
        <a:prstGeom prst="rect">
          <a:avLst/>
        </a:prstGeom>
      </xdr:spPr>
    </xdr:pic>
    <xdr:clientData/>
  </xdr:twoCellAnchor>
  <xdr:twoCellAnchor editAs="oneCell">
    <xdr:from>
      <xdr:col>19</xdr:col>
      <xdr:colOff>0</xdr:colOff>
      <xdr:row>41</xdr:row>
      <xdr:rowOff>27214</xdr:rowOff>
    </xdr:from>
    <xdr:to>
      <xdr:col>19</xdr:col>
      <xdr:colOff>755689</xdr:colOff>
      <xdr:row>41</xdr:row>
      <xdr:rowOff>439985</xdr:rowOff>
    </xdr:to>
    <xdr:pic>
      <xdr:nvPicPr>
        <xdr:cNvPr id="6" name="Picture 5">
          <a:extLst>
            <a:ext uri="{FF2B5EF4-FFF2-40B4-BE49-F238E27FC236}">
              <a16:creationId xmlns:a16="http://schemas.microsoft.com/office/drawing/2014/main" id="{230AB6AF-7A07-98DA-FDBA-4101771CCE9E}"/>
            </a:ext>
          </a:extLst>
        </xdr:cNvPr>
        <xdr:cNvPicPr>
          <a:picLocks noChangeAspect="1"/>
        </xdr:cNvPicPr>
      </xdr:nvPicPr>
      <xdr:blipFill>
        <a:blip xmlns:r="http://schemas.openxmlformats.org/officeDocument/2006/relationships" r:embed="rId5"/>
        <a:stretch>
          <a:fillRect/>
        </a:stretch>
      </xdr:blipFill>
      <xdr:spPr>
        <a:xfrm>
          <a:off x="21825857" y="18315214"/>
          <a:ext cx="755689" cy="412771"/>
        </a:xfrm>
        <a:prstGeom prst="rect">
          <a:avLst/>
        </a:prstGeom>
      </xdr:spPr>
    </xdr:pic>
    <xdr:clientData/>
  </xdr:twoCellAnchor>
  <xdr:twoCellAnchor editAs="oneCell">
    <xdr:from>
      <xdr:col>19</xdr:col>
      <xdr:colOff>27214</xdr:colOff>
      <xdr:row>40</xdr:row>
      <xdr:rowOff>36286</xdr:rowOff>
    </xdr:from>
    <xdr:to>
      <xdr:col>20</xdr:col>
      <xdr:colOff>1853</xdr:colOff>
      <xdr:row>40</xdr:row>
      <xdr:rowOff>449057</xdr:rowOff>
    </xdr:to>
    <xdr:pic>
      <xdr:nvPicPr>
        <xdr:cNvPr id="7" name="Picture 6">
          <a:extLst>
            <a:ext uri="{FF2B5EF4-FFF2-40B4-BE49-F238E27FC236}">
              <a16:creationId xmlns:a16="http://schemas.microsoft.com/office/drawing/2014/main" id="{4377A759-31FD-9949-3AB4-C4FF992696CE}"/>
            </a:ext>
          </a:extLst>
        </xdr:cNvPr>
        <xdr:cNvPicPr>
          <a:picLocks noChangeAspect="1"/>
        </xdr:cNvPicPr>
      </xdr:nvPicPr>
      <xdr:blipFill>
        <a:blip xmlns:r="http://schemas.openxmlformats.org/officeDocument/2006/relationships" r:embed="rId5"/>
        <a:stretch>
          <a:fillRect/>
        </a:stretch>
      </xdr:blipFill>
      <xdr:spPr>
        <a:xfrm>
          <a:off x="21853071" y="17816286"/>
          <a:ext cx="755689" cy="412771"/>
        </a:xfrm>
        <a:prstGeom prst="rect">
          <a:avLst/>
        </a:prstGeom>
      </xdr:spPr>
    </xdr:pic>
    <xdr:clientData/>
  </xdr:twoCellAnchor>
  <xdr:twoCellAnchor editAs="oneCell">
    <xdr:from>
      <xdr:col>18</xdr:col>
      <xdr:colOff>1796142</xdr:colOff>
      <xdr:row>39</xdr:row>
      <xdr:rowOff>27214</xdr:rowOff>
    </xdr:from>
    <xdr:to>
      <xdr:col>19</xdr:col>
      <xdr:colOff>746616</xdr:colOff>
      <xdr:row>39</xdr:row>
      <xdr:rowOff>439985</xdr:rowOff>
    </xdr:to>
    <xdr:pic>
      <xdr:nvPicPr>
        <xdr:cNvPr id="8" name="Picture 7">
          <a:extLst>
            <a:ext uri="{FF2B5EF4-FFF2-40B4-BE49-F238E27FC236}">
              <a16:creationId xmlns:a16="http://schemas.microsoft.com/office/drawing/2014/main" id="{2CBBDEF6-221D-9889-400A-7A107AA34BA7}"/>
            </a:ext>
          </a:extLst>
        </xdr:cNvPr>
        <xdr:cNvPicPr>
          <a:picLocks noChangeAspect="1"/>
        </xdr:cNvPicPr>
      </xdr:nvPicPr>
      <xdr:blipFill>
        <a:blip xmlns:r="http://schemas.openxmlformats.org/officeDocument/2006/relationships" r:embed="rId5"/>
        <a:stretch>
          <a:fillRect/>
        </a:stretch>
      </xdr:blipFill>
      <xdr:spPr>
        <a:xfrm>
          <a:off x="21816785" y="17299214"/>
          <a:ext cx="755689" cy="412771"/>
        </a:xfrm>
        <a:prstGeom prst="rect">
          <a:avLst/>
        </a:prstGeom>
      </xdr:spPr>
    </xdr:pic>
    <xdr:clientData/>
  </xdr:twoCellAnchor>
  <xdr:twoCellAnchor editAs="oneCell">
    <xdr:from>
      <xdr:col>19</xdr:col>
      <xdr:colOff>18143</xdr:colOff>
      <xdr:row>38</xdr:row>
      <xdr:rowOff>27214</xdr:rowOff>
    </xdr:from>
    <xdr:to>
      <xdr:col>20</xdr:col>
      <xdr:colOff>2307</xdr:colOff>
      <xdr:row>38</xdr:row>
      <xdr:rowOff>439985</xdr:rowOff>
    </xdr:to>
    <xdr:pic>
      <xdr:nvPicPr>
        <xdr:cNvPr id="9" name="Picture 8">
          <a:extLst>
            <a:ext uri="{FF2B5EF4-FFF2-40B4-BE49-F238E27FC236}">
              <a16:creationId xmlns:a16="http://schemas.microsoft.com/office/drawing/2014/main" id="{09469F3B-DC62-009B-DA84-EA63DBD05D85}"/>
            </a:ext>
          </a:extLst>
        </xdr:cNvPr>
        <xdr:cNvPicPr>
          <a:picLocks noChangeAspect="1"/>
        </xdr:cNvPicPr>
      </xdr:nvPicPr>
      <xdr:blipFill>
        <a:blip xmlns:r="http://schemas.openxmlformats.org/officeDocument/2006/relationships" r:embed="rId5"/>
        <a:stretch>
          <a:fillRect/>
        </a:stretch>
      </xdr:blipFill>
      <xdr:spPr>
        <a:xfrm>
          <a:off x="21844000" y="16791214"/>
          <a:ext cx="755689" cy="412771"/>
        </a:xfrm>
        <a:prstGeom prst="rect">
          <a:avLst/>
        </a:prstGeom>
      </xdr:spPr>
    </xdr:pic>
    <xdr:clientData/>
  </xdr:twoCellAnchor>
  <xdr:twoCellAnchor editAs="oneCell">
    <xdr:from>
      <xdr:col>19</xdr:col>
      <xdr:colOff>0</xdr:colOff>
      <xdr:row>37</xdr:row>
      <xdr:rowOff>0</xdr:rowOff>
    </xdr:from>
    <xdr:to>
      <xdr:col>19</xdr:col>
      <xdr:colOff>755689</xdr:colOff>
      <xdr:row>37</xdr:row>
      <xdr:rowOff>412771</xdr:rowOff>
    </xdr:to>
    <xdr:pic>
      <xdr:nvPicPr>
        <xdr:cNvPr id="10" name="Picture 9">
          <a:extLst>
            <a:ext uri="{FF2B5EF4-FFF2-40B4-BE49-F238E27FC236}">
              <a16:creationId xmlns:a16="http://schemas.microsoft.com/office/drawing/2014/main" id="{C3109961-8E6F-2E7D-62EA-6F16623C5AC1}"/>
            </a:ext>
          </a:extLst>
        </xdr:cNvPr>
        <xdr:cNvPicPr>
          <a:picLocks noChangeAspect="1"/>
        </xdr:cNvPicPr>
      </xdr:nvPicPr>
      <xdr:blipFill>
        <a:blip xmlns:r="http://schemas.openxmlformats.org/officeDocument/2006/relationships" r:embed="rId5"/>
        <a:stretch>
          <a:fillRect/>
        </a:stretch>
      </xdr:blipFill>
      <xdr:spPr>
        <a:xfrm>
          <a:off x="21825857" y="16256000"/>
          <a:ext cx="755689" cy="412771"/>
        </a:xfrm>
        <a:prstGeom prst="rect">
          <a:avLst/>
        </a:prstGeom>
      </xdr:spPr>
    </xdr:pic>
    <xdr:clientData/>
  </xdr:twoCellAnchor>
  <xdr:twoCellAnchor editAs="oneCell">
    <xdr:from>
      <xdr:col>19</xdr:col>
      <xdr:colOff>9071</xdr:colOff>
      <xdr:row>36</xdr:row>
      <xdr:rowOff>45357</xdr:rowOff>
    </xdr:from>
    <xdr:to>
      <xdr:col>20</xdr:col>
      <xdr:colOff>2760</xdr:colOff>
      <xdr:row>36</xdr:row>
      <xdr:rowOff>458128</xdr:rowOff>
    </xdr:to>
    <xdr:pic>
      <xdr:nvPicPr>
        <xdr:cNvPr id="11" name="Picture 10">
          <a:extLst>
            <a:ext uri="{FF2B5EF4-FFF2-40B4-BE49-F238E27FC236}">
              <a16:creationId xmlns:a16="http://schemas.microsoft.com/office/drawing/2014/main" id="{75025A31-C7CC-A7C2-31B9-1603D936D482}"/>
            </a:ext>
          </a:extLst>
        </xdr:cNvPr>
        <xdr:cNvPicPr>
          <a:picLocks noChangeAspect="1"/>
        </xdr:cNvPicPr>
      </xdr:nvPicPr>
      <xdr:blipFill>
        <a:blip xmlns:r="http://schemas.openxmlformats.org/officeDocument/2006/relationships" r:embed="rId5"/>
        <a:stretch>
          <a:fillRect/>
        </a:stretch>
      </xdr:blipFill>
      <xdr:spPr>
        <a:xfrm>
          <a:off x="21834928" y="15793357"/>
          <a:ext cx="755689" cy="412771"/>
        </a:xfrm>
        <a:prstGeom prst="rect">
          <a:avLst/>
        </a:prstGeom>
      </xdr:spPr>
    </xdr:pic>
    <xdr:clientData/>
  </xdr:twoCellAnchor>
  <xdr:twoCellAnchor editAs="oneCell">
    <xdr:from>
      <xdr:col>19</xdr:col>
      <xdr:colOff>45357</xdr:colOff>
      <xdr:row>35</xdr:row>
      <xdr:rowOff>63500</xdr:rowOff>
    </xdr:from>
    <xdr:to>
      <xdr:col>19</xdr:col>
      <xdr:colOff>737543</xdr:colOff>
      <xdr:row>35</xdr:row>
      <xdr:rowOff>444520</xdr:rowOff>
    </xdr:to>
    <xdr:pic>
      <xdr:nvPicPr>
        <xdr:cNvPr id="12" name="Picture 11">
          <a:extLst>
            <a:ext uri="{FF2B5EF4-FFF2-40B4-BE49-F238E27FC236}">
              <a16:creationId xmlns:a16="http://schemas.microsoft.com/office/drawing/2014/main" id="{C19D5A7E-64DA-A2B2-EF6D-42921A12F5E4}"/>
            </a:ext>
          </a:extLst>
        </xdr:cNvPr>
        <xdr:cNvPicPr>
          <a:picLocks noChangeAspect="1"/>
        </xdr:cNvPicPr>
      </xdr:nvPicPr>
      <xdr:blipFill>
        <a:blip xmlns:r="http://schemas.openxmlformats.org/officeDocument/2006/relationships" r:embed="rId6"/>
        <a:stretch>
          <a:fillRect/>
        </a:stretch>
      </xdr:blipFill>
      <xdr:spPr>
        <a:xfrm>
          <a:off x="21871214" y="15303500"/>
          <a:ext cx="692186" cy="381020"/>
        </a:xfrm>
        <a:prstGeom prst="rect">
          <a:avLst/>
        </a:prstGeom>
      </xdr:spPr>
    </xdr:pic>
    <xdr:clientData/>
  </xdr:twoCellAnchor>
  <xdr:twoCellAnchor editAs="oneCell">
    <xdr:from>
      <xdr:col>19</xdr:col>
      <xdr:colOff>81643</xdr:colOff>
      <xdr:row>65</xdr:row>
      <xdr:rowOff>27215</xdr:rowOff>
    </xdr:from>
    <xdr:to>
      <xdr:col>19</xdr:col>
      <xdr:colOff>665873</xdr:colOff>
      <xdr:row>65</xdr:row>
      <xdr:rowOff>459037</xdr:rowOff>
    </xdr:to>
    <xdr:pic>
      <xdr:nvPicPr>
        <xdr:cNvPr id="13" name="Picture 12">
          <a:extLst>
            <a:ext uri="{FF2B5EF4-FFF2-40B4-BE49-F238E27FC236}">
              <a16:creationId xmlns:a16="http://schemas.microsoft.com/office/drawing/2014/main" id="{B5880048-32EB-9E7E-87C8-BE102F25C41E}"/>
            </a:ext>
          </a:extLst>
        </xdr:cNvPr>
        <xdr:cNvPicPr>
          <a:picLocks noChangeAspect="1"/>
        </xdr:cNvPicPr>
      </xdr:nvPicPr>
      <xdr:blipFill>
        <a:blip xmlns:r="http://schemas.openxmlformats.org/officeDocument/2006/relationships" r:embed="rId7"/>
        <a:stretch>
          <a:fillRect/>
        </a:stretch>
      </xdr:blipFill>
      <xdr:spPr>
        <a:xfrm>
          <a:off x="21907500" y="28983215"/>
          <a:ext cx="584230" cy="431822"/>
        </a:xfrm>
        <a:prstGeom prst="rect">
          <a:avLst/>
        </a:prstGeom>
      </xdr:spPr>
    </xdr:pic>
    <xdr:clientData/>
  </xdr:twoCellAnchor>
  <xdr:twoCellAnchor editAs="oneCell">
    <xdr:from>
      <xdr:col>19</xdr:col>
      <xdr:colOff>81643</xdr:colOff>
      <xdr:row>67</xdr:row>
      <xdr:rowOff>36285</xdr:rowOff>
    </xdr:from>
    <xdr:to>
      <xdr:col>19</xdr:col>
      <xdr:colOff>665873</xdr:colOff>
      <xdr:row>67</xdr:row>
      <xdr:rowOff>468107</xdr:rowOff>
    </xdr:to>
    <xdr:pic>
      <xdr:nvPicPr>
        <xdr:cNvPr id="14" name="Picture 13">
          <a:extLst>
            <a:ext uri="{FF2B5EF4-FFF2-40B4-BE49-F238E27FC236}">
              <a16:creationId xmlns:a16="http://schemas.microsoft.com/office/drawing/2014/main" id="{11F4D766-2AB5-0C88-23E0-6FBF9BA253AC}"/>
            </a:ext>
          </a:extLst>
        </xdr:cNvPr>
        <xdr:cNvPicPr>
          <a:picLocks noChangeAspect="1"/>
        </xdr:cNvPicPr>
      </xdr:nvPicPr>
      <xdr:blipFill>
        <a:blip xmlns:r="http://schemas.openxmlformats.org/officeDocument/2006/relationships" r:embed="rId8"/>
        <a:stretch>
          <a:fillRect/>
        </a:stretch>
      </xdr:blipFill>
      <xdr:spPr>
        <a:xfrm>
          <a:off x="21907500" y="29500285"/>
          <a:ext cx="584230" cy="431822"/>
        </a:xfrm>
        <a:prstGeom prst="rect">
          <a:avLst/>
        </a:prstGeom>
      </xdr:spPr>
    </xdr:pic>
    <xdr:clientData/>
  </xdr:twoCellAnchor>
  <xdr:twoCellAnchor editAs="oneCell">
    <xdr:from>
      <xdr:col>19</xdr:col>
      <xdr:colOff>99786</xdr:colOff>
      <xdr:row>68</xdr:row>
      <xdr:rowOff>45357</xdr:rowOff>
    </xdr:from>
    <xdr:to>
      <xdr:col>19</xdr:col>
      <xdr:colOff>684016</xdr:colOff>
      <xdr:row>68</xdr:row>
      <xdr:rowOff>477179</xdr:rowOff>
    </xdr:to>
    <xdr:pic>
      <xdr:nvPicPr>
        <xdr:cNvPr id="15" name="Picture 14">
          <a:extLst>
            <a:ext uri="{FF2B5EF4-FFF2-40B4-BE49-F238E27FC236}">
              <a16:creationId xmlns:a16="http://schemas.microsoft.com/office/drawing/2014/main" id="{3F315A77-A0FC-D9F0-9AA0-4FFD005F673B}"/>
            </a:ext>
          </a:extLst>
        </xdr:cNvPr>
        <xdr:cNvPicPr>
          <a:picLocks noChangeAspect="1"/>
        </xdr:cNvPicPr>
      </xdr:nvPicPr>
      <xdr:blipFill>
        <a:blip xmlns:r="http://schemas.openxmlformats.org/officeDocument/2006/relationships" r:embed="rId8"/>
        <a:stretch>
          <a:fillRect/>
        </a:stretch>
      </xdr:blipFill>
      <xdr:spPr>
        <a:xfrm>
          <a:off x="21925643" y="30017357"/>
          <a:ext cx="584230" cy="431822"/>
        </a:xfrm>
        <a:prstGeom prst="rect">
          <a:avLst/>
        </a:prstGeom>
      </xdr:spPr>
    </xdr:pic>
    <xdr:clientData/>
  </xdr:twoCellAnchor>
  <xdr:twoCellAnchor editAs="oneCell">
    <xdr:from>
      <xdr:col>19</xdr:col>
      <xdr:colOff>72572</xdr:colOff>
      <xdr:row>70</xdr:row>
      <xdr:rowOff>45358</xdr:rowOff>
    </xdr:from>
    <xdr:to>
      <xdr:col>19</xdr:col>
      <xdr:colOff>656802</xdr:colOff>
      <xdr:row>70</xdr:row>
      <xdr:rowOff>477180</xdr:rowOff>
    </xdr:to>
    <xdr:pic>
      <xdr:nvPicPr>
        <xdr:cNvPr id="16" name="Picture 15">
          <a:extLst>
            <a:ext uri="{FF2B5EF4-FFF2-40B4-BE49-F238E27FC236}">
              <a16:creationId xmlns:a16="http://schemas.microsoft.com/office/drawing/2014/main" id="{33AE30E3-EA60-CC3E-4498-5686C1AED07D}"/>
            </a:ext>
          </a:extLst>
        </xdr:cNvPr>
        <xdr:cNvPicPr>
          <a:picLocks noChangeAspect="1"/>
        </xdr:cNvPicPr>
      </xdr:nvPicPr>
      <xdr:blipFill>
        <a:blip xmlns:r="http://schemas.openxmlformats.org/officeDocument/2006/relationships" r:embed="rId8"/>
        <a:stretch>
          <a:fillRect/>
        </a:stretch>
      </xdr:blipFill>
      <xdr:spPr>
        <a:xfrm>
          <a:off x="21898429" y="31033358"/>
          <a:ext cx="584230" cy="431822"/>
        </a:xfrm>
        <a:prstGeom prst="rect">
          <a:avLst/>
        </a:prstGeom>
      </xdr:spPr>
    </xdr:pic>
    <xdr:clientData/>
  </xdr:twoCellAnchor>
  <xdr:twoCellAnchor editAs="oneCell">
    <xdr:from>
      <xdr:col>19</xdr:col>
      <xdr:colOff>0</xdr:colOff>
      <xdr:row>71</xdr:row>
      <xdr:rowOff>0</xdr:rowOff>
    </xdr:from>
    <xdr:to>
      <xdr:col>19</xdr:col>
      <xdr:colOff>584230</xdr:colOff>
      <xdr:row>71</xdr:row>
      <xdr:rowOff>431822</xdr:rowOff>
    </xdr:to>
    <xdr:pic>
      <xdr:nvPicPr>
        <xdr:cNvPr id="17" name="Picture 16">
          <a:extLst>
            <a:ext uri="{FF2B5EF4-FFF2-40B4-BE49-F238E27FC236}">
              <a16:creationId xmlns:a16="http://schemas.microsoft.com/office/drawing/2014/main" id="{7814FB35-5507-892F-7535-8E2411737CB7}"/>
            </a:ext>
          </a:extLst>
        </xdr:cNvPr>
        <xdr:cNvPicPr>
          <a:picLocks noChangeAspect="1"/>
        </xdr:cNvPicPr>
      </xdr:nvPicPr>
      <xdr:blipFill>
        <a:blip xmlns:r="http://schemas.openxmlformats.org/officeDocument/2006/relationships" r:embed="rId8"/>
        <a:stretch>
          <a:fillRect/>
        </a:stretch>
      </xdr:blipFill>
      <xdr:spPr>
        <a:xfrm>
          <a:off x="21825857" y="31496000"/>
          <a:ext cx="584230" cy="431822"/>
        </a:xfrm>
        <a:prstGeom prst="rect">
          <a:avLst/>
        </a:prstGeom>
      </xdr:spPr>
    </xdr:pic>
    <xdr:clientData/>
  </xdr:twoCellAnchor>
  <xdr:twoCellAnchor editAs="oneCell">
    <xdr:from>
      <xdr:col>19</xdr:col>
      <xdr:colOff>0</xdr:colOff>
      <xdr:row>73</xdr:row>
      <xdr:rowOff>0</xdr:rowOff>
    </xdr:from>
    <xdr:to>
      <xdr:col>19</xdr:col>
      <xdr:colOff>584230</xdr:colOff>
      <xdr:row>73</xdr:row>
      <xdr:rowOff>431822</xdr:rowOff>
    </xdr:to>
    <xdr:pic>
      <xdr:nvPicPr>
        <xdr:cNvPr id="18" name="Picture 17">
          <a:extLst>
            <a:ext uri="{FF2B5EF4-FFF2-40B4-BE49-F238E27FC236}">
              <a16:creationId xmlns:a16="http://schemas.microsoft.com/office/drawing/2014/main" id="{48CA4110-D201-8A1F-3326-6AC64BF1FA3C}"/>
            </a:ext>
          </a:extLst>
        </xdr:cNvPr>
        <xdr:cNvPicPr>
          <a:picLocks noChangeAspect="1"/>
        </xdr:cNvPicPr>
      </xdr:nvPicPr>
      <xdr:blipFill>
        <a:blip xmlns:r="http://schemas.openxmlformats.org/officeDocument/2006/relationships" r:embed="rId8"/>
        <a:stretch>
          <a:fillRect/>
        </a:stretch>
      </xdr:blipFill>
      <xdr:spPr>
        <a:xfrm>
          <a:off x="21825857" y="32004000"/>
          <a:ext cx="584230" cy="431822"/>
        </a:xfrm>
        <a:prstGeom prst="rect">
          <a:avLst/>
        </a:prstGeom>
      </xdr:spPr>
    </xdr:pic>
    <xdr:clientData/>
  </xdr:twoCellAnchor>
  <xdr:twoCellAnchor editAs="oneCell">
    <xdr:from>
      <xdr:col>19</xdr:col>
      <xdr:colOff>0</xdr:colOff>
      <xdr:row>74</xdr:row>
      <xdr:rowOff>0</xdr:rowOff>
    </xdr:from>
    <xdr:to>
      <xdr:col>19</xdr:col>
      <xdr:colOff>584230</xdr:colOff>
      <xdr:row>74</xdr:row>
      <xdr:rowOff>431822</xdr:rowOff>
    </xdr:to>
    <xdr:pic>
      <xdr:nvPicPr>
        <xdr:cNvPr id="19" name="Picture 18">
          <a:extLst>
            <a:ext uri="{FF2B5EF4-FFF2-40B4-BE49-F238E27FC236}">
              <a16:creationId xmlns:a16="http://schemas.microsoft.com/office/drawing/2014/main" id="{61F901BF-E8D3-78DE-FE25-8746642284E2}"/>
            </a:ext>
          </a:extLst>
        </xdr:cNvPr>
        <xdr:cNvPicPr>
          <a:picLocks noChangeAspect="1"/>
        </xdr:cNvPicPr>
      </xdr:nvPicPr>
      <xdr:blipFill>
        <a:blip xmlns:r="http://schemas.openxmlformats.org/officeDocument/2006/relationships" r:embed="rId8"/>
        <a:stretch>
          <a:fillRect/>
        </a:stretch>
      </xdr:blipFill>
      <xdr:spPr>
        <a:xfrm>
          <a:off x="21825857" y="32512000"/>
          <a:ext cx="584230" cy="431822"/>
        </a:xfrm>
        <a:prstGeom prst="rect">
          <a:avLst/>
        </a:prstGeom>
      </xdr:spPr>
    </xdr:pic>
    <xdr:clientData/>
  </xdr:twoCellAnchor>
  <xdr:twoCellAnchor editAs="oneCell">
    <xdr:from>
      <xdr:col>19</xdr:col>
      <xdr:colOff>0</xdr:colOff>
      <xdr:row>84</xdr:row>
      <xdr:rowOff>0</xdr:rowOff>
    </xdr:from>
    <xdr:to>
      <xdr:col>19</xdr:col>
      <xdr:colOff>641383</xdr:colOff>
      <xdr:row>84</xdr:row>
      <xdr:rowOff>450873</xdr:rowOff>
    </xdr:to>
    <xdr:pic>
      <xdr:nvPicPr>
        <xdr:cNvPr id="22" name="Picture 21">
          <a:extLst>
            <a:ext uri="{FF2B5EF4-FFF2-40B4-BE49-F238E27FC236}">
              <a16:creationId xmlns:a16="http://schemas.microsoft.com/office/drawing/2014/main" id="{B1311926-4E92-3BCF-6F72-8E15F223C539}"/>
            </a:ext>
          </a:extLst>
        </xdr:cNvPr>
        <xdr:cNvPicPr>
          <a:picLocks noChangeAspect="1"/>
        </xdr:cNvPicPr>
      </xdr:nvPicPr>
      <xdr:blipFill>
        <a:blip xmlns:r="http://schemas.openxmlformats.org/officeDocument/2006/relationships" r:embed="rId9"/>
        <a:stretch>
          <a:fillRect/>
        </a:stretch>
      </xdr:blipFill>
      <xdr:spPr>
        <a:xfrm>
          <a:off x="21825857" y="34544000"/>
          <a:ext cx="641383" cy="450873"/>
        </a:xfrm>
        <a:prstGeom prst="rect">
          <a:avLst/>
        </a:prstGeom>
      </xdr:spPr>
    </xdr:pic>
    <xdr:clientData/>
  </xdr:twoCellAnchor>
  <xdr:twoCellAnchor editAs="oneCell">
    <xdr:from>
      <xdr:col>19</xdr:col>
      <xdr:colOff>0</xdr:colOff>
      <xdr:row>85</xdr:row>
      <xdr:rowOff>0</xdr:rowOff>
    </xdr:from>
    <xdr:to>
      <xdr:col>19</xdr:col>
      <xdr:colOff>641383</xdr:colOff>
      <xdr:row>85</xdr:row>
      <xdr:rowOff>444523</xdr:rowOff>
    </xdr:to>
    <xdr:pic>
      <xdr:nvPicPr>
        <xdr:cNvPr id="23" name="Picture 22">
          <a:extLst>
            <a:ext uri="{FF2B5EF4-FFF2-40B4-BE49-F238E27FC236}">
              <a16:creationId xmlns:a16="http://schemas.microsoft.com/office/drawing/2014/main" id="{2A8D1682-FB57-C8A6-9860-6B5D9F0B44EA}"/>
            </a:ext>
          </a:extLst>
        </xdr:cNvPr>
        <xdr:cNvPicPr>
          <a:picLocks noChangeAspect="1"/>
        </xdr:cNvPicPr>
      </xdr:nvPicPr>
      <xdr:blipFill>
        <a:blip xmlns:r="http://schemas.openxmlformats.org/officeDocument/2006/relationships" r:embed="rId10"/>
        <a:stretch>
          <a:fillRect/>
        </a:stretch>
      </xdr:blipFill>
      <xdr:spPr>
        <a:xfrm>
          <a:off x="21825857" y="35052000"/>
          <a:ext cx="641383" cy="444523"/>
        </a:xfrm>
        <a:prstGeom prst="rect">
          <a:avLst/>
        </a:prstGeom>
      </xdr:spPr>
    </xdr:pic>
    <xdr:clientData/>
  </xdr:twoCellAnchor>
  <xdr:twoCellAnchor editAs="oneCell">
    <xdr:from>
      <xdr:col>19</xdr:col>
      <xdr:colOff>0</xdr:colOff>
      <xdr:row>85</xdr:row>
      <xdr:rowOff>0</xdr:rowOff>
    </xdr:from>
    <xdr:to>
      <xdr:col>19</xdr:col>
      <xdr:colOff>641383</xdr:colOff>
      <xdr:row>85</xdr:row>
      <xdr:rowOff>444523</xdr:rowOff>
    </xdr:to>
    <xdr:pic>
      <xdr:nvPicPr>
        <xdr:cNvPr id="24" name="Picture 23">
          <a:extLst>
            <a:ext uri="{FF2B5EF4-FFF2-40B4-BE49-F238E27FC236}">
              <a16:creationId xmlns:a16="http://schemas.microsoft.com/office/drawing/2014/main" id="{297E5D44-7191-5902-F4C8-1E5D08CF77D8}"/>
            </a:ext>
          </a:extLst>
        </xdr:cNvPr>
        <xdr:cNvPicPr>
          <a:picLocks noChangeAspect="1"/>
        </xdr:cNvPicPr>
      </xdr:nvPicPr>
      <xdr:blipFill>
        <a:blip xmlns:r="http://schemas.openxmlformats.org/officeDocument/2006/relationships" r:embed="rId10"/>
        <a:stretch>
          <a:fillRect/>
        </a:stretch>
      </xdr:blipFill>
      <xdr:spPr>
        <a:xfrm>
          <a:off x="21825857" y="35560000"/>
          <a:ext cx="641383" cy="444523"/>
        </a:xfrm>
        <a:prstGeom prst="rect">
          <a:avLst/>
        </a:prstGeom>
      </xdr:spPr>
    </xdr:pic>
    <xdr:clientData/>
  </xdr:twoCellAnchor>
  <xdr:twoCellAnchor editAs="oneCell">
    <xdr:from>
      <xdr:col>19</xdr:col>
      <xdr:colOff>0</xdr:colOff>
      <xdr:row>86</xdr:row>
      <xdr:rowOff>0</xdr:rowOff>
    </xdr:from>
    <xdr:to>
      <xdr:col>19</xdr:col>
      <xdr:colOff>641383</xdr:colOff>
      <xdr:row>86</xdr:row>
      <xdr:rowOff>444523</xdr:rowOff>
    </xdr:to>
    <xdr:pic>
      <xdr:nvPicPr>
        <xdr:cNvPr id="25" name="Picture 24">
          <a:extLst>
            <a:ext uri="{FF2B5EF4-FFF2-40B4-BE49-F238E27FC236}">
              <a16:creationId xmlns:a16="http://schemas.microsoft.com/office/drawing/2014/main" id="{9695CB4F-C06E-4EAC-27A5-96085754F159}"/>
            </a:ext>
          </a:extLst>
        </xdr:cNvPr>
        <xdr:cNvPicPr>
          <a:picLocks noChangeAspect="1"/>
        </xdr:cNvPicPr>
      </xdr:nvPicPr>
      <xdr:blipFill>
        <a:blip xmlns:r="http://schemas.openxmlformats.org/officeDocument/2006/relationships" r:embed="rId10"/>
        <a:stretch>
          <a:fillRect/>
        </a:stretch>
      </xdr:blipFill>
      <xdr:spPr>
        <a:xfrm>
          <a:off x="21825857" y="36068000"/>
          <a:ext cx="641383" cy="444523"/>
        </a:xfrm>
        <a:prstGeom prst="rect">
          <a:avLst/>
        </a:prstGeom>
      </xdr:spPr>
    </xdr:pic>
    <xdr:clientData/>
  </xdr:twoCellAnchor>
  <xdr:twoCellAnchor editAs="oneCell">
    <xdr:from>
      <xdr:col>19</xdr:col>
      <xdr:colOff>0</xdr:colOff>
      <xdr:row>87</xdr:row>
      <xdr:rowOff>0</xdr:rowOff>
    </xdr:from>
    <xdr:to>
      <xdr:col>19</xdr:col>
      <xdr:colOff>641383</xdr:colOff>
      <xdr:row>87</xdr:row>
      <xdr:rowOff>444523</xdr:rowOff>
    </xdr:to>
    <xdr:pic>
      <xdr:nvPicPr>
        <xdr:cNvPr id="26" name="Picture 25">
          <a:extLst>
            <a:ext uri="{FF2B5EF4-FFF2-40B4-BE49-F238E27FC236}">
              <a16:creationId xmlns:a16="http://schemas.microsoft.com/office/drawing/2014/main" id="{61BA054C-5B1C-4BB5-2A44-AC065F5E6F5D}"/>
            </a:ext>
          </a:extLst>
        </xdr:cNvPr>
        <xdr:cNvPicPr>
          <a:picLocks noChangeAspect="1"/>
        </xdr:cNvPicPr>
      </xdr:nvPicPr>
      <xdr:blipFill>
        <a:blip xmlns:r="http://schemas.openxmlformats.org/officeDocument/2006/relationships" r:embed="rId10"/>
        <a:stretch>
          <a:fillRect/>
        </a:stretch>
      </xdr:blipFill>
      <xdr:spPr>
        <a:xfrm>
          <a:off x="21825857" y="36576000"/>
          <a:ext cx="641383" cy="444523"/>
        </a:xfrm>
        <a:prstGeom prst="rect">
          <a:avLst/>
        </a:prstGeom>
      </xdr:spPr>
    </xdr:pic>
    <xdr:clientData/>
  </xdr:twoCellAnchor>
  <xdr:twoCellAnchor editAs="oneCell">
    <xdr:from>
      <xdr:col>19</xdr:col>
      <xdr:colOff>0</xdr:colOff>
      <xdr:row>95</xdr:row>
      <xdr:rowOff>0</xdr:rowOff>
    </xdr:from>
    <xdr:to>
      <xdr:col>19</xdr:col>
      <xdr:colOff>622332</xdr:colOff>
      <xdr:row>95</xdr:row>
      <xdr:rowOff>457223</xdr:rowOff>
    </xdr:to>
    <xdr:pic>
      <xdr:nvPicPr>
        <xdr:cNvPr id="27" name="Picture 26">
          <a:extLst>
            <a:ext uri="{FF2B5EF4-FFF2-40B4-BE49-F238E27FC236}">
              <a16:creationId xmlns:a16="http://schemas.microsoft.com/office/drawing/2014/main" id="{71280831-29D6-8149-4916-6BDA36F904C0}"/>
            </a:ext>
          </a:extLst>
        </xdr:cNvPr>
        <xdr:cNvPicPr>
          <a:picLocks noChangeAspect="1"/>
        </xdr:cNvPicPr>
      </xdr:nvPicPr>
      <xdr:blipFill>
        <a:blip xmlns:r="http://schemas.openxmlformats.org/officeDocument/2006/relationships" r:embed="rId11"/>
        <a:stretch>
          <a:fillRect/>
        </a:stretch>
      </xdr:blipFill>
      <xdr:spPr>
        <a:xfrm>
          <a:off x="21825857" y="38608000"/>
          <a:ext cx="622332" cy="457223"/>
        </a:xfrm>
        <a:prstGeom prst="rect">
          <a:avLst/>
        </a:prstGeom>
      </xdr:spPr>
    </xdr:pic>
    <xdr:clientData/>
  </xdr:twoCellAnchor>
  <xdr:twoCellAnchor editAs="oneCell">
    <xdr:from>
      <xdr:col>19</xdr:col>
      <xdr:colOff>0</xdr:colOff>
      <xdr:row>96</xdr:row>
      <xdr:rowOff>0</xdr:rowOff>
    </xdr:from>
    <xdr:to>
      <xdr:col>19</xdr:col>
      <xdr:colOff>628682</xdr:colOff>
      <xdr:row>96</xdr:row>
      <xdr:rowOff>438173</xdr:rowOff>
    </xdr:to>
    <xdr:pic>
      <xdr:nvPicPr>
        <xdr:cNvPr id="28" name="Picture 27">
          <a:extLst>
            <a:ext uri="{FF2B5EF4-FFF2-40B4-BE49-F238E27FC236}">
              <a16:creationId xmlns:a16="http://schemas.microsoft.com/office/drawing/2014/main" id="{CB88B409-FCF4-03BD-6B42-0951233E2EA0}"/>
            </a:ext>
          </a:extLst>
        </xdr:cNvPr>
        <xdr:cNvPicPr>
          <a:picLocks noChangeAspect="1"/>
        </xdr:cNvPicPr>
      </xdr:nvPicPr>
      <xdr:blipFill>
        <a:blip xmlns:r="http://schemas.openxmlformats.org/officeDocument/2006/relationships" r:embed="rId12"/>
        <a:stretch>
          <a:fillRect/>
        </a:stretch>
      </xdr:blipFill>
      <xdr:spPr>
        <a:xfrm>
          <a:off x="21825857" y="39116000"/>
          <a:ext cx="628682" cy="438173"/>
        </a:xfrm>
        <a:prstGeom prst="rect">
          <a:avLst/>
        </a:prstGeom>
      </xdr:spPr>
    </xdr:pic>
    <xdr:clientData/>
  </xdr:twoCellAnchor>
  <xdr:twoCellAnchor editAs="oneCell">
    <xdr:from>
      <xdr:col>19</xdr:col>
      <xdr:colOff>0</xdr:colOff>
      <xdr:row>96</xdr:row>
      <xdr:rowOff>0</xdr:rowOff>
    </xdr:from>
    <xdr:to>
      <xdr:col>19</xdr:col>
      <xdr:colOff>679485</xdr:colOff>
      <xdr:row>96</xdr:row>
      <xdr:rowOff>469924</xdr:rowOff>
    </xdr:to>
    <xdr:pic>
      <xdr:nvPicPr>
        <xdr:cNvPr id="29" name="Picture 28">
          <a:extLst>
            <a:ext uri="{FF2B5EF4-FFF2-40B4-BE49-F238E27FC236}">
              <a16:creationId xmlns:a16="http://schemas.microsoft.com/office/drawing/2014/main" id="{086E9866-7ABC-46C0-5156-DA625E7A3984}"/>
            </a:ext>
          </a:extLst>
        </xdr:cNvPr>
        <xdr:cNvPicPr>
          <a:picLocks noChangeAspect="1"/>
        </xdr:cNvPicPr>
      </xdr:nvPicPr>
      <xdr:blipFill>
        <a:blip xmlns:r="http://schemas.openxmlformats.org/officeDocument/2006/relationships" r:embed="rId13"/>
        <a:stretch>
          <a:fillRect/>
        </a:stretch>
      </xdr:blipFill>
      <xdr:spPr>
        <a:xfrm>
          <a:off x="21825857" y="39624000"/>
          <a:ext cx="679485" cy="469924"/>
        </a:xfrm>
        <a:prstGeom prst="rect">
          <a:avLst/>
        </a:prstGeom>
      </xdr:spPr>
    </xdr:pic>
    <xdr:clientData/>
  </xdr:twoCellAnchor>
  <xdr:twoCellAnchor editAs="oneCell">
    <xdr:from>
      <xdr:col>19</xdr:col>
      <xdr:colOff>0</xdr:colOff>
      <xdr:row>97</xdr:row>
      <xdr:rowOff>0</xdr:rowOff>
    </xdr:from>
    <xdr:to>
      <xdr:col>19</xdr:col>
      <xdr:colOff>698536</xdr:colOff>
      <xdr:row>97</xdr:row>
      <xdr:rowOff>387370</xdr:rowOff>
    </xdr:to>
    <xdr:pic>
      <xdr:nvPicPr>
        <xdr:cNvPr id="30" name="Picture 29">
          <a:extLst>
            <a:ext uri="{FF2B5EF4-FFF2-40B4-BE49-F238E27FC236}">
              <a16:creationId xmlns:a16="http://schemas.microsoft.com/office/drawing/2014/main" id="{0E80B8C2-8307-1004-FD2B-740107FA628C}"/>
            </a:ext>
          </a:extLst>
        </xdr:cNvPr>
        <xdr:cNvPicPr>
          <a:picLocks noChangeAspect="1"/>
        </xdr:cNvPicPr>
      </xdr:nvPicPr>
      <xdr:blipFill>
        <a:blip xmlns:r="http://schemas.openxmlformats.org/officeDocument/2006/relationships" r:embed="rId14"/>
        <a:stretch>
          <a:fillRect/>
        </a:stretch>
      </xdr:blipFill>
      <xdr:spPr>
        <a:xfrm>
          <a:off x="21825857" y="40132000"/>
          <a:ext cx="698536" cy="387370"/>
        </a:xfrm>
        <a:prstGeom prst="rect">
          <a:avLst/>
        </a:prstGeom>
      </xdr:spPr>
    </xdr:pic>
    <xdr:clientData/>
  </xdr:twoCellAnchor>
  <xdr:twoCellAnchor editAs="oneCell">
    <xdr:from>
      <xdr:col>19</xdr:col>
      <xdr:colOff>0</xdr:colOff>
      <xdr:row>98</xdr:row>
      <xdr:rowOff>0</xdr:rowOff>
    </xdr:from>
    <xdr:to>
      <xdr:col>19</xdr:col>
      <xdr:colOff>704886</xdr:colOff>
      <xdr:row>98</xdr:row>
      <xdr:rowOff>381020</xdr:rowOff>
    </xdr:to>
    <xdr:pic>
      <xdr:nvPicPr>
        <xdr:cNvPr id="31" name="Picture 30">
          <a:extLst>
            <a:ext uri="{FF2B5EF4-FFF2-40B4-BE49-F238E27FC236}">
              <a16:creationId xmlns:a16="http://schemas.microsoft.com/office/drawing/2014/main" id="{53EA28BA-E2D1-D0CF-F173-DBE45BDE5D6D}"/>
            </a:ext>
          </a:extLst>
        </xdr:cNvPr>
        <xdr:cNvPicPr>
          <a:picLocks noChangeAspect="1"/>
        </xdr:cNvPicPr>
      </xdr:nvPicPr>
      <xdr:blipFill>
        <a:blip xmlns:r="http://schemas.openxmlformats.org/officeDocument/2006/relationships" r:embed="rId15"/>
        <a:stretch>
          <a:fillRect/>
        </a:stretch>
      </xdr:blipFill>
      <xdr:spPr>
        <a:xfrm>
          <a:off x="21825857" y="40640000"/>
          <a:ext cx="704886" cy="381020"/>
        </a:xfrm>
        <a:prstGeom prst="rect">
          <a:avLst/>
        </a:prstGeom>
      </xdr:spPr>
    </xdr:pic>
    <xdr:clientData/>
  </xdr:twoCellAnchor>
  <xdr:twoCellAnchor editAs="oneCell">
    <xdr:from>
      <xdr:col>19</xdr:col>
      <xdr:colOff>0</xdr:colOff>
      <xdr:row>99</xdr:row>
      <xdr:rowOff>0</xdr:rowOff>
    </xdr:from>
    <xdr:to>
      <xdr:col>19</xdr:col>
      <xdr:colOff>704886</xdr:colOff>
      <xdr:row>99</xdr:row>
      <xdr:rowOff>387370</xdr:rowOff>
    </xdr:to>
    <xdr:pic>
      <xdr:nvPicPr>
        <xdr:cNvPr id="33" name="Picture 32">
          <a:extLst>
            <a:ext uri="{FF2B5EF4-FFF2-40B4-BE49-F238E27FC236}">
              <a16:creationId xmlns:a16="http://schemas.microsoft.com/office/drawing/2014/main" id="{8D9E1CFB-CB9E-876C-BE05-1520DBD7ADC4}"/>
            </a:ext>
          </a:extLst>
        </xdr:cNvPr>
        <xdr:cNvPicPr>
          <a:picLocks noChangeAspect="1"/>
        </xdr:cNvPicPr>
      </xdr:nvPicPr>
      <xdr:blipFill>
        <a:blip xmlns:r="http://schemas.openxmlformats.org/officeDocument/2006/relationships" r:embed="rId16"/>
        <a:stretch>
          <a:fillRect/>
        </a:stretch>
      </xdr:blipFill>
      <xdr:spPr>
        <a:xfrm>
          <a:off x="21825857" y="41148000"/>
          <a:ext cx="704886" cy="387370"/>
        </a:xfrm>
        <a:prstGeom prst="rect">
          <a:avLst/>
        </a:prstGeom>
      </xdr:spPr>
    </xdr:pic>
    <xdr:clientData/>
  </xdr:twoCellAnchor>
  <xdr:twoCellAnchor editAs="oneCell">
    <xdr:from>
      <xdr:col>19</xdr:col>
      <xdr:colOff>0</xdr:colOff>
      <xdr:row>100</xdr:row>
      <xdr:rowOff>0</xdr:rowOff>
    </xdr:from>
    <xdr:to>
      <xdr:col>19</xdr:col>
      <xdr:colOff>723937</xdr:colOff>
      <xdr:row>100</xdr:row>
      <xdr:rowOff>469924</xdr:rowOff>
    </xdr:to>
    <xdr:pic>
      <xdr:nvPicPr>
        <xdr:cNvPr id="34" name="Picture 33">
          <a:extLst>
            <a:ext uri="{FF2B5EF4-FFF2-40B4-BE49-F238E27FC236}">
              <a16:creationId xmlns:a16="http://schemas.microsoft.com/office/drawing/2014/main" id="{5EB30F17-9E9D-59CE-657E-0B229BCA5B54}"/>
            </a:ext>
          </a:extLst>
        </xdr:cNvPr>
        <xdr:cNvPicPr>
          <a:picLocks noChangeAspect="1"/>
        </xdr:cNvPicPr>
      </xdr:nvPicPr>
      <xdr:blipFill>
        <a:blip xmlns:r="http://schemas.openxmlformats.org/officeDocument/2006/relationships" r:embed="rId17"/>
        <a:stretch>
          <a:fillRect/>
        </a:stretch>
      </xdr:blipFill>
      <xdr:spPr>
        <a:xfrm>
          <a:off x="21825857" y="41656000"/>
          <a:ext cx="723937" cy="469924"/>
        </a:xfrm>
        <a:prstGeom prst="rect">
          <a:avLst/>
        </a:prstGeom>
      </xdr:spPr>
    </xdr:pic>
    <xdr:clientData/>
  </xdr:twoCellAnchor>
  <xdr:twoCellAnchor editAs="oneCell">
    <xdr:from>
      <xdr:col>19</xdr:col>
      <xdr:colOff>0</xdr:colOff>
      <xdr:row>101</xdr:row>
      <xdr:rowOff>0</xdr:rowOff>
    </xdr:from>
    <xdr:to>
      <xdr:col>19</xdr:col>
      <xdr:colOff>717587</xdr:colOff>
      <xdr:row>101</xdr:row>
      <xdr:rowOff>463574</xdr:rowOff>
    </xdr:to>
    <xdr:pic>
      <xdr:nvPicPr>
        <xdr:cNvPr id="35" name="Picture 34">
          <a:extLst>
            <a:ext uri="{FF2B5EF4-FFF2-40B4-BE49-F238E27FC236}">
              <a16:creationId xmlns:a16="http://schemas.microsoft.com/office/drawing/2014/main" id="{F3E83D13-2A14-3FE6-F66B-6D1808D6B808}"/>
            </a:ext>
          </a:extLst>
        </xdr:cNvPr>
        <xdr:cNvPicPr>
          <a:picLocks noChangeAspect="1"/>
        </xdr:cNvPicPr>
      </xdr:nvPicPr>
      <xdr:blipFill>
        <a:blip xmlns:r="http://schemas.openxmlformats.org/officeDocument/2006/relationships" r:embed="rId18"/>
        <a:stretch>
          <a:fillRect/>
        </a:stretch>
      </xdr:blipFill>
      <xdr:spPr>
        <a:xfrm>
          <a:off x="21825857" y="42164000"/>
          <a:ext cx="717587" cy="463574"/>
        </a:xfrm>
        <a:prstGeom prst="rect">
          <a:avLst/>
        </a:prstGeom>
      </xdr:spPr>
    </xdr:pic>
    <xdr:clientData/>
  </xdr:twoCellAnchor>
  <xdr:twoCellAnchor editAs="oneCell">
    <xdr:from>
      <xdr:col>19</xdr:col>
      <xdr:colOff>0</xdr:colOff>
      <xdr:row>102</xdr:row>
      <xdr:rowOff>0</xdr:rowOff>
    </xdr:from>
    <xdr:to>
      <xdr:col>19</xdr:col>
      <xdr:colOff>711237</xdr:colOff>
      <xdr:row>102</xdr:row>
      <xdr:rowOff>450873</xdr:rowOff>
    </xdr:to>
    <xdr:pic>
      <xdr:nvPicPr>
        <xdr:cNvPr id="36" name="Picture 35">
          <a:extLst>
            <a:ext uri="{FF2B5EF4-FFF2-40B4-BE49-F238E27FC236}">
              <a16:creationId xmlns:a16="http://schemas.microsoft.com/office/drawing/2014/main" id="{4E266B6F-FC48-FA62-6021-26DBB66AC424}"/>
            </a:ext>
          </a:extLst>
        </xdr:cNvPr>
        <xdr:cNvPicPr>
          <a:picLocks noChangeAspect="1"/>
        </xdr:cNvPicPr>
      </xdr:nvPicPr>
      <xdr:blipFill>
        <a:blip xmlns:r="http://schemas.openxmlformats.org/officeDocument/2006/relationships" r:embed="rId19"/>
        <a:stretch>
          <a:fillRect/>
        </a:stretch>
      </xdr:blipFill>
      <xdr:spPr>
        <a:xfrm>
          <a:off x="21825857" y="42672000"/>
          <a:ext cx="711237" cy="450873"/>
        </a:xfrm>
        <a:prstGeom prst="rect">
          <a:avLst/>
        </a:prstGeom>
      </xdr:spPr>
    </xdr:pic>
    <xdr:clientData/>
  </xdr:twoCellAnchor>
  <xdr:twoCellAnchor editAs="oneCell">
    <xdr:from>
      <xdr:col>19</xdr:col>
      <xdr:colOff>0</xdr:colOff>
      <xdr:row>103</xdr:row>
      <xdr:rowOff>0</xdr:rowOff>
    </xdr:from>
    <xdr:to>
      <xdr:col>19</xdr:col>
      <xdr:colOff>717587</xdr:colOff>
      <xdr:row>103</xdr:row>
      <xdr:rowOff>450873</xdr:rowOff>
    </xdr:to>
    <xdr:pic>
      <xdr:nvPicPr>
        <xdr:cNvPr id="37" name="Picture 36">
          <a:extLst>
            <a:ext uri="{FF2B5EF4-FFF2-40B4-BE49-F238E27FC236}">
              <a16:creationId xmlns:a16="http://schemas.microsoft.com/office/drawing/2014/main" id="{EA92BF24-EE79-86E9-918B-99BC6794F8BD}"/>
            </a:ext>
          </a:extLst>
        </xdr:cNvPr>
        <xdr:cNvPicPr>
          <a:picLocks noChangeAspect="1"/>
        </xdr:cNvPicPr>
      </xdr:nvPicPr>
      <xdr:blipFill>
        <a:blip xmlns:r="http://schemas.openxmlformats.org/officeDocument/2006/relationships" r:embed="rId20"/>
        <a:stretch>
          <a:fillRect/>
        </a:stretch>
      </xdr:blipFill>
      <xdr:spPr>
        <a:xfrm>
          <a:off x="21825857" y="43180000"/>
          <a:ext cx="717587" cy="450873"/>
        </a:xfrm>
        <a:prstGeom prst="rect">
          <a:avLst/>
        </a:prstGeom>
      </xdr:spPr>
    </xdr:pic>
    <xdr:clientData/>
  </xdr:twoCellAnchor>
  <xdr:twoCellAnchor editAs="oneCell">
    <xdr:from>
      <xdr:col>19</xdr:col>
      <xdr:colOff>0</xdr:colOff>
      <xdr:row>104</xdr:row>
      <xdr:rowOff>0</xdr:rowOff>
    </xdr:from>
    <xdr:to>
      <xdr:col>19</xdr:col>
      <xdr:colOff>711237</xdr:colOff>
      <xdr:row>104</xdr:row>
      <xdr:rowOff>444523</xdr:rowOff>
    </xdr:to>
    <xdr:pic>
      <xdr:nvPicPr>
        <xdr:cNvPr id="38" name="Picture 37">
          <a:extLst>
            <a:ext uri="{FF2B5EF4-FFF2-40B4-BE49-F238E27FC236}">
              <a16:creationId xmlns:a16="http://schemas.microsoft.com/office/drawing/2014/main" id="{C6AC9681-D326-71C5-1926-FB93FCB441A1}"/>
            </a:ext>
          </a:extLst>
        </xdr:cNvPr>
        <xdr:cNvPicPr>
          <a:picLocks noChangeAspect="1"/>
        </xdr:cNvPicPr>
      </xdr:nvPicPr>
      <xdr:blipFill>
        <a:blip xmlns:r="http://schemas.openxmlformats.org/officeDocument/2006/relationships" r:embed="rId21"/>
        <a:stretch>
          <a:fillRect/>
        </a:stretch>
      </xdr:blipFill>
      <xdr:spPr>
        <a:xfrm>
          <a:off x="21825857" y="43688000"/>
          <a:ext cx="711237" cy="444523"/>
        </a:xfrm>
        <a:prstGeom prst="rect">
          <a:avLst/>
        </a:prstGeom>
      </xdr:spPr>
    </xdr:pic>
    <xdr:clientData/>
  </xdr:twoCellAnchor>
  <xdr:twoCellAnchor editAs="oneCell">
    <xdr:from>
      <xdr:col>19</xdr:col>
      <xdr:colOff>42334</xdr:colOff>
      <xdr:row>104</xdr:row>
      <xdr:rowOff>497416</xdr:rowOff>
    </xdr:from>
    <xdr:to>
      <xdr:col>19</xdr:col>
      <xdr:colOff>753571</xdr:colOff>
      <xdr:row>105</xdr:row>
      <xdr:rowOff>433940</xdr:rowOff>
    </xdr:to>
    <xdr:pic>
      <xdr:nvPicPr>
        <xdr:cNvPr id="39" name="Picture 38">
          <a:extLst>
            <a:ext uri="{FF2B5EF4-FFF2-40B4-BE49-F238E27FC236}">
              <a16:creationId xmlns:a16="http://schemas.microsoft.com/office/drawing/2014/main" id="{7C8A33B3-C5EB-8390-3B87-A6F7C65A3D97}"/>
            </a:ext>
          </a:extLst>
        </xdr:cNvPr>
        <xdr:cNvPicPr>
          <a:picLocks noChangeAspect="1"/>
        </xdr:cNvPicPr>
      </xdr:nvPicPr>
      <xdr:blipFill>
        <a:blip xmlns:r="http://schemas.openxmlformats.org/officeDocument/2006/relationships" r:embed="rId21"/>
        <a:stretch>
          <a:fillRect/>
        </a:stretch>
      </xdr:blipFill>
      <xdr:spPr>
        <a:xfrm>
          <a:off x="22489584" y="50789416"/>
          <a:ext cx="711237" cy="444523"/>
        </a:xfrm>
        <a:prstGeom prst="rect">
          <a:avLst/>
        </a:prstGeom>
      </xdr:spPr>
    </xdr:pic>
    <xdr:clientData/>
  </xdr:twoCellAnchor>
  <xdr:twoCellAnchor editAs="oneCell">
    <xdr:from>
      <xdr:col>19</xdr:col>
      <xdr:colOff>0</xdr:colOff>
      <xdr:row>107</xdr:row>
      <xdr:rowOff>0</xdr:rowOff>
    </xdr:from>
    <xdr:to>
      <xdr:col>19</xdr:col>
      <xdr:colOff>654084</xdr:colOff>
      <xdr:row>108</xdr:row>
      <xdr:rowOff>12726</xdr:rowOff>
    </xdr:to>
    <xdr:pic>
      <xdr:nvPicPr>
        <xdr:cNvPr id="40" name="Picture 39">
          <a:extLst>
            <a:ext uri="{FF2B5EF4-FFF2-40B4-BE49-F238E27FC236}">
              <a16:creationId xmlns:a16="http://schemas.microsoft.com/office/drawing/2014/main" id="{13BE0177-9634-DEEC-6F76-2DC66024318C}"/>
            </a:ext>
          </a:extLst>
        </xdr:cNvPr>
        <xdr:cNvPicPr>
          <a:picLocks noChangeAspect="1"/>
        </xdr:cNvPicPr>
      </xdr:nvPicPr>
      <xdr:blipFill>
        <a:blip xmlns:r="http://schemas.openxmlformats.org/officeDocument/2006/relationships" r:embed="rId22"/>
        <a:stretch>
          <a:fillRect/>
        </a:stretch>
      </xdr:blipFill>
      <xdr:spPr>
        <a:xfrm>
          <a:off x="21825857" y="45212000"/>
          <a:ext cx="654084" cy="520727"/>
        </a:xfrm>
        <a:prstGeom prst="rect">
          <a:avLst/>
        </a:prstGeom>
      </xdr:spPr>
    </xdr:pic>
    <xdr:clientData/>
  </xdr:twoCellAnchor>
  <xdr:twoCellAnchor editAs="oneCell">
    <xdr:from>
      <xdr:col>19</xdr:col>
      <xdr:colOff>0</xdr:colOff>
      <xdr:row>108</xdr:row>
      <xdr:rowOff>0</xdr:rowOff>
    </xdr:from>
    <xdr:to>
      <xdr:col>19</xdr:col>
      <xdr:colOff>666784</xdr:colOff>
      <xdr:row>109</xdr:row>
      <xdr:rowOff>19078</xdr:rowOff>
    </xdr:to>
    <xdr:pic>
      <xdr:nvPicPr>
        <xdr:cNvPr id="41" name="Picture 40">
          <a:extLst>
            <a:ext uri="{FF2B5EF4-FFF2-40B4-BE49-F238E27FC236}">
              <a16:creationId xmlns:a16="http://schemas.microsoft.com/office/drawing/2014/main" id="{8A78DC7C-16A9-D9A5-16DF-CB2C5A7D97C8}"/>
            </a:ext>
          </a:extLst>
        </xdr:cNvPr>
        <xdr:cNvPicPr>
          <a:picLocks noChangeAspect="1"/>
        </xdr:cNvPicPr>
      </xdr:nvPicPr>
      <xdr:blipFill>
        <a:blip xmlns:r="http://schemas.openxmlformats.org/officeDocument/2006/relationships" r:embed="rId23"/>
        <a:stretch>
          <a:fillRect/>
        </a:stretch>
      </xdr:blipFill>
      <xdr:spPr>
        <a:xfrm>
          <a:off x="21825857" y="45720000"/>
          <a:ext cx="666784" cy="527077"/>
        </a:xfrm>
        <a:prstGeom prst="rect">
          <a:avLst/>
        </a:prstGeom>
      </xdr:spPr>
    </xdr:pic>
    <xdr:clientData/>
  </xdr:twoCellAnchor>
  <xdr:twoCellAnchor editAs="oneCell">
    <xdr:from>
      <xdr:col>19</xdr:col>
      <xdr:colOff>0</xdr:colOff>
      <xdr:row>109</xdr:row>
      <xdr:rowOff>0</xdr:rowOff>
    </xdr:from>
    <xdr:to>
      <xdr:col>19</xdr:col>
      <xdr:colOff>666784</xdr:colOff>
      <xdr:row>110</xdr:row>
      <xdr:rowOff>19077</xdr:rowOff>
    </xdr:to>
    <xdr:pic>
      <xdr:nvPicPr>
        <xdr:cNvPr id="42" name="Picture 41">
          <a:extLst>
            <a:ext uri="{FF2B5EF4-FFF2-40B4-BE49-F238E27FC236}">
              <a16:creationId xmlns:a16="http://schemas.microsoft.com/office/drawing/2014/main" id="{67BCA79D-1DD3-9CFE-4793-F0160539DC81}"/>
            </a:ext>
          </a:extLst>
        </xdr:cNvPr>
        <xdr:cNvPicPr>
          <a:picLocks noChangeAspect="1"/>
        </xdr:cNvPicPr>
      </xdr:nvPicPr>
      <xdr:blipFill>
        <a:blip xmlns:r="http://schemas.openxmlformats.org/officeDocument/2006/relationships" r:embed="rId23"/>
        <a:stretch>
          <a:fillRect/>
        </a:stretch>
      </xdr:blipFill>
      <xdr:spPr>
        <a:xfrm>
          <a:off x="21825857" y="46228000"/>
          <a:ext cx="666784" cy="527077"/>
        </a:xfrm>
        <a:prstGeom prst="rect">
          <a:avLst/>
        </a:prstGeom>
      </xdr:spPr>
    </xdr:pic>
    <xdr:clientData/>
  </xdr:twoCellAnchor>
  <xdr:twoCellAnchor editAs="oneCell">
    <xdr:from>
      <xdr:col>19</xdr:col>
      <xdr:colOff>0</xdr:colOff>
      <xdr:row>110</xdr:row>
      <xdr:rowOff>0</xdr:rowOff>
    </xdr:from>
    <xdr:to>
      <xdr:col>19</xdr:col>
      <xdr:colOff>666784</xdr:colOff>
      <xdr:row>111</xdr:row>
      <xdr:rowOff>19076</xdr:rowOff>
    </xdr:to>
    <xdr:pic>
      <xdr:nvPicPr>
        <xdr:cNvPr id="43" name="Picture 42">
          <a:extLst>
            <a:ext uri="{FF2B5EF4-FFF2-40B4-BE49-F238E27FC236}">
              <a16:creationId xmlns:a16="http://schemas.microsoft.com/office/drawing/2014/main" id="{164A2089-7231-CD0B-38D5-FAAFF1913271}"/>
            </a:ext>
          </a:extLst>
        </xdr:cNvPr>
        <xdr:cNvPicPr>
          <a:picLocks noChangeAspect="1"/>
        </xdr:cNvPicPr>
      </xdr:nvPicPr>
      <xdr:blipFill>
        <a:blip xmlns:r="http://schemas.openxmlformats.org/officeDocument/2006/relationships" r:embed="rId23"/>
        <a:stretch>
          <a:fillRect/>
        </a:stretch>
      </xdr:blipFill>
      <xdr:spPr>
        <a:xfrm>
          <a:off x="21825857" y="46736000"/>
          <a:ext cx="666784" cy="527077"/>
        </a:xfrm>
        <a:prstGeom prst="rect">
          <a:avLst/>
        </a:prstGeom>
      </xdr:spPr>
    </xdr:pic>
    <xdr:clientData/>
  </xdr:twoCellAnchor>
  <xdr:twoCellAnchor editAs="oneCell">
    <xdr:from>
      <xdr:col>19</xdr:col>
      <xdr:colOff>0</xdr:colOff>
      <xdr:row>111</xdr:row>
      <xdr:rowOff>0</xdr:rowOff>
    </xdr:from>
    <xdr:to>
      <xdr:col>19</xdr:col>
      <xdr:colOff>666784</xdr:colOff>
      <xdr:row>112</xdr:row>
      <xdr:rowOff>19078</xdr:rowOff>
    </xdr:to>
    <xdr:pic>
      <xdr:nvPicPr>
        <xdr:cNvPr id="44" name="Picture 43">
          <a:extLst>
            <a:ext uri="{FF2B5EF4-FFF2-40B4-BE49-F238E27FC236}">
              <a16:creationId xmlns:a16="http://schemas.microsoft.com/office/drawing/2014/main" id="{7A5E79B9-1240-5A53-E528-66E4EE8186A4}"/>
            </a:ext>
          </a:extLst>
        </xdr:cNvPr>
        <xdr:cNvPicPr>
          <a:picLocks noChangeAspect="1"/>
        </xdr:cNvPicPr>
      </xdr:nvPicPr>
      <xdr:blipFill>
        <a:blip xmlns:r="http://schemas.openxmlformats.org/officeDocument/2006/relationships" r:embed="rId23"/>
        <a:stretch>
          <a:fillRect/>
        </a:stretch>
      </xdr:blipFill>
      <xdr:spPr>
        <a:xfrm>
          <a:off x="21825857" y="47244000"/>
          <a:ext cx="666784" cy="527077"/>
        </a:xfrm>
        <a:prstGeom prst="rect">
          <a:avLst/>
        </a:prstGeom>
      </xdr:spPr>
    </xdr:pic>
    <xdr:clientData/>
  </xdr:twoCellAnchor>
  <xdr:twoCellAnchor editAs="oneCell">
    <xdr:from>
      <xdr:col>19</xdr:col>
      <xdr:colOff>0</xdr:colOff>
      <xdr:row>113</xdr:row>
      <xdr:rowOff>0</xdr:rowOff>
    </xdr:from>
    <xdr:to>
      <xdr:col>19</xdr:col>
      <xdr:colOff>431822</xdr:colOff>
      <xdr:row>113</xdr:row>
      <xdr:rowOff>463574</xdr:rowOff>
    </xdr:to>
    <xdr:pic>
      <xdr:nvPicPr>
        <xdr:cNvPr id="45" name="Picture 44">
          <a:extLst>
            <a:ext uri="{FF2B5EF4-FFF2-40B4-BE49-F238E27FC236}">
              <a16:creationId xmlns:a16="http://schemas.microsoft.com/office/drawing/2014/main" id="{AC4A653B-DAA4-4EE0-51B2-796F7DA49D2A}"/>
            </a:ext>
          </a:extLst>
        </xdr:cNvPr>
        <xdr:cNvPicPr>
          <a:picLocks noChangeAspect="1"/>
        </xdr:cNvPicPr>
      </xdr:nvPicPr>
      <xdr:blipFill>
        <a:blip xmlns:r="http://schemas.openxmlformats.org/officeDocument/2006/relationships" r:embed="rId24"/>
        <a:stretch>
          <a:fillRect/>
        </a:stretch>
      </xdr:blipFill>
      <xdr:spPr>
        <a:xfrm>
          <a:off x="21825857" y="48260000"/>
          <a:ext cx="431822" cy="463574"/>
        </a:xfrm>
        <a:prstGeom prst="rect">
          <a:avLst/>
        </a:prstGeom>
      </xdr:spPr>
    </xdr:pic>
    <xdr:clientData/>
  </xdr:twoCellAnchor>
  <xdr:twoCellAnchor editAs="oneCell">
    <xdr:from>
      <xdr:col>19</xdr:col>
      <xdr:colOff>0</xdr:colOff>
      <xdr:row>114</xdr:row>
      <xdr:rowOff>0</xdr:rowOff>
    </xdr:from>
    <xdr:to>
      <xdr:col>19</xdr:col>
      <xdr:colOff>431822</xdr:colOff>
      <xdr:row>114</xdr:row>
      <xdr:rowOff>457223</xdr:rowOff>
    </xdr:to>
    <xdr:pic>
      <xdr:nvPicPr>
        <xdr:cNvPr id="46" name="Picture 45">
          <a:extLst>
            <a:ext uri="{FF2B5EF4-FFF2-40B4-BE49-F238E27FC236}">
              <a16:creationId xmlns:a16="http://schemas.microsoft.com/office/drawing/2014/main" id="{A0242B63-4AA1-A506-CC7E-88B4253101CD}"/>
            </a:ext>
          </a:extLst>
        </xdr:cNvPr>
        <xdr:cNvPicPr>
          <a:picLocks noChangeAspect="1"/>
        </xdr:cNvPicPr>
      </xdr:nvPicPr>
      <xdr:blipFill>
        <a:blip xmlns:r="http://schemas.openxmlformats.org/officeDocument/2006/relationships" r:embed="rId25"/>
        <a:stretch>
          <a:fillRect/>
        </a:stretch>
      </xdr:blipFill>
      <xdr:spPr>
        <a:xfrm>
          <a:off x="21825857" y="48768000"/>
          <a:ext cx="431822" cy="457223"/>
        </a:xfrm>
        <a:prstGeom prst="rect">
          <a:avLst/>
        </a:prstGeom>
      </xdr:spPr>
    </xdr:pic>
    <xdr:clientData/>
  </xdr:twoCellAnchor>
  <xdr:twoCellAnchor editAs="oneCell">
    <xdr:from>
      <xdr:col>19</xdr:col>
      <xdr:colOff>0</xdr:colOff>
      <xdr:row>116</xdr:row>
      <xdr:rowOff>54428</xdr:rowOff>
    </xdr:from>
    <xdr:to>
      <xdr:col>19</xdr:col>
      <xdr:colOff>647733</xdr:colOff>
      <xdr:row>116</xdr:row>
      <xdr:rowOff>403696</xdr:rowOff>
    </xdr:to>
    <xdr:pic>
      <xdr:nvPicPr>
        <xdr:cNvPr id="47" name="Picture 46">
          <a:extLst>
            <a:ext uri="{FF2B5EF4-FFF2-40B4-BE49-F238E27FC236}">
              <a16:creationId xmlns:a16="http://schemas.microsoft.com/office/drawing/2014/main" id="{189B333B-2056-E915-2821-89D4CF762335}"/>
            </a:ext>
          </a:extLst>
        </xdr:cNvPr>
        <xdr:cNvPicPr>
          <a:picLocks noChangeAspect="1"/>
        </xdr:cNvPicPr>
      </xdr:nvPicPr>
      <xdr:blipFill>
        <a:blip xmlns:r="http://schemas.openxmlformats.org/officeDocument/2006/relationships" r:embed="rId26"/>
        <a:stretch>
          <a:fillRect/>
        </a:stretch>
      </xdr:blipFill>
      <xdr:spPr>
        <a:xfrm>
          <a:off x="21825857" y="49838428"/>
          <a:ext cx="647733" cy="349268"/>
        </a:xfrm>
        <a:prstGeom prst="rect">
          <a:avLst/>
        </a:prstGeom>
      </xdr:spPr>
    </xdr:pic>
    <xdr:clientData/>
  </xdr:twoCellAnchor>
  <xdr:twoCellAnchor editAs="oneCell">
    <xdr:from>
      <xdr:col>19</xdr:col>
      <xdr:colOff>0</xdr:colOff>
      <xdr:row>138</xdr:row>
      <xdr:rowOff>0</xdr:rowOff>
    </xdr:from>
    <xdr:to>
      <xdr:col>19</xdr:col>
      <xdr:colOff>685835</xdr:colOff>
      <xdr:row>138</xdr:row>
      <xdr:rowOff>476274</xdr:rowOff>
    </xdr:to>
    <xdr:pic>
      <xdr:nvPicPr>
        <xdr:cNvPr id="48" name="Picture 47">
          <a:extLst>
            <a:ext uri="{FF2B5EF4-FFF2-40B4-BE49-F238E27FC236}">
              <a16:creationId xmlns:a16="http://schemas.microsoft.com/office/drawing/2014/main" id="{B2BC56BA-AB44-77C3-C270-FA46A422A6A9}"/>
            </a:ext>
          </a:extLst>
        </xdr:cNvPr>
        <xdr:cNvPicPr>
          <a:picLocks noChangeAspect="1"/>
        </xdr:cNvPicPr>
      </xdr:nvPicPr>
      <xdr:blipFill>
        <a:blip xmlns:r="http://schemas.openxmlformats.org/officeDocument/2006/relationships" r:embed="rId27"/>
        <a:stretch>
          <a:fillRect/>
        </a:stretch>
      </xdr:blipFill>
      <xdr:spPr>
        <a:xfrm>
          <a:off x="21825857" y="59944000"/>
          <a:ext cx="685835" cy="476274"/>
        </a:xfrm>
        <a:prstGeom prst="rect">
          <a:avLst/>
        </a:prstGeom>
      </xdr:spPr>
    </xdr:pic>
    <xdr:clientData/>
  </xdr:twoCellAnchor>
  <xdr:twoCellAnchor editAs="oneCell">
    <xdr:from>
      <xdr:col>19</xdr:col>
      <xdr:colOff>0</xdr:colOff>
      <xdr:row>139</xdr:row>
      <xdr:rowOff>0</xdr:rowOff>
    </xdr:from>
    <xdr:to>
      <xdr:col>19</xdr:col>
      <xdr:colOff>673135</xdr:colOff>
      <xdr:row>139</xdr:row>
      <xdr:rowOff>482625</xdr:rowOff>
    </xdr:to>
    <xdr:pic>
      <xdr:nvPicPr>
        <xdr:cNvPr id="51" name="Picture 50">
          <a:extLst>
            <a:ext uri="{FF2B5EF4-FFF2-40B4-BE49-F238E27FC236}">
              <a16:creationId xmlns:a16="http://schemas.microsoft.com/office/drawing/2014/main" id="{D3ECB0D6-C1AB-2534-3AA6-F7FA666D27C6}"/>
            </a:ext>
          </a:extLst>
        </xdr:cNvPr>
        <xdr:cNvPicPr>
          <a:picLocks noChangeAspect="1"/>
        </xdr:cNvPicPr>
      </xdr:nvPicPr>
      <xdr:blipFill>
        <a:blip xmlns:r="http://schemas.openxmlformats.org/officeDocument/2006/relationships" r:embed="rId28"/>
        <a:stretch>
          <a:fillRect/>
        </a:stretch>
      </xdr:blipFill>
      <xdr:spPr>
        <a:xfrm>
          <a:off x="21825857" y="60452000"/>
          <a:ext cx="673135" cy="482625"/>
        </a:xfrm>
        <a:prstGeom prst="rect">
          <a:avLst/>
        </a:prstGeom>
      </xdr:spPr>
    </xdr:pic>
    <xdr:clientData/>
  </xdr:twoCellAnchor>
  <xdr:twoCellAnchor editAs="oneCell">
    <xdr:from>
      <xdr:col>19</xdr:col>
      <xdr:colOff>0</xdr:colOff>
      <xdr:row>140</xdr:row>
      <xdr:rowOff>0</xdr:rowOff>
    </xdr:from>
    <xdr:to>
      <xdr:col>19</xdr:col>
      <xdr:colOff>654084</xdr:colOff>
      <xdr:row>140</xdr:row>
      <xdr:rowOff>463574</xdr:rowOff>
    </xdr:to>
    <xdr:pic>
      <xdr:nvPicPr>
        <xdr:cNvPr id="52" name="Picture 51">
          <a:extLst>
            <a:ext uri="{FF2B5EF4-FFF2-40B4-BE49-F238E27FC236}">
              <a16:creationId xmlns:a16="http://schemas.microsoft.com/office/drawing/2014/main" id="{5868663D-72A1-EFAF-8CF5-4F0884B41646}"/>
            </a:ext>
          </a:extLst>
        </xdr:cNvPr>
        <xdr:cNvPicPr>
          <a:picLocks noChangeAspect="1"/>
        </xdr:cNvPicPr>
      </xdr:nvPicPr>
      <xdr:blipFill>
        <a:blip xmlns:r="http://schemas.openxmlformats.org/officeDocument/2006/relationships" r:embed="rId29"/>
        <a:stretch>
          <a:fillRect/>
        </a:stretch>
      </xdr:blipFill>
      <xdr:spPr>
        <a:xfrm>
          <a:off x="21825857" y="60960000"/>
          <a:ext cx="654084" cy="463574"/>
        </a:xfrm>
        <a:prstGeom prst="rect">
          <a:avLst/>
        </a:prstGeom>
      </xdr:spPr>
    </xdr:pic>
    <xdr:clientData/>
  </xdr:twoCellAnchor>
  <xdr:twoCellAnchor editAs="oneCell">
    <xdr:from>
      <xdr:col>19</xdr:col>
      <xdr:colOff>0</xdr:colOff>
      <xdr:row>141</xdr:row>
      <xdr:rowOff>0</xdr:rowOff>
    </xdr:from>
    <xdr:to>
      <xdr:col>19</xdr:col>
      <xdr:colOff>679485</xdr:colOff>
      <xdr:row>141</xdr:row>
      <xdr:rowOff>476274</xdr:rowOff>
    </xdr:to>
    <xdr:pic>
      <xdr:nvPicPr>
        <xdr:cNvPr id="53" name="Picture 52">
          <a:extLst>
            <a:ext uri="{FF2B5EF4-FFF2-40B4-BE49-F238E27FC236}">
              <a16:creationId xmlns:a16="http://schemas.microsoft.com/office/drawing/2014/main" id="{59B53C64-D6B3-1050-06A4-A04C989C1C71}"/>
            </a:ext>
          </a:extLst>
        </xdr:cNvPr>
        <xdr:cNvPicPr>
          <a:picLocks noChangeAspect="1"/>
        </xdr:cNvPicPr>
      </xdr:nvPicPr>
      <xdr:blipFill>
        <a:blip xmlns:r="http://schemas.openxmlformats.org/officeDocument/2006/relationships" r:embed="rId30"/>
        <a:stretch>
          <a:fillRect/>
        </a:stretch>
      </xdr:blipFill>
      <xdr:spPr>
        <a:xfrm>
          <a:off x="21825857" y="61468000"/>
          <a:ext cx="679485" cy="476274"/>
        </a:xfrm>
        <a:prstGeom prst="rect">
          <a:avLst/>
        </a:prstGeom>
      </xdr:spPr>
    </xdr:pic>
    <xdr:clientData/>
  </xdr:twoCellAnchor>
  <xdr:twoCellAnchor editAs="oneCell">
    <xdr:from>
      <xdr:col>19</xdr:col>
      <xdr:colOff>0</xdr:colOff>
      <xdr:row>142</xdr:row>
      <xdr:rowOff>0</xdr:rowOff>
    </xdr:from>
    <xdr:to>
      <xdr:col>19</xdr:col>
      <xdr:colOff>647733</xdr:colOff>
      <xdr:row>142</xdr:row>
      <xdr:rowOff>457223</xdr:rowOff>
    </xdr:to>
    <xdr:pic>
      <xdr:nvPicPr>
        <xdr:cNvPr id="54" name="Picture 53">
          <a:extLst>
            <a:ext uri="{FF2B5EF4-FFF2-40B4-BE49-F238E27FC236}">
              <a16:creationId xmlns:a16="http://schemas.microsoft.com/office/drawing/2014/main" id="{5870FC9A-F116-674F-095A-4F773E7E0A79}"/>
            </a:ext>
          </a:extLst>
        </xdr:cNvPr>
        <xdr:cNvPicPr>
          <a:picLocks noChangeAspect="1"/>
        </xdr:cNvPicPr>
      </xdr:nvPicPr>
      <xdr:blipFill>
        <a:blip xmlns:r="http://schemas.openxmlformats.org/officeDocument/2006/relationships" r:embed="rId31"/>
        <a:stretch>
          <a:fillRect/>
        </a:stretch>
      </xdr:blipFill>
      <xdr:spPr>
        <a:xfrm>
          <a:off x="21825857" y="61976000"/>
          <a:ext cx="647733" cy="457223"/>
        </a:xfrm>
        <a:prstGeom prst="rect">
          <a:avLst/>
        </a:prstGeom>
      </xdr:spPr>
    </xdr:pic>
    <xdr:clientData/>
  </xdr:twoCellAnchor>
  <xdr:twoCellAnchor editAs="oneCell">
    <xdr:from>
      <xdr:col>19</xdr:col>
      <xdr:colOff>0</xdr:colOff>
      <xdr:row>143</xdr:row>
      <xdr:rowOff>0</xdr:rowOff>
    </xdr:from>
    <xdr:to>
      <xdr:col>19</xdr:col>
      <xdr:colOff>647733</xdr:colOff>
      <xdr:row>143</xdr:row>
      <xdr:rowOff>457223</xdr:rowOff>
    </xdr:to>
    <xdr:pic>
      <xdr:nvPicPr>
        <xdr:cNvPr id="55" name="Picture 54">
          <a:extLst>
            <a:ext uri="{FF2B5EF4-FFF2-40B4-BE49-F238E27FC236}">
              <a16:creationId xmlns:a16="http://schemas.microsoft.com/office/drawing/2014/main" id="{855EA467-5070-92AB-31D6-CB9A34E82226}"/>
            </a:ext>
          </a:extLst>
        </xdr:cNvPr>
        <xdr:cNvPicPr>
          <a:picLocks noChangeAspect="1"/>
        </xdr:cNvPicPr>
      </xdr:nvPicPr>
      <xdr:blipFill>
        <a:blip xmlns:r="http://schemas.openxmlformats.org/officeDocument/2006/relationships" r:embed="rId31"/>
        <a:stretch>
          <a:fillRect/>
        </a:stretch>
      </xdr:blipFill>
      <xdr:spPr>
        <a:xfrm>
          <a:off x="21825857" y="62484000"/>
          <a:ext cx="647733" cy="457223"/>
        </a:xfrm>
        <a:prstGeom prst="rect">
          <a:avLst/>
        </a:prstGeom>
      </xdr:spPr>
    </xdr:pic>
    <xdr:clientData/>
  </xdr:twoCellAnchor>
  <xdr:twoCellAnchor editAs="oneCell">
    <xdr:from>
      <xdr:col>19</xdr:col>
      <xdr:colOff>0</xdr:colOff>
      <xdr:row>144</xdr:row>
      <xdr:rowOff>0</xdr:rowOff>
    </xdr:from>
    <xdr:to>
      <xdr:col>19</xdr:col>
      <xdr:colOff>647733</xdr:colOff>
      <xdr:row>144</xdr:row>
      <xdr:rowOff>457223</xdr:rowOff>
    </xdr:to>
    <xdr:pic>
      <xdr:nvPicPr>
        <xdr:cNvPr id="56" name="Picture 55">
          <a:extLst>
            <a:ext uri="{FF2B5EF4-FFF2-40B4-BE49-F238E27FC236}">
              <a16:creationId xmlns:a16="http://schemas.microsoft.com/office/drawing/2014/main" id="{61E1312F-78AC-FC70-E4E3-3348CA7ABA43}"/>
            </a:ext>
          </a:extLst>
        </xdr:cNvPr>
        <xdr:cNvPicPr>
          <a:picLocks noChangeAspect="1"/>
        </xdr:cNvPicPr>
      </xdr:nvPicPr>
      <xdr:blipFill>
        <a:blip xmlns:r="http://schemas.openxmlformats.org/officeDocument/2006/relationships" r:embed="rId31"/>
        <a:stretch>
          <a:fillRect/>
        </a:stretch>
      </xdr:blipFill>
      <xdr:spPr>
        <a:xfrm>
          <a:off x="21825857" y="62992000"/>
          <a:ext cx="647733" cy="457223"/>
        </a:xfrm>
        <a:prstGeom prst="rect">
          <a:avLst/>
        </a:prstGeom>
      </xdr:spPr>
    </xdr:pic>
    <xdr:clientData/>
  </xdr:twoCellAnchor>
  <xdr:twoCellAnchor editAs="oneCell">
    <xdr:from>
      <xdr:col>19</xdr:col>
      <xdr:colOff>0</xdr:colOff>
      <xdr:row>145</xdr:row>
      <xdr:rowOff>0</xdr:rowOff>
    </xdr:from>
    <xdr:to>
      <xdr:col>19</xdr:col>
      <xdr:colOff>723937</xdr:colOff>
      <xdr:row>145</xdr:row>
      <xdr:rowOff>488975</xdr:rowOff>
    </xdr:to>
    <xdr:pic>
      <xdr:nvPicPr>
        <xdr:cNvPr id="57" name="Picture 56">
          <a:extLst>
            <a:ext uri="{FF2B5EF4-FFF2-40B4-BE49-F238E27FC236}">
              <a16:creationId xmlns:a16="http://schemas.microsoft.com/office/drawing/2014/main" id="{1E146088-3A42-ACBF-8A5D-594EF955AA35}"/>
            </a:ext>
          </a:extLst>
        </xdr:cNvPr>
        <xdr:cNvPicPr>
          <a:picLocks noChangeAspect="1"/>
        </xdr:cNvPicPr>
      </xdr:nvPicPr>
      <xdr:blipFill>
        <a:blip xmlns:r="http://schemas.openxmlformats.org/officeDocument/2006/relationships" r:embed="rId32"/>
        <a:stretch>
          <a:fillRect/>
        </a:stretch>
      </xdr:blipFill>
      <xdr:spPr>
        <a:xfrm>
          <a:off x="21825857" y="63500000"/>
          <a:ext cx="723937" cy="488975"/>
        </a:xfrm>
        <a:prstGeom prst="rect">
          <a:avLst/>
        </a:prstGeom>
      </xdr:spPr>
    </xdr:pic>
    <xdr:clientData/>
  </xdr:twoCellAnchor>
  <xdr:twoCellAnchor editAs="oneCell">
    <xdr:from>
      <xdr:col>19</xdr:col>
      <xdr:colOff>9073</xdr:colOff>
      <xdr:row>1</xdr:row>
      <xdr:rowOff>154214</xdr:rowOff>
    </xdr:from>
    <xdr:to>
      <xdr:col>19</xdr:col>
      <xdr:colOff>760790</xdr:colOff>
      <xdr:row>1</xdr:row>
      <xdr:rowOff>326571</xdr:rowOff>
    </xdr:to>
    <xdr:pic>
      <xdr:nvPicPr>
        <xdr:cNvPr id="59" name="Picture 58">
          <a:extLst>
            <a:ext uri="{FF2B5EF4-FFF2-40B4-BE49-F238E27FC236}">
              <a16:creationId xmlns:a16="http://schemas.microsoft.com/office/drawing/2014/main" id="{DBD70498-3D04-072D-6958-38278B68884E}"/>
            </a:ext>
          </a:extLst>
        </xdr:cNvPr>
        <xdr:cNvPicPr>
          <a:picLocks noChangeAspect="1"/>
        </xdr:cNvPicPr>
      </xdr:nvPicPr>
      <xdr:blipFill>
        <a:blip xmlns:r="http://schemas.openxmlformats.org/officeDocument/2006/relationships" r:embed="rId33"/>
        <a:stretch>
          <a:fillRect/>
        </a:stretch>
      </xdr:blipFill>
      <xdr:spPr>
        <a:xfrm>
          <a:off x="21834930" y="662214"/>
          <a:ext cx="761242" cy="172357"/>
        </a:xfrm>
        <a:prstGeom prst="rect">
          <a:avLst/>
        </a:prstGeom>
      </xdr:spPr>
    </xdr:pic>
    <xdr:clientData/>
  </xdr:twoCellAnchor>
  <xdr:twoCellAnchor editAs="oneCell">
    <xdr:from>
      <xdr:col>19</xdr:col>
      <xdr:colOff>9072</xdr:colOff>
      <xdr:row>2</xdr:row>
      <xdr:rowOff>127000</xdr:rowOff>
    </xdr:from>
    <xdr:to>
      <xdr:col>20</xdr:col>
      <xdr:colOff>4084</xdr:colOff>
      <xdr:row>2</xdr:row>
      <xdr:rowOff>290286</xdr:rowOff>
    </xdr:to>
    <xdr:pic>
      <xdr:nvPicPr>
        <xdr:cNvPr id="60" name="Picture 59">
          <a:extLst>
            <a:ext uri="{FF2B5EF4-FFF2-40B4-BE49-F238E27FC236}">
              <a16:creationId xmlns:a16="http://schemas.microsoft.com/office/drawing/2014/main" id="{B38C4CCB-79B4-C817-0C0C-E99AC844C8B3}"/>
            </a:ext>
          </a:extLst>
        </xdr:cNvPr>
        <xdr:cNvPicPr>
          <a:picLocks noChangeAspect="1"/>
        </xdr:cNvPicPr>
      </xdr:nvPicPr>
      <xdr:blipFill>
        <a:blip xmlns:r="http://schemas.openxmlformats.org/officeDocument/2006/relationships" r:embed="rId34"/>
        <a:stretch>
          <a:fillRect/>
        </a:stretch>
      </xdr:blipFill>
      <xdr:spPr>
        <a:xfrm>
          <a:off x="21834929" y="1143000"/>
          <a:ext cx="766537" cy="163286"/>
        </a:xfrm>
        <a:prstGeom prst="rect">
          <a:avLst/>
        </a:prstGeom>
      </xdr:spPr>
    </xdr:pic>
    <xdr:clientData/>
  </xdr:twoCellAnchor>
  <xdr:twoCellAnchor editAs="oneCell">
    <xdr:from>
      <xdr:col>18</xdr:col>
      <xdr:colOff>1796142</xdr:colOff>
      <xdr:row>4</xdr:row>
      <xdr:rowOff>145143</xdr:rowOff>
    </xdr:from>
    <xdr:to>
      <xdr:col>19</xdr:col>
      <xdr:colOff>757464</xdr:colOff>
      <xdr:row>4</xdr:row>
      <xdr:rowOff>308429</xdr:rowOff>
    </xdr:to>
    <xdr:pic>
      <xdr:nvPicPr>
        <xdr:cNvPr id="61" name="Picture 60">
          <a:extLst>
            <a:ext uri="{FF2B5EF4-FFF2-40B4-BE49-F238E27FC236}">
              <a16:creationId xmlns:a16="http://schemas.microsoft.com/office/drawing/2014/main" id="{7E262C32-53EE-4E94-9F24-76D9971D4E82}"/>
            </a:ext>
          </a:extLst>
        </xdr:cNvPr>
        <xdr:cNvPicPr>
          <a:picLocks noChangeAspect="1"/>
        </xdr:cNvPicPr>
      </xdr:nvPicPr>
      <xdr:blipFill>
        <a:blip xmlns:r="http://schemas.openxmlformats.org/officeDocument/2006/relationships" r:embed="rId34"/>
        <a:stretch>
          <a:fillRect/>
        </a:stretch>
      </xdr:blipFill>
      <xdr:spPr>
        <a:xfrm>
          <a:off x="21816785" y="2177143"/>
          <a:ext cx="766537" cy="163286"/>
        </a:xfrm>
        <a:prstGeom prst="rect">
          <a:avLst/>
        </a:prstGeom>
      </xdr:spPr>
    </xdr:pic>
    <xdr:clientData/>
  </xdr:twoCellAnchor>
  <xdr:twoCellAnchor editAs="oneCell">
    <xdr:from>
      <xdr:col>19</xdr:col>
      <xdr:colOff>18143</xdr:colOff>
      <xdr:row>6</xdr:row>
      <xdr:rowOff>199571</xdr:rowOff>
    </xdr:from>
    <xdr:to>
      <xdr:col>20</xdr:col>
      <xdr:colOff>3630</xdr:colOff>
      <xdr:row>6</xdr:row>
      <xdr:rowOff>362857</xdr:rowOff>
    </xdr:to>
    <xdr:pic>
      <xdr:nvPicPr>
        <xdr:cNvPr id="62" name="Picture 61">
          <a:extLst>
            <a:ext uri="{FF2B5EF4-FFF2-40B4-BE49-F238E27FC236}">
              <a16:creationId xmlns:a16="http://schemas.microsoft.com/office/drawing/2014/main" id="{7C348CCB-C2BD-4179-ACE6-00E060987EC9}"/>
            </a:ext>
          </a:extLst>
        </xdr:cNvPr>
        <xdr:cNvPicPr>
          <a:picLocks noChangeAspect="1"/>
        </xdr:cNvPicPr>
      </xdr:nvPicPr>
      <xdr:blipFill>
        <a:blip xmlns:r="http://schemas.openxmlformats.org/officeDocument/2006/relationships" r:embed="rId34"/>
        <a:stretch>
          <a:fillRect/>
        </a:stretch>
      </xdr:blipFill>
      <xdr:spPr>
        <a:xfrm>
          <a:off x="21844000" y="3247571"/>
          <a:ext cx="766537" cy="163286"/>
        </a:xfrm>
        <a:prstGeom prst="rect">
          <a:avLst/>
        </a:prstGeom>
      </xdr:spPr>
    </xdr:pic>
    <xdr:clientData/>
  </xdr:twoCellAnchor>
  <xdr:twoCellAnchor editAs="oneCell">
    <xdr:from>
      <xdr:col>19</xdr:col>
      <xdr:colOff>27214</xdr:colOff>
      <xdr:row>3</xdr:row>
      <xdr:rowOff>163286</xdr:rowOff>
    </xdr:from>
    <xdr:to>
      <xdr:col>19</xdr:col>
      <xdr:colOff>759881</xdr:colOff>
      <xdr:row>3</xdr:row>
      <xdr:rowOff>335643</xdr:rowOff>
    </xdr:to>
    <xdr:pic>
      <xdr:nvPicPr>
        <xdr:cNvPr id="63" name="Picture 62">
          <a:extLst>
            <a:ext uri="{FF2B5EF4-FFF2-40B4-BE49-F238E27FC236}">
              <a16:creationId xmlns:a16="http://schemas.microsoft.com/office/drawing/2014/main" id="{6D34E611-D424-466F-BF46-95816CD34981}"/>
            </a:ext>
          </a:extLst>
        </xdr:cNvPr>
        <xdr:cNvPicPr>
          <a:picLocks noChangeAspect="1"/>
        </xdr:cNvPicPr>
      </xdr:nvPicPr>
      <xdr:blipFill>
        <a:blip xmlns:r="http://schemas.openxmlformats.org/officeDocument/2006/relationships" r:embed="rId33"/>
        <a:stretch>
          <a:fillRect/>
        </a:stretch>
      </xdr:blipFill>
      <xdr:spPr>
        <a:xfrm>
          <a:off x="21853071" y="1687286"/>
          <a:ext cx="761242" cy="172357"/>
        </a:xfrm>
        <a:prstGeom prst="rect">
          <a:avLst/>
        </a:prstGeom>
      </xdr:spPr>
    </xdr:pic>
    <xdr:clientData/>
  </xdr:twoCellAnchor>
  <xdr:twoCellAnchor editAs="oneCell">
    <xdr:from>
      <xdr:col>19</xdr:col>
      <xdr:colOff>54428</xdr:colOff>
      <xdr:row>5</xdr:row>
      <xdr:rowOff>208642</xdr:rowOff>
    </xdr:from>
    <xdr:to>
      <xdr:col>20</xdr:col>
      <xdr:colOff>17385</xdr:colOff>
      <xdr:row>5</xdr:row>
      <xdr:rowOff>380999</xdr:rowOff>
    </xdr:to>
    <xdr:pic>
      <xdr:nvPicPr>
        <xdr:cNvPr id="64" name="Picture 63">
          <a:extLst>
            <a:ext uri="{FF2B5EF4-FFF2-40B4-BE49-F238E27FC236}">
              <a16:creationId xmlns:a16="http://schemas.microsoft.com/office/drawing/2014/main" id="{7D1BE639-09F9-4FB6-A1F9-9114E710C418}"/>
            </a:ext>
          </a:extLst>
        </xdr:cNvPr>
        <xdr:cNvPicPr>
          <a:picLocks noChangeAspect="1"/>
        </xdr:cNvPicPr>
      </xdr:nvPicPr>
      <xdr:blipFill>
        <a:blip xmlns:r="http://schemas.openxmlformats.org/officeDocument/2006/relationships" r:embed="rId33"/>
        <a:stretch>
          <a:fillRect/>
        </a:stretch>
      </xdr:blipFill>
      <xdr:spPr>
        <a:xfrm>
          <a:off x="21880285" y="2748642"/>
          <a:ext cx="761242" cy="172357"/>
        </a:xfrm>
        <a:prstGeom prst="rect">
          <a:avLst/>
        </a:prstGeom>
      </xdr:spPr>
    </xdr:pic>
    <xdr:clientData/>
  </xdr:twoCellAnchor>
  <xdr:twoCellAnchor editAs="oneCell">
    <xdr:from>
      <xdr:col>19</xdr:col>
      <xdr:colOff>9072</xdr:colOff>
      <xdr:row>7</xdr:row>
      <xdr:rowOff>81643</xdr:rowOff>
    </xdr:from>
    <xdr:to>
      <xdr:col>19</xdr:col>
      <xdr:colOff>758047</xdr:colOff>
      <xdr:row>7</xdr:row>
      <xdr:rowOff>299357</xdr:rowOff>
    </xdr:to>
    <xdr:pic>
      <xdr:nvPicPr>
        <xdr:cNvPr id="65" name="Picture 64">
          <a:extLst>
            <a:ext uri="{FF2B5EF4-FFF2-40B4-BE49-F238E27FC236}">
              <a16:creationId xmlns:a16="http://schemas.microsoft.com/office/drawing/2014/main" id="{FC79B8D0-00FD-1DA7-A4B4-53DEE69EE639}"/>
            </a:ext>
          </a:extLst>
        </xdr:cNvPr>
        <xdr:cNvPicPr>
          <a:picLocks noChangeAspect="1"/>
        </xdr:cNvPicPr>
      </xdr:nvPicPr>
      <xdr:blipFill>
        <a:blip xmlns:r="http://schemas.openxmlformats.org/officeDocument/2006/relationships" r:embed="rId35"/>
        <a:stretch>
          <a:fillRect/>
        </a:stretch>
      </xdr:blipFill>
      <xdr:spPr>
        <a:xfrm>
          <a:off x="21834929" y="3637643"/>
          <a:ext cx="777550" cy="217714"/>
        </a:xfrm>
        <a:prstGeom prst="rect">
          <a:avLst/>
        </a:prstGeom>
      </xdr:spPr>
    </xdr:pic>
    <xdr:clientData/>
  </xdr:twoCellAnchor>
  <xdr:twoCellAnchor editAs="oneCell">
    <xdr:from>
      <xdr:col>19</xdr:col>
      <xdr:colOff>18143</xdr:colOff>
      <xdr:row>8</xdr:row>
      <xdr:rowOff>81642</xdr:rowOff>
    </xdr:from>
    <xdr:to>
      <xdr:col>19</xdr:col>
      <xdr:colOff>757593</xdr:colOff>
      <xdr:row>8</xdr:row>
      <xdr:rowOff>299356</xdr:rowOff>
    </xdr:to>
    <xdr:pic>
      <xdr:nvPicPr>
        <xdr:cNvPr id="66" name="Picture 65">
          <a:extLst>
            <a:ext uri="{FF2B5EF4-FFF2-40B4-BE49-F238E27FC236}">
              <a16:creationId xmlns:a16="http://schemas.microsoft.com/office/drawing/2014/main" id="{DC7DF670-5C4A-43DC-9164-B9326049BC1B}"/>
            </a:ext>
          </a:extLst>
        </xdr:cNvPr>
        <xdr:cNvPicPr>
          <a:picLocks noChangeAspect="1"/>
        </xdr:cNvPicPr>
      </xdr:nvPicPr>
      <xdr:blipFill>
        <a:blip xmlns:r="http://schemas.openxmlformats.org/officeDocument/2006/relationships" r:embed="rId35"/>
        <a:stretch>
          <a:fillRect/>
        </a:stretch>
      </xdr:blipFill>
      <xdr:spPr>
        <a:xfrm>
          <a:off x="21844000" y="4145642"/>
          <a:ext cx="777550" cy="217714"/>
        </a:xfrm>
        <a:prstGeom prst="rect">
          <a:avLst/>
        </a:prstGeom>
      </xdr:spPr>
    </xdr:pic>
    <xdr:clientData/>
  </xdr:twoCellAnchor>
  <xdr:twoCellAnchor editAs="oneCell">
    <xdr:from>
      <xdr:col>19</xdr:col>
      <xdr:colOff>36286</xdr:colOff>
      <xdr:row>58</xdr:row>
      <xdr:rowOff>9072</xdr:rowOff>
    </xdr:from>
    <xdr:to>
      <xdr:col>19</xdr:col>
      <xdr:colOff>759467</xdr:colOff>
      <xdr:row>58</xdr:row>
      <xdr:rowOff>453572</xdr:rowOff>
    </xdr:to>
    <xdr:pic>
      <xdr:nvPicPr>
        <xdr:cNvPr id="67" name="Picture 66">
          <a:extLst>
            <a:ext uri="{FF2B5EF4-FFF2-40B4-BE49-F238E27FC236}">
              <a16:creationId xmlns:a16="http://schemas.microsoft.com/office/drawing/2014/main" id="{333EB27D-67FE-1F27-FBB7-963FDABFA3A0}"/>
            </a:ext>
          </a:extLst>
        </xdr:cNvPr>
        <xdr:cNvPicPr>
          <a:picLocks noChangeAspect="1"/>
        </xdr:cNvPicPr>
      </xdr:nvPicPr>
      <xdr:blipFill>
        <a:blip xmlns:r="http://schemas.openxmlformats.org/officeDocument/2006/relationships" r:embed="rId36"/>
        <a:stretch>
          <a:fillRect/>
        </a:stretch>
      </xdr:blipFill>
      <xdr:spPr>
        <a:xfrm>
          <a:off x="21862143" y="26933072"/>
          <a:ext cx="742231" cy="444500"/>
        </a:xfrm>
        <a:prstGeom prst="rect">
          <a:avLst/>
        </a:prstGeom>
      </xdr:spPr>
    </xdr:pic>
    <xdr:clientData/>
  </xdr:twoCellAnchor>
  <xdr:twoCellAnchor editAs="oneCell">
    <xdr:from>
      <xdr:col>19</xdr:col>
      <xdr:colOff>36286</xdr:colOff>
      <xdr:row>59</xdr:row>
      <xdr:rowOff>63500</xdr:rowOff>
    </xdr:from>
    <xdr:to>
      <xdr:col>19</xdr:col>
      <xdr:colOff>759907</xdr:colOff>
      <xdr:row>59</xdr:row>
      <xdr:rowOff>371929</xdr:rowOff>
    </xdr:to>
    <xdr:pic>
      <xdr:nvPicPr>
        <xdr:cNvPr id="68" name="Picture 67">
          <a:extLst>
            <a:ext uri="{FF2B5EF4-FFF2-40B4-BE49-F238E27FC236}">
              <a16:creationId xmlns:a16="http://schemas.microsoft.com/office/drawing/2014/main" id="{F2953DF0-D607-2BCE-A012-C6FDE41536BA}"/>
            </a:ext>
          </a:extLst>
        </xdr:cNvPr>
        <xdr:cNvPicPr>
          <a:picLocks noChangeAspect="1"/>
        </xdr:cNvPicPr>
      </xdr:nvPicPr>
      <xdr:blipFill>
        <a:blip xmlns:r="http://schemas.openxmlformats.org/officeDocument/2006/relationships" r:embed="rId37"/>
        <a:stretch>
          <a:fillRect/>
        </a:stretch>
      </xdr:blipFill>
      <xdr:spPr>
        <a:xfrm>
          <a:off x="21862143" y="27495500"/>
          <a:ext cx="723621" cy="308429"/>
        </a:xfrm>
        <a:prstGeom prst="rect">
          <a:avLst/>
        </a:prstGeom>
      </xdr:spPr>
    </xdr:pic>
    <xdr:clientData/>
  </xdr:twoCellAnchor>
  <xdr:twoCellAnchor editAs="oneCell">
    <xdr:from>
      <xdr:col>19</xdr:col>
      <xdr:colOff>27214</xdr:colOff>
      <xdr:row>60</xdr:row>
      <xdr:rowOff>45357</xdr:rowOff>
    </xdr:from>
    <xdr:to>
      <xdr:col>19</xdr:col>
      <xdr:colOff>752928</xdr:colOff>
      <xdr:row>60</xdr:row>
      <xdr:rowOff>471398</xdr:rowOff>
    </xdr:to>
    <xdr:pic>
      <xdr:nvPicPr>
        <xdr:cNvPr id="69" name="Picture 68">
          <a:extLst>
            <a:ext uri="{FF2B5EF4-FFF2-40B4-BE49-F238E27FC236}">
              <a16:creationId xmlns:a16="http://schemas.microsoft.com/office/drawing/2014/main" id="{1CE32620-8FCA-8D80-7BC8-D0DEC0964CA1}"/>
            </a:ext>
          </a:extLst>
        </xdr:cNvPr>
        <xdr:cNvPicPr>
          <a:picLocks noChangeAspect="1"/>
        </xdr:cNvPicPr>
      </xdr:nvPicPr>
      <xdr:blipFill>
        <a:blip xmlns:r="http://schemas.openxmlformats.org/officeDocument/2006/relationships" r:embed="rId38"/>
        <a:stretch>
          <a:fillRect/>
        </a:stretch>
      </xdr:blipFill>
      <xdr:spPr>
        <a:xfrm>
          <a:off x="21853071" y="27985357"/>
          <a:ext cx="725714" cy="426041"/>
        </a:xfrm>
        <a:prstGeom prst="rect">
          <a:avLst/>
        </a:prstGeom>
      </xdr:spPr>
    </xdr:pic>
    <xdr:clientData/>
  </xdr:twoCellAnchor>
  <xdr:twoCellAnchor editAs="oneCell">
    <xdr:from>
      <xdr:col>19</xdr:col>
      <xdr:colOff>45358</xdr:colOff>
      <xdr:row>18</xdr:row>
      <xdr:rowOff>108858</xdr:rowOff>
    </xdr:from>
    <xdr:to>
      <xdr:col>19</xdr:col>
      <xdr:colOff>749688</xdr:colOff>
      <xdr:row>18</xdr:row>
      <xdr:rowOff>413272</xdr:rowOff>
    </xdr:to>
    <xdr:pic>
      <xdr:nvPicPr>
        <xdr:cNvPr id="32" name="Picture 31">
          <a:extLst>
            <a:ext uri="{FF2B5EF4-FFF2-40B4-BE49-F238E27FC236}">
              <a16:creationId xmlns:a16="http://schemas.microsoft.com/office/drawing/2014/main" id="{ADD19DD1-84CE-0550-E4FF-DCB5E1DA096D}"/>
            </a:ext>
          </a:extLst>
        </xdr:cNvPr>
        <xdr:cNvPicPr>
          <a:picLocks noChangeAspect="1"/>
        </xdr:cNvPicPr>
      </xdr:nvPicPr>
      <xdr:blipFill>
        <a:blip xmlns:r="http://schemas.openxmlformats.org/officeDocument/2006/relationships" r:embed="rId39"/>
        <a:stretch>
          <a:fillRect/>
        </a:stretch>
      </xdr:blipFill>
      <xdr:spPr>
        <a:xfrm>
          <a:off x="21871215" y="6712858"/>
          <a:ext cx="704330" cy="304414"/>
        </a:xfrm>
        <a:prstGeom prst="rect">
          <a:avLst/>
        </a:prstGeom>
      </xdr:spPr>
    </xdr:pic>
    <xdr:clientData/>
  </xdr:twoCellAnchor>
  <xdr:twoCellAnchor editAs="oneCell">
    <xdr:from>
      <xdr:col>19</xdr:col>
      <xdr:colOff>0</xdr:colOff>
      <xdr:row>29</xdr:row>
      <xdr:rowOff>0</xdr:rowOff>
    </xdr:from>
    <xdr:to>
      <xdr:col>19</xdr:col>
      <xdr:colOff>704330</xdr:colOff>
      <xdr:row>29</xdr:row>
      <xdr:rowOff>304414</xdr:rowOff>
    </xdr:to>
    <xdr:pic>
      <xdr:nvPicPr>
        <xdr:cNvPr id="49" name="Picture 48">
          <a:extLst>
            <a:ext uri="{FF2B5EF4-FFF2-40B4-BE49-F238E27FC236}">
              <a16:creationId xmlns:a16="http://schemas.microsoft.com/office/drawing/2014/main" id="{1A1D540A-6758-4ECD-A5C3-3C56291E1E82}"/>
            </a:ext>
          </a:extLst>
        </xdr:cNvPr>
        <xdr:cNvPicPr>
          <a:picLocks noChangeAspect="1"/>
        </xdr:cNvPicPr>
      </xdr:nvPicPr>
      <xdr:blipFill>
        <a:blip xmlns:r="http://schemas.openxmlformats.org/officeDocument/2006/relationships" r:embed="rId39"/>
        <a:stretch>
          <a:fillRect/>
        </a:stretch>
      </xdr:blipFill>
      <xdr:spPr>
        <a:xfrm>
          <a:off x="21825857" y="12192000"/>
          <a:ext cx="704330" cy="304414"/>
        </a:xfrm>
        <a:prstGeom prst="rect">
          <a:avLst/>
        </a:prstGeom>
      </xdr:spPr>
    </xdr:pic>
    <xdr:clientData/>
  </xdr:twoCellAnchor>
  <xdr:twoCellAnchor editAs="oneCell">
    <xdr:from>
      <xdr:col>19</xdr:col>
      <xdr:colOff>0</xdr:colOff>
      <xdr:row>25</xdr:row>
      <xdr:rowOff>0</xdr:rowOff>
    </xdr:from>
    <xdr:to>
      <xdr:col>19</xdr:col>
      <xdr:colOff>704330</xdr:colOff>
      <xdr:row>25</xdr:row>
      <xdr:rowOff>304414</xdr:rowOff>
    </xdr:to>
    <xdr:pic>
      <xdr:nvPicPr>
        <xdr:cNvPr id="58" name="Picture 57">
          <a:extLst>
            <a:ext uri="{FF2B5EF4-FFF2-40B4-BE49-F238E27FC236}">
              <a16:creationId xmlns:a16="http://schemas.microsoft.com/office/drawing/2014/main" id="{CCB14E11-4B80-457A-BB1C-5090AD07A7CA}"/>
            </a:ext>
          </a:extLst>
        </xdr:cNvPr>
        <xdr:cNvPicPr>
          <a:picLocks noChangeAspect="1"/>
        </xdr:cNvPicPr>
      </xdr:nvPicPr>
      <xdr:blipFill>
        <a:blip xmlns:r="http://schemas.openxmlformats.org/officeDocument/2006/relationships" r:embed="rId39"/>
        <a:stretch>
          <a:fillRect/>
        </a:stretch>
      </xdr:blipFill>
      <xdr:spPr>
        <a:xfrm>
          <a:off x="21825857" y="10160000"/>
          <a:ext cx="704330" cy="304414"/>
        </a:xfrm>
        <a:prstGeom prst="rect">
          <a:avLst/>
        </a:prstGeom>
      </xdr:spPr>
    </xdr:pic>
    <xdr:clientData/>
  </xdr:twoCellAnchor>
  <xdr:twoCellAnchor editAs="oneCell">
    <xdr:from>
      <xdr:col>19</xdr:col>
      <xdr:colOff>0</xdr:colOff>
      <xdr:row>23</xdr:row>
      <xdr:rowOff>0</xdr:rowOff>
    </xdr:from>
    <xdr:to>
      <xdr:col>19</xdr:col>
      <xdr:colOff>704330</xdr:colOff>
      <xdr:row>23</xdr:row>
      <xdr:rowOff>304414</xdr:rowOff>
    </xdr:to>
    <xdr:pic>
      <xdr:nvPicPr>
        <xdr:cNvPr id="70" name="Picture 69">
          <a:extLst>
            <a:ext uri="{FF2B5EF4-FFF2-40B4-BE49-F238E27FC236}">
              <a16:creationId xmlns:a16="http://schemas.microsoft.com/office/drawing/2014/main" id="{D3E8D575-5586-4B62-8FA2-E692772B6728}"/>
            </a:ext>
          </a:extLst>
        </xdr:cNvPr>
        <xdr:cNvPicPr>
          <a:picLocks noChangeAspect="1"/>
        </xdr:cNvPicPr>
      </xdr:nvPicPr>
      <xdr:blipFill>
        <a:blip xmlns:r="http://schemas.openxmlformats.org/officeDocument/2006/relationships" r:embed="rId39"/>
        <a:stretch>
          <a:fillRect/>
        </a:stretch>
      </xdr:blipFill>
      <xdr:spPr>
        <a:xfrm>
          <a:off x="21825857" y="9144000"/>
          <a:ext cx="704330" cy="304414"/>
        </a:xfrm>
        <a:prstGeom prst="rect">
          <a:avLst/>
        </a:prstGeom>
      </xdr:spPr>
    </xdr:pic>
    <xdr:clientData/>
  </xdr:twoCellAnchor>
  <xdr:twoCellAnchor editAs="oneCell">
    <xdr:from>
      <xdr:col>19</xdr:col>
      <xdr:colOff>0</xdr:colOff>
      <xdr:row>21</xdr:row>
      <xdr:rowOff>0</xdr:rowOff>
    </xdr:from>
    <xdr:to>
      <xdr:col>19</xdr:col>
      <xdr:colOff>704330</xdr:colOff>
      <xdr:row>21</xdr:row>
      <xdr:rowOff>304414</xdr:rowOff>
    </xdr:to>
    <xdr:pic>
      <xdr:nvPicPr>
        <xdr:cNvPr id="71" name="Picture 70">
          <a:extLst>
            <a:ext uri="{FF2B5EF4-FFF2-40B4-BE49-F238E27FC236}">
              <a16:creationId xmlns:a16="http://schemas.microsoft.com/office/drawing/2014/main" id="{4B2D814C-5800-4B42-8B30-93D284C95F48}"/>
            </a:ext>
          </a:extLst>
        </xdr:cNvPr>
        <xdr:cNvPicPr>
          <a:picLocks noChangeAspect="1"/>
        </xdr:cNvPicPr>
      </xdr:nvPicPr>
      <xdr:blipFill>
        <a:blip xmlns:r="http://schemas.openxmlformats.org/officeDocument/2006/relationships" r:embed="rId39"/>
        <a:stretch>
          <a:fillRect/>
        </a:stretch>
      </xdr:blipFill>
      <xdr:spPr>
        <a:xfrm>
          <a:off x="21825857" y="8128000"/>
          <a:ext cx="704330" cy="304414"/>
        </a:xfrm>
        <a:prstGeom prst="rect">
          <a:avLst/>
        </a:prstGeom>
      </xdr:spPr>
    </xdr:pic>
    <xdr:clientData/>
  </xdr:twoCellAnchor>
  <xdr:twoCellAnchor editAs="oneCell">
    <xdr:from>
      <xdr:col>19</xdr:col>
      <xdr:colOff>54429</xdr:colOff>
      <xdr:row>19</xdr:row>
      <xdr:rowOff>63501</xdr:rowOff>
    </xdr:from>
    <xdr:to>
      <xdr:col>20</xdr:col>
      <xdr:colOff>969</xdr:colOff>
      <xdr:row>19</xdr:row>
      <xdr:rowOff>399705</xdr:rowOff>
    </xdr:to>
    <xdr:pic>
      <xdr:nvPicPr>
        <xdr:cNvPr id="72" name="Picture 71">
          <a:extLst>
            <a:ext uri="{FF2B5EF4-FFF2-40B4-BE49-F238E27FC236}">
              <a16:creationId xmlns:a16="http://schemas.microsoft.com/office/drawing/2014/main" id="{0CA68F56-6400-DCD5-35F6-04F02893F51D}"/>
            </a:ext>
          </a:extLst>
        </xdr:cNvPr>
        <xdr:cNvPicPr>
          <a:picLocks noChangeAspect="1"/>
        </xdr:cNvPicPr>
      </xdr:nvPicPr>
      <xdr:blipFill>
        <a:blip xmlns:r="http://schemas.openxmlformats.org/officeDocument/2006/relationships" r:embed="rId40"/>
        <a:stretch>
          <a:fillRect/>
        </a:stretch>
      </xdr:blipFill>
      <xdr:spPr>
        <a:xfrm>
          <a:off x="21880286" y="7175501"/>
          <a:ext cx="718065" cy="336204"/>
        </a:xfrm>
        <a:prstGeom prst="rect">
          <a:avLst/>
        </a:prstGeom>
      </xdr:spPr>
    </xdr:pic>
    <xdr:clientData/>
  </xdr:twoCellAnchor>
  <xdr:twoCellAnchor editAs="oneCell">
    <xdr:from>
      <xdr:col>19</xdr:col>
      <xdr:colOff>0</xdr:colOff>
      <xdr:row>22</xdr:row>
      <xdr:rowOff>0</xdr:rowOff>
    </xdr:from>
    <xdr:to>
      <xdr:col>19</xdr:col>
      <xdr:colOff>718065</xdr:colOff>
      <xdr:row>22</xdr:row>
      <xdr:rowOff>336204</xdr:rowOff>
    </xdr:to>
    <xdr:pic>
      <xdr:nvPicPr>
        <xdr:cNvPr id="74" name="Picture 73">
          <a:extLst>
            <a:ext uri="{FF2B5EF4-FFF2-40B4-BE49-F238E27FC236}">
              <a16:creationId xmlns:a16="http://schemas.microsoft.com/office/drawing/2014/main" id="{3D8878CE-1ACD-4884-A1BF-21B8DDB8066D}"/>
            </a:ext>
          </a:extLst>
        </xdr:cNvPr>
        <xdr:cNvPicPr>
          <a:picLocks noChangeAspect="1"/>
        </xdr:cNvPicPr>
      </xdr:nvPicPr>
      <xdr:blipFill>
        <a:blip xmlns:r="http://schemas.openxmlformats.org/officeDocument/2006/relationships" r:embed="rId40"/>
        <a:stretch>
          <a:fillRect/>
        </a:stretch>
      </xdr:blipFill>
      <xdr:spPr>
        <a:xfrm>
          <a:off x="21825857" y="8636000"/>
          <a:ext cx="718065" cy="336204"/>
        </a:xfrm>
        <a:prstGeom prst="rect">
          <a:avLst/>
        </a:prstGeom>
      </xdr:spPr>
    </xdr:pic>
    <xdr:clientData/>
  </xdr:twoCellAnchor>
  <xdr:twoCellAnchor editAs="oneCell">
    <xdr:from>
      <xdr:col>19</xdr:col>
      <xdr:colOff>0</xdr:colOff>
      <xdr:row>24</xdr:row>
      <xdr:rowOff>0</xdr:rowOff>
    </xdr:from>
    <xdr:to>
      <xdr:col>19</xdr:col>
      <xdr:colOff>718065</xdr:colOff>
      <xdr:row>24</xdr:row>
      <xdr:rowOff>336204</xdr:rowOff>
    </xdr:to>
    <xdr:pic>
      <xdr:nvPicPr>
        <xdr:cNvPr id="75" name="Picture 74">
          <a:extLst>
            <a:ext uri="{FF2B5EF4-FFF2-40B4-BE49-F238E27FC236}">
              <a16:creationId xmlns:a16="http://schemas.microsoft.com/office/drawing/2014/main" id="{9126BBD0-AE75-4A4F-93AF-0F2D762EEFDF}"/>
            </a:ext>
          </a:extLst>
        </xdr:cNvPr>
        <xdr:cNvPicPr>
          <a:picLocks noChangeAspect="1"/>
        </xdr:cNvPicPr>
      </xdr:nvPicPr>
      <xdr:blipFill>
        <a:blip xmlns:r="http://schemas.openxmlformats.org/officeDocument/2006/relationships" r:embed="rId40"/>
        <a:stretch>
          <a:fillRect/>
        </a:stretch>
      </xdr:blipFill>
      <xdr:spPr>
        <a:xfrm>
          <a:off x="21825857" y="9652000"/>
          <a:ext cx="718065" cy="336204"/>
        </a:xfrm>
        <a:prstGeom prst="rect">
          <a:avLst/>
        </a:prstGeom>
      </xdr:spPr>
    </xdr:pic>
    <xdr:clientData/>
  </xdr:twoCellAnchor>
  <xdr:twoCellAnchor editAs="oneCell">
    <xdr:from>
      <xdr:col>19</xdr:col>
      <xdr:colOff>0</xdr:colOff>
      <xdr:row>26</xdr:row>
      <xdr:rowOff>0</xdr:rowOff>
    </xdr:from>
    <xdr:to>
      <xdr:col>19</xdr:col>
      <xdr:colOff>718065</xdr:colOff>
      <xdr:row>26</xdr:row>
      <xdr:rowOff>336204</xdr:rowOff>
    </xdr:to>
    <xdr:pic>
      <xdr:nvPicPr>
        <xdr:cNvPr id="76" name="Picture 75">
          <a:extLst>
            <a:ext uri="{FF2B5EF4-FFF2-40B4-BE49-F238E27FC236}">
              <a16:creationId xmlns:a16="http://schemas.microsoft.com/office/drawing/2014/main" id="{908809B1-8A96-4AE5-BBEF-27AA7E2D164C}"/>
            </a:ext>
          </a:extLst>
        </xdr:cNvPr>
        <xdr:cNvPicPr>
          <a:picLocks noChangeAspect="1"/>
        </xdr:cNvPicPr>
      </xdr:nvPicPr>
      <xdr:blipFill>
        <a:blip xmlns:r="http://schemas.openxmlformats.org/officeDocument/2006/relationships" r:embed="rId40"/>
        <a:stretch>
          <a:fillRect/>
        </a:stretch>
      </xdr:blipFill>
      <xdr:spPr>
        <a:xfrm>
          <a:off x="21825857" y="10668000"/>
          <a:ext cx="718065" cy="336204"/>
        </a:xfrm>
        <a:prstGeom prst="rect">
          <a:avLst/>
        </a:prstGeom>
      </xdr:spPr>
    </xdr:pic>
    <xdr:clientData/>
  </xdr:twoCellAnchor>
  <xdr:twoCellAnchor editAs="oneCell">
    <xdr:from>
      <xdr:col>19</xdr:col>
      <xdr:colOff>0</xdr:colOff>
      <xdr:row>27</xdr:row>
      <xdr:rowOff>0</xdr:rowOff>
    </xdr:from>
    <xdr:to>
      <xdr:col>19</xdr:col>
      <xdr:colOff>718065</xdr:colOff>
      <xdr:row>27</xdr:row>
      <xdr:rowOff>336204</xdr:rowOff>
    </xdr:to>
    <xdr:pic>
      <xdr:nvPicPr>
        <xdr:cNvPr id="77" name="Picture 76">
          <a:extLst>
            <a:ext uri="{FF2B5EF4-FFF2-40B4-BE49-F238E27FC236}">
              <a16:creationId xmlns:a16="http://schemas.microsoft.com/office/drawing/2014/main" id="{E0E1A66E-368E-458E-BDF9-0167573C0BCA}"/>
            </a:ext>
          </a:extLst>
        </xdr:cNvPr>
        <xdr:cNvPicPr>
          <a:picLocks noChangeAspect="1"/>
        </xdr:cNvPicPr>
      </xdr:nvPicPr>
      <xdr:blipFill>
        <a:blip xmlns:r="http://schemas.openxmlformats.org/officeDocument/2006/relationships" r:embed="rId40"/>
        <a:stretch>
          <a:fillRect/>
        </a:stretch>
      </xdr:blipFill>
      <xdr:spPr>
        <a:xfrm>
          <a:off x="21825857" y="11176000"/>
          <a:ext cx="718065" cy="336204"/>
        </a:xfrm>
        <a:prstGeom prst="rect">
          <a:avLst/>
        </a:prstGeom>
      </xdr:spPr>
    </xdr:pic>
    <xdr:clientData/>
  </xdr:twoCellAnchor>
  <xdr:twoCellAnchor editAs="oneCell">
    <xdr:from>
      <xdr:col>19</xdr:col>
      <xdr:colOff>0</xdr:colOff>
      <xdr:row>28</xdr:row>
      <xdr:rowOff>0</xdr:rowOff>
    </xdr:from>
    <xdr:to>
      <xdr:col>19</xdr:col>
      <xdr:colOff>718065</xdr:colOff>
      <xdr:row>28</xdr:row>
      <xdr:rowOff>336204</xdr:rowOff>
    </xdr:to>
    <xdr:pic>
      <xdr:nvPicPr>
        <xdr:cNvPr id="78" name="Picture 77">
          <a:extLst>
            <a:ext uri="{FF2B5EF4-FFF2-40B4-BE49-F238E27FC236}">
              <a16:creationId xmlns:a16="http://schemas.microsoft.com/office/drawing/2014/main" id="{403C1ABB-0D6D-4022-AF26-FC54AECC6132}"/>
            </a:ext>
          </a:extLst>
        </xdr:cNvPr>
        <xdr:cNvPicPr>
          <a:picLocks noChangeAspect="1"/>
        </xdr:cNvPicPr>
      </xdr:nvPicPr>
      <xdr:blipFill>
        <a:blip xmlns:r="http://schemas.openxmlformats.org/officeDocument/2006/relationships" r:embed="rId40"/>
        <a:stretch>
          <a:fillRect/>
        </a:stretch>
      </xdr:blipFill>
      <xdr:spPr>
        <a:xfrm>
          <a:off x="21825857" y="11684000"/>
          <a:ext cx="718065" cy="336204"/>
        </a:xfrm>
        <a:prstGeom prst="rect">
          <a:avLst/>
        </a:prstGeom>
      </xdr:spPr>
    </xdr:pic>
    <xdr:clientData/>
  </xdr:twoCellAnchor>
  <xdr:twoCellAnchor editAs="oneCell">
    <xdr:from>
      <xdr:col>19</xdr:col>
      <xdr:colOff>9072</xdr:colOff>
      <xdr:row>30</xdr:row>
      <xdr:rowOff>63500</xdr:rowOff>
    </xdr:from>
    <xdr:to>
      <xdr:col>19</xdr:col>
      <xdr:colOff>727137</xdr:colOff>
      <xdr:row>30</xdr:row>
      <xdr:rowOff>399704</xdr:rowOff>
    </xdr:to>
    <xdr:pic>
      <xdr:nvPicPr>
        <xdr:cNvPr id="79" name="Picture 78">
          <a:extLst>
            <a:ext uri="{FF2B5EF4-FFF2-40B4-BE49-F238E27FC236}">
              <a16:creationId xmlns:a16="http://schemas.microsoft.com/office/drawing/2014/main" id="{243CA452-813B-46B8-8210-0C061BFB077A}"/>
            </a:ext>
          </a:extLst>
        </xdr:cNvPr>
        <xdr:cNvPicPr>
          <a:picLocks noChangeAspect="1"/>
        </xdr:cNvPicPr>
      </xdr:nvPicPr>
      <xdr:blipFill>
        <a:blip xmlns:r="http://schemas.openxmlformats.org/officeDocument/2006/relationships" r:embed="rId40"/>
        <a:stretch>
          <a:fillRect/>
        </a:stretch>
      </xdr:blipFill>
      <xdr:spPr>
        <a:xfrm>
          <a:off x="21834929" y="12763500"/>
          <a:ext cx="718065" cy="336204"/>
        </a:xfrm>
        <a:prstGeom prst="rect">
          <a:avLst/>
        </a:prstGeom>
      </xdr:spPr>
    </xdr:pic>
    <xdr:clientData/>
  </xdr:twoCellAnchor>
  <xdr:twoCellAnchor editAs="oneCell">
    <xdr:from>
      <xdr:col>19</xdr:col>
      <xdr:colOff>0</xdr:colOff>
      <xdr:row>20</xdr:row>
      <xdr:rowOff>0</xdr:rowOff>
    </xdr:from>
    <xdr:to>
      <xdr:col>19</xdr:col>
      <xdr:colOff>704330</xdr:colOff>
      <xdr:row>20</xdr:row>
      <xdr:rowOff>304414</xdr:rowOff>
    </xdr:to>
    <xdr:pic>
      <xdr:nvPicPr>
        <xdr:cNvPr id="80" name="Picture 79">
          <a:extLst>
            <a:ext uri="{FF2B5EF4-FFF2-40B4-BE49-F238E27FC236}">
              <a16:creationId xmlns:a16="http://schemas.microsoft.com/office/drawing/2014/main" id="{6FBAC0BD-935B-4068-B1DD-9AB2707F3F8F}"/>
            </a:ext>
          </a:extLst>
        </xdr:cNvPr>
        <xdr:cNvPicPr>
          <a:picLocks noChangeAspect="1"/>
        </xdr:cNvPicPr>
      </xdr:nvPicPr>
      <xdr:blipFill>
        <a:blip xmlns:r="http://schemas.openxmlformats.org/officeDocument/2006/relationships" r:embed="rId39"/>
        <a:stretch>
          <a:fillRect/>
        </a:stretch>
      </xdr:blipFill>
      <xdr:spPr>
        <a:xfrm>
          <a:off x="21825857" y="7620000"/>
          <a:ext cx="704330" cy="304414"/>
        </a:xfrm>
        <a:prstGeom prst="rect">
          <a:avLst/>
        </a:prstGeom>
      </xdr:spPr>
    </xdr:pic>
    <xdr:clientData/>
  </xdr:twoCellAnchor>
  <xdr:twoCellAnchor editAs="oneCell">
    <xdr:from>
      <xdr:col>19</xdr:col>
      <xdr:colOff>16329</xdr:colOff>
      <xdr:row>31</xdr:row>
      <xdr:rowOff>43543</xdr:rowOff>
    </xdr:from>
    <xdr:to>
      <xdr:col>19</xdr:col>
      <xdr:colOff>734394</xdr:colOff>
      <xdr:row>31</xdr:row>
      <xdr:rowOff>379747</xdr:rowOff>
    </xdr:to>
    <xdr:pic>
      <xdr:nvPicPr>
        <xdr:cNvPr id="81" name="Picture 80">
          <a:extLst>
            <a:ext uri="{FF2B5EF4-FFF2-40B4-BE49-F238E27FC236}">
              <a16:creationId xmlns:a16="http://schemas.microsoft.com/office/drawing/2014/main" id="{6AF8366F-50DA-4118-98CA-DAA38BEB5B5D}"/>
            </a:ext>
          </a:extLst>
        </xdr:cNvPr>
        <xdr:cNvPicPr>
          <a:picLocks noChangeAspect="1"/>
        </xdr:cNvPicPr>
      </xdr:nvPicPr>
      <xdr:blipFill>
        <a:blip xmlns:r="http://schemas.openxmlformats.org/officeDocument/2006/relationships" r:embed="rId40"/>
        <a:stretch>
          <a:fillRect/>
        </a:stretch>
      </xdr:blipFill>
      <xdr:spPr>
        <a:xfrm>
          <a:off x="21842186" y="13251543"/>
          <a:ext cx="718065" cy="336204"/>
        </a:xfrm>
        <a:prstGeom prst="rect">
          <a:avLst/>
        </a:prstGeom>
      </xdr:spPr>
    </xdr:pic>
    <xdr:clientData/>
  </xdr:twoCellAnchor>
  <xdr:twoCellAnchor editAs="oneCell">
    <xdr:from>
      <xdr:col>19</xdr:col>
      <xdr:colOff>136071</xdr:colOff>
      <xdr:row>124</xdr:row>
      <xdr:rowOff>27216</xdr:rowOff>
    </xdr:from>
    <xdr:to>
      <xdr:col>19</xdr:col>
      <xdr:colOff>666012</xdr:colOff>
      <xdr:row>124</xdr:row>
      <xdr:rowOff>495054</xdr:rowOff>
    </xdr:to>
    <xdr:pic>
      <xdr:nvPicPr>
        <xdr:cNvPr id="73" name="Picture 72">
          <a:extLst>
            <a:ext uri="{FF2B5EF4-FFF2-40B4-BE49-F238E27FC236}">
              <a16:creationId xmlns:a16="http://schemas.microsoft.com/office/drawing/2014/main" id="{D999BDCF-1D1E-1376-04BD-26D5B9BF4A3B}"/>
            </a:ext>
          </a:extLst>
        </xdr:cNvPr>
        <xdr:cNvPicPr>
          <a:picLocks noChangeAspect="1"/>
        </xdr:cNvPicPr>
      </xdr:nvPicPr>
      <xdr:blipFill>
        <a:blip xmlns:r="http://schemas.openxmlformats.org/officeDocument/2006/relationships" r:embed="rId41"/>
        <a:stretch>
          <a:fillRect/>
        </a:stretch>
      </xdr:blipFill>
      <xdr:spPr>
        <a:xfrm>
          <a:off x="21961928" y="53875216"/>
          <a:ext cx="529941" cy="467838"/>
        </a:xfrm>
        <a:prstGeom prst="rect">
          <a:avLst/>
        </a:prstGeom>
      </xdr:spPr>
    </xdr:pic>
    <xdr:clientData/>
  </xdr:twoCellAnchor>
  <xdr:twoCellAnchor editAs="oneCell">
    <xdr:from>
      <xdr:col>19</xdr:col>
      <xdr:colOff>127000</xdr:colOff>
      <xdr:row>125</xdr:row>
      <xdr:rowOff>36285</xdr:rowOff>
    </xdr:from>
    <xdr:to>
      <xdr:col>19</xdr:col>
      <xdr:colOff>656941</xdr:colOff>
      <xdr:row>126</xdr:row>
      <xdr:rowOff>659</xdr:rowOff>
    </xdr:to>
    <xdr:pic>
      <xdr:nvPicPr>
        <xdr:cNvPr id="82" name="Picture 81">
          <a:extLst>
            <a:ext uri="{FF2B5EF4-FFF2-40B4-BE49-F238E27FC236}">
              <a16:creationId xmlns:a16="http://schemas.microsoft.com/office/drawing/2014/main" id="{AE6356F4-3820-4F07-9DFC-B483E616324C}"/>
            </a:ext>
          </a:extLst>
        </xdr:cNvPr>
        <xdr:cNvPicPr>
          <a:picLocks noChangeAspect="1"/>
        </xdr:cNvPicPr>
      </xdr:nvPicPr>
      <xdr:blipFill>
        <a:blip xmlns:r="http://schemas.openxmlformats.org/officeDocument/2006/relationships" r:embed="rId41"/>
        <a:stretch>
          <a:fillRect/>
        </a:stretch>
      </xdr:blipFill>
      <xdr:spPr>
        <a:xfrm>
          <a:off x="21952857" y="54392285"/>
          <a:ext cx="529941" cy="467838"/>
        </a:xfrm>
        <a:prstGeom prst="rect">
          <a:avLst/>
        </a:prstGeom>
      </xdr:spPr>
    </xdr:pic>
    <xdr:clientData/>
  </xdr:twoCellAnchor>
  <xdr:twoCellAnchor editAs="oneCell">
    <xdr:from>
      <xdr:col>19</xdr:col>
      <xdr:colOff>102333</xdr:colOff>
      <xdr:row>127</xdr:row>
      <xdr:rowOff>81643</xdr:rowOff>
    </xdr:from>
    <xdr:to>
      <xdr:col>19</xdr:col>
      <xdr:colOff>695956</xdr:colOff>
      <xdr:row>127</xdr:row>
      <xdr:rowOff>475915</xdr:rowOff>
    </xdr:to>
    <xdr:pic>
      <xdr:nvPicPr>
        <xdr:cNvPr id="83" name="Picture 82">
          <a:extLst>
            <a:ext uri="{FF2B5EF4-FFF2-40B4-BE49-F238E27FC236}">
              <a16:creationId xmlns:a16="http://schemas.microsoft.com/office/drawing/2014/main" id="{6A032959-4CDF-8448-6BC3-D632B5C2A57E}"/>
            </a:ext>
          </a:extLst>
        </xdr:cNvPr>
        <xdr:cNvPicPr>
          <a:picLocks noChangeAspect="1"/>
        </xdr:cNvPicPr>
      </xdr:nvPicPr>
      <xdr:blipFill>
        <a:blip xmlns:r="http://schemas.openxmlformats.org/officeDocument/2006/relationships" r:embed="rId42"/>
        <a:stretch>
          <a:fillRect/>
        </a:stretch>
      </xdr:blipFill>
      <xdr:spPr>
        <a:xfrm>
          <a:off x="21928190" y="55453643"/>
          <a:ext cx="593623" cy="394272"/>
        </a:xfrm>
        <a:prstGeom prst="rect">
          <a:avLst/>
        </a:prstGeom>
      </xdr:spPr>
    </xdr:pic>
    <xdr:clientData/>
  </xdr:twoCellAnchor>
  <xdr:twoCellAnchor editAs="oneCell">
    <xdr:from>
      <xdr:col>19</xdr:col>
      <xdr:colOff>152400</xdr:colOff>
      <xdr:row>126</xdr:row>
      <xdr:rowOff>34470</xdr:rowOff>
    </xdr:from>
    <xdr:to>
      <xdr:col>19</xdr:col>
      <xdr:colOff>682341</xdr:colOff>
      <xdr:row>126</xdr:row>
      <xdr:rowOff>502308</xdr:rowOff>
    </xdr:to>
    <xdr:pic>
      <xdr:nvPicPr>
        <xdr:cNvPr id="84" name="Picture 83">
          <a:extLst>
            <a:ext uri="{FF2B5EF4-FFF2-40B4-BE49-F238E27FC236}">
              <a16:creationId xmlns:a16="http://schemas.microsoft.com/office/drawing/2014/main" id="{6DC8CED1-559A-418E-9398-20F0E626DCE4}"/>
            </a:ext>
          </a:extLst>
        </xdr:cNvPr>
        <xdr:cNvPicPr>
          <a:picLocks noChangeAspect="1"/>
        </xdr:cNvPicPr>
      </xdr:nvPicPr>
      <xdr:blipFill>
        <a:blip xmlns:r="http://schemas.openxmlformats.org/officeDocument/2006/relationships" r:embed="rId41"/>
        <a:stretch>
          <a:fillRect/>
        </a:stretch>
      </xdr:blipFill>
      <xdr:spPr>
        <a:xfrm>
          <a:off x="21978257" y="54898470"/>
          <a:ext cx="529941" cy="467838"/>
        </a:xfrm>
        <a:prstGeom prst="rect">
          <a:avLst/>
        </a:prstGeom>
      </xdr:spPr>
    </xdr:pic>
    <xdr:clientData/>
  </xdr:twoCellAnchor>
  <xdr:twoCellAnchor editAs="oneCell">
    <xdr:from>
      <xdr:col>19</xdr:col>
      <xdr:colOff>108857</xdr:colOff>
      <xdr:row>128</xdr:row>
      <xdr:rowOff>45358</xdr:rowOff>
    </xdr:from>
    <xdr:to>
      <xdr:col>19</xdr:col>
      <xdr:colOff>702480</xdr:colOff>
      <xdr:row>128</xdr:row>
      <xdr:rowOff>439630</xdr:rowOff>
    </xdr:to>
    <xdr:pic>
      <xdr:nvPicPr>
        <xdr:cNvPr id="85" name="Picture 84">
          <a:extLst>
            <a:ext uri="{FF2B5EF4-FFF2-40B4-BE49-F238E27FC236}">
              <a16:creationId xmlns:a16="http://schemas.microsoft.com/office/drawing/2014/main" id="{6DC72055-8CEC-44A8-A029-C973E6B3F0B9}"/>
            </a:ext>
          </a:extLst>
        </xdr:cNvPr>
        <xdr:cNvPicPr>
          <a:picLocks noChangeAspect="1"/>
        </xdr:cNvPicPr>
      </xdr:nvPicPr>
      <xdr:blipFill>
        <a:blip xmlns:r="http://schemas.openxmlformats.org/officeDocument/2006/relationships" r:embed="rId42"/>
        <a:stretch>
          <a:fillRect/>
        </a:stretch>
      </xdr:blipFill>
      <xdr:spPr>
        <a:xfrm>
          <a:off x="21934714" y="55925358"/>
          <a:ext cx="593623" cy="394272"/>
        </a:xfrm>
        <a:prstGeom prst="rect">
          <a:avLst/>
        </a:prstGeom>
      </xdr:spPr>
    </xdr:pic>
    <xdr:clientData/>
  </xdr:twoCellAnchor>
  <xdr:twoCellAnchor editAs="oneCell">
    <xdr:from>
      <xdr:col>19</xdr:col>
      <xdr:colOff>127000</xdr:colOff>
      <xdr:row>129</xdr:row>
      <xdr:rowOff>63500</xdr:rowOff>
    </xdr:from>
    <xdr:to>
      <xdr:col>19</xdr:col>
      <xdr:colOff>720623</xdr:colOff>
      <xdr:row>129</xdr:row>
      <xdr:rowOff>457772</xdr:rowOff>
    </xdr:to>
    <xdr:pic>
      <xdr:nvPicPr>
        <xdr:cNvPr id="86" name="Picture 85">
          <a:extLst>
            <a:ext uri="{FF2B5EF4-FFF2-40B4-BE49-F238E27FC236}">
              <a16:creationId xmlns:a16="http://schemas.microsoft.com/office/drawing/2014/main" id="{5CD9153D-8076-4FCD-B13D-E9A7EFF15F00}"/>
            </a:ext>
          </a:extLst>
        </xdr:cNvPr>
        <xdr:cNvPicPr>
          <a:picLocks noChangeAspect="1"/>
        </xdr:cNvPicPr>
      </xdr:nvPicPr>
      <xdr:blipFill>
        <a:blip xmlns:r="http://schemas.openxmlformats.org/officeDocument/2006/relationships" r:embed="rId42"/>
        <a:stretch>
          <a:fillRect/>
        </a:stretch>
      </xdr:blipFill>
      <xdr:spPr>
        <a:xfrm>
          <a:off x="21952857" y="56451500"/>
          <a:ext cx="593623" cy="394272"/>
        </a:xfrm>
        <a:prstGeom prst="rect">
          <a:avLst/>
        </a:prstGeom>
      </xdr:spPr>
    </xdr:pic>
    <xdr:clientData/>
  </xdr:twoCellAnchor>
  <xdr:twoCellAnchor editAs="oneCell">
    <xdr:from>
      <xdr:col>19</xdr:col>
      <xdr:colOff>154214</xdr:colOff>
      <xdr:row>130</xdr:row>
      <xdr:rowOff>54428</xdr:rowOff>
    </xdr:from>
    <xdr:to>
      <xdr:col>19</xdr:col>
      <xdr:colOff>747837</xdr:colOff>
      <xdr:row>130</xdr:row>
      <xdr:rowOff>448700</xdr:rowOff>
    </xdr:to>
    <xdr:pic>
      <xdr:nvPicPr>
        <xdr:cNvPr id="87" name="Picture 86">
          <a:extLst>
            <a:ext uri="{FF2B5EF4-FFF2-40B4-BE49-F238E27FC236}">
              <a16:creationId xmlns:a16="http://schemas.microsoft.com/office/drawing/2014/main" id="{612F4AFD-3B8D-4A7B-809D-475CE51E96D6}"/>
            </a:ext>
          </a:extLst>
        </xdr:cNvPr>
        <xdr:cNvPicPr>
          <a:picLocks noChangeAspect="1"/>
        </xdr:cNvPicPr>
      </xdr:nvPicPr>
      <xdr:blipFill>
        <a:blip xmlns:r="http://schemas.openxmlformats.org/officeDocument/2006/relationships" r:embed="rId42"/>
        <a:stretch>
          <a:fillRect/>
        </a:stretch>
      </xdr:blipFill>
      <xdr:spPr>
        <a:xfrm>
          <a:off x="21980071" y="56950428"/>
          <a:ext cx="593623" cy="394272"/>
        </a:xfrm>
        <a:prstGeom prst="rect">
          <a:avLst/>
        </a:prstGeom>
      </xdr:spPr>
    </xdr:pic>
    <xdr:clientData/>
  </xdr:twoCellAnchor>
  <xdr:twoCellAnchor editAs="oneCell">
    <xdr:from>
      <xdr:col>19</xdr:col>
      <xdr:colOff>127000</xdr:colOff>
      <xdr:row>131</xdr:row>
      <xdr:rowOff>45357</xdr:rowOff>
    </xdr:from>
    <xdr:to>
      <xdr:col>19</xdr:col>
      <xdr:colOff>720623</xdr:colOff>
      <xdr:row>131</xdr:row>
      <xdr:rowOff>439629</xdr:rowOff>
    </xdr:to>
    <xdr:pic>
      <xdr:nvPicPr>
        <xdr:cNvPr id="88" name="Picture 87">
          <a:extLst>
            <a:ext uri="{FF2B5EF4-FFF2-40B4-BE49-F238E27FC236}">
              <a16:creationId xmlns:a16="http://schemas.microsoft.com/office/drawing/2014/main" id="{F1DA0CF8-E84D-4125-89F6-D9F234C5C540}"/>
            </a:ext>
          </a:extLst>
        </xdr:cNvPr>
        <xdr:cNvPicPr>
          <a:picLocks noChangeAspect="1"/>
        </xdr:cNvPicPr>
      </xdr:nvPicPr>
      <xdr:blipFill>
        <a:blip xmlns:r="http://schemas.openxmlformats.org/officeDocument/2006/relationships" r:embed="rId42"/>
        <a:stretch>
          <a:fillRect/>
        </a:stretch>
      </xdr:blipFill>
      <xdr:spPr>
        <a:xfrm>
          <a:off x="21952857" y="57449357"/>
          <a:ext cx="593623" cy="394272"/>
        </a:xfrm>
        <a:prstGeom prst="rect">
          <a:avLst/>
        </a:prstGeom>
      </xdr:spPr>
    </xdr:pic>
    <xdr:clientData/>
  </xdr:twoCellAnchor>
  <xdr:twoCellAnchor editAs="oneCell">
    <xdr:from>
      <xdr:col>19</xdr:col>
      <xdr:colOff>172358</xdr:colOff>
      <xdr:row>132</xdr:row>
      <xdr:rowOff>63501</xdr:rowOff>
    </xdr:from>
    <xdr:to>
      <xdr:col>19</xdr:col>
      <xdr:colOff>693709</xdr:colOff>
      <xdr:row>132</xdr:row>
      <xdr:rowOff>399405</xdr:rowOff>
    </xdr:to>
    <xdr:pic>
      <xdr:nvPicPr>
        <xdr:cNvPr id="89" name="Picture 88">
          <a:extLst>
            <a:ext uri="{FF2B5EF4-FFF2-40B4-BE49-F238E27FC236}">
              <a16:creationId xmlns:a16="http://schemas.microsoft.com/office/drawing/2014/main" id="{F2D6BF07-C586-AAF1-6FCF-4C2572B44122}"/>
            </a:ext>
          </a:extLst>
        </xdr:cNvPr>
        <xdr:cNvPicPr>
          <a:picLocks noChangeAspect="1"/>
        </xdr:cNvPicPr>
      </xdr:nvPicPr>
      <xdr:blipFill>
        <a:blip xmlns:r="http://schemas.openxmlformats.org/officeDocument/2006/relationships" r:embed="rId43"/>
        <a:stretch>
          <a:fillRect/>
        </a:stretch>
      </xdr:blipFill>
      <xdr:spPr>
        <a:xfrm>
          <a:off x="21998215" y="57975501"/>
          <a:ext cx="521351" cy="335904"/>
        </a:xfrm>
        <a:prstGeom prst="rect">
          <a:avLst/>
        </a:prstGeom>
      </xdr:spPr>
    </xdr:pic>
    <xdr:clientData/>
  </xdr:twoCellAnchor>
  <xdr:twoCellAnchor editAs="oneCell">
    <xdr:from>
      <xdr:col>19</xdr:col>
      <xdr:colOff>86082</xdr:colOff>
      <xdr:row>134</xdr:row>
      <xdr:rowOff>54429</xdr:rowOff>
    </xdr:from>
    <xdr:to>
      <xdr:col>19</xdr:col>
      <xdr:colOff>722315</xdr:colOff>
      <xdr:row>134</xdr:row>
      <xdr:rowOff>435429</xdr:rowOff>
    </xdr:to>
    <xdr:pic>
      <xdr:nvPicPr>
        <xdr:cNvPr id="90" name="Picture 89">
          <a:extLst>
            <a:ext uri="{FF2B5EF4-FFF2-40B4-BE49-F238E27FC236}">
              <a16:creationId xmlns:a16="http://schemas.microsoft.com/office/drawing/2014/main" id="{FAF5C41A-D82D-AADB-FD00-6C5F38B49C7A}"/>
            </a:ext>
          </a:extLst>
        </xdr:cNvPr>
        <xdr:cNvPicPr>
          <a:picLocks noChangeAspect="1"/>
        </xdr:cNvPicPr>
      </xdr:nvPicPr>
      <xdr:blipFill>
        <a:blip xmlns:r="http://schemas.openxmlformats.org/officeDocument/2006/relationships" r:embed="rId44"/>
        <a:stretch>
          <a:fillRect/>
        </a:stretch>
      </xdr:blipFill>
      <xdr:spPr>
        <a:xfrm>
          <a:off x="21911939" y="58982429"/>
          <a:ext cx="636233" cy="381000"/>
        </a:xfrm>
        <a:prstGeom prst="rect">
          <a:avLst/>
        </a:prstGeom>
      </xdr:spPr>
    </xdr:pic>
    <xdr:clientData/>
  </xdr:twoCellAnchor>
  <xdr:twoCellAnchor editAs="oneCell">
    <xdr:from>
      <xdr:col>19</xdr:col>
      <xdr:colOff>125186</xdr:colOff>
      <xdr:row>133</xdr:row>
      <xdr:rowOff>79829</xdr:rowOff>
    </xdr:from>
    <xdr:to>
      <xdr:col>19</xdr:col>
      <xdr:colOff>646537</xdr:colOff>
      <xdr:row>133</xdr:row>
      <xdr:rowOff>415733</xdr:rowOff>
    </xdr:to>
    <xdr:pic>
      <xdr:nvPicPr>
        <xdr:cNvPr id="91" name="Picture 90">
          <a:extLst>
            <a:ext uri="{FF2B5EF4-FFF2-40B4-BE49-F238E27FC236}">
              <a16:creationId xmlns:a16="http://schemas.microsoft.com/office/drawing/2014/main" id="{C183843F-4F81-449D-A4EC-53AF4A98181E}"/>
            </a:ext>
          </a:extLst>
        </xdr:cNvPr>
        <xdr:cNvPicPr>
          <a:picLocks noChangeAspect="1"/>
        </xdr:cNvPicPr>
      </xdr:nvPicPr>
      <xdr:blipFill>
        <a:blip xmlns:r="http://schemas.openxmlformats.org/officeDocument/2006/relationships" r:embed="rId43"/>
        <a:stretch>
          <a:fillRect/>
        </a:stretch>
      </xdr:blipFill>
      <xdr:spPr>
        <a:xfrm>
          <a:off x="21951043" y="58499829"/>
          <a:ext cx="521351" cy="335904"/>
        </a:xfrm>
        <a:prstGeom prst="rect">
          <a:avLst/>
        </a:prstGeom>
      </xdr:spPr>
    </xdr:pic>
    <xdr:clientData/>
  </xdr:twoCellAnchor>
  <xdr:twoCellAnchor editAs="oneCell">
    <xdr:from>
      <xdr:col>19</xdr:col>
      <xdr:colOff>151269</xdr:colOff>
      <xdr:row>135</xdr:row>
      <xdr:rowOff>45357</xdr:rowOff>
    </xdr:from>
    <xdr:to>
      <xdr:col>19</xdr:col>
      <xdr:colOff>758090</xdr:colOff>
      <xdr:row>135</xdr:row>
      <xdr:rowOff>480786</xdr:rowOff>
    </xdr:to>
    <xdr:pic>
      <xdr:nvPicPr>
        <xdr:cNvPr id="92" name="Picture 91">
          <a:extLst>
            <a:ext uri="{FF2B5EF4-FFF2-40B4-BE49-F238E27FC236}">
              <a16:creationId xmlns:a16="http://schemas.microsoft.com/office/drawing/2014/main" id="{EAB2B027-C5CD-74F7-50E3-E337A5A60B68}"/>
            </a:ext>
          </a:extLst>
        </xdr:cNvPr>
        <xdr:cNvPicPr>
          <a:picLocks noChangeAspect="1"/>
        </xdr:cNvPicPr>
      </xdr:nvPicPr>
      <xdr:blipFill>
        <a:blip xmlns:r="http://schemas.openxmlformats.org/officeDocument/2006/relationships" r:embed="rId45"/>
        <a:stretch>
          <a:fillRect/>
        </a:stretch>
      </xdr:blipFill>
      <xdr:spPr>
        <a:xfrm>
          <a:off x="21977126" y="59481357"/>
          <a:ext cx="606821" cy="435429"/>
        </a:xfrm>
        <a:prstGeom prst="rect">
          <a:avLst/>
        </a:prstGeom>
      </xdr:spPr>
    </xdr:pic>
    <xdr:clientData/>
  </xdr:twoCellAnchor>
  <xdr:oneCellAnchor>
    <xdr:from>
      <xdr:col>19</xdr:col>
      <xdr:colOff>151269</xdr:colOff>
      <xdr:row>136</xdr:row>
      <xdr:rowOff>45357</xdr:rowOff>
    </xdr:from>
    <xdr:ext cx="606821" cy="435429"/>
    <xdr:pic>
      <xdr:nvPicPr>
        <xdr:cNvPr id="93" name="Picture 92">
          <a:extLst>
            <a:ext uri="{FF2B5EF4-FFF2-40B4-BE49-F238E27FC236}">
              <a16:creationId xmlns:a16="http://schemas.microsoft.com/office/drawing/2014/main" id="{61A8BC96-7206-4A14-9B40-8E4D5C3440E9}"/>
            </a:ext>
          </a:extLst>
        </xdr:cNvPr>
        <xdr:cNvPicPr>
          <a:picLocks noChangeAspect="1"/>
        </xdr:cNvPicPr>
      </xdr:nvPicPr>
      <xdr:blipFill>
        <a:blip xmlns:r="http://schemas.openxmlformats.org/officeDocument/2006/relationships" r:embed="rId45"/>
        <a:stretch>
          <a:fillRect/>
        </a:stretch>
      </xdr:blipFill>
      <xdr:spPr>
        <a:xfrm>
          <a:off x="21977126" y="59481357"/>
          <a:ext cx="606821" cy="435429"/>
        </a:xfrm>
        <a:prstGeom prst="rect">
          <a:avLst/>
        </a:prstGeom>
      </xdr:spPr>
    </xdr:pic>
    <xdr:clientData/>
  </xdr:oneCellAnchor>
  <xdr:twoCellAnchor editAs="oneCell">
    <xdr:from>
      <xdr:col>19</xdr:col>
      <xdr:colOff>198559</xdr:colOff>
      <xdr:row>77</xdr:row>
      <xdr:rowOff>0</xdr:rowOff>
    </xdr:from>
    <xdr:to>
      <xdr:col>19</xdr:col>
      <xdr:colOff>706419</xdr:colOff>
      <xdr:row>77</xdr:row>
      <xdr:rowOff>417286</xdr:rowOff>
    </xdr:to>
    <xdr:pic>
      <xdr:nvPicPr>
        <xdr:cNvPr id="95" name="Picture 94">
          <a:extLst>
            <a:ext uri="{FF2B5EF4-FFF2-40B4-BE49-F238E27FC236}">
              <a16:creationId xmlns:a16="http://schemas.microsoft.com/office/drawing/2014/main" id="{E86C7DD5-04C3-39F9-1A01-C641E6603317}"/>
            </a:ext>
          </a:extLst>
        </xdr:cNvPr>
        <xdr:cNvPicPr>
          <a:picLocks noChangeAspect="1"/>
        </xdr:cNvPicPr>
      </xdr:nvPicPr>
      <xdr:blipFill>
        <a:blip xmlns:r="http://schemas.openxmlformats.org/officeDocument/2006/relationships" r:embed="rId46"/>
        <a:stretch>
          <a:fillRect/>
        </a:stretch>
      </xdr:blipFill>
      <xdr:spPr>
        <a:xfrm>
          <a:off x="22024416" y="34081357"/>
          <a:ext cx="507860" cy="417286"/>
        </a:xfrm>
        <a:prstGeom prst="rect">
          <a:avLst/>
        </a:prstGeom>
      </xdr:spPr>
    </xdr:pic>
    <xdr:clientData/>
  </xdr:twoCellAnchor>
  <xdr:twoCellAnchor editAs="oneCell">
    <xdr:from>
      <xdr:col>19</xdr:col>
      <xdr:colOff>74083</xdr:colOff>
      <xdr:row>62</xdr:row>
      <xdr:rowOff>74083</xdr:rowOff>
    </xdr:from>
    <xdr:to>
      <xdr:col>19</xdr:col>
      <xdr:colOff>725327</xdr:colOff>
      <xdr:row>62</xdr:row>
      <xdr:rowOff>455083</xdr:rowOff>
    </xdr:to>
    <xdr:pic>
      <xdr:nvPicPr>
        <xdr:cNvPr id="97" name="Picture 96">
          <a:extLst>
            <a:ext uri="{FF2B5EF4-FFF2-40B4-BE49-F238E27FC236}">
              <a16:creationId xmlns:a16="http://schemas.microsoft.com/office/drawing/2014/main" id="{DFF05F45-9FF3-01B9-9050-FA9F2456F805}"/>
            </a:ext>
          </a:extLst>
        </xdr:cNvPr>
        <xdr:cNvPicPr>
          <a:picLocks noChangeAspect="1"/>
        </xdr:cNvPicPr>
      </xdr:nvPicPr>
      <xdr:blipFill>
        <a:blip xmlns:r="http://schemas.openxmlformats.org/officeDocument/2006/relationships" r:embed="rId47"/>
        <a:stretch>
          <a:fillRect/>
        </a:stretch>
      </xdr:blipFill>
      <xdr:spPr>
        <a:xfrm>
          <a:off x="22087416" y="29030083"/>
          <a:ext cx="651244" cy="381000"/>
        </a:xfrm>
        <a:prstGeom prst="rect">
          <a:avLst/>
        </a:prstGeom>
      </xdr:spPr>
    </xdr:pic>
    <xdr:clientData/>
  </xdr:twoCellAnchor>
  <xdr:twoCellAnchor editAs="oneCell">
    <xdr:from>
      <xdr:col>19</xdr:col>
      <xdr:colOff>179917</xdr:colOff>
      <xdr:row>77</xdr:row>
      <xdr:rowOff>52916</xdr:rowOff>
    </xdr:from>
    <xdr:to>
      <xdr:col>19</xdr:col>
      <xdr:colOff>687777</xdr:colOff>
      <xdr:row>77</xdr:row>
      <xdr:rowOff>470202</xdr:rowOff>
    </xdr:to>
    <xdr:pic>
      <xdr:nvPicPr>
        <xdr:cNvPr id="98" name="Picture 97">
          <a:extLst>
            <a:ext uri="{FF2B5EF4-FFF2-40B4-BE49-F238E27FC236}">
              <a16:creationId xmlns:a16="http://schemas.microsoft.com/office/drawing/2014/main" id="{D73790D8-4109-4AAD-BE67-1F0221753703}"/>
            </a:ext>
          </a:extLst>
        </xdr:cNvPr>
        <xdr:cNvPicPr>
          <a:picLocks noChangeAspect="1"/>
        </xdr:cNvPicPr>
      </xdr:nvPicPr>
      <xdr:blipFill>
        <a:blip xmlns:r="http://schemas.openxmlformats.org/officeDocument/2006/relationships" r:embed="rId46"/>
        <a:stretch>
          <a:fillRect/>
        </a:stretch>
      </xdr:blipFill>
      <xdr:spPr>
        <a:xfrm>
          <a:off x="22193250" y="36120916"/>
          <a:ext cx="507860" cy="417286"/>
        </a:xfrm>
        <a:prstGeom prst="rect">
          <a:avLst/>
        </a:prstGeom>
      </xdr:spPr>
    </xdr:pic>
    <xdr:clientData/>
  </xdr:twoCellAnchor>
  <xdr:twoCellAnchor editAs="oneCell">
    <xdr:from>
      <xdr:col>19</xdr:col>
      <xdr:colOff>127000</xdr:colOff>
      <xdr:row>80</xdr:row>
      <xdr:rowOff>21166</xdr:rowOff>
    </xdr:from>
    <xdr:to>
      <xdr:col>19</xdr:col>
      <xdr:colOff>634860</xdr:colOff>
      <xdr:row>80</xdr:row>
      <xdr:rowOff>438452</xdr:rowOff>
    </xdr:to>
    <xdr:pic>
      <xdr:nvPicPr>
        <xdr:cNvPr id="99" name="Picture 98">
          <a:extLst>
            <a:ext uri="{FF2B5EF4-FFF2-40B4-BE49-F238E27FC236}">
              <a16:creationId xmlns:a16="http://schemas.microsoft.com/office/drawing/2014/main" id="{ED5EF344-CDCA-48A7-9405-6DDCE0459743}"/>
            </a:ext>
          </a:extLst>
        </xdr:cNvPr>
        <xdr:cNvPicPr>
          <a:picLocks noChangeAspect="1"/>
        </xdr:cNvPicPr>
      </xdr:nvPicPr>
      <xdr:blipFill>
        <a:blip xmlns:r="http://schemas.openxmlformats.org/officeDocument/2006/relationships" r:embed="rId46"/>
        <a:stretch>
          <a:fillRect/>
        </a:stretch>
      </xdr:blipFill>
      <xdr:spPr>
        <a:xfrm>
          <a:off x="22140333" y="36597166"/>
          <a:ext cx="507860" cy="417286"/>
        </a:xfrm>
        <a:prstGeom prst="rect">
          <a:avLst/>
        </a:prstGeom>
      </xdr:spPr>
    </xdr:pic>
    <xdr:clientData/>
  </xdr:twoCellAnchor>
  <xdr:twoCellAnchor editAs="oneCell">
    <xdr:from>
      <xdr:col>19</xdr:col>
      <xdr:colOff>137583</xdr:colOff>
      <xdr:row>82</xdr:row>
      <xdr:rowOff>63500</xdr:rowOff>
    </xdr:from>
    <xdr:to>
      <xdr:col>19</xdr:col>
      <xdr:colOff>645443</xdr:colOff>
      <xdr:row>82</xdr:row>
      <xdr:rowOff>480786</xdr:rowOff>
    </xdr:to>
    <xdr:pic>
      <xdr:nvPicPr>
        <xdr:cNvPr id="100" name="Picture 99">
          <a:extLst>
            <a:ext uri="{FF2B5EF4-FFF2-40B4-BE49-F238E27FC236}">
              <a16:creationId xmlns:a16="http://schemas.microsoft.com/office/drawing/2014/main" id="{12E18EB7-0B1F-432B-847D-3ABD86C5AFD3}"/>
            </a:ext>
          </a:extLst>
        </xdr:cNvPr>
        <xdr:cNvPicPr>
          <a:picLocks noChangeAspect="1"/>
        </xdr:cNvPicPr>
      </xdr:nvPicPr>
      <xdr:blipFill>
        <a:blip xmlns:r="http://schemas.openxmlformats.org/officeDocument/2006/relationships" r:embed="rId46"/>
        <a:stretch>
          <a:fillRect/>
        </a:stretch>
      </xdr:blipFill>
      <xdr:spPr>
        <a:xfrm>
          <a:off x="22150916" y="37147500"/>
          <a:ext cx="507860" cy="417286"/>
        </a:xfrm>
        <a:prstGeom prst="rect">
          <a:avLst/>
        </a:prstGeom>
      </xdr:spPr>
    </xdr:pic>
    <xdr:clientData/>
  </xdr:twoCellAnchor>
  <xdr:twoCellAnchor editAs="oneCell">
    <xdr:from>
      <xdr:col>19</xdr:col>
      <xdr:colOff>74084</xdr:colOff>
      <xdr:row>90</xdr:row>
      <xdr:rowOff>10583</xdr:rowOff>
    </xdr:from>
    <xdr:to>
      <xdr:col>19</xdr:col>
      <xdr:colOff>677334</xdr:colOff>
      <xdr:row>90</xdr:row>
      <xdr:rowOff>493956</xdr:rowOff>
    </xdr:to>
    <xdr:pic>
      <xdr:nvPicPr>
        <xdr:cNvPr id="101" name="Picture 100">
          <a:extLst>
            <a:ext uri="{FF2B5EF4-FFF2-40B4-BE49-F238E27FC236}">
              <a16:creationId xmlns:a16="http://schemas.microsoft.com/office/drawing/2014/main" id="{2D07907B-591F-DCEF-8B73-2CE85631C0D4}"/>
            </a:ext>
          </a:extLst>
        </xdr:cNvPr>
        <xdr:cNvPicPr>
          <a:picLocks noChangeAspect="1"/>
        </xdr:cNvPicPr>
      </xdr:nvPicPr>
      <xdr:blipFill>
        <a:blip xmlns:r="http://schemas.openxmlformats.org/officeDocument/2006/relationships" r:embed="rId48"/>
        <a:stretch>
          <a:fillRect/>
        </a:stretch>
      </xdr:blipFill>
      <xdr:spPr>
        <a:xfrm>
          <a:off x="22087417" y="41666583"/>
          <a:ext cx="603250" cy="483373"/>
        </a:xfrm>
        <a:prstGeom prst="rect">
          <a:avLst/>
        </a:prstGeom>
      </xdr:spPr>
    </xdr:pic>
    <xdr:clientData/>
  </xdr:twoCellAnchor>
  <xdr:twoCellAnchor editAs="oneCell">
    <xdr:from>
      <xdr:col>19</xdr:col>
      <xdr:colOff>137584</xdr:colOff>
      <xdr:row>91</xdr:row>
      <xdr:rowOff>10583</xdr:rowOff>
    </xdr:from>
    <xdr:to>
      <xdr:col>19</xdr:col>
      <xdr:colOff>740834</xdr:colOff>
      <xdr:row>91</xdr:row>
      <xdr:rowOff>493956</xdr:rowOff>
    </xdr:to>
    <xdr:pic>
      <xdr:nvPicPr>
        <xdr:cNvPr id="21" name="Picture 20">
          <a:extLst>
            <a:ext uri="{FF2B5EF4-FFF2-40B4-BE49-F238E27FC236}">
              <a16:creationId xmlns:a16="http://schemas.microsoft.com/office/drawing/2014/main" id="{1C17FC5D-61EF-43DB-8C2C-E6FF58499C23}"/>
            </a:ext>
          </a:extLst>
        </xdr:cNvPr>
        <xdr:cNvPicPr>
          <a:picLocks noChangeAspect="1"/>
        </xdr:cNvPicPr>
      </xdr:nvPicPr>
      <xdr:blipFill>
        <a:blip xmlns:r="http://schemas.openxmlformats.org/officeDocument/2006/relationships" r:embed="rId48"/>
        <a:stretch>
          <a:fillRect/>
        </a:stretch>
      </xdr:blipFill>
      <xdr:spPr>
        <a:xfrm>
          <a:off x="22584834" y="42174583"/>
          <a:ext cx="603250" cy="483373"/>
        </a:xfrm>
        <a:prstGeom prst="rect">
          <a:avLst/>
        </a:prstGeom>
      </xdr:spPr>
    </xdr:pic>
    <xdr:clientData/>
  </xdr:twoCellAnchor>
  <xdr:twoCellAnchor editAs="oneCell">
    <xdr:from>
      <xdr:col>19</xdr:col>
      <xdr:colOff>127000</xdr:colOff>
      <xdr:row>92</xdr:row>
      <xdr:rowOff>31750</xdr:rowOff>
    </xdr:from>
    <xdr:to>
      <xdr:col>19</xdr:col>
      <xdr:colOff>730250</xdr:colOff>
      <xdr:row>93</xdr:row>
      <xdr:rowOff>7123</xdr:rowOff>
    </xdr:to>
    <xdr:pic>
      <xdr:nvPicPr>
        <xdr:cNvPr id="94" name="Picture 93">
          <a:extLst>
            <a:ext uri="{FF2B5EF4-FFF2-40B4-BE49-F238E27FC236}">
              <a16:creationId xmlns:a16="http://schemas.microsoft.com/office/drawing/2014/main" id="{BAFA75AC-3B72-4AB4-A158-1B9358C44289}"/>
            </a:ext>
          </a:extLst>
        </xdr:cNvPr>
        <xdr:cNvPicPr>
          <a:picLocks noChangeAspect="1"/>
        </xdr:cNvPicPr>
      </xdr:nvPicPr>
      <xdr:blipFill>
        <a:blip xmlns:r="http://schemas.openxmlformats.org/officeDocument/2006/relationships" r:embed="rId48"/>
        <a:stretch>
          <a:fillRect/>
        </a:stretch>
      </xdr:blipFill>
      <xdr:spPr>
        <a:xfrm>
          <a:off x="22574250" y="42703750"/>
          <a:ext cx="603250" cy="483373"/>
        </a:xfrm>
        <a:prstGeom prst="rect">
          <a:avLst/>
        </a:prstGeom>
      </xdr:spPr>
    </xdr:pic>
    <xdr:clientData/>
  </xdr:twoCellAnchor>
  <xdr:twoCellAnchor editAs="oneCell">
    <xdr:from>
      <xdr:col>19</xdr:col>
      <xdr:colOff>116417</xdr:colOff>
      <xdr:row>93</xdr:row>
      <xdr:rowOff>0</xdr:rowOff>
    </xdr:from>
    <xdr:to>
      <xdr:col>19</xdr:col>
      <xdr:colOff>719667</xdr:colOff>
      <xdr:row>93</xdr:row>
      <xdr:rowOff>483373</xdr:rowOff>
    </xdr:to>
    <xdr:pic>
      <xdr:nvPicPr>
        <xdr:cNvPr id="96" name="Picture 95">
          <a:extLst>
            <a:ext uri="{FF2B5EF4-FFF2-40B4-BE49-F238E27FC236}">
              <a16:creationId xmlns:a16="http://schemas.microsoft.com/office/drawing/2014/main" id="{22588FD4-EB09-46ED-98AD-7521C2C5AED3}"/>
            </a:ext>
          </a:extLst>
        </xdr:cNvPr>
        <xdr:cNvPicPr>
          <a:picLocks noChangeAspect="1"/>
        </xdr:cNvPicPr>
      </xdr:nvPicPr>
      <xdr:blipFill>
        <a:blip xmlns:r="http://schemas.openxmlformats.org/officeDocument/2006/relationships" r:embed="rId48"/>
        <a:stretch>
          <a:fillRect/>
        </a:stretch>
      </xdr:blipFill>
      <xdr:spPr>
        <a:xfrm>
          <a:off x="22563667" y="43211750"/>
          <a:ext cx="603250" cy="483373"/>
        </a:xfrm>
        <a:prstGeom prst="rect">
          <a:avLst/>
        </a:prstGeom>
      </xdr:spPr>
    </xdr:pic>
    <xdr:clientData/>
  </xdr:twoCellAnchor>
  <xdr:twoCellAnchor editAs="oneCell">
    <xdr:from>
      <xdr:col>19</xdr:col>
      <xdr:colOff>0</xdr:colOff>
      <xdr:row>46</xdr:row>
      <xdr:rowOff>0</xdr:rowOff>
    </xdr:from>
    <xdr:to>
      <xdr:col>19</xdr:col>
      <xdr:colOff>689429</xdr:colOff>
      <xdr:row>46</xdr:row>
      <xdr:rowOff>430344</xdr:rowOff>
    </xdr:to>
    <xdr:pic>
      <xdr:nvPicPr>
        <xdr:cNvPr id="102" name="Picture 101">
          <a:extLst>
            <a:ext uri="{FF2B5EF4-FFF2-40B4-BE49-F238E27FC236}">
              <a16:creationId xmlns:a16="http://schemas.microsoft.com/office/drawing/2014/main" id="{9808F925-B04D-4734-86C4-96F5B9B4F726}"/>
            </a:ext>
          </a:extLst>
        </xdr:cNvPr>
        <xdr:cNvPicPr>
          <a:picLocks noChangeAspect="1"/>
        </xdr:cNvPicPr>
      </xdr:nvPicPr>
      <xdr:blipFill>
        <a:blip xmlns:r="http://schemas.openxmlformats.org/officeDocument/2006/relationships" r:embed="rId2"/>
        <a:stretch>
          <a:fillRect/>
        </a:stretch>
      </xdr:blipFill>
      <xdr:spPr>
        <a:xfrm>
          <a:off x="22447250" y="20828000"/>
          <a:ext cx="689429" cy="430344"/>
        </a:xfrm>
        <a:prstGeom prst="rect">
          <a:avLst/>
        </a:prstGeom>
      </xdr:spPr>
    </xdr:pic>
    <xdr:clientData/>
  </xdr:twoCellAnchor>
  <xdr:twoCellAnchor editAs="oneCell">
    <xdr:from>
      <xdr:col>19</xdr:col>
      <xdr:colOff>0</xdr:colOff>
      <xdr:row>75</xdr:row>
      <xdr:rowOff>0</xdr:rowOff>
    </xdr:from>
    <xdr:to>
      <xdr:col>19</xdr:col>
      <xdr:colOff>596931</xdr:colOff>
      <xdr:row>75</xdr:row>
      <xdr:rowOff>476274</xdr:rowOff>
    </xdr:to>
    <xdr:pic>
      <xdr:nvPicPr>
        <xdr:cNvPr id="103" name="Picture 102">
          <a:extLst>
            <a:ext uri="{FF2B5EF4-FFF2-40B4-BE49-F238E27FC236}">
              <a16:creationId xmlns:a16="http://schemas.microsoft.com/office/drawing/2014/main" id="{1FA0A796-58C8-4407-A49B-9E93844CC195}"/>
            </a:ext>
          </a:extLst>
        </xdr:cNvPr>
        <xdr:cNvPicPr>
          <a:picLocks noChangeAspect="1"/>
        </xdr:cNvPicPr>
      </xdr:nvPicPr>
      <xdr:blipFill>
        <a:blip xmlns:r="http://schemas.openxmlformats.org/officeDocument/2006/relationships" r:embed="rId49"/>
        <a:stretch>
          <a:fillRect/>
        </a:stretch>
      </xdr:blipFill>
      <xdr:spPr>
        <a:xfrm>
          <a:off x="22447250" y="34544000"/>
          <a:ext cx="596931" cy="476274"/>
        </a:xfrm>
        <a:prstGeom prst="rect">
          <a:avLst/>
        </a:prstGeom>
      </xdr:spPr>
    </xdr:pic>
    <xdr:clientData/>
  </xdr:twoCellAnchor>
  <xdr:oneCellAnchor>
    <xdr:from>
      <xdr:col>19</xdr:col>
      <xdr:colOff>81643</xdr:colOff>
      <xdr:row>66</xdr:row>
      <xdr:rowOff>27215</xdr:rowOff>
    </xdr:from>
    <xdr:ext cx="584230" cy="431822"/>
    <xdr:pic>
      <xdr:nvPicPr>
        <xdr:cNvPr id="105" name="Picture 104">
          <a:extLst>
            <a:ext uri="{FF2B5EF4-FFF2-40B4-BE49-F238E27FC236}">
              <a16:creationId xmlns:a16="http://schemas.microsoft.com/office/drawing/2014/main" id="{DB49E29A-F7B6-4B0F-8E04-7C370B218AB2}"/>
            </a:ext>
          </a:extLst>
        </xdr:cNvPr>
        <xdr:cNvPicPr>
          <a:picLocks noChangeAspect="1"/>
        </xdr:cNvPicPr>
      </xdr:nvPicPr>
      <xdr:blipFill>
        <a:blip xmlns:r="http://schemas.openxmlformats.org/officeDocument/2006/relationships" r:embed="rId7"/>
        <a:stretch>
          <a:fillRect/>
        </a:stretch>
      </xdr:blipFill>
      <xdr:spPr>
        <a:xfrm>
          <a:off x="22528893" y="30507215"/>
          <a:ext cx="584230" cy="431822"/>
        </a:xfrm>
        <a:prstGeom prst="rect">
          <a:avLst/>
        </a:prstGeom>
      </xdr:spPr>
    </xdr:pic>
    <xdr:clientData/>
  </xdr:oneCellAnchor>
  <xdr:oneCellAnchor>
    <xdr:from>
      <xdr:col>19</xdr:col>
      <xdr:colOff>0</xdr:colOff>
      <xdr:row>72</xdr:row>
      <xdr:rowOff>0</xdr:rowOff>
    </xdr:from>
    <xdr:ext cx="584230" cy="431822"/>
    <xdr:pic>
      <xdr:nvPicPr>
        <xdr:cNvPr id="106" name="Picture 105">
          <a:extLst>
            <a:ext uri="{FF2B5EF4-FFF2-40B4-BE49-F238E27FC236}">
              <a16:creationId xmlns:a16="http://schemas.microsoft.com/office/drawing/2014/main" id="{573EA89A-10EA-4825-8F8C-A2BBB697CBC7}"/>
            </a:ext>
          </a:extLst>
        </xdr:cNvPr>
        <xdr:cNvPicPr>
          <a:picLocks noChangeAspect="1"/>
        </xdr:cNvPicPr>
      </xdr:nvPicPr>
      <xdr:blipFill>
        <a:blip xmlns:r="http://schemas.openxmlformats.org/officeDocument/2006/relationships" r:embed="rId8"/>
        <a:stretch>
          <a:fillRect/>
        </a:stretch>
      </xdr:blipFill>
      <xdr:spPr>
        <a:xfrm>
          <a:off x="22447250" y="34544000"/>
          <a:ext cx="584230" cy="431822"/>
        </a:xfrm>
        <a:prstGeom prst="rect">
          <a:avLst/>
        </a:prstGeom>
      </xdr:spPr>
    </xdr:pic>
    <xdr:clientData/>
  </xdr:oneCellAnchor>
  <xdr:oneCellAnchor>
    <xdr:from>
      <xdr:col>19</xdr:col>
      <xdr:colOff>198559</xdr:colOff>
      <xdr:row>78</xdr:row>
      <xdr:rowOff>0</xdr:rowOff>
    </xdr:from>
    <xdr:ext cx="507860" cy="417286"/>
    <xdr:pic>
      <xdr:nvPicPr>
        <xdr:cNvPr id="107" name="Picture 106">
          <a:extLst>
            <a:ext uri="{FF2B5EF4-FFF2-40B4-BE49-F238E27FC236}">
              <a16:creationId xmlns:a16="http://schemas.microsoft.com/office/drawing/2014/main" id="{C8E6F57A-340A-45E7-871F-5E69E9D1E951}"/>
            </a:ext>
          </a:extLst>
        </xdr:cNvPr>
        <xdr:cNvPicPr>
          <a:picLocks noChangeAspect="1"/>
        </xdr:cNvPicPr>
      </xdr:nvPicPr>
      <xdr:blipFill>
        <a:blip xmlns:r="http://schemas.openxmlformats.org/officeDocument/2006/relationships" r:embed="rId46"/>
        <a:stretch>
          <a:fillRect/>
        </a:stretch>
      </xdr:blipFill>
      <xdr:spPr>
        <a:xfrm>
          <a:off x="22645809" y="36576000"/>
          <a:ext cx="507860" cy="417286"/>
        </a:xfrm>
        <a:prstGeom prst="rect">
          <a:avLst/>
        </a:prstGeom>
      </xdr:spPr>
    </xdr:pic>
    <xdr:clientData/>
  </xdr:oneCellAnchor>
  <xdr:oneCellAnchor>
    <xdr:from>
      <xdr:col>19</xdr:col>
      <xdr:colOff>179917</xdr:colOff>
      <xdr:row>78</xdr:row>
      <xdr:rowOff>52916</xdr:rowOff>
    </xdr:from>
    <xdr:ext cx="507860" cy="417286"/>
    <xdr:pic>
      <xdr:nvPicPr>
        <xdr:cNvPr id="108" name="Picture 107">
          <a:extLst>
            <a:ext uri="{FF2B5EF4-FFF2-40B4-BE49-F238E27FC236}">
              <a16:creationId xmlns:a16="http://schemas.microsoft.com/office/drawing/2014/main" id="{30CABC42-C330-4F63-8FC4-8EA9AADF23B3}"/>
            </a:ext>
          </a:extLst>
        </xdr:cNvPr>
        <xdr:cNvPicPr>
          <a:picLocks noChangeAspect="1"/>
        </xdr:cNvPicPr>
      </xdr:nvPicPr>
      <xdr:blipFill>
        <a:blip xmlns:r="http://schemas.openxmlformats.org/officeDocument/2006/relationships" r:embed="rId46"/>
        <a:stretch>
          <a:fillRect/>
        </a:stretch>
      </xdr:blipFill>
      <xdr:spPr>
        <a:xfrm>
          <a:off x="22627167" y="36628916"/>
          <a:ext cx="507860" cy="417286"/>
        </a:xfrm>
        <a:prstGeom prst="rect">
          <a:avLst/>
        </a:prstGeom>
      </xdr:spPr>
    </xdr:pic>
    <xdr:clientData/>
  </xdr:oneCellAnchor>
  <xdr:oneCellAnchor>
    <xdr:from>
      <xdr:col>19</xdr:col>
      <xdr:colOff>127000</xdr:colOff>
      <xdr:row>81</xdr:row>
      <xdr:rowOff>21166</xdr:rowOff>
    </xdr:from>
    <xdr:ext cx="507860" cy="417286"/>
    <xdr:pic>
      <xdr:nvPicPr>
        <xdr:cNvPr id="109" name="Picture 108">
          <a:extLst>
            <a:ext uri="{FF2B5EF4-FFF2-40B4-BE49-F238E27FC236}">
              <a16:creationId xmlns:a16="http://schemas.microsoft.com/office/drawing/2014/main" id="{226F4D53-4A67-42D4-8AF8-CD865F66F588}"/>
            </a:ext>
          </a:extLst>
        </xdr:cNvPr>
        <xdr:cNvPicPr>
          <a:picLocks noChangeAspect="1"/>
        </xdr:cNvPicPr>
      </xdr:nvPicPr>
      <xdr:blipFill>
        <a:blip xmlns:r="http://schemas.openxmlformats.org/officeDocument/2006/relationships" r:embed="rId46"/>
        <a:stretch>
          <a:fillRect/>
        </a:stretch>
      </xdr:blipFill>
      <xdr:spPr>
        <a:xfrm>
          <a:off x="22574250" y="38629166"/>
          <a:ext cx="507860" cy="417286"/>
        </a:xfrm>
        <a:prstGeom prst="rect">
          <a:avLst/>
        </a:prstGeom>
      </xdr:spPr>
    </xdr:pic>
    <xdr:clientData/>
  </xdr:oneCellAnchor>
  <xdr:oneCellAnchor>
    <xdr:from>
      <xdr:col>19</xdr:col>
      <xdr:colOff>127000</xdr:colOff>
      <xdr:row>79</xdr:row>
      <xdr:rowOff>21166</xdr:rowOff>
    </xdr:from>
    <xdr:ext cx="507860" cy="417286"/>
    <xdr:pic>
      <xdr:nvPicPr>
        <xdr:cNvPr id="110" name="Picture 109">
          <a:extLst>
            <a:ext uri="{FF2B5EF4-FFF2-40B4-BE49-F238E27FC236}">
              <a16:creationId xmlns:a16="http://schemas.microsoft.com/office/drawing/2014/main" id="{D450DF08-58C0-43BF-A0C0-5651AED141AE}"/>
            </a:ext>
          </a:extLst>
        </xdr:cNvPr>
        <xdr:cNvPicPr>
          <a:picLocks noChangeAspect="1"/>
        </xdr:cNvPicPr>
      </xdr:nvPicPr>
      <xdr:blipFill>
        <a:blip xmlns:r="http://schemas.openxmlformats.org/officeDocument/2006/relationships" r:embed="rId46"/>
        <a:stretch>
          <a:fillRect/>
        </a:stretch>
      </xdr:blipFill>
      <xdr:spPr>
        <a:xfrm>
          <a:off x="22574250" y="38629166"/>
          <a:ext cx="507860" cy="417286"/>
        </a:xfrm>
        <a:prstGeom prst="rect">
          <a:avLst/>
        </a:prstGeom>
      </xdr:spPr>
    </xdr:pic>
    <xdr:clientData/>
  </xdr:oneCellAnchor>
  <xdr:oneCellAnchor>
    <xdr:from>
      <xdr:col>19</xdr:col>
      <xdr:colOff>0</xdr:colOff>
      <xdr:row>88</xdr:row>
      <xdr:rowOff>0</xdr:rowOff>
    </xdr:from>
    <xdr:ext cx="641383" cy="444523"/>
    <xdr:pic>
      <xdr:nvPicPr>
        <xdr:cNvPr id="20" name="Picture 19">
          <a:extLst>
            <a:ext uri="{FF2B5EF4-FFF2-40B4-BE49-F238E27FC236}">
              <a16:creationId xmlns:a16="http://schemas.microsoft.com/office/drawing/2014/main" id="{0B59EA04-BE39-4704-A430-86816D62BA45}"/>
            </a:ext>
          </a:extLst>
        </xdr:cNvPr>
        <xdr:cNvPicPr>
          <a:picLocks noChangeAspect="1"/>
        </xdr:cNvPicPr>
      </xdr:nvPicPr>
      <xdr:blipFill>
        <a:blip xmlns:r="http://schemas.openxmlformats.org/officeDocument/2006/relationships" r:embed="rId10"/>
        <a:stretch>
          <a:fillRect/>
        </a:stretch>
      </xdr:blipFill>
      <xdr:spPr>
        <a:xfrm>
          <a:off x="22447250" y="41656000"/>
          <a:ext cx="641383" cy="444523"/>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twoCellAnchor editAs="oneCell">
    <xdr:from>
      <xdr:col>6</xdr:col>
      <xdr:colOff>69851</xdr:colOff>
      <xdr:row>1</xdr:row>
      <xdr:rowOff>50800</xdr:rowOff>
    </xdr:from>
    <xdr:to>
      <xdr:col>6</xdr:col>
      <xdr:colOff>482601</xdr:colOff>
      <xdr:row>1</xdr:row>
      <xdr:rowOff>484537</xdr:rowOff>
    </xdr:to>
    <xdr:pic>
      <xdr:nvPicPr>
        <xdr:cNvPr id="4" name="Picture 3">
          <a:extLst>
            <a:ext uri="{FF2B5EF4-FFF2-40B4-BE49-F238E27FC236}">
              <a16:creationId xmlns:a16="http://schemas.microsoft.com/office/drawing/2014/main" id="{42673C0F-37A3-C028-B521-E4C90E0B817A}"/>
            </a:ext>
          </a:extLst>
        </xdr:cNvPr>
        <xdr:cNvPicPr>
          <a:picLocks noChangeAspect="1"/>
        </xdr:cNvPicPr>
      </xdr:nvPicPr>
      <xdr:blipFill>
        <a:blip xmlns:r="http://schemas.openxmlformats.org/officeDocument/2006/relationships" r:embed="rId1"/>
        <a:stretch>
          <a:fillRect/>
        </a:stretch>
      </xdr:blipFill>
      <xdr:spPr>
        <a:xfrm>
          <a:off x="6794501" y="965200"/>
          <a:ext cx="412750" cy="433737"/>
        </a:xfrm>
        <a:prstGeom prst="rect">
          <a:avLst/>
        </a:prstGeom>
      </xdr:spPr>
    </xdr:pic>
    <xdr:clientData/>
  </xdr:twoCellAnchor>
  <xdr:twoCellAnchor editAs="oneCell">
    <xdr:from>
      <xdr:col>6</xdr:col>
      <xdr:colOff>82550</xdr:colOff>
      <xdr:row>2</xdr:row>
      <xdr:rowOff>25400</xdr:rowOff>
    </xdr:from>
    <xdr:to>
      <xdr:col>6</xdr:col>
      <xdr:colOff>495300</xdr:colOff>
      <xdr:row>2</xdr:row>
      <xdr:rowOff>459137</xdr:rowOff>
    </xdr:to>
    <xdr:pic>
      <xdr:nvPicPr>
        <xdr:cNvPr id="5" name="Picture 4">
          <a:extLst>
            <a:ext uri="{FF2B5EF4-FFF2-40B4-BE49-F238E27FC236}">
              <a16:creationId xmlns:a16="http://schemas.microsoft.com/office/drawing/2014/main" id="{26BA438C-C7D8-4993-B882-F69A066BEA15}"/>
            </a:ext>
          </a:extLst>
        </xdr:cNvPr>
        <xdr:cNvPicPr>
          <a:picLocks noChangeAspect="1"/>
        </xdr:cNvPicPr>
      </xdr:nvPicPr>
      <xdr:blipFill>
        <a:blip xmlns:r="http://schemas.openxmlformats.org/officeDocument/2006/relationships" r:embed="rId1"/>
        <a:stretch>
          <a:fillRect/>
        </a:stretch>
      </xdr:blipFill>
      <xdr:spPr>
        <a:xfrm>
          <a:off x="6807200" y="1447800"/>
          <a:ext cx="412750" cy="433737"/>
        </a:xfrm>
        <a:prstGeom prst="rect">
          <a:avLst/>
        </a:prstGeom>
      </xdr:spPr>
    </xdr:pic>
    <xdr:clientData/>
  </xdr:twoCellAnchor>
  <xdr:twoCellAnchor editAs="oneCell">
    <xdr:from>
      <xdr:col>6</xdr:col>
      <xdr:colOff>107950</xdr:colOff>
      <xdr:row>3</xdr:row>
      <xdr:rowOff>19050</xdr:rowOff>
    </xdr:from>
    <xdr:to>
      <xdr:col>6</xdr:col>
      <xdr:colOff>520700</xdr:colOff>
      <xdr:row>3</xdr:row>
      <xdr:rowOff>452787</xdr:rowOff>
    </xdr:to>
    <xdr:pic>
      <xdr:nvPicPr>
        <xdr:cNvPr id="6" name="Picture 5">
          <a:extLst>
            <a:ext uri="{FF2B5EF4-FFF2-40B4-BE49-F238E27FC236}">
              <a16:creationId xmlns:a16="http://schemas.microsoft.com/office/drawing/2014/main" id="{6505720A-BFF3-493A-BF28-2AF604B64C52}"/>
            </a:ext>
          </a:extLst>
        </xdr:cNvPr>
        <xdr:cNvPicPr>
          <a:picLocks noChangeAspect="1"/>
        </xdr:cNvPicPr>
      </xdr:nvPicPr>
      <xdr:blipFill>
        <a:blip xmlns:r="http://schemas.openxmlformats.org/officeDocument/2006/relationships" r:embed="rId1"/>
        <a:stretch>
          <a:fillRect/>
        </a:stretch>
      </xdr:blipFill>
      <xdr:spPr>
        <a:xfrm>
          <a:off x="6832600" y="2457450"/>
          <a:ext cx="412750" cy="433737"/>
        </a:xfrm>
        <a:prstGeom prst="rect">
          <a:avLst/>
        </a:prstGeom>
      </xdr:spPr>
    </xdr:pic>
    <xdr:clientData/>
  </xdr:twoCellAnchor>
  <xdr:twoCellAnchor editAs="oneCell">
    <xdr:from>
      <xdr:col>6</xdr:col>
      <xdr:colOff>107950</xdr:colOff>
      <xdr:row>4</xdr:row>
      <xdr:rowOff>44450</xdr:rowOff>
    </xdr:from>
    <xdr:to>
      <xdr:col>6</xdr:col>
      <xdr:colOff>520700</xdr:colOff>
      <xdr:row>4</xdr:row>
      <xdr:rowOff>478187</xdr:rowOff>
    </xdr:to>
    <xdr:pic>
      <xdr:nvPicPr>
        <xdr:cNvPr id="7" name="Picture 6">
          <a:extLst>
            <a:ext uri="{FF2B5EF4-FFF2-40B4-BE49-F238E27FC236}">
              <a16:creationId xmlns:a16="http://schemas.microsoft.com/office/drawing/2014/main" id="{A6FCFCEE-85CA-41A4-A12E-CC34AFA1B971}"/>
            </a:ext>
          </a:extLst>
        </xdr:cNvPr>
        <xdr:cNvPicPr>
          <a:picLocks noChangeAspect="1"/>
        </xdr:cNvPicPr>
      </xdr:nvPicPr>
      <xdr:blipFill>
        <a:blip xmlns:r="http://schemas.openxmlformats.org/officeDocument/2006/relationships" r:embed="rId1"/>
        <a:stretch>
          <a:fillRect/>
        </a:stretch>
      </xdr:blipFill>
      <xdr:spPr>
        <a:xfrm>
          <a:off x="6832600" y="2990850"/>
          <a:ext cx="412750" cy="433737"/>
        </a:xfrm>
        <a:prstGeom prst="rect">
          <a:avLst/>
        </a:prstGeom>
      </xdr:spPr>
    </xdr:pic>
    <xdr:clientData/>
  </xdr:twoCellAnchor>
  <xdr:twoCellAnchor editAs="oneCell">
    <xdr:from>
      <xdr:col>6</xdr:col>
      <xdr:colOff>107950</xdr:colOff>
      <xdr:row>5</xdr:row>
      <xdr:rowOff>19050</xdr:rowOff>
    </xdr:from>
    <xdr:to>
      <xdr:col>6</xdr:col>
      <xdr:colOff>520700</xdr:colOff>
      <xdr:row>5</xdr:row>
      <xdr:rowOff>452787</xdr:rowOff>
    </xdr:to>
    <xdr:pic>
      <xdr:nvPicPr>
        <xdr:cNvPr id="8" name="Picture 7">
          <a:extLst>
            <a:ext uri="{FF2B5EF4-FFF2-40B4-BE49-F238E27FC236}">
              <a16:creationId xmlns:a16="http://schemas.microsoft.com/office/drawing/2014/main" id="{1EE5B51A-B505-424A-AFF4-7C42420C7DBC}"/>
            </a:ext>
          </a:extLst>
        </xdr:cNvPr>
        <xdr:cNvPicPr>
          <a:picLocks noChangeAspect="1"/>
        </xdr:cNvPicPr>
      </xdr:nvPicPr>
      <xdr:blipFill>
        <a:blip xmlns:r="http://schemas.openxmlformats.org/officeDocument/2006/relationships" r:embed="rId1"/>
        <a:stretch>
          <a:fillRect/>
        </a:stretch>
      </xdr:blipFill>
      <xdr:spPr>
        <a:xfrm>
          <a:off x="6832600" y="3473450"/>
          <a:ext cx="412750" cy="433737"/>
        </a:xfrm>
        <a:prstGeom prst="rect">
          <a:avLst/>
        </a:prstGeom>
      </xdr:spPr>
    </xdr:pic>
    <xdr:clientData/>
  </xdr:twoCellAnchor>
  <xdr:twoCellAnchor editAs="oneCell">
    <xdr:from>
      <xdr:col>6</xdr:col>
      <xdr:colOff>107950</xdr:colOff>
      <xdr:row>6</xdr:row>
      <xdr:rowOff>38100</xdr:rowOff>
    </xdr:from>
    <xdr:to>
      <xdr:col>6</xdr:col>
      <xdr:colOff>520700</xdr:colOff>
      <xdr:row>6</xdr:row>
      <xdr:rowOff>471837</xdr:rowOff>
    </xdr:to>
    <xdr:pic>
      <xdr:nvPicPr>
        <xdr:cNvPr id="9" name="Picture 8">
          <a:extLst>
            <a:ext uri="{FF2B5EF4-FFF2-40B4-BE49-F238E27FC236}">
              <a16:creationId xmlns:a16="http://schemas.microsoft.com/office/drawing/2014/main" id="{EA46EDD3-6275-46A6-9B79-29FE176088F5}"/>
            </a:ext>
          </a:extLst>
        </xdr:cNvPr>
        <xdr:cNvPicPr>
          <a:picLocks noChangeAspect="1"/>
        </xdr:cNvPicPr>
      </xdr:nvPicPr>
      <xdr:blipFill>
        <a:blip xmlns:r="http://schemas.openxmlformats.org/officeDocument/2006/relationships" r:embed="rId1"/>
        <a:stretch>
          <a:fillRect/>
        </a:stretch>
      </xdr:blipFill>
      <xdr:spPr>
        <a:xfrm>
          <a:off x="6832600" y="4000500"/>
          <a:ext cx="412750" cy="43373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152400</xdr:colOff>
      <xdr:row>1</xdr:row>
      <xdr:rowOff>76200</xdr:rowOff>
    </xdr:from>
    <xdr:to>
      <xdr:col>8</xdr:col>
      <xdr:colOff>498769</xdr:colOff>
      <xdr:row>1</xdr:row>
      <xdr:rowOff>457049</xdr:rowOff>
    </xdr:to>
    <xdr:pic>
      <xdr:nvPicPr>
        <xdr:cNvPr id="2" name="Picture 1">
          <a:extLst>
            <a:ext uri="{FF2B5EF4-FFF2-40B4-BE49-F238E27FC236}">
              <a16:creationId xmlns:a16="http://schemas.microsoft.com/office/drawing/2014/main" id="{0F38E83C-BDAD-D750-765A-C2057AB66623}"/>
            </a:ext>
          </a:extLst>
        </xdr:cNvPr>
        <xdr:cNvPicPr>
          <a:picLocks noChangeAspect="1"/>
        </xdr:cNvPicPr>
      </xdr:nvPicPr>
      <xdr:blipFill>
        <a:blip xmlns:r="http://schemas.openxmlformats.org/officeDocument/2006/relationships" r:embed="rId1"/>
        <a:stretch>
          <a:fillRect/>
        </a:stretch>
      </xdr:blipFill>
      <xdr:spPr>
        <a:xfrm>
          <a:off x="10274300" y="628650"/>
          <a:ext cx="346369" cy="380849"/>
        </a:xfrm>
        <a:prstGeom prst="rect">
          <a:avLst/>
        </a:prstGeom>
      </xdr:spPr>
    </xdr:pic>
    <xdr:clientData/>
  </xdr:twoCellAnchor>
  <xdr:twoCellAnchor editAs="oneCell">
    <xdr:from>
      <xdr:col>8</xdr:col>
      <xdr:colOff>165100</xdr:colOff>
      <xdr:row>2</xdr:row>
      <xdr:rowOff>44450</xdr:rowOff>
    </xdr:from>
    <xdr:to>
      <xdr:col>8</xdr:col>
      <xdr:colOff>511469</xdr:colOff>
      <xdr:row>2</xdr:row>
      <xdr:rowOff>425299</xdr:rowOff>
    </xdr:to>
    <xdr:pic>
      <xdr:nvPicPr>
        <xdr:cNvPr id="4" name="Picture 3">
          <a:extLst>
            <a:ext uri="{FF2B5EF4-FFF2-40B4-BE49-F238E27FC236}">
              <a16:creationId xmlns:a16="http://schemas.microsoft.com/office/drawing/2014/main" id="{2874F389-2075-4639-96B6-D9BF13C1ECC7}"/>
            </a:ext>
          </a:extLst>
        </xdr:cNvPr>
        <xdr:cNvPicPr>
          <a:picLocks noChangeAspect="1"/>
        </xdr:cNvPicPr>
      </xdr:nvPicPr>
      <xdr:blipFill>
        <a:blip xmlns:r="http://schemas.openxmlformats.org/officeDocument/2006/relationships" r:embed="rId1"/>
        <a:stretch>
          <a:fillRect/>
        </a:stretch>
      </xdr:blipFill>
      <xdr:spPr>
        <a:xfrm>
          <a:off x="10287000" y="1104900"/>
          <a:ext cx="346369" cy="380849"/>
        </a:xfrm>
        <a:prstGeom prst="rect">
          <a:avLst/>
        </a:prstGeom>
      </xdr:spPr>
    </xdr:pic>
    <xdr:clientData/>
  </xdr:twoCellAnchor>
  <xdr:twoCellAnchor editAs="oneCell">
    <xdr:from>
      <xdr:col>8</xdr:col>
      <xdr:colOff>146050</xdr:colOff>
      <xdr:row>9</xdr:row>
      <xdr:rowOff>63500</xdr:rowOff>
    </xdr:from>
    <xdr:to>
      <xdr:col>8</xdr:col>
      <xdr:colOff>492419</xdr:colOff>
      <xdr:row>9</xdr:row>
      <xdr:rowOff>444349</xdr:rowOff>
    </xdr:to>
    <xdr:pic>
      <xdr:nvPicPr>
        <xdr:cNvPr id="5" name="Picture 4">
          <a:extLst>
            <a:ext uri="{FF2B5EF4-FFF2-40B4-BE49-F238E27FC236}">
              <a16:creationId xmlns:a16="http://schemas.microsoft.com/office/drawing/2014/main" id="{E71E2220-E474-43A9-AFCE-7E4B2F38FDA1}"/>
            </a:ext>
          </a:extLst>
        </xdr:cNvPr>
        <xdr:cNvPicPr>
          <a:picLocks noChangeAspect="1"/>
        </xdr:cNvPicPr>
      </xdr:nvPicPr>
      <xdr:blipFill>
        <a:blip xmlns:r="http://schemas.openxmlformats.org/officeDocument/2006/relationships" r:embed="rId1"/>
        <a:stretch>
          <a:fillRect/>
        </a:stretch>
      </xdr:blipFill>
      <xdr:spPr>
        <a:xfrm>
          <a:off x="10267950" y="4679950"/>
          <a:ext cx="346369" cy="380849"/>
        </a:xfrm>
        <a:prstGeom prst="rect">
          <a:avLst/>
        </a:prstGeom>
      </xdr:spPr>
    </xdr:pic>
    <xdr:clientData/>
  </xdr:twoCellAnchor>
  <xdr:twoCellAnchor editAs="oneCell">
    <xdr:from>
      <xdr:col>8</xdr:col>
      <xdr:colOff>171450</xdr:colOff>
      <xdr:row>10</xdr:row>
      <xdr:rowOff>57150</xdr:rowOff>
    </xdr:from>
    <xdr:to>
      <xdr:col>8</xdr:col>
      <xdr:colOff>517819</xdr:colOff>
      <xdr:row>10</xdr:row>
      <xdr:rowOff>437999</xdr:rowOff>
    </xdr:to>
    <xdr:pic>
      <xdr:nvPicPr>
        <xdr:cNvPr id="6" name="Picture 5">
          <a:extLst>
            <a:ext uri="{FF2B5EF4-FFF2-40B4-BE49-F238E27FC236}">
              <a16:creationId xmlns:a16="http://schemas.microsoft.com/office/drawing/2014/main" id="{A19B379B-A0F7-42AE-8BF2-567C3C82B64E}"/>
            </a:ext>
          </a:extLst>
        </xdr:cNvPr>
        <xdr:cNvPicPr>
          <a:picLocks noChangeAspect="1"/>
        </xdr:cNvPicPr>
      </xdr:nvPicPr>
      <xdr:blipFill>
        <a:blip xmlns:r="http://schemas.openxmlformats.org/officeDocument/2006/relationships" r:embed="rId1"/>
        <a:stretch>
          <a:fillRect/>
        </a:stretch>
      </xdr:blipFill>
      <xdr:spPr>
        <a:xfrm>
          <a:off x="10293350" y="5181600"/>
          <a:ext cx="346369" cy="380849"/>
        </a:xfrm>
        <a:prstGeom prst="rect">
          <a:avLst/>
        </a:prstGeom>
      </xdr:spPr>
    </xdr:pic>
    <xdr:clientData/>
  </xdr:twoCellAnchor>
  <xdr:twoCellAnchor editAs="oneCell">
    <xdr:from>
      <xdr:col>8</xdr:col>
      <xdr:colOff>141775</xdr:colOff>
      <xdr:row>15</xdr:row>
      <xdr:rowOff>37394</xdr:rowOff>
    </xdr:from>
    <xdr:to>
      <xdr:col>8</xdr:col>
      <xdr:colOff>555599</xdr:colOff>
      <xdr:row>15</xdr:row>
      <xdr:rowOff>464595</xdr:rowOff>
    </xdr:to>
    <xdr:pic>
      <xdr:nvPicPr>
        <xdr:cNvPr id="7" name="Picture 6">
          <a:extLst>
            <a:ext uri="{FF2B5EF4-FFF2-40B4-BE49-F238E27FC236}">
              <a16:creationId xmlns:a16="http://schemas.microsoft.com/office/drawing/2014/main" id="{2DB29705-D579-A5DF-33F7-34F5854A21BD}"/>
            </a:ext>
          </a:extLst>
        </xdr:cNvPr>
        <xdr:cNvPicPr>
          <a:picLocks noChangeAspect="1"/>
        </xdr:cNvPicPr>
      </xdr:nvPicPr>
      <xdr:blipFill>
        <a:blip xmlns:r="http://schemas.openxmlformats.org/officeDocument/2006/relationships" r:embed="rId2"/>
        <a:stretch>
          <a:fillRect/>
        </a:stretch>
      </xdr:blipFill>
      <xdr:spPr>
        <a:xfrm>
          <a:off x="10259442" y="12299950"/>
          <a:ext cx="413824" cy="428964"/>
        </a:xfrm>
        <a:prstGeom prst="rect">
          <a:avLst/>
        </a:prstGeom>
      </xdr:spPr>
    </xdr:pic>
    <xdr:clientData/>
  </xdr:twoCellAnchor>
  <xdr:twoCellAnchor editAs="oneCell">
    <xdr:from>
      <xdr:col>8</xdr:col>
      <xdr:colOff>88900</xdr:colOff>
      <xdr:row>3</xdr:row>
      <xdr:rowOff>23003</xdr:rowOff>
    </xdr:from>
    <xdr:to>
      <xdr:col>8</xdr:col>
      <xdr:colOff>562588</xdr:colOff>
      <xdr:row>3</xdr:row>
      <xdr:rowOff>450850</xdr:rowOff>
    </xdr:to>
    <xdr:pic>
      <xdr:nvPicPr>
        <xdr:cNvPr id="8" name="Picture 7">
          <a:extLst>
            <a:ext uri="{FF2B5EF4-FFF2-40B4-BE49-F238E27FC236}">
              <a16:creationId xmlns:a16="http://schemas.microsoft.com/office/drawing/2014/main" id="{4DDE7E8C-B1BF-CF0F-A5AE-F7DB557F51B3}"/>
            </a:ext>
          </a:extLst>
        </xdr:cNvPr>
        <xdr:cNvPicPr>
          <a:picLocks noChangeAspect="1"/>
        </xdr:cNvPicPr>
      </xdr:nvPicPr>
      <xdr:blipFill>
        <a:blip xmlns:r="http://schemas.openxmlformats.org/officeDocument/2006/relationships" r:embed="rId3"/>
        <a:stretch>
          <a:fillRect/>
        </a:stretch>
      </xdr:blipFill>
      <xdr:spPr>
        <a:xfrm>
          <a:off x="10210800" y="1591453"/>
          <a:ext cx="473688" cy="427847"/>
        </a:xfrm>
        <a:prstGeom prst="rect">
          <a:avLst/>
        </a:prstGeom>
      </xdr:spPr>
    </xdr:pic>
    <xdr:clientData/>
  </xdr:twoCellAnchor>
  <xdr:twoCellAnchor editAs="oneCell">
    <xdr:from>
      <xdr:col>8</xdr:col>
      <xdr:colOff>100013</xdr:colOff>
      <xdr:row>11</xdr:row>
      <xdr:rowOff>65072</xdr:rowOff>
    </xdr:from>
    <xdr:to>
      <xdr:col>8</xdr:col>
      <xdr:colOff>573701</xdr:colOff>
      <xdr:row>11</xdr:row>
      <xdr:rowOff>492919</xdr:rowOff>
    </xdr:to>
    <xdr:pic>
      <xdr:nvPicPr>
        <xdr:cNvPr id="9" name="Picture 8">
          <a:extLst>
            <a:ext uri="{FF2B5EF4-FFF2-40B4-BE49-F238E27FC236}">
              <a16:creationId xmlns:a16="http://schemas.microsoft.com/office/drawing/2014/main" id="{8416851B-4B1A-44AE-A129-32972AD9C3F1}"/>
            </a:ext>
          </a:extLst>
        </xdr:cNvPr>
        <xdr:cNvPicPr>
          <a:picLocks noChangeAspect="1"/>
        </xdr:cNvPicPr>
      </xdr:nvPicPr>
      <xdr:blipFill>
        <a:blip xmlns:r="http://schemas.openxmlformats.org/officeDocument/2006/relationships" r:embed="rId3"/>
        <a:stretch>
          <a:fillRect/>
        </a:stretch>
      </xdr:blipFill>
      <xdr:spPr>
        <a:xfrm>
          <a:off x="9791701" y="5827697"/>
          <a:ext cx="473688" cy="427847"/>
        </a:xfrm>
        <a:prstGeom prst="rect">
          <a:avLst/>
        </a:prstGeom>
      </xdr:spPr>
    </xdr:pic>
    <xdr:clientData/>
  </xdr:twoCellAnchor>
  <xdr:twoCellAnchor editAs="oneCell">
    <xdr:from>
      <xdr:col>8</xdr:col>
      <xdr:colOff>125227</xdr:colOff>
      <xdr:row>4</xdr:row>
      <xdr:rowOff>6350</xdr:rowOff>
    </xdr:from>
    <xdr:to>
      <xdr:col>8</xdr:col>
      <xdr:colOff>550173</xdr:colOff>
      <xdr:row>4</xdr:row>
      <xdr:rowOff>438150</xdr:rowOff>
    </xdr:to>
    <xdr:pic>
      <xdr:nvPicPr>
        <xdr:cNvPr id="10" name="Picture 9">
          <a:extLst>
            <a:ext uri="{FF2B5EF4-FFF2-40B4-BE49-F238E27FC236}">
              <a16:creationId xmlns:a16="http://schemas.microsoft.com/office/drawing/2014/main" id="{A9002638-98EA-0314-A54E-F4A7579D9EA5}"/>
            </a:ext>
          </a:extLst>
        </xdr:cNvPr>
        <xdr:cNvPicPr>
          <a:picLocks noChangeAspect="1"/>
        </xdr:cNvPicPr>
      </xdr:nvPicPr>
      <xdr:blipFill>
        <a:blip xmlns:r="http://schemas.openxmlformats.org/officeDocument/2006/relationships" r:embed="rId4"/>
        <a:stretch>
          <a:fillRect/>
        </a:stretch>
      </xdr:blipFill>
      <xdr:spPr>
        <a:xfrm>
          <a:off x="10247127" y="2082800"/>
          <a:ext cx="424946" cy="431800"/>
        </a:xfrm>
        <a:prstGeom prst="rect">
          <a:avLst/>
        </a:prstGeom>
      </xdr:spPr>
    </xdr:pic>
    <xdr:clientData/>
  </xdr:twoCellAnchor>
  <xdr:twoCellAnchor editAs="oneCell">
    <xdr:from>
      <xdr:col>8</xdr:col>
      <xdr:colOff>112527</xdr:colOff>
      <xdr:row>12</xdr:row>
      <xdr:rowOff>44450</xdr:rowOff>
    </xdr:from>
    <xdr:to>
      <xdr:col>8</xdr:col>
      <xdr:colOff>537473</xdr:colOff>
      <xdr:row>12</xdr:row>
      <xdr:rowOff>476250</xdr:rowOff>
    </xdr:to>
    <xdr:pic>
      <xdr:nvPicPr>
        <xdr:cNvPr id="11" name="Picture 10">
          <a:extLst>
            <a:ext uri="{FF2B5EF4-FFF2-40B4-BE49-F238E27FC236}">
              <a16:creationId xmlns:a16="http://schemas.microsoft.com/office/drawing/2014/main" id="{52FB3075-E27B-4A4B-831C-C9B819244012}"/>
            </a:ext>
          </a:extLst>
        </xdr:cNvPr>
        <xdr:cNvPicPr>
          <a:picLocks noChangeAspect="1"/>
        </xdr:cNvPicPr>
      </xdr:nvPicPr>
      <xdr:blipFill>
        <a:blip xmlns:r="http://schemas.openxmlformats.org/officeDocument/2006/relationships" r:embed="rId4"/>
        <a:stretch>
          <a:fillRect/>
        </a:stretch>
      </xdr:blipFill>
      <xdr:spPr>
        <a:xfrm>
          <a:off x="10234427" y="6184900"/>
          <a:ext cx="424946" cy="431800"/>
        </a:xfrm>
        <a:prstGeom prst="rect">
          <a:avLst/>
        </a:prstGeom>
      </xdr:spPr>
    </xdr:pic>
    <xdr:clientData/>
  </xdr:twoCellAnchor>
  <xdr:twoCellAnchor editAs="oneCell">
    <xdr:from>
      <xdr:col>8</xdr:col>
      <xdr:colOff>133350</xdr:colOff>
      <xdr:row>13</xdr:row>
      <xdr:rowOff>69850</xdr:rowOff>
    </xdr:from>
    <xdr:to>
      <xdr:col>8</xdr:col>
      <xdr:colOff>533400</xdr:colOff>
      <xdr:row>13</xdr:row>
      <xdr:rowOff>469900</xdr:rowOff>
    </xdr:to>
    <xdr:pic>
      <xdr:nvPicPr>
        <xdr:cNvPr id="13" name="Picture 12">
          <a:extLst>
            <a:ext uri="{FF2B5EF4-FFF2-40B4-BE49-F238E27FC236}">
              <a16:creationId xmlns:a16="http://schemas.microsoft.com/office/drawing/2014/main" id="{B2B96D12-E13B-433B-A1BC-2062B10E7496}"/>
            </a:ext>
          </a:extLst>
        </xdr:cNvPr>
        <xdr:cNvPicPr>
          <a:picLocks noChangeAspect="1"/>
        </xdr:cNvPicPr>
      </xdr:nvPicPr>
      <xdr:blipFill>
        <a:blip xmlns:r="http://schemas.openxmlformats.org/officeDocument/2006/relationships" r:embed="rId5"/>
        <a:stretch>
          <a:fillRect/>
        </a:stretch>
      </xdr:blipFill>
      <xdr:spPr>
        <a:xfrm>
          <a:off x="10255250" y="6718300"/>
          <a:ext cx="400050" cy="400050"/>
        </a:xfrm>
        <a:prstGeom prst="rect">
          <a:avLst/>
        </a:prstGeom>
      </xdr:spPr>
    </xdr:pic>
    <xdr:clientData/>
  </xdr:twoCellAnchor>
  <xdr:twoCellAnchor editAs="oneCell">
    <xdr:from>
      <xdr:col>8</xdr:col>
      <xdr:colOff>35279</xdr:colOff>
      <xdr:row>7</xdr:row>
      <xdr:rowOff>56445</xdr:rowOff>
    </xdr:from>
    <xdr:to>
      <xdr:col>8</xdr:col>
      <xdr:colOff>576035</xdr:colOff>
      <xdr:row>7</xdr:row>
      <xdr:rowOff>456353</xdr:rowOff>
    </xdr:to>
    <xdr:pic>
      <xdr:nvPicPr>
        <xdr:cNvPr id="18" name="Picture 17">
          <a:extLst>
            <a:ext uri="{FF2B5EF4-FFF2-40B4-BE49-F238E27FC236}">
              <a16:creationId xmlns:a16="http://schemas.microsoft.com/office/drawing/2014/main" id="{5482365F-37A9-8A4C-6824-E8497A21E8B4}"/>
            </a:ext>
          </a:extLst>
        </xdr:cNvPr>
        <xdr:cNvPicPr>
          <a:picLocks noChangeAspect="1"/>
        </xdr:cNvPicPr>
      </xdr:nvPicPr>
      <xdr:blipFill>
        <a:blip xmlns:r="http://schemas.openxmlformats.org/officeDocument/2006/relationships" r:embed="rId6"/>
        <a:stretch>
          <a:fillRect/>
        </a:stretch>
      </xdr:blipFill>
      <xdr:spPr>
        <a:xfrm>
          <a:off x="10152946" y="3654778"/>
          <a:ext cx="540756" cy="399908"/>
        </a:xfrm>
        <a:prstGeom prst="rect">
          <a:avLst/>
        </a:prstGeom>
      </xdr:spPr>
    </xdr:pic>
    <xdr:clientData/>
  </xdr:twoCellAnchor>
  <xdr:twoCellAnchor editAs="oneCell">
    <xdr:from>
      <xdr:col>8</xdr:col>
      <xdr:colOff>42333</xdr:colOff>
      <xdr:row>5</xdr:row>
      <xdr:rowOff>28222</xdr:rowOff>
    </xdr:from>
    <xdr:to>
      <xdr:col>8</xdr:col>
      <xdr:colOff>590062</xdr:colOff>
      <xdr:row>5</xdr:row>
      <xdr:rowOff>437445</xdr:rowOff>
    </xdr:to>
    <xdr:pic>
      <xdr:nvPicPr>
        <xdr:cNvPr id="19" name="Picture 18">
          <a:extLst>
            <a:ext uri="{FF2B5EF4-FFF2-40B4-BE49-F238E27FC236}">
              <a16:creationId xmlns:a16="http://schemas.microsoft.com/office/drawing/2014/main" id="{C3556A5C-39E4-33B5-6B86-D546B14CC391}"/>
            </a:ext>
          </a:extLst>
        </xdr:cNvPr>
        <xdr:cNvPicPr>
          <a:picLocks noChangeAspect="1"/>
        </xdr:cNvPicPr>
      </xdr:nvPicPr>
      <xdr:blipFill>
        <a:blip xmlns:r="http://schemas.openxmlformats.org/officeDocument/2006/relationships" r:embed="rId7"/>
        <a:stretch>
          <a:fillRect/>
        </a:stretch>
      </xdr:blipFill>
      <xdr:spPr>
        <a:xfrm>
          <a:off x="10160000" y="2610555"/>
          <a:ext cx="547729" cy="409223"/>
        </a:xfrm>
        <a:prstGeom prst="rect">
          <a:avLst/>
        </a:prstGeom>
      </xdr:spPr>
    </xdr:pic>
    <xdr:clientData/>
  </xdr:twoCellAnchor>
  <xdr:twoCellAnchor editAs="oneCell">
    <xdr:from>
      <xdr:col>8</xdr:col>
      <xdr:colOff>32455</xdr:colOff>
      <xdr:row>6</xdr:row>
      <xdr:rowOff>39511</xdr:rowOff>
    </xdr:from>
    <xdr:to>
      <xdr:col>8</xdr:col>
      <xdr:colOff>580184</xdr:colOff>
      <xdr:row>6</xdr:row>
      <xdr:rowOff>448734</xdr:rowOff>
    </xdr:to>
    <xdr:pic>
      <xdr:nvPicPr>
        <xdr:cNvPr id="22" name="Picture 21">
          <a:extLst>
            <a:ext uri="{FF2B5EF4-FFF2-40B4-BE49-F238E27FC236}">
              <a16:creationId xmlns:a16="http://schemas.microsoft.com/office/drawing/2014/main" id="{A88CB0FC-D133-4DC8-BFC9-C9B579676B89}"/>
            </a:ext>
          </a:extLst>
        </xdr:cNvPr>
        <xdr:cNvPicPr>
          <a:picLocks noChangeAspect="1"/>
        </xdr:cNvPicPr>
      </xdr:nvPicPr>
      <xdr:blipFill>
        <a:blip xmlns:r="http://schemas.openxmlformats.org/officeDocument/2006/relationships" r:embed="rId7"/>
        <a:stretch>
          <a:fillRect/>
        </a:stretch>
      </xdr:blipFill>
      <xdr:spPr>
        <a:xfrm>
          <a:off x="10150122" y="3129844"/>
          <a:ext cx="547729" cy="409223"/>
        </a:xfrm>
        <a:prstGeom prst="rect">
          <a:avLst/>
        </a:prstGeom>
      </xdr:spPr>
    </xdr:pic>
    <xdr:clientData/>
  </xdr:twoCellAnchor>
</xdr:wsDr>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8">
  <rv s="0">
    <v>0</v>
    <v>5</v>
  </rv>
  <rv s="0">
    <v>1</v>
    <v>5</v>
  </rv>
  <rv s="0">
    <v>2</v>
    <v>5</v>
  </rv>
  <rv s="0">
    <v>3</v>
    <v>5</v>
  </rv>
  <rv s="0">
    <v>4</v>
    <v>5</v>
  </rv>
  <rv s="0">
    <v>5</v>
    <v>5</v>
  </rv>
  <rv s="0">
    <v>6</v>
    <v>5</v>
  </rv>
  <rv s="0">
    <v>7</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7.xml"/></Relationships>
</file>

<file path=xl/worksheets/_rels/sheet11.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3D8DC-B6DC-42A1-93AB-AF04FC0CF7A9}">
  <dimension ref="B2:B28"/>
  <sheetViews>
    <sheetView workbookViewId="0">
      <selection activeCell="B12" sqref="B12"/>
    </sheetView>
  </sheetViews>
  <sheetFormatPr defaultColWidth="9.1796875" defaultRowHeight="14.5" x14ac:dyDescent="0.35"/>
  <cols>
    <col min="2" max="2" width="109.26953125" customWidth="1"/>
    <col min="3" max="3" width="17.7265625" bestFit="1" customWidth="1"/>
  </cols>
  <sheetData>
    <row r="2" spans="2:2" x14ac:dyDescent="0.35">
      <c r="B2" t="s">
        <v>0</v>
      </c>
    </row>
    <row r="4" spans="2:2" x14ac:dyDescent="0.35">
      <c r="B4" t="s">
        <v>1</v>
      </c>
    </row>
    <row r="7" spans="2:2" x14ac:dyDescent="0.35">
      <c r="B7" s="27" t="s">
        <v>2</v>
      </c>
    </row>
    <row r="19" spans="2:2" x14ac:dyDescent="0.35">
      <c r="B19" s="15"/>
    </row>
    <row r="20" spans="2:2" x14ac:dyDescent="0.35">
      <c r="B20" s="16"/>
    </row>
    <row r="21" spans="2:2" x14ac:dyDescent="0.35">
      <c r="B21" s="17"/>
    </row>
    <row r="22" spans="2:2" x14ac:dyDescent="0.35">
      <c r="B22" s="17"/>
    </row>
    <row r="23" spans="2:2" x14ac:dyDescent="0.35">
      <c r="B23" s="17"/>
    </row>
    <row r="24" spans="2:2" x14ac:dyDescent="0.35">
      <c r="B24" s="18"/>
    </row>
    <row r="25" spans="2:2" x14ac:dyDescent="0.35">
      <c r="B25" s="18"/>
    </row>
    <row r="26" spans="2:2" x14ac:dyDescent="0.35">
      <c r="B26" s="19"/>
    </row>
    <row r="27" spans="2:2" x14ac:dyDescent="0.35">
      <c r="B27" s="18"/>
    </row>
    <row r="28" spans="2:2" x14ac:dyDescent="0.35">
      <c r="B28" s="17"/>
    </row>
  </sheetData>
  <dataValidations count="1">
    <dataValidation type="list" allowBlank="1" showInputMessage="1" showErrorMessage="1" sqref="B13" xr:uid="{4AE432DE-F553-48EC-B312-75A91BF02E14}">
      <formula1>$B$5:$B$6</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9ED08-8454-4272-8896-17578EF9EBC9}">
  <dimension ref="A1:K36"/>
  <sheetViews>
    <sheetView workbookViewId="0">
      <selection activeCell="E29" sqref="E29"/>
    </sheetView>
  </sheetViews>
  <sheetFormatPr defaultColWidth="9.1796875" defaultRowHeight="14.5" x14ac:dyDescent="0.35"/>
  <cols>
    <col min="1" max="1" width="12.26953125" customWidth="1"/>
    <col min="2" max="2" width="30" customWidth="1"/>
    <col min="4" max="4" width="10.7265625" customWidth="1"/>
    <col min="5" max="5" width="10.81640625" customWidth="1"/>
    <col min="6" max="6" width="11.453125" bestFit="1" customWidth="1"/>
    <col min="7" max="7" width="12.453125" bestFit="1" customWidth="1"/>
    <col min="8" max="8" width="15.54296875" customWidth="1"/>
  </cols>
  <sheetData>
    <row r="1" spans="1:11" x14ac:dyDescent="0.35">
      <c r="A1" s="60" t="s">
        <v>30</v>
      </c>
      <c r="B1" s="59" t="s">
        <v>31</v>
      </c>
      <c r="C1" s="59"/>
      <c r="D1" t="s">
        <v>32</v>
      </c>
      <c r="E1" t="s">
        <v>33</v>
      </c>
      <c r="F1" t="s">
        <v>34</v>
      </c>
      <c r="G1" t="s">
        <v>35</v>
      </c>
      <c r="H1" t="s">
        <v>536</v>
      </c>
    </row>
    <row r="2" spans="1:11" x14ac:dyDescent="0.35">
      <c r="A2" s="58" t="s">
        <v>36</v>
      </c>
      <c r="B2" s="58" t="s">
        <v>37</v>
      </c>
      <c r="C2" s="58">
        <v>1</v>
      </c>
      <c r="H2" t="s">
        <v>537</v>
      </c>
      <c r="K2" t="s">
        <v>538</v>
      </c>
    </row>
    <row r="3" spans="1:11" x14ac:dyDescent="0.35">
      <c r="A3" s="58" t="s">
        <v>38</v>
      </c>
      <c r="B3" s="58" t="s">
        <v>39</v>
      </c>
      <c r="C3" s="58">
        <v>2</v>
      </c>
      <c r="H3" t="s">
        <v>537</v>
      </c>
      <c r="K3" t="s">
        <v>539</v>
      </c>
    </row>
    <row r="4" spans="1:11" x14ac:dyDescent="0.35">
      <c r="A4" s="58" t="s">
        <v>40</v>
      </c>
      <c r="B4" s="58" t="s">
        <v>41</v>
      </c>
      <c r="C4" s="58">
        <v>3</v>
      </c>
      <c r="H4" t="s">
        <v>537</v>
      </c>
      <c r="K4" t="s">
        <v>540</v>
      </c>
    </row>
    <row r="5" spans="1:11" x14ac:dyDescent="0.35">
      <c r="A5" s="58" t="s">
        <v>42</v>
      </c>
      <c r="B5" s="58" t="s">
        <v>43</v>
      </c>
      <c r="C5" s="58">
        <v>5</v>
      </c>
      <c r="H5" t="s">
        <v>537</v>
      </c>
      <c r="K5" t="s">
        <v>541</v>
      </c>
    </row>
    <row r="6" spans="1:11" x14ac:dyDescent="0.35">
      <c r="A6" s="58" t="s">
        <v>36</v>
      </c>
      <c r="B6" s="58" t="s">
        <v>44</v>
      </c>
      <c r="C6" s="58">
        <v>6</v>
      </c>
      <c r="K6" t="s">
        <v>542</v>
      </c>
    </row>
    <row r="7" spans="1:11" x14ac:dyDescent="0.35">
      <c r="A7" s="58" t="s">
        <v>38</v>
      </c>
      <c r="B7" s="58" t="s">
        <v>45</v>
      </c>
      <c r="C7" s="58">
        <v>7</v>
      </c>
      <c r="K7" t="s">
        <v>543</v>
      </c>
    </row>
    <row r="8" spans="1:11" ht="16" x14ac:dyDescent="0.35">
      <c r="A8" s="58" t="s">
        <v>40</v>
      </c>
      <c r="B8" s="58" t="s">
        <v>46</v>
      </c>
      <c r="C8" s="58">
        <v>8</v>
      </c>
    </row>
    <row r="9" spans="1:11" x14ac:dyDescent="0.35">
      <c r="A9" s="58" t="s">
        <v>47</v>
      </c>
      <c r="B9" s="58" t="s">
        <v>48</v>
      </c>
      <c r="C9" s="58">
        <v>9</v>
      </c>
    </row>
    <row r="10" spans="1:11" ht="16" x14ac:dyDescent="0.35">
      <c r="A10" s="58" t="s">
        <v>49</v>
      </c>
      <c r="B10" s="58" t="s">
        <v>50</v>
      </c>
      <c r="C10" s="58">
        <v>10</v>
      </c>
    </row>
    <row r="11" spans="1:11" x14ac:dyDescent="0.35">
      <c r="A11" s="58" t="s">
        <v>51</v>
      </c>
      <c r="B11" s="58" t="s">
        <v>52</v>
      </c>
      <c r="C11" s="58">
        <v>11</v>
      </c>
    </row>
    <row r="12" spans="1:11" ht="16" x14ac:dyDescent="0.35">
      <c r="A12" s="58" t="s">
        <v>53</v>
      </c>
      <c r="B12" s="58" t="s">
        <v>54</v>
      </c>
      <c r="C12" s="58">
        <v>12</v>
      </c>
    </row>
    <row r="13" spans="1:11" ht="16" x14ac:dyDescent="0.35">
      <c r="A13" s="58" t="s">
        <v>55</v>
      </c>
      <c r="B13" s="58" t="s">
        <v>56</v>
      </c>
      <c r="C13" s="58">
        <v>13</v>
      </c>
    </row>
    <row r="14" spans="1:11" x14ac:dyDescent="0.35">
      <c r="A14" s="58" t="s">
        <v>57</v>
      </c>
      <c r="B14" s="58" t="s">
        <v>58</v>
      </c>
      <c r="C14" s="58">
        <v>14</v>
      </c>
    </row>
    <row r="15" spans="1:11" ht="16" x14ac:dyDescent="0.35">
      <c r="A15" s="58" t="s">
        <v>59</v>
      </c>
      <c r="B15" s="58" t="s">
        <v>60</v>
      </c>
      <c r="C15" s="58">
        <v>15</v>
      </c>
    </row>
    <row r="16" spans="1:11" x14ac:dyDescent="0.35">
      <c r="A16" s="58" t="s">
        <v>61</v>
      </c>
      <c r="B16" s="58" t="s">
        <v>62</v>
      </c>
      <c r="C16" s="58">
        <v>16</v>
      </c>
    </row>
    <row r="17" spans="1:3" ht="16" x14ac:dyDescent="0.35">
      <c r="A17" s="58" t="s">
        <v>63</v>
      </c>
      <c r="B17" s="58" t="s">
        <v>64</v>
      </c>
      <c r="C17" s="58">
        <v>17</v>
      </c>
    </row>
    <row r="18" spans="1:3" x14ac:dyDescent="0.35">
      <c r="A18" s="58" t="s">
        <v>65</v>
      </c>
      <c r="B18" s="58" t="s">
        <v>66</v>
      </c>
      <c r="C18" s="58">
        <v>18</v>
      </c>
    </row>
    <row r="19" spans="1:3" ht="16" x14ac:dyDescent="0.35">
      <c r="A19" s="58" t="s">
        <v>67</v>
      </c>
      <c r="B19" s="58" t="s">
        <v>68</v>
      </c>
      <c r="C19" s="58">
        <v>19</v>
      </c>
    </row>
    <row r="20" spans="1:3" ht="16" x14ac:dyDescent="0.35">
      <c r="A20" s="58" t="s">
        <v>69</v>
      </c>
      <c r="B20" s="58" t="s">
        <v>70</v>
      </c>
      <c r="C20" s="58">
        <v>20</v>
      </c>
    </row>
    <row r="21" spans="1:3" x14ac:dyDescent="0.35">
      <c r="A21" s="58" t="s">
        <v>71</v>
      </c>
      <c r="B21" s="58" t="s">
        <v>72</v>
      </c>
      <c r="C21" s="58">
        <v>21</v>
      </c>
    </row>
    <row r="22" spans="1:3" ht="16" x14ac:dyDescent="0.35">
      <c r="A22" s="58" t="s">
        <v>73</v>
      </c>
      <c r="B22" s="58" t="s">
        <v>74</v>
      </c>
      <c r="C22" s="58">
        <v>22</v>
      </c>
    </row>
    <row r="23" spans="1:3" ht="16" x14ac:dyDescent="0.35">
      <c r="A23" s="58" t="s">
        <v>75</v>
      </c>
      <c r="B23" s="58" t="s">
        <v>76</v>
      </c>
      <c r="C23" s="58">
        <v>23</v>
      </c>
    </row>
    <row r="24" spans="1:3" ht="16" x14ac:dyDescent="0.35">
      <c r="A24" s="58" t="s">
        <v>77</v>
      </c>
      <c r="B24" s="58" t="s">
        <v>78</v>
      </c>
      <c r="C24" s="58">
        <v>24</v>
      </c>
    </row>
    <row r="25" spans="1:3" ht="16" x14ac:dyDescent="0.35">
      <c r="A25" s="58" t="s">
        <v>79</v>
      </c>
      <c r="B25" s="58" t="s">
        <v>80</v>
      </c>
      <c r="C25" s="58">
        <v>25</v>
      </c>
    </row>
    <row r="26" spans="1:3" ht="16" x14ac:dyDescent="0.35">
      <c r="A26" s="58" t="s">
        <v>81</v>
      </c>
      <c r="B26" s="58" t="s">
        <v>82</v>
      </c>
      <c r="C26" s="58">
        <v>26</v>
      </c>
    </row>
    <row r="27" spans="1:3" ht="16" x14ac:dyDescent="0.35">
      <c r="A27" s="58" t="s">
        <v>83</v>
      </c>
      <c r="B27" s="58" t="s">
        <v>84</v>
      </c>
      <c r="C27" s="58">
        <v>27</v>
      </c>
    </row>
    <row r="28" spans="1:3" ht="16" x14ac:dyDescent="0.35">
      <c r="A28" s="58" t="s">
        <v>85</v>
      </c>
      <c r="B28" s="58" t="s">
        <v>86</v>
      </c>
      <c r="C28" s="58">
        <v>28</v>
      </c>
    </row>
    <row r="29" spans="1:3" ht="16" x14ac:dyDescent="0.35">
      <c r="A29" s="58" t="s">
        <v>87</v>
      </c>
      <c r="B29" s="58" t="s">
        <v>88</v>
      </c>
      <c r="C29" s="58">
        <v>29</v>
      </c>
    </row>
    <row r="30" spans="1:3" ht="16" x14ac:dyDescent="0.35">
      <c r="A30" s="58" t="s">
        <v>89</v>
      </c>
      <c r="B30" s="58" t="s">
        <v>90</v>
      </c>
      <c r="C30" s="58">
        <v>30</v>
      </c>
    </row>
    <row r="31" spans="1:3" x14ac:dyDescent="0.35">
      <c r="A31" s="58" t="s">
        <v>91</v>
      </c>
      <c r="B31" s="58" t="s">
        <v>92</v>
      </c>
      <c r="C31" s="58">
        <v>79</v>
      </c>
    </row>
    <row r="32" spans="1:3" x14ac:dyDescent="0.35">
      <c r="A32" s="58" t="s">
        <v>93</v>
      </c>
      <c r="B32" s="58" t="s">
        <v>94</v>
      </c>
      <c r="C32" s="58">
        <v>80</v>
      </c>
    </row>
    <row r="33" spans="1:3" ht="16" x14ac:dyDescent="0.35">
      <c r="A33" s="58" t="s">
        <v>95</v>
      </c>
      <c r="B33" s="58" t="s">
        <v>96</v>
      </c>
      <c r="C33" s="58">
        <v>81</v>
      </c>
    </row>
    <row r="34" spans="1:3" ht="16" x14ac:dyDescent="0.35">
      <c r="A34" s="58" t="s">
        <v>97</v>
      </c>
      <c r="B34" s="58" t="s">
        <v>98</v>
      </c>
      <c r="C34" s="58">
        <v>414</v>
      </c>
    </row>
    <row r="35" spans="1:3" ht="16" x14ac:dyDescent="0.35">
      <c r="A35" s="58" t="s">
        <v>99</v>
      </c>
      <c r="B35" s="58" t="s">
        <v>100</v>
      </c>
      <c r="C35" s="58">
        <v>415</v>
      </c>
    </row>
    <row r="36" spans="1:3" ht="16" x14ac:dyDescent="0.35">
      <c r="A36" s="58" t="s">
        <v>101</v>
      </c>
      <c r="B36" s="58" t="s">
        <v>102</v>
      </c>
      <c r="C36" s="58">
        <v>416</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91FF3-79AA-48A9-9F88-C48DFFEF60AE}">
  <dimension ref="A1:R171"/>
  <sheetViews>
    <sheetView tabSelected="1" zoomScale="85" zoomScaleNormal="85" workbookViewId="0">
      <pane ySplit="1" topLeftCell="A2" activePane="bottomLeft" state="frozen"/>
      <selection pane="bottomLeft" activeCell="D18" sqref="D18"/>
    </sheetView>
  </sheetViews>
  <sheetFormatPr defaultColWidth="9.1796875" defaultRowHeight="14.5" x14ac:dyDescent="0.35"/>
  <cols>
    <col min="1" max="1" width="35.453125" bestFit="1" customWidth="1"/>
    <col min="2" max="2" width="8.7265625" style="5"/>
    <col min="3" max="3" width="14.1796875" customWidth="1"/>
    <col min="4" max="4" width="22.7265625" customWidth="1"/>
    <col min="5" max="5" width="32.7265625" customWidth="1"/>
    <col min="6" max="6" width="11.453125" customWidth="1"/>
    <col min="8" max="10" width="10" style="5" customWidth="1"/>
    <col min="11" max="11" width="14.26953125" style="5" customWidth="1"/>
    <col min="13" max="14" width="8.7265625" style="5"/>
    <col min="15" max="15" width="9.81640625" style="5" bestFit="1" customWidth="1"/>
    <col min="16" max="16" width="12.26953125" style="52" bestFit="1" customWidth="1"/>
  </cols>
  <sheetData>
    <row r="1" spans="1:18" s="1" customFormat="1" ht="48.65" customHeight="1" x14ac:dyDescent="0.35">
      <c r="A1" s="31" t="s">
        <v>3</v>
      </c>
      <c r="B1" s="31" t="s">
        <v>4</v>
      </c>
      <c r="C1" s="32" t="s">
        <v>5</v>
      </c>
      <c r="D1" s="33" t="s">
        <v>6</v>
      </c>
      <c r="E1" s="33" t="s">
        <v>7</v>
      </c>
      <c r="F1" s="33" t="s">
        <v>8</v>
      </c>
      <c r="G1" s="34" t="s">
        <v>9</v>
      </c>
      <c r="H1" s="37" t="s">
        <v>10</v>
      </c>
      <c r="I1" s="45" t="s">
        <v>11</v>
      </c>
      <c r="J1" s="67" t="s">
        <v>12</v>
      </c>
      <c r="K1" s="45" t="s">
        <v>13</v>
      </c>
      <c r="L1" s="45" t="s">
        <v>14</v>
      </c>
      <c r="M1" s="5" t="s">
        <v>15</v>
      </c>
      <c r="N1" s="5" t="s">
        <v>16</v>
      </c>
      <c r="O1" s="49" t="s">
        <v>17</v>
      </c>
      <c r="P1" s="50" t="s">
        <v>18</v>
      </c>
      <c r="Q1" s="9" t="s">
        <v>545</v>
      </c>
      <c r="R1" s="1" t="s">
        <v>32</v>
      </c>
    </row>
    <row r="2" spans="1:18" ht="40" customHeight="1" x14ac:dyDescent="0.35">
      <c r="A2" s="29" t="s">
        <v>19</v>
      </c>
      <c r="B2" s="4">
        <v>9.3000000000000007</v>
      </c>
      <c r="C2" s="4"/>
      <c r="D2" s="4">
        <v>74</v>
      </c>
      <c r="E2" s="4">
        <v>80</v>
      </c>
      <c r="F2" s="4">
        <v>17</v>
      </c>
      <c r="G2" s="30">
        <v>10</v>
      </c>
      <c r="H2" s="4">
        <v>4600</v>
      </c>
      <c r="I2" s="43">
        <v>100</v>
      </c>
      <c r="J2" s="43"/>
      <c r="K2" s="43">
        <v>0</v>
      </c>
      <c r="M2" s="5" t="s">
        <v>20</v>
      </c>
      <c r="N2" s="5" t="s">
        <v>21</v>
      </c>
      <c r="O2" s="5" t="s">
        <v>22</v>
      </c>
      <c r="P2" s="51" t="s">
        <v>23</v>
      </c>
      <c r="Q2" s="5" t="s">
        <v>25</v>
      </c>
      <c r="R2" s="121" t="s">
        <v>509</v>
      </c>
    </row>
    <row r="3" spans="1:18" ht="40" customHeight="1" x14ac:dyDescent="0.35">
      <c r="A3" s="35" t="s">
        <v>24</v>
      </c>
      <c r="B3" s="20">
        <v>9.3000000000000007</v>
      </c>
      <c r="C3" s="20"/>
      <c r="D3" s="20">
        <v>74</v>
      </c>
      <c r="E3" s="20">
        <v>80</v>
      </c>
      <c r="F3" s="20">
        <v>17</v>
      </c>
      <c r="G3" s="36">
        <v>15</v>
      </c>
      <c r="H3" s="20">
        <v>6200</v>
      </c>
      <c r="I3" s="44">
        <v>100</v>
      </c>
      <c r="J3" s="44"/>
      <c r="K3" s="44">
        <v>0</v>
      </c>
      <c r="M3" s="5" t="s">
        <v>25</v>
      </c>
      <c r="N3" s="5" t="s">
        <v>21</v>
      </c>
      <c r="O3" s="5" t="s">
        <v>22</v>
      </c>
      <c r="P3" s="51" t="s">
        <v>23</v>
      </c>
      <c r="Q3" s="5" t="s">
        <v>25</v>
      </c>
      <c r="R3" s="121" t="s">
        <v>509</v>
      </c>
    </row>
    <row r="4" spans="1:18" ht="40" customHeight="1" x14ac:dyDescent="0.35">
      <c r="A4" s="29" t="s">
        <v>26</v>
      </c>
      <c r="B4" s="4">
        <v>12.1</v>
      </c>
      <c r="C4" s="4"/>
      <c r="D4" s="4">
        <v>74</v>
      </c>
      <c r="E4" s="4">
        <v>80</v>
      </c>
      <c r="F4" s="4">
        <v>17</v>
      </c>
      <c r="G4" s="30">
        <v>10</v>
      </c>
      <c r="H4" s="4">
        <v>4600</v>
      </c>
      <c r="I4" s="43">
        <v>100</v>
      </c>
      <c r="J4" s="43"/>
      <c r="K4" s="43">
        <v>0</v>
      </c>
      <c r="M4" s="5" t="s">
        <v>20</v>
      </c>
      <c r="N4" s="5" t="s">
        <v>21</v>
      </c>
      <c r="O4" s="5" t="s">
        <v>22</v>
      </c>
      <c r="P4" s="51" t="s">
        <v>23</v>
      </c>
      <c r="Q4" s="5" t="s">
        <v>25</v>
      </c>
      <c r="R4" s="121" t="s">
        <v>509</v>
      </c>
    </row>
    <row r="5" spans="1:18" ht="40" customHeight="1" x14ac:dyDescent="0.35">
      <c r="A5" s="35" t="s">
        <v>27</v>
      </c>
      <c r="B5" s="20">
        <v>12.1</v>
      </c>
      <c r="C5" s="20"/>
      <c r="D5" s="20">
        <v>74</v>
      </c>
      <c r="E5" s="20">
        <v>80</v>
      </c>
      <c r="F5" s="20">
        <v>17</v>
      </c>
      <c r="G5" s="36">
        <v>15</v>
      </c>
      <c r="H5" s="20">
        <v>10000</v>
      </c>
      <c r="I5" s="44">
        <v>100</v>
      </c>
      <c r="J5" s="44"/>
      <c r="K5" s="44">
        <v>0</v>
      </c>
      <c r="M5" s="5" t="s">
        <v>25</v>
      </c>
      <c r="N5" s="5" t="s">
        <v>21</v>
      </c>
      <c r="O5" s="5" t="s">
        <v>22</v>
      </c>
      <c r="P5" s="51" t="s">
        <v>23</v>
      </c>
      <c r="Q5" s="5" t="s">
        <v>25</v>
      </c>
      <c r="R5" s="121" t="s">
        <v>509</v>
      </c>
    </row>
    <row r="6" spans="1:18" ht="40" customHeight="1" x14ac:dyDescent="0.35">
      <c r="A6" s="11" t="s">
        <v>555</v>
      </c>
      <c r="B6">
        <v>7.1090909090909102</v>
      </c>
      <c r="C6" s="129">
        <v>0.78200000000000003</v>
      </c>
      <c r="D6" s="128">
        <v>110</v>
      </c>
      <c r="E6" s="128">
        <v>112</v>
      </c>
      <c r="F6" s="128">
        <v>18</v>
      </c>
      <c r="G6" s="134">
        <v>20</v>
      </c>
      <c r="H6" s="128">
        <v>4500</v>
      </c>
      <c r="I6" s="5">
        <v>133</v>
      </c>
      <c r="K6" s="5">
        <v>0</v>
      </c>
      <c r="L6" t="e" vm="1">
        <v>#VALUE!</v>
      </c>
      <c r="M6" s="5" t="s">
        <v>25</v>
      </c>
      <c r="N6" s="5" t="s">
        <v>21</v>
      </c>
      <c r="O6" s="5" t="s">
        <v>22</v>
      </c>
      <c r="P6" s="52" t="s">
        <v>559</v>
      </c>
      <c r="Q6" s="5" t="s">
        <v>29</v>
      </c>
      <c r="R6" s="125" t="s">
        <v>561</v>
      </c>
    </row>
    <row r="7" spans="1:18" ht="40" customHeight="1" x14ac:dyDescent="0.35">
      <c r="A7" s="130" t="s">
        <v>556</v>
      </c>
      <c r="B7">
        <v>9.4181818181818198</v>
      </c>
      <c r="C7" s="132">
        <v>1.036</v>
      </c>
      <c r="D7" s="131">
        <v>110</v>
      </c>
      <c r="E7" s="131">
        <v>112</v>
      </c>
      <c r="F7" s="131">
        <v>18</v>
      </c>
      <c r="G7" s="135">
        <v>20</v>
      </c>
      <c r="H7" s="131">
        <v>6000</v>
      </c>
      <c r="I7" s="133">
        <v>133</v>
      </c>
      <c r="J7" s="133"/>
      <c r="K7" s="133">
        <v>0</v>
      </c>
      <c r="L7" t="e" vm="1">
        <v>#VALUE!</v>
      </c>
      <c r="M7" s="5" t="s">
        <v>25</v>
      </c>
      <c r="N7" s="5" t="s">
        <v>21</v>
      </c>
      <c r="O7" s="5" t="s">
        <v>22</v>
      </c>
      <c r="P7" s="52" t="s">
        <v>559</v>
      </c>
      <c r="Q7" s="5" t="s">
        <v>29</v>
      </c>
      <c r="R7" s="125" t="s">
        <v>561</v>
      </c>
    </row>
    <row r="8" spans="1:18" ht="40" customHeight="1" x14ac:dyDescent="0.35">
      <c r="A8" s="11" t="s">
        <v>557</v>
      </c>
      <c r="B8">
        <v>11.772727272727273</v>
      </c>
      <c r="C8" s="129">
        <v>1.2949999999999999</v>
      </c>
      <c r="D8" s="128">
        <v>110</v>
      </c>
      <c r="E8" s="128">
        <v>112</v>
      </c>
      <c r="F8" s="128">
        <v>18</v>
      </c>
      <c r="G8" s="134">
        <v>20</v>
      </c>
      <c r="H8" s="128">
        <v>10000</v>
      </c>
      <c r="I8" s="5">
        <v>133</v>
      </c>
      <c r="K8" s="5">
        <v>0</v>
      </c>
      <c r="L8" t="e" vm="1">
        <v>#VALUE!</v>
      </c>
      <c r="M8" s="5" t="s">
        <v>25</v>
      </c>
      <c r="N8" s="5" t="s">
        <v>21</v>
      </c>
      <c r="O8" s="5" t="s">
        <v>22</v>
      </c>
      <c r="P8" s="52" t="s">
        <v>559</v>
      </c>
      <c r="Q8" s="5" t="s">
        <v>29</v>
      </c>
      <c r="R8" s="125" t="s">
        <v>561</v>
      </c>
    </row>
    <row r="9" spans="1:18" ht="40" customHeight="1" x14ac:dyDescent="0.35">
      <c r="A9" s="130" t="s">
        <v>558</v>
      </c>
      <c r="B9">
        <v>14.127272727272729</v>
      </c>
      <c r="C9" s="132">
        <v>1.554</v>
      </c>
      <c r="D9" s="131">
        <v>110</v>
      </c>
      <c r="E9" s="131">
        <v>112</v>
      </c>
      <c r="F9" s="131">
        <v>18</v>
      </c>
      <c r="G9" s="135">
        <v>20</v>
      </c>
      <c r="H9" s="131">
        <v>13500</v>
      </c>
      <c r="I9" s="133">
        <v>133</v>
      </c>
      <c r="J9" s="133"/>
      <c r="K9" s="133">
        <v>0</v>
      </c>
      <c r="L9" t="e" vm="1">
        <v>#VALUE!</v>
      </c>
      <c r="M9" s="5" t="s">
        <v>25</v>
      </c>
      <c r="N9" s="5" t="s">
        <v>21</v>
      </c>
      <c r="O9" s="5" t="s">
        <v>22</v>
      </c>
      <c r="P9" s="52" t="s">
        <v>559</v>
      </c>
      <c r="Q9" s="5" t="s">
        <v>29</v>
      </c>
      <c r="R9" s="125" t="s">
        <v>561</v>
      </c>
    </row>
    <row r="10" spans="1:18" ht="40" customHeight="1" x14ac:dyDescent="0.35">
      <c r="A10" s="11" t="s">
        <v>555</v>
      </c>
      <c r="B10">
        <v>7.1090909090909102</v>
      </c>
      <c r="C10" s="129">
        <v>0.78200000000000003</v>
      </c>
      <c r="D10" s="128">
        <v>110</v>
      </c>
      <c r="E10" s="128">
        <v>112</v>
      </c>
      <c r="F10" s="128">
        <v>18</v>
      </c>
      <c r="G10" s="134">
        <v>20</v>
      </c>
      <c r="H10" s="128">
        <v>4500</v>
      </c>
      <c r="I10" s="5">
        <v>133</v>
      </c>
      <c r="K10" s="5">
        <v>0</v>
      </c>
      <c r="L10" t="e" vm="2">
        <v>#VALUE!</v>
      </c>
      <c r="M10" s="5" t="s">
        <v>560</v>
      </c>
      <c r="N10" s="5" t="s">
        <v>21</v>
      </c>
      <c r="O10" s="5" t="s">
        <v>22</v>
      </c>
      <c r="P10" s="52" t="s">
        <v>559</v>
      </c>
      <c r="Q10" s="5" t="s">
        <v>29</v>
      </c>
      <c r="R10" s="125" t="s">
        <v>561</v>
      </c>
    </row>
    <row r="11" spans="1:18" ht="40" customHeight="1" x14ac:dyDescent="0.35">
      <c r="A11" s="130" t="s">
        <v>556</v>
      </c>
      <c r="B11">
        <v>9.4181818181818198</v>
      </c>
      <c r="C11" s="132">
        <v>1.036</v>
      </c>
      <c r="D11" s="131">
        <v>110</v>
      </c>
      <c r="E11" s="131">
        <v>112</v>
      </c>
      <c r="F11" s="131">
        <v>18</v>
      </c>
      <c r="G11" s="135">
        <v>20</v>
      </c>
      <c r="H11" s="131">
        <v>6000</v>
      </c>
      <c r="I11" s="133">
        <v>133</v>
      </c>
      <c r="J11" s="133"/>
      <c r="K11" s="133">
        <v>0</v>
      </c>
      <c r="L11" t="e" vm="2">
        <v>#VALUE!</v>
      </c>
      <c r="M11" s="5" t="s">
        <v>560</v>
      </c>
      <c r="N11" s="5" t="s">
        <v>21</v>
      </c>
      <c r="O11" s="5" t="s">
        <v>22</v>
      </c>
      <c r="P11" s="52" t="s">
        <v>559</v>
      </c>
      <c r="Q11" s="5" t="s">
        <v>29</v>
      </c>
      <c r="R11" s="125" t="s">
        <v>561</v>
      </c>
    </row>
    <row r="12" spans="1:18" ht="40" customHeight="1" x14ac:dyDescent="0.35">
      <c r="A12" s="11" t="s">
        <v>557</v>
      </c>
      <c r="B12">
        <v>11.772727272727273</v>
      </c>
      <c r="C12" s="129">
        <v>1.2949999999999999</v>
      </c>
      <c r="D12" s="128">
        <v>110</v>
      </c>
      <c r="E12" s="128">
        <v>112</v>
      </c>
      <c r="F12" s="128">
        <v>18</v>
      </c>
      <c r="G12" s="134">
        <v>20</v>
      </c>
      <c r="H12" s="128">
        <v>10000</v>
      </c>
      <c r="I12" s="5">
        <v>133</v>
      </c>
      <c r="K12" s="5">
        <v>0</v>
      </c>
      <c r="L12" t="e" vm="2">
        <v>#VALUE!</v>
      </c>
      <c r="M12" s="5" t="s">
        <v>560</v>
      </c>
      <c r="N12" s="5" t="s">
        <v>21</v>
      </c>
      <c r="O12" s="5" t="s">
        <v>22</v>
      </c>
      <c r="P12" s="52" t="s">
        <v>559</v>
      </c>
      <c r="Q12" s="5" t="s">
        <v>29</v>
      </c>
      <c r="R12" s="125" t="s">
        <v>561</v>
      </c>
    </row>
    <row r="13" spans="1:18" ht="40" customHeight="1" x14ac:dyDescent="0.35">
      <c r="A13" s="130" t="s">
        <v>558</v>
      </c>
      <c r="B13">
        <v>14.127272727272729</v>
      </c>
      <c r="C13" s="132">
        <v>1.554</v>
      </c>
      <c r="D13" s="131">
        <v>110</v>
      </c>
      <c r="E13" s="131">
        <v>112</v>
      </c>
      <c r="F13" s="131">
        <v>18</v>
      </c>
      <c r="G13" s="135">
        <v>20</v>
      </c>
      <c r="H13" s="131">
        <v>13500</v>
      </c>
      <c r="I13" s="133">
        <v>133</v>
      </c>
      <c r="J13" s="133"/>
      <c r="K13" s="133">
        <v>0</v>
      </c>
      <c r="L13" t="e" vm="2">
        <v>#VALUE!</v>
      </c>
      <c r="M13" s="5" t="s">
        <v>560</v>
      </c>
      <c r="N13" s="5" t="s">
        <v>21</v>
      </c>
      <c r="O13" s="5" t="s">
        <v>22</v>
      </c>
      <c r="P13" s="52" t="s">
        <v>559</v>
      </c>
      <c r="Q13" s="5" t="s">
        <v>29</v>
      </c>
      <c r="R13" s="125" t="s">
        <v>561</v>
      </c>
    </row>
    <row r="14" spans="1:18" ht="40" customHeight="1" x14ac:dyDescent="0.35">
      <c r="A14" s="155" t="s">
        <v>562</v>
      </c>
      <c r="B14">
        <v>5.5909090909090917</v>
      </c>
      <c r="C14" s="157">
        <v>0.61499999999999999</v>
      </c>
      <c r="D14" s="156">
        <v>110</v>
      </c>
      <c r="E14" s="156">
        <v>112</v>
      </c>
      <c r="F14" s="156">
        <v>18</v>
      </c>
      <c r="G14" s="158">
        <v>20</v>
      </c>
      <c r="H14" s="156">
        <v>4500</v>
      </c>
      <c r="I14" s="152">
        <v>133</v>
      </c>
      <c r="J14" s="152"/>
      <c r="K14" s="152">
        <v>33</v>
      </c>
      <c r="L14" t="e" vm="3">
        <v>#VALUE!</v>
      </c>
      <c r="M14" s="5" t="s">
        <v>560</v>
      </c>
      <c r="N14" s="5" t="s">
        <v>21</v>
      </c>
      <c r="O14" s="5" t="s">
        <v>22</v>
      </c>
      <c r="P14" s="52" t="s">
        <v>559</v>
      </c>
      <c r="Q14" s="5" t="s">
        <v>29</v>
      </c>
      <c r="R14" s="125" t="s">
        <v>561</v>
      </c>
    </row>
    <row r="15" spans="1:18" ht="40" customHeight="1" x14ac:dyDescent="0.35">
      <c r="A15" s="159" t="s">
        <v>563</v>
      </c>
      <c r="B15">
        <v>7.4</v>
      </c>
      <c r="C15" s="132">
        <v>0.81399999999999995</v>
      </c>
      <c r="D15" s="160">
        <v>110</v>
      </c>
      <c r="E15" s="160">
        <v>112</v>
      </c>
      <c r="F15" s="160">
        <v>18</v>
      </c>
      <c r="G15" s="161">
        <v>20</v>
      </c>
      <c r="H15" s="160">
        <v>6000</v>
      </c>
      <c r="I15" s="147">
        <v>133</v>
      </c>
      <c r="J15" s="147"/>
      <c r="K15" s="147">
        <v>33</v>
      </c>
      <c r="L15" t="e" vm="3">
        <v>#VALUE!</v>
      </c>
      <c r="M15" s="5" t="s">
        <v>560</v>
      </c>
      <c r="N15" s="5" t="s">
        <v>21</v>
      </c>
      <c r="O15" s="5" t="s">
        <v>22</v>
      </c>
      <c r="P15" s="52" t="s">
        <v>559</v>
      </c>
      <c r="Q15" s="5" t="s">
        <v>29</v>
      </c>
      <c r="R15" s="125" t="s">
        <v>561</v>
      </c>
    </row>
    <row r="16" spans="1:18" ht="40" customHeight="1" x14ac:dyDescent="0.35">
      <c r="A16" s="155" t="s">
        <v>564</v>
      </c>
      <c r="B16">
        <v>9.2545454545454557</v>
      </c>
      <c r="C16" s="157">
        <v>1.018</v>
      </c>
      <c r="D16" s="156">
        <v>110</v>
      </c>
      <c r="E16" s="156">
        <v>112</v>
      </c>
      <c r="F16" s="156">
        <v>18</v>
      </c>
      <c r="G16" s="158">
        <v>20</v>
      </c>
      <c r="H16" s="156">
        <v>1200</v>
      </c>
      <c r="I16" s="152">
        <v>133</v>
      </c>
      <c r="J16" s="152"/>
      <c r="K16" s="152">
        <v>33</v>
      </c>
      <c r="L16" t="e" vm="3">
        <v>#VALUE!</v>
      </c>
      <c r="M16" s="5" t="s">
        <v>560</v>
      </c>
      <c r="N16" s="5" t="s">
        <v>21</v>
      </c>
      <c r="O16" s="5" t="s">
        <v>22</v>
      </c>
      <c r="P16" s="52" t="s">
        <v>559</v>
      </c>
      <c r="Q16" s="5" t="s">
        <v>29</v>
      </c>
      <c r="R16" s="125" t="s">
        <v>561</v>
      </c>
    </row>
    <row r="17" ht="40" customHeight="1" x14ac:dyDescent="0.35"/>
    <row r="18" ht="40" customHeight="1" x14ac:dyDescent="0.35"/>
    <row r="19" ht="40" customHeight="1" x14ac:dyDescent="0.35"/>
    <row r="20" ht="40" customHeight="1" x14ac:dyDescent="0.35"/>
    <row r="21" ht="40" customHeight="1" x14ac:dyDescent="0.35"/>
    <row r="22" ht="40" customHeight="1" x14ac:dyDescent="0.35"/>
    <row r="23" ht="40" customHeight="1" x14ac:dyDescent="0.35"/>
    <row r="24" ht="40" customHeight="1" x14ac:dyDescent="0.35"/>
    <row r="25" ht="40" customHeight="1" x14ac:dyDescent="0.35"/>
    <row r="26" ht="40" customHeight="1" x14ac:dyDescent="0.35"/>
    <row r="27" ht="40" customHeight="1" x14ac:dyDescent="0.35"/>
    <row r="28" ht="40" customHeight="1" x14ac:dyDescent="0.35"/>
    <row r="29" ht="40" customHeight="1" x14ac:dyDescent="0.35"/>
    <row r="30" ht="40" customHeight="1" x14ac:dyDescent="0.35"/>
    <row r="31" ht="40" customHeight="1" x14ac:dyDescent="0.35"/>
    <row r="32" ht="40" customHeight="1" x14ac:dyDescent="0.35"/>
    <row r="33" ht="40" customHeight="1" x14ac:dyDescent="0.35"/>
    <row r="34" ht="40" customHeight="1" x14ac:dyDescent="0.35"/>
    <row r="35" ht="40" customHeight="1" x14ac:dyDescent="0.35"/>
    <row r="36" ht="40" customHeight="1" x14ac:dyDescent="0.35"/>
    <row r="37" ht="40" customHeight="1" x14ac:dyDescent="0.35"/>
    <row r="38" ht="40" customHeight="1" x14ac:dyDescent="0.35"/>
    <row r="39" ht="40" customHeight="1" x14ac:dyDescent="0.35"/>
    <row r="40" ht="40" customHeight="1" x14ac:dyDescent="0.35"/>
    <row r="41" ht="40" customHeight="1" x14ac:dyDescent="0.35"/>
    <row r="42" ht="40" customHeight="1" x14ac:dyDescent="0.35"/>
    <row r="43" ht="40" customHeight="1" x14ac:dyDescent="0.35"/>
    <row r="44" ht="40" customHeight="1" x14ac:dyDescent="0.35"/>
    <row r="45" ht="40" customHeight="1" x14ac:dyDescent="0.35"/>
    <row r="46" ht="40" customHeight="1" x14ac:dyDescent="0.35"/>
    <row r="47" ht="40" customHeight="1" x14ac:dyDescent="0.35"/>
    <row r="48" ht="40" customHeight="1" x14ac:dyDescent="0.35"/>
    <row r="49" ht="40" customHeight="1" x14ac:dyDescent="0.35"/>
    <row r="50" ht="40" customHeight="1" x14ac:dyDescent="0.35"/>
    <row r="51" ht="40" customHeight="1" x14ac:dyDescent="0.35"/>
    <row r="52" ht="40" customHeight="1" x14ac:dyDescent="0.35"/>
    <row r="53" ht="40" customHeight="1" x14ac:dyDescent="0.35"/>
    <row r="54" ht="40" customHeight="1" x14ac:dyDescent="0.35"/>
    <row r="55" ht="40" customHeight="1" x14ac:dyDescent="0.35"/>
    <row r="56" ht="40" customHeight="1" x14ac:dyDescent="0.35"/>
    <row r="57" ht="40" customHeight="1" x14ac:dyDescent="0.35"/>
    <row r="58" ht="40" customHeight="1" x14ac:dyDescent="0.35"/>
    <row r="59" ht="40" customHeight="1" x14ac:dyDescent="0.35"/>
    <row r="60" ht="40" customHeight="1" x14ac:dyDescent="0.35"/>
    <row r="61" ht="40" customHeight="1" x14ac:dyDescent="0.35"/>
    <row r="62" ht="40" customHeight="1" x14ac:dyDescent="0.35"/>
    <row r="63" ht="40" customHeight="1" x14ac:dyDescent="0.35"/>
    <row r="64" ht="40" customHeight="1" x14ac:dyDescent="0.35"/>
    <row r="65" ht="40" customHeight="1" x14ac:dyDescent="0.35"/>
    <row r="66" ht="40" customHeight="1" x14ac:dyDescent="0.35"/>
    <row r="67" ht="40" customHeight="1" x14ac:dyDescent="0.35"/>
    <row r="68" ht="40" customHeight="1" x14ac:dyDescent="0.35"/>
    <row r="69" ht="40" customHeight="1" x14ac:dyDescent="0.35"/>
    <row r="70" ht="40" customHeight="1" x14ac:dyDescent="0.35"/>
    <row r="71" ht="40" customHeight="1" x14ac:dyDescent="0.35"/>
    <row r="72" ht="40" customHeight="1" x14ac:dyDescent="0.35"/>
    <row r="73" ht="40" customHeight="1" x14ac:dyDescent="0.35"/>
    <row r="74" ht="40" customHeight="1" x14ac:dyDescent="0.35"/>
    <row r="75" ht="40" customHeight="1" x14ac:dyDescent="0.35"/>
    <row r="76" ht="40" customHeight="1" x14ac:dyDescent="0.35"/>
    <row r="77" ht="40" customHeight="1" x14ac:dyDescent="0.35"/>
    <row r="78" ht="40" customHeight="1" x14ac:dyDescent="0.35"/>
    <row r="79" ht="40" customHeight="1" x14ac:dyDescent="0.35"/>
    <row r="80" ht="40" customHeight="1" x14ac:dyDescent="0.35"/>
    <row r="81" ht="40" customHeight="1" x14ac:dyDescent="0.35"/>
    <row r="82" ht="40" customHeight="1" x14ac:dyDescent="0.35"/>
    <row r="83" ht="40" customHeight="1" x14ac:dyDescent="0.35"/>
    <row r="84" ht="40" customHeight="1" x14ac:dyDescent="0.35"/>
    <row r="85" ht="40" customHeight="1" x14ac:dyDescent="0.35"/>
    <row r="86" ht="40" customHeight="1" x14ac:dyDescent="0.35"/>
    <row r="87" ht="40" customHeight="1" x14ac:dyDescent="0.35"/>
    <row r="88" ht="40" customHeight="1" x14ac:dyDescent="0.35"/>
    <row r="89" ht="40" customHeight="1" x14ac:dyDescent="0.35"/>
    <row r="90" ht="40" customHeight="1" x14ac:dyDescent="0.35"/>
    <row r="91" ht="40" customHeight="1" x14ac:dyDescent="0.35"/>
    <row r="92" ht="40" customHeight="1" x14ac:dyDescent="0.35"/>
    <row r="93" ht="40" customHeight="1" x14ac:dyDescent="0.35"/>
    <row r="94" ht="40" customHeight="1" x14ac:dyDescent="0.35"/>
    <row r="95" ht="40" customHeight="1" x14ac:dyDescent="0.35"/>
    <row r="96" ht="40" customHeight="1" x14ac:dyDescent="0.35"/>
    <row r="97" ht="40" customHeight="1" x14ac:dyDescent="0.35"/>
    <row r="98" ht="40" customHeight="1" x14ac:dyDescent="0.35"/>
    <row r="99" ht="40" customHeight="1" x14ac:dyDescent="0.35"/>
    <row r="100" ht="40" customHeight="1" x14ac:dyDescent="0.35"/>
    <row r="101" ht="40" customHeight="1" x14ac:dyDescent="0.35"/>
    <row r="102" ht="40" customHeight="1" x14ac:dyDescent="0.35"/>
    <row r="103" ht="40" customHeight="1" x14ac:dyDescent="0.35"/>
    <row r="104" ht="40" customHeight="1" x14ac:dyDescent="0.35"/>
    <row r="105" ht="40" customHeight="1" x14ac:dyDescent="0.35"/>
    <row r="106" ht="40" customHeight="1" x14ac:dyDescent="0.35"/>
    <row r="107" ht="40" customHeight="1" x14ac:dyDescent="0.35"/>
    <row r="108" ht="40" customHeight="1" x14ac:dyDescent="0.35"/>
    <row r="109" ht="40" customHeight="1" x14ac:dyDescent="0.35"/>
    <row r="110" ht="40" customHeight="1" x14ac:dyDescent="0.35"/>
    <row r="111" ht="40" customHeight="1" x14ac:dyDescent="0.35"/>
    <row r="112" ht="40" customHeight="1" x14ac:dyDescent="0.35"/>
    <row r="113" ht="40" customHeight="1" x14ac:dyDescent="0.35"/>
    <row r="114" ht="40" customHeight="1" x14ac:dyDescent="0.35"/>
    <row r="115" ht="40" customHeight="1" x14ac:dyDescent="0.35"/>
    <row r="116" ht="40" customHeight="1" x14ac:dyDescent="0.35"/>
    <row r="117" ht="40" customHeight="1" x14ac:dyDescent="0.35"/>
    <row r="118" ht="40" customHeight="1" x14ac:dyDescent="0.35"/>
    <row r="119" ht="40" customHeight="1" x14ac:dyDescent="0.35"/>
    <row r="120" ht="40" customHeight="1" x14ac:dyDescent="0.35"/>
    <row r="121" ht="40" customHeight="1" x14ac:dyDescent="0.35"/>
    <row r="122" ht="40" customHeight="1" x14ac:dyDescent="0.35"/>
    <row r="123" ht="40" customHeight="1" x14ac:dyDescent="0.35"/>
    <row r="124" ht="40" customHeight="1" x14ac:dyDescent="0.35"/>
    <row r="125" ht="40" customHeight="1" x14ac:dyDescent="0.35"/>
    <row r="126" ht="40" customHeight="1" x14ac:dyDescent="0.35"/>
    <row r="127" ht="40" customHeight="1" x14ac:dyDescent="0.35"/>
    <row r="128" ht="40" customHeight="1" x14ac:dyDescent="0.35"/>
    <row r="129" ht="40" customHeight="1" x14ac:dyDescent="0.35"/>
    <row r="130" ht="40" customHeight="1" x14ac:dyDescent="0.35"/>
    <row r="131" ht="40" customHeight="1" x14ac:dyDescent="0.35"/>
    <row r="132" ht="40" customHeight="1" x14ac:dyDescent="0.35"/>
    <row r="133" ht="40" customHeight="1" x14ac:dyDescent="0.35"/>
    <row r="134" ht="40" customHeight="1" x14ac:dyDescent="0.35"/>
    <row r="135" ht="40" customHeight="1" x14ac:dyDescent="0.35"/>
    <row r="136" ht="40" customHeight="1" x14ac:dyDescent="0.35"/>
    <row r="137" ht="40" customHeight="1" x14ac:dyDescent="0.35"/>
    <row r="138" ht="40" customHeight="1" x14ac:dyDescent="0.35"/>
    <row r="139" ht="40" customHeight="1" x14ac:dyDescent="0.35"/>
    <row r="140" ht="40" customHeight="1" x14ac:dyDescent="0.35"/>
    <row r="141" ht="40" customHeight="1" x14ac:dyDescent="0.35"/>
    <row r="142" ht="40" customHeight="1" x14ac:dyDescent="0.35"/>
    <row r="143" ht="40" customHeight="1" x14ac:dyDescent="0.35"/>
    <row r="144" ht="40" customHeight="1" x14ac:dyDescent="0.35"/>
    <row r="145" ht="40" customHeight="1" x14ac:dyDescent="0.35"/>
    <row r="146" ht="40" customHeight="1" x14ac:dyDescent="0.35"/>
    <row r="147" ht="40" customHeight="1" x14ac:dyDescent="0.35"/>
    <row r="148" ht="40" customHeight="1" x14ac:dyDescent="0.35"/>
    <row r="149" ht="40" customHeight="1" x14ac:dyDescent="0.35"/>
    <row r="150" ht="40" customHeight="1" x14ac:dyDescent="0.35"/>
    <row r="151" ht="40" customHeight="1" x14ac:dyDescent="0.35"/>
    <row r="152" ht="40" customHeight="1" x14ac:dyDescent="0.35"/>
    <row r="153" ht="40" customHeight="1" x14ac:dyDescent="0.35"/>
    <row r="154" ht="40" customHeight="1" x14ac:dyDescent="0.35"/>
    <row r="155" ht="40" customHeight="1" x14ac:dyDescent="0.35"/>
    <row r="156" ht="40" customHeight="1" x14ac:dyDescent="0.35"/>
    <row r="157" ht="40" customHeight="1" x14ac:dyDescent="0.35"/>
    <row r="158" ht="40" customHeight="1" x14ac:dyDescent="0.35"/>
    <row r="159" ht="40" customHeight="1" x14ac:dyDescent="0.35"/>
    <row r="160" ht="40" customHeight="1" x14ac:dyDescent="0.35"/>
    <row r="161" ht="40" customHeight="1" x14ac:dyDescent="0.35"/>
    <row r="162" ht="40" customHeight="1" x14ac:dyDescent="0.35"/>
    <row r="163" ht="40" customHeight="1" x14ac:dyDescent="0.35"/>
    <row r="164" ht="40" customHeight="1" x14ac:dyDescent="0.35"/>
    <row r="165" ht="40" customHeight="1" x14ac:dyDescent="0.35"/>
    <row r="166" ht="40" customHeight="1" x14ac:dyDescent="0.35"/>
    <row r="167" ht="40" customHeight="1" x14ac:dyDescent="0.35"/>
    <row r="168" ht="40" customHeight="1" x14ac:dyDescent="0.35"/>
    <row r="169" ht="40" customHeight="1" x14ac:dyDescent="0.35"/>
    <row r="170" ht="40" customHeight="1" x14ac:dyDescent="0.35"/>
    <row r="171" ht="40" customHeight="1" x14ac:dyDescent="0.35"/>
  </sheetData>
  <phoneticPr fontId="1" type="noConversion"/>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85315-044F-4FB0-A3DD-44B741CAB625}">
  <dimension ref="A1:P41"/>
  <sheetViews>
    <sheetView workbookViewId="0">
      <selection activeCell="P12" sqref="P12"/>
    </sheetView>
  </sheetViews>
  <sheetFormatPr defaultColWidth="9.1796875" defaultRowHeight="14.5" x14ac:dyDescent="0.35"/>
  <cols>
    <col min="1" max="1" width="42.54296875" bestFit="1" customWidth="1"/>
    <col min="2" max="2" width="34" bestFit="1" customWidth="1"/>
    <col min="3" max="3" width="6" bestFit="1" customWidth="1"/>
    <col min="4" max="4" width="12.453125" customWidth="1"/>
    <col min="5" max="7" width="8.7265625" style="5"/>
    <col min="8" max="8" width="9.1796875" style="5"/>
    <col min="9" max="9" width="8.7265625" style="5"/>
    <col min="11" max="14" width="8.7265625" style="5"/>
    <col min="16" max="16" width="11.453125" customWidth="1"/>
  </cols>
  <sheetData>
    <row r="1" spans="1:16" ht="29" x14ac:dyDescent="0.35">
      <c r="A1" s="22" t="s">
        <v>134</v>
      </c>
      <c r="B1" s="22" t="s">
        <v>135</v>
      </c>
      <c r="C1" s="23" t="s">
        <v>136</v>
      </c>
      <c r="D1" s="154" t="s">
        <v>137</v>
      </c>
      <c r="E1" s="121" t="s">
        <v>509</v>
      </c>
      <c r="F1" s="22" t="s">
        <v>510</v>
      </c>
      <c r="G1" s="126" t="s">
        <v>511</v>
      </c>
      <c r="H1" s="136" t="s">
        <v>565</v>
      </c>
      <c r="I1" s="127" t="s">
        <v>512</v>
      </c>
      <c r="J1" s="22" t="s">
        <v>518</v>
      </c>
      <c r="K1" s="22" t="s">
        <v>514</v>
      </c>
      <c r="L1" s="22" t="s">
        <v>513</v>
      </c>
      <c r="M1" s="22" t="s">
        <v>515</v>
      </c>
      <c r="N1" s="22" t="s">
        <v>516</v>
      </c>
      <c r="O1" s="22" t="s">
        <v>517</v>
      </c>
      <c r="P1" s="124" t="s">
        <v>534</v>
      </c>
    </row>
    <row r="2" spans="1:16" x14ac:dyDescent="0.35">
      <c r="C2" s="5"/>
      <c r="D2" s="74"/>
      <c r="H2" s="137"/>
    </row>
    <row r="3" spans="1:16" ht="30" customHeight="1" x14ac:dyDescent="0.35">
      <c r="A3" s="83" t="s">
        <v>138</v>
      </c>
      <c r="B3" s="21">
        <v>3.2</v>
      </c>
      <c r="C3" s="5">
        <v>65</v>
      </c>
      <c r="D3" s="74">
        <v>50</v>
      </c>
      <c r="E3" s="5" t="s">
        <v>25</v>
      </c>
      <c r="F3" s="5" t="s">
        <v>29</v>
      </c>
      <c r="G3" s="5" t="s">
        <v>29</v>
      </c>
      <c r="H3" s="137" t="s">
        <v>29</v>
      </c>
      <c r="I3" s="5" t="s">
        <v>29</v>
      </c>
      <c r="J3" s="5" t="s">
        <v>29</v>
      </c>
      <c r="K3" s="5" t="s">
        <v>29</v>
      </c>
      <c r="L3" s="5" t="s">
        <v>29</v>
      </c>
      <c r="M3" s="5" t="s">
        <v>29</v>
      </c>
      <c r="N3" s="5" t="s">
        <v>29</v>
      </c>
      <c r="O3" s="5" t="s">
        <v>29</v>
      </c>
      <c r="P3" s="5" t="s">
        <v>535</v>
      </c>
    </row>
    <row r="4" spans="1:16" ht="30" customHeight="1" x14ac:dyDescent="0.35">
      <c r="A4" s="83" t="s">
        <v>139</v>
      </c>
      <c r="B4" s="21">
        <f>B3+1.64+0.5</f>
        <v>5.34</v>
      </c>
      <c r="C4" s="5">
        <v>90</v>
      </c>
      <c r="D4" s="74">
        <v>70</v>
      </c>
      <c r="E4" s="5" t="s">
        <v>25</v>
      </c>
      <c r="F4" s="5" t="s">
        <v>29</v>
      </c>
      <c r="G4" s="5" t="s">
        <v>29</v>
      </c>
      <c r="H4" s="137" t="s">
        <v>29</v>
      </c>
      <c r="I4" s="5" t="s">
        <v>29</v>
      </c>
      <c r="J4" s="5" t="s">
        <v>29</v>
      </c>
      <c r="K4" s="5" t="s">
        <v>29</v>
      </c>
      <c r="L4" s="5" t="s">
        <v>29</v>
      </c>
      <c r="M4" s="5" t="s">
        <v>29</v>
      </c>
      <c r="N4" s="5" t="s">
        <v>29</v>
      </c>
      <c r="O4" s="5" t="s">
        <v>29</v>
      </c>
      <c r="P4" s="5" t="s">
        <v>535</v>
      </c>
    </row>
    <row r="5" spans="1:16" x14ac:dyDescent="0.35">
      <c r="A5" s="143" t="s">
        <v>566</v>
      </c>
      <c r="B5" s="163">
        <v>2.8730000000000002</v>
      </c>
      <c r="C5" s="133">
        <v>125</v>
      </c>
      <c r="D5" s="133">
        <v>80</v>
      </c>
      <c r="E5" s="133" t="s">
        <v>29</v>
      </c>
      <c r="F5" s="133" t="s">
        <v>29</v>
      </c>
      <c r="G5" s="133" t="s">
        <v>29</v>
      </c>
      <c r="H5" s="137" t="s">
        <v>25</v>
      </c>
      <c r="I5" s="133" t="s">
        <v>29</v>
      </c>
      <c r="J5" s="133" t="s">
        <v>29</v>
      </c>
      <c r="K5" s="133" t="s">
        <v>29</v>
      </c>
      <c r="L5" s="133" t="s">
        <v>29</v>
      </c>
      <c r="M5" s="133" t="s">
        <v>29</v>
      </c>
      <c r="N5" s="133" t="s">
        <v>29</v>
      </c>
      <c r="O5" s="133" t="s">
        <v>29</v>
      </c>
      <c r="P5" s="143"/>
    </row>
    <row r="6" spans="1:16" x14ac:dyDescent="0.35">
      <c r="A6" s="143" t="s">
        <v>568</v>
      </c>
      <c r="B6" s="163">
        <f>B5+1.539</f>
        <v>4.4119999999999999</v>
      </c>
      <c r="C6" s="133">
        <v>125</v>
      </c>
      <c r="D6" s="133">
        <v>80</v>
      </c>
      <c r="E6" s="133" t="s">
        <v>29</v>
      </c>
      <c r="F6" s="133" t="s">
        <v>29</v>
      </c>
      <c r="G6" s="133" t="s">
        <v>29</v>
      </c>
      <c r="H6" s="137" t="s">
        <v>25</v>
      </c>
      <c r="I6" s="133" t="s">
        <v>29</v>
      </c>
      <c r="J6" s="133" t="s">
        <v>29</v>
      </c>
      <c r="K6" s="133" t="s">
        <v>29</v>
      </c>
      <c r="L6" s="133" t="s">
        <v>29</v>
      </c>
      <c r="M6" s="133" t="s">
        <v>29</v>
      </c>
      <c r="N6" s="133" t="s">
        <v>29</v>
      </c>
      <c r="O6" s="133" t="s">
        <v>29</v>
      </c>
      <c r="P6" s="143"/>
    </row>
    <row r="7" spans="1:16" ht="15" thickBot="1" x14ac:dyDescent="0.4">
      <c r="A7" s="143" t="s">
        <v>567</v>
      </c>
      <c r="B7" s="163">
        <f>B5+2*1.539</f>
        <v>5.9510000000000005</v>
      </c>
      <c r="C7" s="133">
        <v>125</v>
      </c>
      <c r="D7" s="133">
        <v>80</v>
      </c>
      <c r="E7" s="133" t="s">
        <v>29</v>
      </c>
      <c r="F7" s="133" t="s">
        <v>29</v>
      </c>
      <c r="G7" s="133" t="s">
        <v>29</v>
      </c>
      <c r="H7" s="138" t="s">
        <v>25</v>
      </c>
      <c r="I7" s="133" t="s">
        <v>29</v>
      </c>
      <c r="J7" s="133" t="s">
        <v>29</v>
      </c>
      <c r="K7" s="133" t="s">
        <v>29</v>
      </c>
      <c r="L7" s="133" t="s">
        <v>29</v>
      </c>
      <c r="M7" s="133" t="s">
        <v>29</v>
      </c>
      <c r="N7" s="133" t="s">
        <v>29</v>
      </c>
      <c r="O7" s="133" t="s">
        <v>29</v>
      </c>
      <c r="P7" s="143"/>
    </row>
    <row r="8" spans="1:16" x14ac:dyDescent="0.35">
      <c r="D8" s="153"/>
    </row>
    <row r="9" spans="1:16" x14ac:dyDescent="0.35">
      <c r="D9" s="153"/>
    </row>
    <row r="10" spans="1:16" x14ac:dyDescent="0.35">
      <c r="D10" s="153"/>
    </row>
    <row r="11" spans="1:16" x14ac:dyDescent="0.35">
      <c r="D11" s="153"/>
    </row>
    <row r="12" spans="1:16" x14ac:dyDescent="0.35">
      <c r="D12" s="153"/>
    </row>
    <row r="13" spans="1:16" x14ac:dyDescent="0.35">
      <c r="D13" s="153"/>
    </row>
    <row r="14" spans="1:16" x14ac:dyDescent="0.35">
      <c r="D14" s="153"/>
    </row>
    <row r="15" spans="1:16" x14ac:dyDescent="0.35">
      <c r="D15" s="153"/>
    </row>
    <row r="16" spans="1:16" x14ac:dyDescent="0.35">
      <c r="D16" s="162"/>
    </row>
    <row r="17" spans="4:4" x14ac:dyDescent="0.35">
      <c r="D17" s="153"/>
    </row>
    <row r="18" spans="4:4" x14ac:dyDescent="0.35">
      <c r="D18" s="162"/>
    </row>
    <row r="38" spans="4:4" x14ac:dyDescent="0.35">
      <c r="D38" s="153"/>
    </row>
    <row r="39" spans="4:4" x14ac:dyDescent="0.35">
      <c r="D39" s="162"/>
    </row>
    <row r="40" spans="4:4" x14ac:dyDescent="0.35">
      <c r="D40" s="153"/>
    </row>
    <row r="41" spans="4:4" x14ac:dyDescent="0.35">
      <c r="D41" s="162"/>
    </row>
  </sheetData>
  <phoneticPr fontId="1" type="noConversion"/>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ABCF3-96BE-45E9-B437-F36F44B301C9}">
  <dimension ref="A3:F21"/>
  <sheetViews>
    <sheetView workbookViewId="0">
      <selection activeCell="A29" sqref="A29:XFD29"/>
    </sheetView>
  </sheetViews>
  <sheetFormatPr defaultColWidth="9.1796875" defaultRowHeight="14.5" x14ac:dyDescent="0.35"/>
  <cols>
    <col min="1" max="1" width="13.453125" style="5" bestFit="1" customWidth="1"/>
    <col min="2" max="2" width="14.453125" style="5" customWidth="1"/>
    <col min="3" max="6" width="8.7265625" style="5"/>
  </cols>
  <sheetData>
    <row r="3" spans="1:6" ht="29" x14ac:dyDescent="0.35">
      <c r="A3" s="5" t="s">
        <v>103</v>
      </c>
      <c r="B3" s="5" t="s">
        <v>104</v>
      </c>
      <c r="C3" s="5" t="s">
        <v>105</v>
      </c>
      <c r="D3" s="5" t="s">
        <v>106</v>
      </c>
      <c r="E3" s="49" t="s">
        <v>107</v>
      </c>
      <c r="F3" s="5" t="s">
        <v>108</v>
      </c>
    </row>
    <row r="6" spans="1:6" x14ac:dyDescent="0.35">
      <c r="A6" s="5" t="s">
        <v>109</v>
      </c>
      <c r="B6" s="5" t="s">
        <v>110</v>
      </c>
      <c r="C6" s="5">
        <v>65</v>
      </c>
      <c r="D6" s="5">
        <v>4000</v>
      </c>
      <c r="E6" s="5">
        <v>3</v>
      </c>
      <c r="F6" s="5">
        <v>5</v>
      </c>
    </row>
    <row r="7" spans="1:6" x14ac:dyDescent="0.35">
      <c r="A7" s="5" t="s">
        <v>109</v>
      </c>
      <c r="B7" s="5" t="s">
        <v>110</v>
      </c>
      <c r="C7" s="5" t="s">
        <v>111</v>
      </c>
      <c r="D7" s="5">
        <v>5000</v>
      </c>
      <c r="E7" s="5" t="s">
        <v>112</v>
      </c>
      <c r="F7" s="5">
        <v>5</v>
      </c>
    </row>
    <row r="8" spans="1:6" x14ac:dyDescent="0.35">
      <c r="A8" s="5" t="s">
        <v>113</v>
      </c>
      <c r="B8" s="5" t="s">
        <v>110</v>
      </c>
      <c r="C8" s="5">
        <v>65</v>
      </c>
      <c r="D8" s="5">
        <v>4000</v>
      </c>
      <c r="E8" s="5">
        <v>3</v>
      </c>
      <c r="F8" s="5">
        <v>5</v>
      </c>
    </row>
    <row r="9" spans="1:6" x14ac:dyDescent="0.35">
      <c r="A9" s="5" t="s">
        <v>114</v>
      </c>
      <c r="B9" s="5" t="s">
        <v>110</v>
      </c>
      <c r="C9" s="5" t="s">
        <v>111</v>
      </c>
      <c r="D9" s="5">
        <v>6000</v>
      </c>
      <c r="E9" s="5" t="s">
        <v>112</v>
      </c>
      <c r="F9" s="5">
        <v>5</v>
      </c>
    </row>
    <row r="10" spans="1:6" x14ac:dyDescent="0.35">
      <c r="A10" s="5" t="s">
        <v>114</v>
      </c>
      <c r="B10" s="5" t="s">
        <v>110</v>
      </c>
      <c r="C10" s="5" t="s">
        <v>111</v>
      </c>
      <c r="D10" s="5">
        <v>8000</v>
      </c>
      <c r="E10" s="5">
        <v>6</v>
      </c>
      <c r="F10" s="5">
        <v>5</v>
      </c>
    </row>
    <row r="11" spans="1:6" x14ac:dyDescent="0.35">
      <c r="A11" s="5" t="s">
        <v>114</v>
      </c>
      <c r="B11" s="5" t="s">
        <v>110</v>
      </c>
      <c r="C11" s="5" t="s">
        <v>111</v>
      </c>
      <c r="D11" s="5">
        <v>10000</v>
      </c>
      <c r="E11" s="5">
        <v>6</v>
      </c>
      <c r="F11" s="5">
        <v>3</v>
      </c>
    </row>
    <row r="13" spans="1:6" x14ac:dyDescent="0.35">
      <c r="A13" s="5" t="s">
        <v>115</v>
      </c>
      <c r="B13" s="5" t="s">
        <v>110</v>
      </c>
      <c r="C13" s="5" t="s">
        <v>116</v>
      </c>
      <c r="D13" s="5">
        <v>10000</v>
      </c>
      <c r="E13" s="5">
        <v>6</v>
      </c>
      <c r="F13" s="5">
        <v>5</v>
      </c>
    </row>
    <row r="14" spans="1:6" x14ac:dyDescent="0.35">
      <c r="A14" s="5" t="s">
        <v>115</v>
      </c>
      <c r="B14" s="5" t="s">
        <v>110</v>
      </c>
      <c r="C14" s="5" t="s">
        <v>116</v>
      </c>
      <c r="D14" s="5">
        <v>12000</v>
      </c>
      <c r="E14" s="5">
        <v>6</v>
      </c>
      <c r="F14" s="5">
        <v>3</v>
      </c>
    </row>
    <row r="17" spans="1:6" x14ac:dyDescent="0.35">
      <c r="A17" s="5" t="s">
        <v>117</v>
      </c>
      <c r="B17" s="5" t="s">
        <v>110</v>
      </c>
      <c r="C17" s="5" t="s">
        <v>118</v>
      </c>
      <c r="D17" s="5">
        <v>10000</v>
      </c>
      <c r="E17" s="5">
        <v>6</v>
      </c>
      <c r="F17" s="5">
        <v>5</v>
      </c>
    </row>
    <row r="19" spans="1:6" x14ac:dyDescent="0.35">
      <c r="A19" s="5" t="s">
        <v>109</v>
      </c>
      <c r="B19" s="5" t="s">
        <v>119</v>
      </c>
      <c r="C19" s="5">
        <v>65</v>
      </c>
      <c r="D19" s="5">
        <v>4600</v>
      </c>
      <c r="E19" s="5">
        <v>3</v>
      </c>
      <c r="F19" s="5">
        <v>2</v>
      </c>
    </row>
    <row r="20" spans="1:6" x14ac:dyDescent="0.35">
      <c r="A20" s="5" t="s">
        <v>109</v>
      </c>
      <c r="B20" s="5" t="s">
        <v>119</v>
      </c>
      <c r="C20" s="5" t="s">
        <v>111</v>
      </c>
      <c r="D20" s="5">
        <v>6100</v>
      </c>
      <c r="E20" s="5">
        <v>3</v>
      </c>
      <c r="F20" s="5">
        <v>5</v>
      </c>
    </row>
    <row r="21" spans="1:6" x14ac:dyDescent="0.35">
      <c r="A21" s="5" t="s">
        <v>114</v>
      </c>
      <c r="B21" s="5" t="s">
        <v>119</v>
      </c>
      <c r="C21" s="5" t="s">
        <v>116</v>
      </c>
      <c r="D21" s="5">
        <v>8000</v>
      </c>
      <c r="E21" s="5">
        <v>5</v>
      </c>
      <c r="F21" s="5">
        <v>5</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5B228-839B-4CA5-9448-9CA1774CB22C}">
  <dimension ref="B1:L8"/>
  <sheetViews>
    <sheetView workbookViewId="0">
      <selection activeCell="J17" sqref="J17"/>
    </sheetView>
  </sheetViews>
  <sheetFormatPr defaultColWidth="9.1796875" defaultRowHeight="14.5" x14ac:dyDescent="0.35"/>
  <cols>
    <col min="2" max="2" width="26.1796875" bestFit="1" customWidth="1"/>
    <col min="3" max="3" width="14.1796875" bestFit="1" customWidth="1"/>
    <col min="4" max="4" width="8.453125" bestFit="1" customWidth="1"/>
    <col min="5" max="5" width="15" style="5" bestFit="1" customWidth="1"/>
    <col min="6" max="6" width="14.54296875" style="5" bestFit="1" customWidth="1"/>
    <col min="7" max="7" width="21" style="5" bestFit="1" customWidth="1"/>
    <col min="8" max="8" width="21.81640625" customWidth="1"/>
  </cols>
  <sheetData>
    <row r="1" spans="2:12" x14ac:dyDescent="0.35">
      <c r="B1" t="s">
        <v>31</v>
      </c>
      <c r="C1" t="s">
        <v>120</v>
      </c>
      <c r="D1" t="s">
        <v>121</v>
      </c>
      <c r="E1" s="5" t="s">
        <v>122</v>
      </c>
      <c r="F1" s="5" t="s">
        <v>123</v>
      </c>
      <c r="G1" s="5" t="s">
        <v>493</v>
      </c>
      <c r="H1" t="s">
        <v>34</v>
      </c>
    </row>
    <row r="2" spans="2:12" x14ac:dyDescent="0.35">
      <c r="B2" t="s">
        <v>124</v>
      </c>
      <c r="C2" t="s">
        <v>125</v>
      </c>
      <c r="D2" t="s">
        <v>126</v>
      </c>
      <c r="E2" s="5">
        <v>20</v>
      </c>
      <c r="F2" s="5">
        <v>10</v>
      </c>
      <c r="G2" s="5">
        <v>9</v>
      </c>
      <c r="H2" t="s">
        <v>127</v>
      </c>
    </row>
    <row r="3" spans="2:12" x14ac:dyDescent="0.35">
      <c r="B3" t="s">
        <v>128</v>
      </c>
      <c r="C3" t="s">
        <v>125</v>
      </c>
      <c r="D3" t="s">
        <v>129</v>
      </c>
      <c r="E3" s="5">
        <v>60</v>
      </c>
      <c r="F3" s="5">
        <v>7.5</v>
      </c>
      <c r="G3" s="5">
        <v>9</v>
      </c>
      <c r="H3" t="s">
        <v>127</v>
      </c>
    </row>
    <row r="4" spans="2:12" x14ac:dyDescent="0.35">
      <c r="B4" t="s">
        <v>130</v>
      </c>
      <c r="C4" t="s">
        <v>125</v>
      </c>
      <c r="D4" t="s">
        <v>129</v>
      </c>
      <c r="E4" s="5">
        <v>235</v>
      </c>
      <c r="F4" s="5">
        <v>19</v>
      </c>
      <c r="G4" s="5">
        <v>9</v>
      </c>
      <c r="H4" t="s">
        <v>15</v>
      </c>
    </row>
    <row r="5" spans="2:12" x14ac:dyDescent="0.35">
      <c r="B5" t="s">
        <v>131</v>
      </c>
      <c r="C5" t="s">
        <v>132</v>
      </c>
      <c r="D5" t="s">
        <v>126</v>
      </c>
      <c r="E5" s="5">
        <v>10</v>
      </c>
      <c r="F5" s="5">
        <v>5</v>
      </c>
      <c r="G5" s="5">
        <v>9</v>
      </c>
      <c r="H5" t="s">
        <v>127</v>
      </c>
    </row>
    <row r="6" spans="2:12" x14ac:dyDescent="0.35">
      <c r="B6" s="143" t="s">
        <v>599</v>
      </c>
      <c r="C6" s="143" t="s">
        <v>561</v>
      </c>
      <c r="D6" s="143" t="s">
        <v>126</v>
      </c>
      <c r="E6" s="133">
        <v>2.4E-2</v>
      </c>
      <c r="F6" s="133">
        <v>12</v>
      </c>
      <c r="G6" s="133">
        <v>8</v>
      </c>
      <c r="H6" t="s">
        <v>15</v>
      </c>
      <c r="I6" s="148"/>
      <c r="J6" s="148" t="s">
        <v>598</v>
      </c>
      <c r="K6" s="148"/>
      <c r="L6" s="148"/>
    </row>
    <row r="7" spans="2:12" x14ac:dyDescent="0.35">
      <c r="B7" s="143" t="s">
        <v>600</v>
      </c>
      <c r="C7" s="143" t="s">
        <v>561</v>
      </c>
      <c r="D7" s="143" t="s">
        <v>126</v>
      </c>
      <c r="E7" s="133">
        <v>2.4E-2</v>
      </c>
      <c r="F7" s="133">
        <v>12</v>
      </c>
      <c r="G7" s="133">
        <v>13</v>
      </c>
      <c r="H7" t="s">
        <v>15</v>
      </c>
      <c r="I7" s="148"/>
      <c r="J7" s="148" t="s">
        <v>598</v>
      </c>
      <c r="K7" s="148"/>
      <c r="L7" s="148"/>
    </row>
    <row r="8" spans="2:12" x14ac:dyDescent="0.35">
      <c r="B8" s="143" t="s">
        <v>569</v>
      </c>
      <c r="C8" s="143" t="s">
        <v>561</v>
      </c>
      <c r="D8" s="143" t="s">
        <v>129</v>
      </c>
      <c r="E8" s="133">
        <v>0.151</v>
      </c>
      <c r="F8" s="133">
        <v>6</v>
      </c>
      <c r="G8" s="133">
        <v>6</v>
      </c>
      <c r="H8" s="143" t="s">
        <v>15</v>
      </c>
      <c r="I8" s="148"/>
      <c r="J8" s="148" t="s">
        <v>601</v>
      </c>
      <c r="K8" s="148"/>
      <c r="L8" s="148"/>
    </row>
  </sheetData>
  <phoneticPr fontId="1" type="noConversion"/>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CC1CC-64D0-4115-AE5E-AF959282EFAA}">
  <dimension ref="A1:J23"/>
  <sheetViews>
    <sheetView workbookViewId="0">
      <selection activeCell="E28" sqref="E28"/>
    </sheetView>
  </sheetViews>
  <sheetFormatPr defaultColWidth="9.1796875" defaultRowHeight="14.5" x14ac:dyDescent="0.35"/>
  <cols>
    <col min="1" max="1" width="16.81640625" customWidth="1"/>
    <col min="2" max="2" width="15.54296875" customWidth="1"/>
    <col min="3" max="3" width="14.81640625" style="5" customWidth="1"/>
    <col min="4" max="4" width="9.453125" style="5" customWidth="1"/>
    <col min="5" max="5" width="13.81640625" style="5" customWidth="1"/>
    <col min="6" max="6" width="12.1796875" style="5" customWidth="1"/>
    <col min="7" max="7" width="13.7265625" style="5" customWidth="1"/>
    <col min="8" max="8" width="12.81640625" style="5" customWidth="1"/>
    <col min="9" max="9" width="13.26953125" style="5" bestFit="1" customWidth="1"/>
    <col min="10" max="10" width="29.7265625" style="5" customWidth="1"/>
  </cols>
  <sheetData>
    <row r="1" spans="1:9" x14ac:dyDescent="0.35">
      <c r="A1" t="s">
        <v>140</v>
      </c>
      <c r="B1" t="s">
        <v>3</v>
      </c>
      <c r="C1" s="5" t="s">
        <v>544</v>
      </c>
      <c r="D1" s="5" t="s">
        <v>106</v>
      </c>
      <c r="E1" s="5" t="s">
        <v>141</v>
      </c>
      <c r="F1" s="5" t="s">
        <v>16</v>
      </c>
      <c r="I1" s="5" t="s">
        <v>120</v>
      </c>
    </row>
    <row r="3" spans="1:9" x14ac:dyDescent="0.35">
      <c r="A3" t="s">
        <v>143</v>
      </c>
      <c r="B3" t="s">
        <v>144</v>
      </c>
      <c r="C3" s="5" t="s">
        <v>29</v>
      </c>
      <c r="D3" s="5">
        <v>65</v>
      </c>
      <c r="E3" s="5">
        <f t="shared" ref="E3:E6" si="0">D3-5</f>
        <v>60</v>
      </c>
      <c r="F3" s="5" t="s">
        <v>21</v>
      </c>
      <c r="I3" s="5" t="s">
        <v>125</v>
      </c>
    </row>
    <row r="4" spans="1:9" x14ac:dyDescent="0.35">
      <c r="A4" t="s">
        <v>145</v>
      </c>
      <c r="B4" t="s">
        <v>111</v>
      </c>
      <c r="C4" s="5" t="s">
        <v>25</v>
      </c>
      <c r="D4" s="5">
        <v>65</v>
      </c>
      <c r="E4" s="5">
        <f t="shared" si="0"/>
        <v>60</v>
      </c>
      <c r="F4" s="5" t="s">
        <v>21</v>
      </c>
      <c r="I4" s="5" t="s">
        <v>125</v>
      </c>
    </row>
    <row r="5" spans="1:9" x14ac:dyDescent="0.35">
      <c r="A5" t="s">
        <v>146</v>
      </c>
      <c r="B5" t="s">
        <v>147</v>
      </c>
      <c r="C5" s="5" t="s">
        <v>29</v>
      </c>
      <c r="D5" s="5">
        <v>100</v>
      </c>
      <c r="E5" s="5">
        <f t="shared" si="0"/>
        <v>95</v>
      </c>
      <c r="F5" s="5" t="s">
        <v>21</v>
      </c>
      <c r="I5" s="5" t="s">
        <v>125</v>
      </c>
    </row>
    <row r="6" spans="1:9" x14ac:dyDescent="0.35">
      <c r="A6" t="s">
        <v>148</v>
      </c>
      <c r="B6" t="s">
        <v>116</v>
      </c>
      <c r="C6" s="5" t="s">
        <v>25</v>
      </c>
      <c r="D6" s="5">
        <v>100</v>
      </c>
      <c r="E6" s="5">
        <f t="shared" si="0"/>
        <v>95</v>
      </c>
      <c r="F6" s="5" t="s">
        <v>21</v>
      </c>
      <c r="I6" s="5" t="s">
        <v>125</v>
      </c>
    </row>
    <row r="7" spans="1:9" x14ac:dyDescent="0.35">
      <c r="A7" t="s">
        <v>149</v>
      </c>
      <c r="B7" s="28" t="s">
        <v>488</v>
      </c>
      <c r="C7" s="5" t="s">
        <v>25</v>
      </c>
      <c r="D7" s="5">
        <v>82</v>
      </c>
      <c r="E7" s="5">
        <f>D7-5</f>
        <v>77</v>
      </c>
      <c r="F7" s="5" t="s">
        <v>21</v>
      </c>
      <c r="I7" s="5" t="s">
        <v>133</v>
      </c>
    </row>
    <row r="8" spans="1:9" x14ac:dyDescent="0.35">
      <c r="A8" t="s">
        <v>438</v>
      </c>
      <c r="B8" t="s">
        <v>489</v>
      </c>
      <c r="C8" s="5" t="s">
        <v>25</v>
      </c>
      <c r="D8" s="5">
        <v>78</v>
      </c>
      <c r="E8" s="5">
        <f>D8-5</f>
        <v>73</v>
      </c>
      <c r="F8" s="5" t="s">
        <v>21</v>
      </c>
      <c r="I8" s="5" t="s">
        <v>117</v>
      </c>
    </row>
    <row r="10" spans="1:9" x14ac:dyDescent="0.35">
      <c r="A10" t="s">
        <v>150</v>
      </c>
      <c r="B10" t="s">
        <v>150</v>
      </c>
      <c r="C10" s="5" t="s">
        <v>29</v>
      </c>
      <c r="D10" s="5">
        <v>45</v>
      </c>
      <c r="E10" s="5">
        <f>17-5</f>
        <v>12</v>
      </c>
      <c r="F10" s="5" t="s">
        <v>28</v>
      </c>
    </row>
    <row r="11" spans="1:9" x14ac:dyDescent="0.35">
      <c r="A11" t="s">
        <v>151</v>
      </c>
      <c r="B11" t="s">
        <v>151</v>
      </c>
      <c r="C11" s="5" t="s">
        <v>29</v>
      </c>
      <c r="D11" s="5">
        <v>53</v>
      </c>
      <c r="E11" s="5">
        <f>25-5</f>
        <v>20</v>
      </c>
      <c r="F11" s="5" t="s">
        <v>28</v>
      </c>
    </row>
    <row r="12" spans="1:9" x14ac:dyDescent="0.35">
      <c r="A12" t="s">
        <v>152</v>
      </c>
      <c r="B12" t="s">
        <v>152</v>
      </c>
      <c r="C12" s="5" t="s">
        <v>29</v>
      </c>
      <c r="D12" s="5">
        <v>60</v>
      </c>
      <c r="E12" s="5">
        <f>31-7</f>
        <v>24</v>
      </c>
      <c r="F12" s="5" t="s">
        <v>28</v>
      </c>
    </row>
    <row r="13" spans="1:9" x14ac:dyDescent="0.35">
      <c r="A13" t="s">
        <v>153</v>
      </c>
      <c r="B13" t="s">
        <v>445</v>
      </c>
      <c r="C13" s="5" t="s">
        <v>25</v>
      </c>
      <c r="D13" s="5">
        <v>70</v>
      </c>
      <c r="E13" s="5">
        <f>42-5</f>
        <v>37</v>
      </c>
      <c r="F13" s="5" t="s">
        <v>28</v>
      </c>
    </row>
    <row r="14" spans="1:9" x14ac:dyDescent="0.35">
      <c r="A14" t="s">
        <v>154</v>
      </c>
      <c r="B14" t="s">
        <v>154</v>
      </c>
      <c r="C14" s="5" t="s">
        <v>29</v>
      </c>
      <c r="D14" s="5">
        <v>60</v>
      </c>
      <c r="E14" s="5">
        <f>32-5</f>
        <v>27</v>
      </c>
      <c r="F14" s="5" t="s">
        <v>28</v>
      </c>
    </row>
    <row r="15" spans="1:9" x14ac:dyDescent="0.35">
      <c r="A15" t="s">
        <v>155</v>
      </c>
      <c r="B15" t="s">
        <v>155</v>
      </c>
      <c r="C15" s="5" t="s">
        <v>29</v>
      </c>
      <c r="D15" s="5">
        <v>75</v>
      </c>
      <c r="E15" s="5">
        <f>37-5</f>
        <v>32</v>
      </c>
      <c r="F15" s="5" t="s">
        <v>28</v>
      </c>
    </row>
    <row r="16" spans="1:9" x14ac:dyDescent="0.35">
      <c r="A16" t="s">
        <v>156</v>
      </c>
      <c r="B16" t="s">
        <v>156</v>
      </c>
      <c r="C16" s="5" t="s">
        <v>29</v>
      </c>
      <c r="D16" s="5">
        <v>90</v>
      </c>
      <c r="E16" s="5">
        <f>52-5</f>
        <v>47</v>
      </c>
      <c r="F16" s="5" t="s">
        <v>28</v>
      </c>
    </row>
    <row r="18" spans="1:9" x14ac:dyDescent="0.35">
      <c r="A18" s="143" t="s">
        <v>570</v>
      </c>
      <c r="B18" s="143" t="str">
        <f>A18</f>
        <v>FTFM 40</v>
      </c>
      <c r="C18" s="133" t="s">
        <v>29</v>
      </c>
      <c r="D18" s="133">
        <v>40</v>
      </c>
      <c r="E18" s="133">
        <v>0</v>
      </c>
      <c r="F18" s="133" t="s">
        <v>21</v>
      </c>
      <c r="G18" s="133"/>
      <c r="H18" s="133"/>
      <c r="I18" s="133" t="s">
        <v>561</v>
      </c>
    </row>
    <row r="20" spans="1:9" x14ac:dyDescent="0.35">
      <c r="A20" s="143" t="s">
        <v>573</v>
      </c>
      <c r="B20" s="143" t="str">
        <f>A20</f>
        <v>FTFM 60</v>
      </c>
      <c r="C20" s="133" t="s">
        <v>29</v>
      </c>
      <c r="D20" s="133">
        <v>60</v>
      </c>
      <c r="E20" s="133">
        <v>49.5</v>
      </c>
      <c r="F20" s="133" t="s">
        <v>21</v>
      </c>
      <c r="G20" s="133"/>
      <c r="H20" s="133"/>
      <c r="I20" s="133" t="s">
        <v>561</v>
      </c>
    </row>
    <row r="21" spans="1:9" x14ac:dyDescent="0.35">
      <c r="A21" s="143" t="s">
        <v>571</v>
      </c>
      <c r="B21" s="143" t="str">
        <f>A21</f>
        <v>FTFM 80</v>
      </c>
      <c r="C21" s="133" t="s">
        <v>29</v>
      </c>
      <c r="D21" s="133">
        <v>80</v>
      </c>
      <c r="E21" s="133">
        <v>64.5</v>
      </c>
      <c r="F21" s="133" t="s">
        <v>21</v>
      </c>
      <c r="G21" s="133"/>
      <c r="H21" s="133"/>
      <c r="I21" s="133" t="s">
        <v>561</v>
      </c>
    </row>
    <row r="23" spans="1:9" x14ac:dyDescent="0.35">
      <c r="A23" s="143" t="s">
        <v>572</v>
      </c>
      <c r="B23" s="143" t="str">
        <f>A23</f>
        <v>FTFM 80 Wind</v>
      </c>
      <c r="C23" s="133" t="s">
        <v>25</v>
      </c>
      <c r="D23" s="133">
        <v>80</v>
      </c>
      <c r="E23" s="133">
        <f>D23-Endlock!$F$8</f>
        <v>74</v>
      </c>
      <c r="F23" s="133" t="s">
        <v>21</v>
      </c>
      <c r="G23" s="133"/>
      <c r="H23" s="133"/>
      <c r="I23" s="133" t="s">
        <v>561</v>
      </c>
    </row>
  </sheetData>
  <phoneticPr fontId="1" type="noConversion"/>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B295D-7881-4D5C-8380-F1C84A7F5934}">
  <dimension ref="A1:H16"/>
  <sheetViews>
    <sheetView zoomScale="130" zoomScaleNormal="130" workbookViewId="0">
      <selection activeCell="K18" sqref="K18"/>
    </sheetView>
  </sheetViews>
  <sheetFormatPr defaultColWidth="9.1796875" defaultRowHeight="14.5" x14ac:dyDescent="0.35"/>
  <cols>
    <col min="1" max="2" width="11.453125" customWidth="1"/>
    <col min="3" max="3" width="15.26953125" customWidth="1"/>
    <col min="4" max="4" width="13.1796875" customWidth="1"/>
    <col min="5" max="5" width="17.26953125" customWidth="1"/>
    <col min="6" max="6" width="15.54296875" customWidth="1"/>
    <col min="7" max="8" width="16.7265625" customWidth="1"/>
  </cols>
  <sheetData>
    <row r="1" spans="1:8" x14ac:dyDescent="0.35">
      <c r="A1" s="11" t="s">
        <v>3</v>
      </c>
      <c r="B1" s="11" t="s">
        <v>157</v>
      </c>
      <c r="C1" s="11" t="s">
        <v>158</v>
      </c>
      <c r="D1" s="12" t="s">
        <v>159</v>
      </c>
      <c r="E1" s="12" t="s">
        <v>160</v>
      </c>
      <c r="F1" s="13" t="s">
        <v>140</v>
      </c>
      <c r="G1" s="13" t="s">
        <v>161</v>
      </c>
      <c r="H1" s="13" t="s">
        <v>162</v>
      </c>
    </row>
    <row r="2" spans="1:8" x14ac:dyDescent="0.35">
      <c r="A2" s="13" t="s">
        <v>163</v>
      </c>
      <c r="B2" s="13" t="s">
        <v>164</v>
      </c>
      <c r="C2" s="13" t="s">
        <v>165</v>
      </c>
      <c r="D2" s="13">
        <v>60</v>
      </c>
      <c r="E2" s="13">
        <v>1.2</v>
      </c>
      <c r="F2" s="13">
        <f t="shared" ref="F2" si="0">D2-(E2*2)</f>
        <v>57.6</v>
      </c>
      <c r="G2" s="13">
        <v>190000</v>
      </c>
      <c r="H2" s="13">
        <v>7850</v>
      </c>
    </row>
    <row r="3" spans="1:8" x14ac:dyDescent="0.35">
      <c r="A3" s="13" t="s">
        <v>166</v>
      </c>
      <c r="B3" s="13" t="s">
        <v>164</v>
      </c>
      <c r="C3" s="13" t="s">
        <v>167</v>
      </c>
      <c r="D3" s="13">
        <v>70</v>
      </c>
      <c r="E3" s="13">
        <v>1.2</v>
      </c>
      <c r="F3" s="13">
        <f t="shared" ref="F3" si="1">D3-(E3*2)</f>
        <v>67.599999999999994</v>
      </c>
      <c r="G3" s="13">
        <v>190000</v>
      </c>
      <c r="H3" s="13">
        <v>7850</v>
      </c>
    </row>
    <row r="4" spans="1:8" x14ac:dyDescent="0.35">
      <c r="A4" s="13" t="s">
        <v>168</v>
      </c>
      <c r="B4" s="13" t="s">
        <v>164</v>
      </c>
      <c r="C4" s="13" t="s">
        <v>167</v>
      </c>
      <c r="D4" s="13">
        <v>70</v>
      </c>
      <c r="E4" s="13">
        <v>1.5</v>
      </c>
      <c r="F4" s="13">
        <f t="shared" ref="F4" si="2">D4-(E4*2)</f>
        <v>67</v>
      </c>
      <c r="G4" s="13">
        <v>190000</v>
      </c>
      <c r="H4" s="13">
        <v>7850</v>
      </c>
    </row>
    <row r="5" spans="1:8" x14ac:dyDescent="0.35">
      <c r="A5" s="14" t="s">
        <v>169</v>
      </c>
      <c r="B5" s="14" t="s">
        <v>170</v>
      </c>
      <c r="C5" s="14" t="s">
        <v>171</v>
      </c>
      <c r="D5" s="24">
        <v>102</v>
      </c>
      <c r="E5" s="24">
        <v>1.6</v>
      </c>
      <c r="F5" s="13">
        <f>D5-(E5*2)</f>
        <v>98.8</v>
      </c>
      <c r="G5" s="13">
        <v>190000</v>
      </c>
      <c r="H5" s="13">
        <v>7850</v>
      </c>
    </row>
    <row r="6" spans="1:8" x14ac:dyDescent="0.35">
      <c r="A6" s="14" t="s">
        <v>172</v>
      </c>
      <c r="B6" s="14" t="s">
        <v>170</v>
      </c>
      <c r="C6" s="14" t="s">
        <v>173</v>
      </c>
      <c r="D6" s="24">
        <v>102</v>
      </c>
      <c r="E6" s="24">
        <v>3.6</v>
      </c>
      <c r="F6" s="13">
        <f t="shared" ref="F6:F7" si="3">D6-(E6*2)</f>
        <v>94.8</v>
      </c>
      <c r="G6" s="13">
        <v>190000</v>
      </c>
      <c r="H6" s="13">
        <v>7850</v>
      </c>
    </row>
    <row r="7" spans="1:8" x14ac:dyDescent="0.35">
      <c r="A7" s="13" t="s">
        <v>174</v>
      </c>
      <c r="B7" s="13" t="s">
        <v>170</v>
      </c>
      <c r="C7" s="13" t="s">
        <v>175</v>
      </c>
      <c r="D7" s="13">
        <v>127</v>
      </c>
      <c r="E7" s="13">
        <v>3.25</v>
      </c>
      <c r="F7" s="13">
        <f t="shared" si="3"/>
        <v>120.5</v>
      </c>
      <c r="G7" s="13">
        <v>210000</v>
      </c>
      <c r="H7" s="13">
        <v>7850</v>
      </c>
    </row>
    <row r="8" spans="1:8" x14ac:dyDescent="0.35">
      <c r="A8" s="14" t="s">
        <v>176</v>
      </c>
      <c r="B8" s="14" t="s">
        <v>170</v>
      </c>
      <c r="C8" s="14" t="s">
        <v>177</v>
      </c>
      <c r="D8" s="24">
        <v>139</v>
      </c>
      <c r="E8" s="24">
        <v>4.8</v>
      </c>
      <c r="F8" s="13">
        <f>D8-(E8*2)</f>
        <v>129.4</v>
      </c>
      <c r="G8" s="13">
        <v>210000</v>
      </c>
      <c r="H8" s="13">
        <v>7850</v>
      </c>
    </row>
    <row r="9" spans="1:8" x14ac:dyDescent="0.35">
      <c r="A9" s="14" t="s">
        <v>178</v>
      </c>
      <c r="B9" s="14" t="s">
        <v>170</v>
      </c>
      <c r="C9" s="14" t="s">
        <v>179</v>
      </c>
      <c r="D9" s="24">
        <v>168</v>
      </c>
      <c r="E9" s="24">
        <v>4.8</v>
      </c>
      <c r="F9" s="13">
        <f>D9-(E9*2)</f>
        <v>158.4</v>
      </c>
      <c r="G9" s="13">
        <v>210000</v>
      </c>
      <c r="H9" s="13">
        <v>7850</v>
      </c>
    </row>
    <row r="10" spans="1:8" x14ac:dyDescent="0.35">
      <c r="A10" s="14" t="s">
        <v>180</v>
      </c>
      <c r="B10" s="14" t="s">
        <v>170</v>
      </c>
      <c r="C10" s="14" t="s">
        <v>181</v>
      </c>
      <c r="D10" s="14">
        <v>193</v>
      </c>
      <c r="E10" s="14">
        <v>6.3</v>
      </c>
      <c r="F10" s="13">
        <f t="shared" ref="F10" si="4">D10-(E10*2)</f>
        <v>180.4</v>
      </c>
      <c r="G10" s="13">
        <v>190000</v>
      </c>
      <c r="H10" s="13">
        <v>7850</v>
      </c>
    </row>
    <row r="11" spans="1:8" x14ac:dyDescent="0.35">
      <c r="A11" s="89" t="s">
        <v>182</v>
      </c>
      <c r="B11" s="89" t="s">
        <v>170</v>
      </c>
      <c r="C11" s="90" t="s">
        <v>183</v>
      </c>
      <c r="D11" s="91">
        <v>219</v>
      </c>
      <c r="E11" s="91">
        <v>6.3</v>
      </c>
      <c r="F11" s="89">
        <f t="shared" ref="F11:F12" si="5">D11-(E11*2)</f>
        <v>206.4</v>
      </c>
      <c r="G11" s="89">
        <v>190000</v>
      </c>
      <c r="H11" s="89">
        <v>7850</v>
      </c>
    </row>
    <row r="12" spans="1:8" x14ac:dyDescent="0.35">
      <c r="A12" s="87" t="s">
        <v>184</v>
      </c>
      <c r="B12" s="87" t="s">
        <v>170</v>
      </c>
      <c r="C12" s="87" t="s">
        <v>185</v>
      </c>
      <c r="D12" s="88">
        <v>273.05</v>
      </c>
      <c r="E12" s="88">
        <v>5.89</v>
      </c>
      <c r="F12" s="87">
        <f t="shared" si="5"/>
        <v>261.27000000000004</v>
      </c>
      <c r="G12" s="87">
        <v>199000</v>
      </c>
      <c r="H12" s="87">
        <v>7850</v>
      </c>
    </row>
    <row r="13" spans="1:8" x14ac:dyDescent="0.35">
      <c r="A13" s="87" t="s">
        <v>447</v>
      </c>
      <c r="B13" s="87" t="s">
        <v>170</v>
      </c>
      <c r="C13" s="87" t="s">
        <v>448</v>
      </c>
      <c r="D13" s="88">
        <v>273.05</v>
      </c>
      <c r="E13" s="88">
        <v>8</v>
      </c>
      <c r="F13" s="87">
        <f t="shared" ref="F13" si="6">D13-(E13*2)</f>
        <v>257.05</v>
      </c>
      <c r="G13" s="87">
        <v>199000</v>
      </c>
      <c r="H13" s="87">
        <v>7850</v>
      </c>
    </row>
    <row r="14" spans="1:8" x14ac:dyDescent="0.35">
      <c r="A14" s="131" t="s">
        <v>574</v>
      </c>
      <c r="B14" s="139" t="s">
        <v>170</v>
      </c>
      <c r="C14" s="131" t="s">
        <v>578</v>
      </c>
      <c r="D14" s="131">
        <v>133</v>
      </c>
      <c r="E14" s="131">
        <v>2.5</v>
      </c>
      <c r="F14" s="131">
        <f>D14-(2*E14)</f>
        <v>128</v>
      </c>
      <c r="G14" s="131">
        <v>240000</v>
      </c>
      <c r="H14" s="139">
        <v>7850</v>
      </c>
    </row>
    <row r="15" spans="1:8" x14ac:dyDescent="0.35">
      <c r="A15" s="131" t="s">
        <v>575</v>
      </c>
      <c r="B15" s="139" t="s">
        <v>170</v>
      </c>
      <c r="C15" s="131" t="s">
        <v>579</v>
      </c>
      <c r="D15" s="131">
        <v>133</v>
      </c>
      <c r="E15" s="131">
        <v>3</v>
      </c>
      <c r="F15" s="131">
        <f t="shared" ref="F15:F16" si="7">D15-(2*E15)</f>
        <v>127</v>
      </c>
      <c r="G15" s="131">
        <v>240000</v>
      </c>
      <c r="H15" s="139">
        <v>7850</v>
      </c>
    </row>
    <row r="16" spans="1:8" x14ac:dyDescent="0.35">
      <c r="A16" s="131" t="s">
        <v>576</v>
      </c>
      <c r="B16" s="139" t="s">
        <v>170</v>
      </c>
      <c r="C16" s="131" t="s">
        <v>580</v>
      </c>
      <c r="D16" s="131">
        <v>168</v>
      </c>
      <c r="E16" s="131">
        <v>3</v>
      </c>
      <c r="F16" s="131">
        <f t="shared" si="7"/>
        <v>162</v>
      </c>
      <c r="G16" s="131">
        <v>240000</v>
      </c>
      <c r="H16" s="139">
        <v>7850</v>
      </c>
    </row>
  </sheetData>
  <phoneticPr fontId="1" type="noConversion"/>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8F573-1137-4940-BD62-685CBD871B42}">
  <dimension ref="A1:N91"/>
  <sheetViews>
    <sheetView zoomScaleNormal="100" workbookViewId="0">
      <pane ySplit="1" topLeftCell="A44" activePane="bottomLeft" state="frozen"/>
      <selection pane="bottomLeft" activeCell="G78" sqref="G78"/>
    </sheetView>
  </sheetViews>
  <sheetFormatPr defaultColWidth="9.1796875" defaultRowHeight="14.5" x14ac:dyDescent="0.35"/>
  <cols>
    <col min="1" max="1" width="11.81640625" customWidth="1"/>
    <col min="2" max="2" width="14" bestFit="1" customWidth="1"/>
    <col min="3" max="3" width="8.54296875" style="5" bestFit="1" customWidth="1"/>
    <col min="4" max="4" width="16.26953125" bestFit="1" customWidth="1"/>
    <col min="5" max="5" width="8.1796875" bestFit="1" customWidth="1"/>
    <col min="6" max="6" width="13.26953125" style="5" bestFit="1" customWidth="1"/>
    <col min="7" max="7" width="9.1796875" bestFit="1" customWidth="1"/>
    <col min="8" max="8" width="8.7265625" bestFit="1" customWidth="1"/>
    <col min="9" max="9" width="9.81640625" bestFit="1" customWidth="1"/>
    <col min="10" max="10" width="8.453125" bestFit="1" customWidth="1"/>
    <col min="11" max="11" width="11.453125" bestFit="1" customWidth="1"/>
    <col min="12" max="12" width="12" bestFit="1" customWidth="1"/>
    <col min="14" max="14" width="12" bestFit="1" customWidth="1"/>
  </cols>
  <sheetData>
    <row r="1" spans="1:14" x14ac:dyDescent="0.35">
      <c r="A1" t="s">
        <v>439</v>
      </c>
      <c r="B1" t="s">
        <v>519</v>
      </c>
      <c r="C1" s="5" t="s">
        <v>442</v>
      </c>
      <c r="D1" t="s">
        <v>443</v>
      </c>
      <c r="E1" s="5" t="s">
        <v>186</v>
      </c>
      <c r="F1" s="5" t="s">
        <v>187</v>
      </c>
      <c r="G1" s="5" t="s">
        <v>188</v>
      </c>
      <c r="H1" s="5" t="s">
        <v>189</v>
      </c>
      <c r="I1" s="5" t="s">
        <v>190</v>
      </c>
      <c r="J1" s="5" t="s">
        <v>191</v>
      </c>
      <c r="K1" s="5" t="s">
        <v>444</v>
      </c>
      <c r="L1" s="5" t="s">
        <v>523</v>
      </c>
    </row>
    <row r="3" spans="1:14" x14ac:dyDescent="0.35">
      <c r="A3" s="5" t="s">
        <v>440</v>
      </c>
      <c r="B3" s="5" t="s">
        <v>169</v>
      </c>
      <c r="C3" s="5">
        <f>Axles!F5</f>
        <v>98.8</v>
      </c>
      <c r="D3" s="92">
        <f t="shared" ref="D3:D20" si="0">(E3-C3)/2</f>
        <v>-0.64999999999999858</v>
      </c>
      <c r="E3" s="5">
        <v>97.5</v>
      </c>
      <c r="F3" s="5">
        <v>5</v>
      </c>
      <c r="G3" s="5">
        <v>25.4</v>
      </c>
      <c r="H3" s="5"/>
      <c r="I3" s="5"/>
      <c r="J3" s="5" t="s">
        <v>275</v>
      </c>
      <c r="L3">
        <f>PI() * G3</f>
        <v>79.796453401180742</v>
      </c>
      <c r="N3">
        <f>L3/25.4</f>
        <v>3.1415926535897931</v>
      </c>
    </row>
    <row r="4" spans="1:14" x14ac:dyDescent="0.35">
      <c r="A4" s="5" t="s">
        <v>440</v>
      </c>
      <c r="B4" s="5" t="s">
        <v>169</v>
      </c>
      <c r="C4" s="5">
        <f>Axles!F5</f>
        <v>98.8</v>
      </c>
      <c r="D4" s="92">
        <f t="shared" si="0"/>
        <v>-0.64999999999999858</v>
      </c>
      <c r="E4" s="5">
        <v>97.5</v>
      </c>
      <c r="F4" s="5">
        <v>5</v>
      </c>
      <c r="G4" s="5">
        <v>30</v>
      </c>
      <c r="H4" s="5"/>
      <c r="I4" s="5" t="s">
        <v>529</v>
      </c>
      <c r="J4" s="5" t="s">
        <v>275</v>
      </c>
      <c r="L4">
        <f t="shared" ref="L4:L59" si="1">PI() * G4</f>
        <v>94.247779607693786</v>
      </c>
      <c r="N4">
        <f t="shared" ref="N4:N59" si="2">L4/25.4</f>
        <v>3.7105425042399132</v>
      </c>
    </row>
    <row r="5" spans="1:14" x14ac:dyDescent="0.35">
      <c r="A5" s="5" t="s">
        <v>440</v>
      </c>
      <c r="B5" s="5" t="s">
        <v>169</v>
      </c>
      <c r="C5" s="5">
        <f>Axles!F5</f>
        <v>98.8</v>
      </c>
      <c r="D5" s="92">
        <f t="shared" si="0"/>
        <v>-0.64999999999999858</v>
      </c>
      <c r="E5" s="5">
        <v>97.5</v>
      </c>
      <c r="F5" s="5">
        <v>5</v>
      </c>
      <c r="G5" s="5">
        <v>35</v>
      </c>
      <c r="H5" s="5"/>
      <c r="I5" s="5"/>
      <c r="J5" s="5" t="s">
        <v>275</v>
      </c>
      <c r="L5">
        <f t="shared" si="1"/>
        <v>109.95574287564276</v>
      </c>
      <c r="N5">
        <f t="shared" si="2"/>
        <v>4.3289662549465655</v>
      </c>
    </row>
    <row r="6" spans="1:14" x14ac:dyDescent="0.35">
      <c r="A6" s="5" t="s">
        <v>441</v>
      </c>
      <c r="B6" s="92" t="s">
        <v>172</v>
      </c>
      <c r="C6" s="5">
        <f>Axles!F6</f>
        <v>94.8</v>
      </c>
      <c r="D6" s="92">
        <f t="shared" si="0"/>
        <v>-0.89999999999999858</v>
      </c>
      <c r="E6" s="5">
        <v>93</v>
      </c>
      <c r="F6" s="5">
        <v>5</v>
      </c>
      <c r="G6" s="5">
        <v>25.4</v>
      </c>
      <c r="H6" s="5"/>
      <c r="I6" s="5"/>
      <c r="J6" s="5" t="s">
        <v>275</v>
      </c>
      <c r="L6">
        <f t="shared" si="1"/>
        <v>79.796453401180742</v>
      </c>
      <c r="N6">
        <f t="shared" si="2"/>
        <v>3.1415926535897931</v>
      </c>
    </row>
    <row r="7" spans="1:14" x14ac:dyDescent="0.35">
      <c r="A7" s="5" t="s">
        <v>441</v>
      </c>
      <c r="B7" s="92" t="s">
        <v>172</v>
      </c>
      <c r="C7" s="5">
        <f>Axles!F6</f>
        <v>94.8</v>
      </c>
      <c r="D7" s="92">
        <f t="shared" si="0"/>
        <v>-0.89999999999999858</v>
      </c>
      <c r="E7" s="5">
        <v>93</v>
      </c>
      <c r="F7" s="5">
        <v>5</v>
      </c>
      <c r="G7" s="5">
        <v>30</v>
      </c>
      <c r="H7" s="5"/>
      <c r="I7" s="5" t="s">
        <v>530</v>
      </c>
      <c r="J7" s="5" t="s">
        <v>275</v>
      </c>
      <c r="L7">
        <f t="shared" si="1"/>
        <v>94.247779607693786</v>
      </c>
      <c r="N7">
        <f t="shared" si="2"/>
        <v>3.7105425042399132</v>
      </c>
    </row>
    <row r="8" spans="1:14" x14ac:dyDescent="0.35">
      <c r="A8" s="5" t="s">
        <v>441</v>
      </c>
      <c r="B8" s="92" t="s">
        <v>172</v>
      </c>
      <c r="C8" s="5">
        <f>Axles!F6</f>
        <v>94.8</v>
      </c>
      <c r="D8" s="92">
        <f t="shared" si="0"/>
        <v>-0.89999999999999858</v>
      </c>
      <c r="E8" s="5">
        <v>93</v>
      </c>
      <c r="F8" s="5">
        <v>5</v>
      </c>
      <c r="G8" s="5">
        <v>35</v>
      </c>
      <c r="H8" s="5"/>
      <c r="I8" s="5"/>
      <c r="J8" s="5" t="s">
        <v>275</v>
      </c>
      <c r="L8">
        <f t="shared" si="1"/>
        <v>109.95574287564276</v>
      </c>
      <c r="N8">
        <f t="shared" si="2"/>
        <v>4.3289662549465655</v>
      </c>
    </row>
    <row r="9" spans="1:14" x14ac:dyDescent="0.35">
      <c r="A9" s="5" t="s">
        <v>441</v>
      </c>
      <c r="B9" s="92" t="s">
        <v>172</v>
      </c>
      <c r="C9" s="5">
        <f>Axles!F6</f>
        <v>94.8</v>
      </c>
      <c r="D9" s="92">
        <f t="shared" si="0"/>
        <v>-0.89999999999999858</v>
      </c>
      <c r="E9" s="5">
        <v>93</v>
      </c>
      <c r="F9" s="5">
        <v>5</v>
      </c>
      <c r="G9" s="5">
        <v>40</v>
      </c>
      <c r="H9" s="5"/>
      <c r="I9" s="5" t="s">
        <v>531</v>
      </c>
      <c r="J9" s="5" t="s">
        <v>275</v>
      </c>
      <c r="L9">
        <f t="shared" si="1"/>
        <v>125.66370614359172</v>
      </c>
      <c r="N9">
        <f t="shared" si="2"/>
        <v>4.9473900056532178</v>
      </c>
    </row>
    <row r="10" spans="1:14" x14ac:dyDescent="0.35">
      <c r="A10" s="5" t="s">
        <v>441</v>
      </c>
      <c r="B10" s="92" t="s">
        <v>172</v>
      </c>
      <c r="C10" s="5">
        <f>Axles!F6</f>
        <v>94.8</v>
      </c>
      <c r="D10" s="92">
        <f t="shared" si="0"/>
        <v>-0.89999999999999858</v>
      </c>
      <c r="E10" s="5">
        <v>93</v>
      </c>
      <c r="F10" s="5">
        <v>5</v>
      </c>
      <c r="G10" s="5">
        <v>45</v>
      </c>
      <c r="H10" s="5"/>
      <c r="I10" s="5"/>
      <c r="J10" s="5" t="s">
        <v>275</v>
      </c>
      <c r="L10">
        <f t="shared" si="1"/>
        <v>141.37166941154069</v>
      </c>
      <c r="N10">
        <f t="shared" si="2"/>
        <v>5.5658137563598702</v>
      </c>
    </row>
    <row r="11" spans="1:14" x14ac:dyDescent="0.35">
      <c r="A11" s="5" t="s">
        <v>175</v>
      </c>
      <c r="B11" s="1" t="s">
        <v>174</v>
      </c>
      <c r="C11" s="5">
        <f>Axles!F7</f>
        <v>120.5</v>
      </c>
      <c r="D11" s="92">
        <f t="shared" si="0"/>
        <v>-0.25</v>
      </c>
      <c r="E11" s="5">
        <v>120</v>
      </c>
      <c r="F11" s="5">
        <v>5</v>
      </c>
      <c r="G11" s="5">
        <v>25.4</v>
      </c>
      <c r="H11" s="5"/>
      <c r="I11" s="5"/>
      <c r="J11" s="5" t="s">
        <v>275</v>
      </c>
      <c r="L11">
        <f t="shared" si="1"/>
        <v>79.796453401180742</v>
      </c>
      <c r="N11">
        <f t="shared" si="2"/>
        <v>3.1415926535897931</v>
      </c>
    </row>
    <row r="12" spans="1:14" x14ac:dyDescent="0.35">
      <c r="A12" s="5" t="s">
        <v>175</v>
      </c>
      <c r="B12" s="1" t="s">
        <v>174</v>
      </c>
      <c r="C12" s="5">
        <f>Axles!F7</f>
        <v>120.5</v>
      </c>
      <c r="D12" s="92">
        <f t="shared" si="0"/>
        <v>-0.25</v>
      </c>
      <c r="E12" s="5">
        <v>120</v>
      </c>
      <c r="F12" s="5">
        <v>5</v>
      </c>
      <c r="G12" s="5">
        <v>30</v>
      </c>
      <c r="H12" s="5"/>
      <c r="I12" s="5" t="s">
        <v>524</v>
      </c>
      <c r="J12" s="5" t="s">
        <v>275</v>
      </c>
      <c r="L12">
        <f t="shared" si="1"/>
        <v>94.247779607693786</v>
      </c>
      <c r="N12">
        <f t="shared" si="2"/>
        <v>3.7105425042399132</v>
      </c>
    </row>
    <row r="13" spans="1:14" x14ac:dyDescent="0.35">
      <c r="A13" s="5" t="s">
        <v>175</v>
      </c>
      <c r="B13" s="1" t="s">
        <v>174</v>
      </c>
      <c r="C13" s="5">
        <f>Axles!F7</f>
        <v>120.5</v>
      </c>
      <c r="D13" s="92">
        <f t="shared" si="0"/>
        <v>-0.25</v>
      </c>
      <c r="E13" s="5">
        <v>120</v>
      </c>
      <c r="F13" s="5">
        <v>5</v>
      </c>
      <c r="G13" s="5">
        <v>35</v>
      </c>
      <c r="H13" s="5"/>
      <c r="I13" s="5"/>
      <c r="J13" s="5" t="s">
        <v>275</v>
      </c>
      <c r="L13">
        <f t="shared" si="1"/>
        <v>109.95574287564276</v>
      </c>
      <c r="N13">
        <f t="shared" si="2"/>
        <v>4.3289662549465655</v>
      </c>
    </row>
    <row r="14" spans="1:14" x14ac:dyDescent="0.35">
      <c r="A14" s="5" t="s">
        <v>175</v>
      </c>
      <c r="B14" s="1" t="s">
        <v>174</v>
      </c>
      <c r="C14" s="5">
        <f>Axles!F7</f>
        <v>120.5</v>
      </c>
      <c r="D14" s="92">
        <f t="shared" si="0"/>
        <v>-0.25</v>
      </c>
      <c r="E14" s="5">
        <v>120</v>
      </c>
      <c r="F14" s="5">
        <v>5</v>
      </c>
      <c r="G14" s="5">
        <v>40</v>
      </c>
      <c r="H14" s="5"/>
      <c r="I14" s="5" t="s">
        <v>525</v>
      </c>
      <c r="J14" s="5" t="s">
        <v>275</v>
      </c>
      <c r="L14">
        <f t="shared" si="1"/>
        <v>125.66370614359172</v>
      </c>
      <c r="N14">
        <f t="shared" si="2"/>
        <v>4.9473900056532178</v>
      </c>
    </row>
    <row r="15" spans="1:14" x14ac:dyDescent="0.35">
      <c r="A15" s="5" t="s">
        <v>175</v>
      </c>
      <c r="B15" s="1" t="s">
        <v>174</v>
      </c>
      <c r="C15" s="5">
        <f>Axles!F7</f>
        <v>120.5</v>
      </c>
      <c r="D15" s="92">
        <f t="shared" si="0"/>
        <v>-0.25</v>
      </c>
      <c r="E15" s="5">
        <v>120</v>
      </c>
      <c r="F15" s="5">
        <v>5</v>
      </c>
      <c r="G15" s="5">
        <v>45</v>
      </c>
      <c r="H15" s="5"/>
      <c r="I15" s="5"/>
      <c r="J15" s="5" t="s">
        <v>275</v>
      </c>
      <c r="L15">
        <f t="shared" si="1"/>
        <v>141.37166941154069</v>
      </c>
      <c r="N15">
        <f t="shared" si="2"/>
        <v>5.5658137563598702</v>
      </c>
    </row>
    <row r="16" spans="1:14" x14ac:dyDescent="0.35">
      <c r="A16" s="5" t="s">
        <v>177</v>
      </c>
      <c r="B16" s="92" t="s">
        <v>176</v>
      </c>
      <c r="C16" s="5">
        <f>Axles!F8</f>
        <v>129.4</v>
      </c>
      <c r="D16" s="92">
        <f t="shared" si="0"/>
        <v>-0.45000000000000284</v>
      </c>
      <c r="E16" s="5">
        <v>128.5</v>
      </c>
      <c r="F16" s="5">
        <v>5</v>
      </c>
      <c r="G16" s="5">
        <v>30</v>
      </c>
      <c r="H16" s="5"/>
      <c r="I16" s="5" t="s">
        <v>526</v>
      </c>
      <c r="J16" s="5" t="s">
        <v>275</v>
      </c>
      <c r="L16">
        <f t="shared" si="1"/>
        <v>94.247779607693786</v>
      </c>
      <c r="N16">
        <f t="shared" si="2"/>
        <v>3.7105425042399132</v>
      </c>
    </row>
    <row r="17" spans="1:14" x14ac:dyDescent="0.35">
      <c r="A17" s="5" t="s">
        <v>177</v>
      </c>
      <c r="B17" s="92" t="s">
        <v>176</v>
      </c>
      <c r="C17" s="5">
        <f>Axles!F8</f>
        <v>129.4</v>
      </c>
      <c r="D17" s="92">
        <f t="shared" si="0"/>
        <v>-0.45000000000000284</v>
      </c>
      <c r="E17" s="5">
        <v>128.5</v>
      </c>
      <c r="F17" s="5">
        <v>5</v>
      </c>
      <c r="G17" s="5">
        <v>35</v>
      </c>
      <c r="H17" s="5"/>
      <c r="I17" s="5"/>
      <c r="J17" s="5" t="s">
        <v>275</v>
      </c>
      <c r="L17">
        <f t="shared" si="1"/>
        <v>109.95574287564276</v>
      </c>
      <c r="N17">
        <f t="shared" si="2"/>
        <v>4.3289662549465655</v>
      </c>
    </row>
    <row r="18" spans="1:14" x14ac:dyDescent="0.35">
      <c r="A18" s="5" t="s">
        <v>177</v>
      </c>
      <c r="B18" s="92" t="s">
        <v>176</v>
      </c>
      <c r="C18" s="5">
        <f>Axles!F8</f>
        <v>129.4</v>
      </c>
      <c r="D18" s="92">
        <f t="shared" si="0"/>
        <v>-0.45000000000000284</v>
      </c>
      <c r="E18" s="5">
        <v>128.5</v>
      </c>
      <c r="F18" s="5">
        <v>5</v>
      </c>
      <c r="G18" s="5">
        <v>40</v>
      </c>
      <c r="H18" s="5"/>
      <c r="I18" s="5" t="s">
        <v>527</v>
      </c>
      <c r="J18" s="5" t="s">
        <v>275</v>
      </c>
      <c r="L18">
        <f t="shared" si="1"/>
        <v>125.66370614359172</v>
      </c>
      <c r="N18">
        <f t="shared" si="2"/>
        <v>4.9473900056532178</v>
      </c>
    </row>
    <row r="19" spans="1:14" x14ac:dyDescent="0.35">
      <c r="A19" s="5" t="s">
        <v>177</v>
      </c>
      <c r="B19" s="92" t="s">
        <v>176</v>
      </c>
      <c r="C19" s="5">
        <f>Axles!F8</f>
        <v>129.4</v>
      </c>
      <c r="D19" s="92">
        <f t="shared" si="0"/>
        <v>-0.45000000000000284</v>
      </c>
      <c r="E19" s="5">
        <v>128.5</v>
      </c>
      <c r="F19" s="5">
        <v>5</v>
      </c>
      <c r="G19" s="5">
        <v>45</v>
      </c>
      <c r="H19" s="5"/>
      <c r="I19" s="5"/>
      <c r="J19" s="5" t="s">
        <v>275</v>
      </c>
      <c r="L19">
        <f t="shared" si="1"/>
        <v>141.37166941154069</v>
      </c>
      <c r="N19">
        <f t="shared" si="2"/>
        <v>5.5658137563598702</v>
      </c>
    </row>
    <row r="20" spans="1:14" x14ac:dyDescent="0.35">
      <c r="A20" s="5" t="s">
        <v>177</v>
      </c>
      <c r="B20" s="92" t="s">
        <v>176</v>
      </c>
      <c r="C20" s="5">
        <f>Axles!F8</f>
        <v>129.4</v>
      </c>
      <c r="D20" s="92">
        <f t="shared" si="0"/>
        <v>-0.45000000000000284</v>
      </c>
      <c r="E20" s="5">
        <v>128.5</v>
      </c>
      <c r="F20" s="5">
        <v>5</v>
      </c>
      <c r="G20" s="5">
        <v>55</v>
      </c>
      <c r="H20" s="5"/>
      <c r="I20" s="5" t="s">
        <v>528</v>
      </c>
      <c r="J20" s="5" t="s">
        <v>275</v>
      </c>
      <c r="L20">
        <f t="shared" si="1"/>
        <v>172.78759594743863</v>
      </c>
      <c r="N20">
        <f t="shared" si="2"/>
        <v>6.8026612577731749</v>
      </c>
    </row>
    <row r="21" spans="1:14" x14ac:dyDescent="0.35">
      <c r="A21" s="5" t="s">
        <v>179</v>
      </c>
      <c r="B21" s="92" t="s">
        <v>178</v>
      </c>
      <c r="C21" s="5">
        <f>Axles!F9</f>
        <v>158.4</v>
      </c>
      <c r="D21" s="92">
        <f t="shared" ref="D21:D33" si="3">(E21-C21)/2</f>
        <v>-1.7000000000000028</v>
      </c>
      <c r="E21" s="5">
        <v>155</v>
      </c>
      <c r="F21" s="5">
        <v>8</v>
      </c>
      <c r="G21" s="5">
        <v>40</v>
      </c>
      <c r="H21" s="5"/>
      <c r="I21" s="5"/>
      <c r="J21" s="5" t="s">
        <v>275</v>
      </c>
      <c r="L21">
        <f t="shared" si="1"/>
        <v>125.66370614359172</v>
      </c>
      <c r="N21">
        <f t="shared" si="2"/>
        <v>4.9473900056532178</v>
      </c>
    </row>
    <row r="22" spans="1:14" x14ac:dyDescent="0.35">
      <c r="A22" s="5" t="s">
        <v>179</v>
      </c>
      <c r="B22" s="92" t="s">
        <v>178</v>
      </c>
      <c r="C22" s="5">
        <f>Axles!F9</f>
        <v>158.4</v>
      </c>
      <c r="D22" s="92">
        <f t="shared" si="3"/>
        <v>-1.7000000000000028</v>
      </c>
      <c r="E22" s="5">
        <v>155</v>
      </c>
      <c r="F22" s="5">
        <v>8</v>
      </c>
      <c r="G22" s="5">
        <v>45</v>
      </c>
      <c r="H22" s="5"/>
      <c r="I22" s="5"/>
      <c r="J22" s="5" t="s">
        <v>275</v>
      </c>
      <c r="L22">
        <f t="shared" si="1"/>
        <v>141.37166941154069</v>
      </c>
      <c r="N22">
        <f t="shared" si="2"/>
        <v>5.5658137563598702</v>
      </c>
    </row>
    <row r="23" spans="1:14" x14ac:dyDescent="0.35">
      <c r="A23" s="5" t="s">
        <v>179</v>
      </c>
      <c r="B23" s="92" t="s">
        <v>178</v>
      </c>
      <c r="C23" s="5">
        <f>Axles!F9</f>
        <v>158.4</v>
      </c>
      <c r="D23" s="92">
        <f t="shared" si="3"/>
        <v>-1.7000000000000028</v>
      </c>
      <c r="E23" s="5">
        <v>155</v>
      </c>
      <c r="F23" s="5">
        <v>8</v>
      </c>
      <c r="G23" s="5">
        <v>55</v>
      </c>
      <c r="H23" s="5"/>
      <c r="I23" s="5"/>
      <c r="J23" s="5" t="s">
        <v>275</v>
      </c>
      <c r="L23">
        <f t="shared" si="1"/>
        <v>172.78759594743863</v>
      </c>
      <c r="N23">
        <f t="shared" si="2"/>
        <v>6.8026612577731749</v>
      </c>
    </row>
    <row r="24" spans="1:14" x14ac:dyDescent="0.35">
      <c r="A24" s="5" t="s">
        <v>179</v>
      </c>
      <c r="B24" s="92" t="s">
        <v>178</v>
      </c>
      <c r="C24" s="5">
        <f>Axles!F9</f>
        <v>158.4</v>
      </c>
      <c r="D24" s="92">
        <f t="shared" si="3"/>
        <v>-0.20000000000000284</v>
      </c>
      <c r="E24" s="5">
        <v>158</v>
      </c>
      <c r="F24" s="5">
        <v>8</v>
      </c>
      <c r="G24" s="5">
        <v>30</v>
      </c>
      <c r="H24" s="5"/>
      <c r="I24" s="5"/>
      <c r="J24" s="5" t="s">
        <v>275</v>
      </c>
      <c r="L24">
        <f t="shared" si="1"/>
        <v>94.247779607693786</v>
      </c>
      <c r="N24">
        <f t="shared" si="2"/>
        <v>3.7105425042399132</v>
      </c>
    </row>
    <row r="25" spans="1:14" x14ac:dyDescent="0.35">
      <c r="A25" s="5" t="s">
        <v>179</v>
      </c>
      <c r="B25" s="92" t="s">
        <v>178</v>
      </c>
      <c r="C25" s="5">
        <f>Axles!F9</f>
        <v>158.4</v>
      </c>
      <c r="D25" s="92">
        <f t="shared" si="3"/>
        <v>-0.20000000000000284</v>
      </c>
      <c r="E25" s="5">
        <v>158</v>
      </c>
      <c r="F25" s="5">
        <v>8</v>
      </c>
      <c r="G25" s="5">
        <v>35</v>
      </c>
      <c r="H25" s="5"/>
      <c r="I25" s="5"/>
      <c r="J25" s="5" t="s">
        <v>275</v>
      </c>
      <c r="L25">
        <f t="shared" si="1"/>
        <v>109.95574287564276</v>
      </c>
      <c r="N25">
        <f t="shared" si="2"/>
        <v>4.3289662549465655</v>
      </c>
    </row>
    <row r="26" spans="1:14" x14ac:dyDescent="0.35">
      <c r="A26" s="5" t="s">
        <v>179</v>
      </c>
      <c r="B26" s="92" t="s">
        <v>178</v>
      </c>
      <c r="C26" s="5">
        <f>Axles!F9</f>
        <v>158.4</v>
      </c>
      <c r="D26" s="92">
        <f t="shared" si="3"/>
        <v>-0.20000000000000284</v>
      </c>
      <c r="E26" s="5">
        <v>158</v>
      </c>
      <c r="F26" s="5">
        <v>8</v>
      </c>
      <c r="G26" s="5">
        <v>40</v>
      </c>
      <c r="H26" s="5"/>
      <c r="I26" s="5"/>
      <c r="J26" s="5" t="s">
        <v>275</v>
      </c>
      <c r="L26">
        <f t="shared" si="1"/>
        <v>125.66370614359172</v>
      </c>
      <c r="N26">
        <f t="shared" si="2"/>
        <v>4.9473900056532178</v>
      </c>
    </row>
    <row r="27" spans="1:14" x14ac:dyDescent="0.35">
      <c r="A27" s="5" t="s">
        <v>179</v>
      </c>
      <c r="B27" s="92" t="s">
        <v>178</v>
      </c>
      <c r="C27" s="5">
        <f>Axles!F9</f>
        <v>158.4</v>
      </c>
      <c r="D27" s="92">
        <f t="shared" si="3"/>
        <v>-0.20000000000000284</v>
      </c>
      <c r="E27" s="5">
        <v>158</v>
      </c>
      <c r="F27" s="5">
        <v>8</v>
      </c>
      <c r="G27" s="5">
        <v>45</v>
      </c>
      <c r="H27" s="5"/>
      <c r="I27" s="5"/>
      <c r="J27" s="5" t="s">
        <v>275</v>
      </c>
      <c r="L27">
        <f t="shared" si="1"/>
        <v>141.37166941154069</v>
      </c>
      <c r="N27">
        <f t="shared" si="2"/>
        <v>5.5658137563598702</v>
      </c>
    </row>
    <row r="28" spans="1:14" x14ac:dyDescent="0.35">
      <c r="A28" s="5" t="s">
        <v>179</v>
      </c>
      <c r="B28" s="92" t="s">
        <v>178</v>
      </c>
      <c r="C28" s="5">
        <f>Axles!F9</f>
        <v>158.4</v>
      </c>
      <c r="D28" s="92">
        <f t="shared" si="3"/>
        <v>-0.20000000000000284</v>
      </c>
      <c r="E28" s="5">
        <v>158</v>
      </c>
      <c r="F28" s="5">
        <v>8</v>
      </c>
      <c r="G28" s="5">
        <v>55</v>
      </c>
      <c r="H28" s="5"/>
      <c r="I28" s="5"/>
      <c r="J28" s="5" t="s">
        <v>275</v>
      </c>
      <c r="L28">
        <f t="shared" si="1"/>
        <v>172.78759594743863</v>
      </c>
      <c r="N28">
        <f t="shared" si="2"/>
        <v>6.8026612577731749</v>
      </c>
    </row>
    <row r="29" spans="1:14" x14ac:dyDescent="0.35">
      <c r="A29" s="5" t="s">
        <v>179</v>
      </c>
      <c r="B29" s="92" t="s">
        <v>178</v>
      </c>
      <c r="C29" s="5">
        <f>Axles!F9</f>
        <v>158.4</v>
      </c>
      <c r="D29" s="92">
        <f t="shared" si="3"/>
        <v>1.2999999999999972</v>
      </c>
      <c r="E29" s="5">
        <v>161</v>
      </c>
      <c r="F29" s="5">
        <v>8</v>
      </c>
      <c r="G29" s="5">
        <v>30</v>
      </c>
      <c r="H29" s="5"/>
      <c r="I29" s="5"/>
      <c r="J29" s="5" t="s">
        <v>275</v>
      </c>
      <c r="L29">
        <f t="shared" si="1"/>
        <v>94.247779607693786</v>
      </c>
      <c r="N29">
        <f t="shared" si="2"/>
        <v>3.7105425042399132</v>
      </c>
    </row>
    <row r="30" spans="1:14" x14ac:dyDescent="0.35">
      <c r="A30" s="5" t="s">
        <v>179</v>
      </c>
      <c r="B30" s="92" t="s">
        <v>178</v>
      </c>
      <c r="C30" s="5">
        <f>Axles!F9</f>
        <v>158.4</v>
      </c>
      <c r="D30" s="92">
        <f t="shared" si="3"/>
        <v>1.2999999999999972</v>
      </c>
      <c r="E30" s="5">
        <v>161</v>
      </c>
      <c r="F30" s="5">
        <v>8</v>
      </c>
      <c r="G30" s="5">
        <v>35</v>
      </c>
      <c r="H30" s="5"/>
      <c r="I30" s="5"/>
      <c r="J30" s="5" t="s">
        <v>275</v>
      </c>
      <c r="L30">
        <f t="shared" si="1"/>
        <v>109.95574287564276</v>
      </c>
      <c r="N30">
        <f t="shared" si="2"/>
        <v>4.3289662549465655</v>
      </c>
    </row>
    <row r="31" spans="1:14" x14ac:dyDescent="0.35">
      <c r="A31" s="5" t="s">
        <v>179</v>
      </c>
      <c r="B31" s="92" t="s">
        <v>178</v>
      </c>
      <c r="C31" s="5">
        <f>Axles!F9</f>
        <v>158.4</v>
      </c>
      <c r="D31" s="92">
        <f t="shared" si="3"/>
        <v>1.2999999999999972</v>
      </c>
      <c r="E31" s="5">
        <v>161</v>
      </c>
      <c r="F31" s="5">
        <v>8</v>
      </c>
      <c r="G31" s="5">
        <v>40</v>
      </c>
      <c r="H31" s="5"/>
      <c r="I31" s="5"/>
      <c r="J31" s="5" t="s">
        <v>275</v>
      </c>
      <c r="L31">
        <f t="shared" si="1"/>
        <v>125.66370614359172</v>
      </c>
      <c r="N31">
        <f t="shared" si="2"/>
        <v>4.9473900056532178</v>
      </c>
    </row>
    <row r="32" spans="1:14" x14ac:dyDescent="0.35">
      <c r="A32" s="5" t="s">
        <v>179</v>
      </c>
      <c r="B32" s="92" t="s">
        <v>178</v>
      </c>
      <c r="C32" s="5">
        <f>Axles!F9</f>
        <v>158.4</v>
      </c>
      <c r="D32" s="92">
        <f t="shared" si="3"/>
        <v>1.2999999999999972</v>
      </c>
      <c r="E32" s="5">
        <v>161</v>
      </c>
      <c r="F32" s="5">
        <v>8</v>
      </c>
      <c r="G32" s="5">
        <v>45</v>
      </c>
      <c r="H32" s="5"/>
      <c r="I32" s="5"/>
      <c r="J32" s="5" t="s">
        <v>275</v>
      </c>
      <c r="L32">
        <f t="shared" si="1"/>
        <v>141.37166941154069</v>
      </c>
      <c r="N32">
        <f t="shared" si="2"/>
        <v>5.5658137563598702</v>
      </c>
    </row>
    <row r="33" spans="1:14" x14ac:dyDescent="0.35">
      <c r="A33" s="5" t="s">
        <v>179</v>
      </c>
      <c r="B33" s="92" t="s">
        <v>178</v>
      </c>
      <c r="C33" s="5">
        <f>Axles!F9</f>
        <v>158.4</v>
      </c>
      <c r="D33" s="92">
        <f t="shared" si="3"/>
        <v>1.2999999999999972</v>
      </c>
      <c r="E33" s="5">
        <v>161</v>
      </c>
      <c r="F33" s="5">
        <v>8</v>
      </c>
      <c r="G33" s="5">
        <v>55</v>
      </c>
      <c r="H33" s="5"/>
      <c r="I33" s="5"/>
      <c r="J33" s="5" t="s">
        <v>275</v>
      </c>
      <c r="L33">
        <f t="shared" si="1"/>
        <v>172.78759594743863</v>
      </c>
      <c r="N33">
        <f t="shared" si="2"/>
        <v>6.8026612577731749</v>
      </c>
    </row>
    <row r="34" spans="1:14" x14ac:dyDescent="0.35">
      <c r="A34" s="92" t="s">
        <v>181</v>
      </c>
      <c r="B34" s="92" t="s">
        <v>180</v>
      </c>
      <c r="C34" s="92">
        <f>Axles!F10</f>
        <v>180.4</v>
      </c>
      <c r="D34" s="92">
        <f>(E34-C34)/2</f>
        <v>-0.20000000000000284</v>
      </c>
      <c r="E34" s="5">
        <v>180</v>
      </c>
      <c r="F34" s="5">
        <v>8</v>
      </c>
      <c r="G34" s="5">
        <v>40</v>
      </c>
      <c r="H34" s="5"/>
      <c r="I34" s="5"/>
      <c r="J34" s="5" t="s">
        <v>275</v>
      </c>
      <c r="L34">
        <f t="shared" si="1"/>
        <v>125.66370614359172</v>
      </c>
      <c r="N34">
        <f t="shared" si="2"/>
        <v>4.9473900056532178</v>
      </c>
    </row>
    <row r="35" spans="1:14" x14ac:dyDescent="0.35">
      <c r="A35" s="92" t="s">
        <v>181</v>
      </c>
      <c r="B35" s="92" t="s">
        <v>180</v>
      </c>
      <c r="C35" s="92">
        <f>Axles!F10</f>
        <v>180.4</v>
      </c>
      <c r="D35" s="92">
        <f t="shared" ref="D35:D51" si="4">(E35-C35)/2</f>
        <v>-0.20000000000000284</v>
      </c>
      <c r="E35" s="5">
        <v>180</v>
      </c>
      <c r="F35" s="5">
        <v>8</v>
      </c>
      <c r="G35" s="5">
        <v>45</v>
      </c>
      <c r="H35" s="5"/>
      <c r="I35" s="5"/>
      <c r="J35" s="5" t="s">
        <v>275</v>
      </c>
      <c r="L35">
        <f t="shared" si="1"/>
        <v>141.37166941154069</v>
      </c>
      <c r="N35">
        <f t="shared" si="2"/>
        <v>5.5658137563598702</v>
      </c>
    </row>
    <row r="36" spans="1:14" x14ac:dyDescent="0.35">
      <c r="A36" s="92" t="s">
        <v>181</v>
      </c>
      <c r="B36" s="92" t="s">
        <v>180</v>
      </c>
      <c r="C36" s="92">
        <f>Axles!F10</f>
        <v>180.4</v>
      </c>
      <c r="D36" s="92">
        <f t="shared" si="4"/>
        <v>-0.20000000000000284</v>
      </c>
      <c r="E36" s="5">
        <v>180</v>
      </c>
      <c r="F36" s="5">
        <v>8</v>
      </c>
      <c r="G36" s="5">
        <v>50</v>
      </c>
      <c r="H36" s="5"/>
      <c r="I36" s="5"/>
      <c r="J36" s="5" t="s">
        <v>275</v>
      </c>
      <c r="L36">
        <f t="shared" si="1"/>
        <v>157.07963267948966</v>
      </c>
      <c r="N36">
        <f t="shared" si="2"/>
        <v>6.1842375070665225</v>
      </c>
    </row>
    <row r="37" spans="1:14" x14ac:dyDescent="0.35">
      <c r="A37" s="92" t="s">
        <v>181</v>
      </c>
      <c r="B37" s="92" t="s">
        <v>180</v>
      </c>
      <c r="C37" s="92">
        <f>Axles!F10</f>
        <v>180.4</v>
      </c>
      <c r="D37" s="92">
        <f t="shared" si="4"/>
        <v>-0.20000000000000284</v>
      </c>
      <c r="E37" s="5">
        <v>180</v>
      </c>
      <c r="F37" s="5">
        <v>8</v>
      </c>
      <c r="G37" s="5">
        <v>55</v>
      </c>
      <c r="H37" s="5"/>
      <c r="I37" s="5"/>
      <c r="J37" s="5" t="s">
        <v>275</v>
      </c>
      <c r="L37">
        <f t="shared" si="1"/>
        <v>172.78759594743863</v>
      </c>
      <c r="N37">
        <f t="shared" si="2"/>
        <v>6.8026612577731749</v>
      </c>
    </row>
    <row r="38" spans="1:14" x14ac:dyDescent="0.35">
      <c r="A38" s="92" t="s">
        <v>181</v>
      </c>
      <c r="B38" s="92" t="s">
        <v>180</v>
      </c>
      <c r="C38" s="92">
        <f>Axles!F10</f>
        <v>180.4</v>
      </c>
      <c r="D38" s="92">
        <f t="shared" si="4"/>
        <v>-0.20000000000000284</v>
      </c>
      <c r="E38" s="5">
        <v>180</v>
      </c>
      <c r="F38" s="5">
        <v>8</v>
      </c>
      <c r="G38" s="5">
        <v>60</v>
      </c>
      <c r="H38" s="5"/>
      <c r="I38" s="5"/>
      <c r="J38" s="5" t="s">
        <v>275</v>
      </c>
      <c r="L38">
        <f t="shared" si="1"/>
        <v>188.49555921538757</v>
      </c>
      <c r="N38">
        <f t="shared" si="2"/>
        <v>7.4210850084798263</v>
      </c>
    </row>
    <row r="39" spans="1:14" x14ac:dyDescent="0.35">
      <c r="A39" s="92" t="s">
        <v>183</v>
      </c>
      <c r="B39" s="92" t="s">
        <v>182</v>
      </c>
      <c r="C39" s="92">
        <f>Axles!F11</f>
        <v>206.4</v>
      </c>
      <c r="D39" s="92">
        <f t="shared" si="4"/>
        <v>-3.7000000000000028</v>
      </c>
      <c r="E39" s="5">
        <v>199</v>
      </c>
      <c r="F39" s="5">
        <v>8</v>
      </c>
      <c r="G39" s="5">
        <v>50</v>
      </c>
      <c r="H39" s="5"/>
      <c r="I39" s="5"/>
      <c r="J39" s="5" t="s">
        <v>275</v>
      </c>
      <c r="L39">
        <f t="shared" si="1"/>
        <v>157.07963267948966</v>
      </c>
      <c r="N39">
        <f t="shared" si="2"/>
        <v>6.1842375070665225</v>
      </c>
    </row>
    <row r="40" spans="1:14" x14ac:dyDescent="0.35">
      <c r="A40" s="92" t="s">
        <v>183</v>
      </c>
      <c r="B40" s="92" t="s">
        <v>182</v>
      </c>
      <c r="C40" s="92">
        <f>Axles!F11</f>
        <v>206.4</v>
      </c>
      <c r="D40" s="92">
        <f t="shared" si="4"/>
        <v>-3.7000000000000028</v>
      </c>
      <c r="E40" s="5">
        <v>199</v>
      </c>
      <c r="F40" s="5">
        <v>8</v>
      </c>
      <c r="G40" s="5">
        <v>55</v>
      </c>
      <c r="H40" s="5"/>
      <c r="I40" s="5"/>
      <c r="J40" s="5" t="s">
        <v>275</v>
      </c>
      <c r="L40">
        <f t="shared" si="1"/>
        <v>172.78759594743863</v>
      </c>
      <c r="N40">
        <f t="shared" si="2"/>
        <v>6.8026612577731749</v>
      </c>
    </row>
    <row r="41" spans="1:14" x14ac:dyDescent="0.35">
      <c r="A41" s="92" t="s">
        <v>183</v>
      </c>
      <c r="B41" s="92" t="s">
        <v>182</v>
      </c>
      <c r="C41" s="92">
        <f>Axles!F11</f>
        <v>206.4</v>
      </c>
      <c r="D41" s="92">
        <f t="shared" si="4"/>
        <v>-3.7000000000000028</v>
      </c>
      <c r="E41" s="5">
        <v>199</v>
      </c>
      <c r="F41" s="5">
        <v>8</v>
      </c>
      <c r="G41" s="5">
        <v>60</v>
      </c>
      <c r="H41" s="5"/>
      <c r="I41" s="5"/>
      <c r="J41" s="5" t="s">
        <v>275</v>
      </c>
      <c r="L41">
        <f t="shared" si="1"/>
        <v>188.49555921538757</v>
      </c>
      <c r="N41">
        <f t="shared" si="2"/>
        <v>7.4210850084798263</v>
      </c>
    </row>
    <row r="42" spans="1:14" x14ac:dyDescent="0.35">
      <c r="A42" s="92" t="s">
        <v>183</v>
      </c>
      <c r="B42" s="92" t="s">
        <v>182</v>
      </c>
      <c r="C42" s="92">
        <f>Axles!F11</f>
        <v>206.4</v>
      </c>
      <c r="D42" s="92">
        <f t="shared" si="4"/>
        <v>-1.7000000000000028</v>
      </c>
      <c r="E42" s="5">
        <v>203</v>
      </c>
      <c r="F42" s="5">
        <v>8</v>
      </c>
      <c r="G42" s="5">
        <v>55</v>
      </c>
      <c r="H42" s="5"/>
      <c r="I42" s="5"/>
      <c r="J42" s="5" t="s">
        <v>275</v>
      </c>
      <c r="L42">
        <f t="shared" si="1"/>
        <v>172.78759594743863</v>
      </c>
      <c r="N42">
        <f t="shared" si="2"/>
        <v>6.8026612577731749</v>
      </c>
    </row>
    <row r="43" spans="1:14" x14ac:dyDescent="0.35">
      <c r="A43" s="92" t="s">
        <v>183</v>
      </c>
      <c r="B43" s="92" t="s">
        <v>182</v>
      </c>
      <c r="C43" s="92">
        <f>Axles!F11</f>
        <v>206.4</v>
      </c>
      <c r="D43" s="92">
        <f t="shared" si="4"/>
        <v>-1.7000000000000028</v>
      </c>
      <c r="E43" s="5">
        <v>203</v>
      </c>
      <c r="F43" s="5">
        <v>8</v>
      </c>
      <c r="G43" s="5">
        <v>60</v>
      </c>
      <c r="H43" s="5"/>
      <c r="I43" s="5"/>
      <c r="J43" s="5" t="s">
        <v>275</v>
      </c>
      <c r="L43">
        <f t="shared" si="1"/>
        <v>188.49555921538757</v>
      </c>
      <c r="N43">
        <f t="shared" si="2"/>
        <v>7.4210850084798263</v>
      </c>
    </row>
    <row r="44" spans="1:14" x14ac:dyDescent="0.35">
      <c r="A44" s="92" t="s">
        <v>183</v>
      </c>
      <c r="B44" s="92" t="s">
        <v>182</v>
      </c>
      <c r="C44" s="92">
        <f>Axles!F11</f>
        <v>206.4</v>
      </c>
      <c r="D44" s="92">
        <f t="shared" si="4"/>
        <v>-0.20000000000000284</v>
      </c>
      <c r="E44" s="5">
        <v>206</v>
      </c>
      <c r="F44" s="5">
        <v>8</v>
      </c>
      <c r="G44" s="5">
        <v>30</v>
      </c>
      <c r="H44" s="5"/>
      <c r="I44" s="5"/>
      <c r="J44" s="5" t="s">
        <v>275</v>
      </c>
      <c r="L44">
        <f t="shared" si="1"/>
        <v>94.247779607693786</v>
      </c>
      <c r="N44">
        <f t="shared" si="2"/>
        <v>3.7105425042399132</v>
      </c>
    </row>
    <row r="45" spans="1:14" x14ac:dyDescent="0.35">
      <c r="A45" s="92" t="s">
        <v>183</v>
      </c>
      <c r="B45" s="92" t="s">
        <v>182</v>
      </c>
      <c r="C45" s="92">
        <f>Axles!F11</f>
        <v>206.4</v>
      </c>
      <c r="D45" s="92">
        <f t="shared" si="4"/>
        <v>-0.20000000000000284</v>
      </c>
      <c r="E45" s="5">
        <v>206</v>
      </c>
      <c r="F45" s="5">
        <v>8</v>
      </c>
      <c r="G45" s="5">
        <v>40</v>
      </c>
      <c r="H45" s="5"/>
      <c r="I45" s="5"/>
      <c r="J45" s="5" t="s">
        <v>275</v>
      </c>
      <c r="L45">
        <f t="shared" si="1"/>
        <v>125.66370614359172</v>
      </c>
      <c r="N45">
        <f t="shared" si="2"/>
        <v>4.9473900056532178</v>
      </c>
    </row>
    <row r="46" spans="1:14" x14ac:dyDescent="0.35">
      <c r="A46" s="92" t="s">
        <v>183</v>
      </c>
      <c r="B46" s="92" t="s">
        <v>182</v>
      </c>
      <c r="C46" s="92">
        <f>Axles!F11</f>
        <v>206.4</v>
      </c>
      <c r="D46" s="92">
        <f t="shared" si="4"/>
        <v>-0.20000000000000284</v>
      </c>
      <c r="E46" s="5">
        <v>206</v>
      </c>
      <c r="F46" s="5">
        <v>8</v>
      </c>
      <c r="G46" s="5">
        <v>50</v>
      </c>
      <c r="H46" s="5"/>
      <c r="I46" s="5"/>
      <c r="J46" s="5" t="s">
        <v>275</v>
      </c>
      <c r="L46">
        <f t="shared" si="1"/>
        <v>157.07963267948966</v>
      </c>
      <c r="N46">
        <f t="shared" si="2"/>
        <v>6.1842375070665225</v>
      </c>
    </row>
    <row r="47" spans="1:14" x14ac:dyDescent="0.35">
      <c r="A47" s="92" t="s">
        <v>183</v>
      </c>
      <c r="B47" s="92" t="s">
        <v>182</v>
      </c>
      <c r="C47" s="92">
        <f>Axles!F11</f>
        <v>206.4</v>
      </c>
      <c r="D47" s="92">
        <f t="shared" si="4"/>
        <v>-0.20000000000000284</v>
      </c>
      <c r="E47" s="5">
        <v>206</v>
      </c>
      <c r="F47" s="5">
        <v>8</v>
      </c>
      <c r="G47" s="5">
        <v>55</v>
      </c>
      <c r="H47" s="5"/>
      <c r="I47" s="5"/>
      <c r="J47" s="5" t="s">
        <v>275</v>
      </c>
      <c r="L47">
        <f t="shared" si="1"/>
        <v>172.78759594743863</v>
      </c>
      <c r="N47">
        <f t="shared" si="2"/>
        <v>6.8026612577731749</v>
      </c>
    </row>
    <row r="48" spans="1:14" x14ac:dyDescent="0.35">
      <c r="A48" s="92" t="s">
        <v>183</v>
      </c>
      <c r="B48" s="92" t="s">
        <v>182</v>
      </c>
      <c r="C48" s="92">
        <f>Axles!F11</f>
        <v>206.4</v>
      </c>
      <c r="D48" s="92">
        <f t="shared" si="4"/>
        <v>-0.20000000000000284</v>
      </c>
      <c r="E48" s="5">
        <v>206</v>
      </c>
      <c r="F48" s="5">
        <v>8</v>
      </c>
      <c r="G48" s="5">
        <v>60</v>
      </c>
      <c r="H48" s="5"/>
      <c r="I48" s="5"/>
      <c r="J48" s="5" t="s">
        <v>275</v>
      </c>
      <c r="L48">
        <f t="shared" si="1"/>
        <v>188.49555921538757</v>
      </c>
      <c r="N48">
        <f t="shared" si="2"/>
        <v>7.4210850084798263</v>
      </c>
    </row>
    <row r="49" spans="1:14" x14ac:dyDescent="0.35">
      <c r="A49" s="1" t="s">
        <v>185</v>
      </c>
      <c r="B49" s="1" t="s">
        <v>184</v>
      </c>
      <c r="C49" s="1">
        <f>Axles!F12</f>
        <v>261.27000000000004</v>
      </c>
      <c r="D49" s="92">
        <f t="shared" si="4"/>
        <v>-2.1350000000000193</v>
      </c>
      <c r="E49" s="5">
        <v>257</v>
      </c>
      <c r="F49" s="5">
        <v>8</v>
      </c>
      <c r="G49" s="5">
        <v>55</v>
      </c>
      <c r="H49" s="5"/>
      <c r="I49" s="5"/>
      <c r="J49" s="5" t="s">
        <v>275</v>
      </c>
      <c r="L49">
        <f t="shared" si="1"/>
        <v>172.78759594743863</v>
      </c>
      <c r="N49">
        <f t="shared" si="2"/>
        <v>6.8026612577731749</v>
      </c>
    </row>
    <row r="50" spans="1:14" x14ac:dyDescent="0.35">
      <c r="A50" s="1" t="s">
        <v>185</v>
      </c>
      <c r="B50" s="1" t="s">
        <v>184</v>
      </c>
      <c r="C50" s="1">
        <f>Axles!F12</f>
        <v>261.27000000000004</v>
      </c>
      <c r="D50" s="92">
        <f t="shared" si="4"/>
        <v>-1.1350000000000193</v>
      </c>
      <c r="E50" s="5">
        <v>259</v>
      </c>
      <c r="F50" s="5">
        <v>8</v>
      </c>
      <c r="G50" s="5">
        <v>50</v>
      </c>
      <c r="H50" s="5"/>
      <c r="I50" s="5"/>
      <c r="J50" s="5" t="s">
        <v>275</v>
      </c>
      <c r="L50">
        <f t="shared" si="1"/>
        <v>157.07963267948966</v>
      </c>
      <c r="N50">
        <f t="shared" si="2"/>
        <v>6.1842375070665225</v>
      </c>
    </row>
    <row r="51" spans="1:14" x14ac:dyDescent="0.35">
      <c r="A51" s="1" t="s">
        <v>185</v>
      </c>
      <c r="B51" s="1" t="s">
        <v>184</v>
      </c>
      <c r="C51" s="1">
        <f>Axles!F12</f>
        <v>261.27000000000004</v>
      </c>
      <c r="D51" s="92">
        <f t="shared" si="4"/>
        <v>-1.1350000000000193</v>
      </c>
      <c r="E51" s="5">
        <v>259</v>
      </c>
      <c r="F51" s="5">
        <v>8</v>
      </c>
      <c r="G51" s="5">
        <v>60</v>
      </c>
      <c r="H51" s="5"/>
      <c r="I51" s="5"/>
      <c r="J51" s="5" t="s">
        <v>275</v>
      </c>
      <c r="L51">
        <f t="shared" si="1"/>
        <v>188.49555921538757</v>
      </c>
      <c r="N51">
        <f t="shared" si="2"/>
        <v>7.4210850084798263</v>
      </c>
    </row>
    <row r="52" spans="1:14" x14ac:dyDescent="0.35">
      <c r="A52" s="1" t="s">
        <v>492</v>
      </c>
      <c r="B52" s="1" t="s">
        <v>447</v>
      </c>
      <c r="C52" s="5">
        <f>Axles!F13</f>
        <v>257.05</v>
      </c>
      <c r="D52" s="92">
        <f t="shared" ref="D52" si="5">(E52-C52)/2</f>
        <v>1.4749999999999943</v>
      </c>
      <c r="E52" s="5">
        <v>260</v>
      </c>
      <c r="F52" s="5">
        <v>8</v>
      </c>
      <c r="G52" s="5">
        <v>60</v>
      </c>
      <c r="J52" s="5" t="s">
        <v>275</v>
      </c>
      <c r="L52">
        <f t="shared" si="1"/>
        <v>188.49555921538757</v>
      </c>
      <c r="N52">
        <f t="shared" si="2"/>
        <v>7.4210850084798263</v>
      </c>
    </row>
    <row r="53" spans="1:14" x14ac:dyDescent="0.35">
      <c r="A53" s="1" t="s">
        <v>492</v>
      </c>
      <c r="B53" s="1" t="s">
        <v>447</v>
      </c>
      <c r="C53" s="5">
        <f>Axles!F13</f>
        <v>257.05</v>
      </c>
      <c r="D53" s="92">
        <f t="shared" ref="D53:D59" si="6">(E53-C53)/2</f>
        <v>1.4749999999999943</v>
      </c>
      <c r="E53" s="5">
        <v>260</v>
      </c>
      <c r="F53" s="5">
        <v>8</v>
      </c>
      <c r="G53" s="5">
        <v>80</v>
      </c>
      <c r="J53" s="5" t="s">
        <v>275</v>
      </c>
      <c r="L53">
        <f t="shared" si="1"/>
        <v>251.32741228718345</v>
      </c>
      <c r="N53">
        <f t="shared" si="2"/>
        <v>9.8947800113064357</v>
      </c>
    </row>
    <row r="54" spans="1:14" x14ac:dyDescent="0.35">
      <c r="A54" s="133" t="s">
        <v>578</v>
      </c>
      <c r="B54" s="141" t="s">
        <v>574</v>
      </c>
      <c r="C54" s="133">
        <v>128</v>
      </c>
      <c r="D54" s="142">
        <f t="shared" si="6"/>
        <v>-1</v>
      </c>
      <c r="E54" s="133">
        <v>126</v>
      </c>
      <c r="F54" s="133">
        <v>5</v>
      </c>
      <c r="G54" s="133">
        <v>35.5</v>
      </c>
      <c r="H54" s="143"/>
      <c r="I54" s="143"/>
      <c r="J54" s="143"/>
      <c r="K54" s="143"/>
      <c r="L54" s="143">
        <f t="shared" si="1"/>
        <v>111.52653920243766</v>
      </c>
      <c r="M54" s="143"/>
      <c r="N54" s="143">
        <f t="shared" si="2"/>
        <v>4.3908086300172311</v>
      </c>
    </row>
    <row r="55" spans="1:14" x14ac:dyDescent="0.35">
      <c r="A55" s="133" t="s">
        <v>578</v>
      </c>
      <c r="B55" s="141" t="s">
        <v>574</v>
      </c>
      <c r="C55" s="133">
        <v>128</v>
      </c>
      <c r="D55" s="142">
        <f t="shared" si="6"/>
        <v>-1</v>
      </c>
      <c r="E55" s="133">
        <v>126</v>
      </c>
      <c r="F55" s="133">
        <v>5</v>
      </c>
      <c r="G55" s="133">
        <v>45.5</v>
      </c>
      <c r="H55" s="143"/>
      <c r="I55" s="143"/>
      <c r="J55" s="143"/>
      <c r="K55" s="143"/>
      <c r="L55" s="143">
        <f t="shared" si="1"/>
        <v>142.94246573833559</v>
      </c>
      <c r="M55" s="143"/>
      <c r="N55" s="143">
        <f t="shared" si="2"/>
        <v>5.6276561314305349</v>
      </c>
    </row>
    <row r="56" spans="1:14" x14ac:dyDescent="0.35">
      <c r="A56" s="133" t="s">
        <v>579</v>
      </c>
      <c r="B56" s="141" t="s">
        <v>581</v>
      </c>
      <c r="C56" s="133">
        <v>127</v>
      </c>
      <c r="D56" s="142">
        <f t="shared" si="6"/>
        <v>-0.5</v>
      </c>
      <c r="E56" s="133">
        <v>126</v>
      </c>
      <c r="F56" s="133">
        <v>5</v>
      </c>
      <c r="G56" s="133">
        <v>35.5</v>
      </c>
      <c r="H56" s="143"/>
      <c r="I56" s="143"/>
      <c r="J56" s="143"/>
      <c r="K56" s="143"/>
      <c r="L56" s="143">
        <f t="shared" si="1"/>
        <v>111.52653920243766</v>
      </c>
      <c r="M56" s="143"/>
      <c r="N56" s="143">
        <f t="shared" si="2"/>
        <v>4.3908086300172311</v>
      </c>
    </row>
    <row r="57" spans="1:14" x14ac:dyDescent="0.35">
      <c r="A57" s="133" t="s">
        <v>579</v>
      </c>
      <c r="B57" s="141" t="s">
        <v>581</v>
      </c>
      <c r="C57" s="133">
        <v>127</v>
      </c>
      <c r="D57" s="142">
        <f t="shared" si="6"/>
        <v>-0.5</v>
      </c>
      <c r="E57" s="133">
        <v>126</v>
      </c>
      <c r="F57" s="133">
        <v>5</v>
      </c>
      <c r="G57" s="133">
        <v>45.5</v>
      </c>
      <c r="H57" s="143"/>
      <c r="I57" s="143"/>
      <c r="J57" s="143"/>
      <c r="K57" s="143"/>
      <c r="L57" s="143">
        <f t="shared" si="1"/>
        <v>142.94246573833559</v>
      </c>
      <c r="M57" s="143"/>
      <c r="N57" s="143">
        <f t="shared" si="2"/>
        <v>5.6276561314305349</v>
      </c>
    </row>
    <row r="58" spans="1:14" x14ac:dyDescent="0.35">
      <c r="A58" s="133" t="s">
        <v>580</v>
      </c>
      <c r="B58" s="141" t="s">
        <v>582</v>
      </c>
      <c r="C58" s="133">
        <v>162</v>
      </c>
      <c r="D58" s="142">
        <f t="shared" si="6"/>
        <v>-0.5</v>
      </c>
      <c r="E58" s="133">
        <v>161</v>
      </c>
      <c r="F58" s="133">
        <v>8</v>
      </c>
      <c r="G58" s="133">
        <v>35.5</v>
      </c>
      <c r="H58" s="143"/>
      <c r="I58" s="143"/>
      <c r="J58" s="143"/>
      <c r="K58" s="143"/>
      <c r="L58" s="143">
        <f t="shared" si="1"/>
        <v>111.52653920243766</v>
      </c>
      <c r="M58" s="143"/>
      <c r="N58" s="143">
        <f t="shared" si="2"/>
        <v>4.3908086300172311</v>
      </c>
    </row>
    <row r="59" spans="1:14" x14ac:dyDescent="0.35">
      <c r="A59" s="133" t="s">
        <v>580</v>
      </c>
      <c r="B59" s="141" t="s">
        <v>582</v>
      </c>
      <c r="C59" s="133">
        <v>162</v>
      </c>
      <c r="D59" s="142">
        <f t="shared" si="6"/>
        <v>-0.5</v>
      </c>
      <c r="E59" s="133">
        <v>161</v>
      </c>
      <c r="F59" s="133">
        <v>8</v>
      </c>
      <c r="G59" s="133">
        <v>45.5</v>
      </c>
      <c r="H59" s="143"/>
      <c r="I59" s="143"/>
      <c r="J59" s="143"/>
      <c r="K59" s="143"/>
      <c r="L59" s="143">
        <f t="shared" si="1"/>
        <v>142.94246573833559</v>
      </c>
      <c r="M59" s="143"/>
      <c r="N59" s="143">
        <f t="shared" si="2"/>
        <v>5.6276561314305349</v>
      </c>
    </row>
    <row r="62" spans="1:14" x14ac:dyDescent="0.35">
      <c r="B62" s="140"/>
    </row>
    <row r="63" spans="1:14" x14ac:dyDescent="0.35">
      <c r="B63" s="140"/>
    </row>
    <row r="64" spans="1:14" x14ac:dyDescent="0.35">
      <c r="B64" s="140"/>
    </row>
    <row r="70" spans="1:10" x14ac:dyDescent="0.35">
      <c r="A70" s="56"/>
      <c r="B70" s="56"/>
      <c r="C70" s="56"/>
      <c r="D70" s="56"/>
      <c r="E70" s="56"/>
      <c r="F70" s="56"/>
      <c r="G70" s="56"/>
      <c r="H70" s="56"/>
      <c r="I70" s="56"/>
      <c r="J70" s="56"/>
    </row>
    <row r="71" spans="1:10" x14ac:dyDescent="0.35">
      <c r="A71" s="5" t="s">
        <v>441</v>
      </c>
      <c r="B71" s="5"/>
      <c r="D71" s="5"/>
      <c r="E71" s="5">
        <v>93</v>
      </c>
      <c r="F71" s="5">
        <v>4</v>
      </c>
      <c r="G71" s="5">
        <v>30</v>
      </c>
      <c r="H71" s="5"/>
      <c r="I71" s="5"/>
      <c r="J71" s="5" t="s">
        <v>194</v>
      </c>
    </row>
    <row r="72" spans="1:10" x14ac:dyDescent="0.35">
      <c r="A72" s="5" t="s">
        <v>440</v>
      </c>
      <c r="B72" s="5"/>
      <c r="D72" s="5"/>
      <c r="E72" s="5">
        <v>97</v>
      </c>
      <c r="F72" s="5">
        <v>4</v>
      </c>
      <c r="G72" s="5">
        <v>30</v>
      </c>
      <c r="H72" s="5"/>
      <c r="I72" s="5"/>
      <c r="J72" s="5" t="s">
        <v>194</v>
      </c>
    </row>
    <row r="73" spans="1:10" x14ac:dyDescent="0.35">
      <c r="A73" s="5"/>
      <c r="B73" s="5"/>
      <c r="D73" s="5"/>
      <c r="E73" s="5">
        <v>120</v>
      </c>
      <c r="F73" s="5">
        <v>5</v>
      </c>
      <c r="G73" s="5">
        <v>30</v>
      </c>
      <c r="H73" s="5"/>
      <c r="I73" s="5"/>
      <c r="J73" s="5" t="s">
        <v>194</v>
      </c>
    </row>
    <row r="74" spans="1:10" x14ac:dyDescent="0.35">
      <c r="A74" s="5"/>
      <c r="B74" s="5"/>
      <c r="D74" s="5"/>
      <c r="E74" s="5">
        <v>128</v>
      </c>
      <c r="F74" s="5">
        <v>5</v>
      </c>
      <c r="G74" s="5">
        <v>30</v>
      </c>
      <c r="H74" s="5"/>
      <c r="I74" s="5"/>
      <c r="J74" s="5" t="s">
        <v>194</v>
      </c>
    </row>
    <row r="75" spans="1:10" x14ac:dyDescent="0.35">
      <c r="A75" s="5"/>
      <c r="B75" s="5"/>
      <c r="D75" s="5"/>
      <c r="E75" s="5">
        <v>133</v>
      </c>
      <c r="F75" s="5">
        <v>5</v>
      </c>
      <c r="G75" s="5">
        <v>30</v>
      </c>
      <c r="H75" s="5"/>
      <c r="I75" s="5"/>
      <c r="J75" s="5" t="s">
        <v>194</v>
      </c>
    </row>
    <row r="76" spans="1:10" x14ac:dyDescent="0.35">
      <c r="A76" s="5"/>
      <c r="B76" s="5"/>
      <c r="D76" s="5"/>
      <c r="E76" s="5">
        <v>157</v>
      </c>
      <c r="F76" s="5">
        <v>5</v>
      </c>
      <c r="G76" s="5">
        <v>30</v>
      </c>
      <c r="H76" s="5"/>
      <c r="I76" s="5"/>
      <c r="J76" s="5" t="s">
        <v>194</v>
      </c>
    </row>
    <row r="77" spans="1:10" x14ac:dyDescent="0.35">
      <c r="A77" s="5" t="s">
        <v>441</v>
      </c>
      <c r="B77" s="5"/>
      <c r="D77" s="5"/>
      <c r="E77" s="5">
        <v>93</v>
      </c>
      <c r="F77" s="5">
        <v>4</v>
      </c>
      <c r="G77" s="5">
        <v>40</v>
      </c>
      <c r="H77" s="5"/>
      <c r="I77" s="5"/>
      <c r="J77" s="5" t="s">
        <v>194</v>
      </c>
    </row>
    <row r="78" spans="1:10" x14ac:dyDescent="0.35">
      <c r="A78" s="5" t="s">
        <v>440</v>
      </c>
      <c r="B78" s="5"/>
      <c r="D78" s="5"/>
      <c r="E78" s="5">
        <v>97</v>
      </c>
      <c r="F78" s="5">
        <v>4</v>
      </c>
      <c r="G78" s="5">
        <v>40</v>
      </c>
      <c r="H78" s="5"/>
      <c r="I78" s="5"/>
      <c r="J78" s="5" t="s">
        <v>194</v>
      </c>
    </row>
    <row r="79" spans="1:10" x14ac:dyDescent="0.35">
      <c r="A79" s="5"/>
      <c r="B79" s="5"/>
      <c r="D79" s="5"/>
      <c r="E79" s="5">
        <v>120</v>
      </c>
      <c r="F79" s="5">
        <v>5</v>
      </c>
      <c r="G79" s="5">
        <v>40</v>
      </c>
      <c r="H79" s="5"/>
      <c r="I79" s="5"/>
      <c r="J79" s="5" t="s">
        <v>194</v>
      </c>
    </row>
    <row r="80" spans="1:10" x14ac:dyDescent="0.35">
      <c r="A80" s="5"/>
      <c r="B80" s="5"/>
      <c r="D80" s="5"/>
      <c r="E80" s="5">
        <v>128</v>
      </c>
      <c r="F80" s="5">
        <v>5</v>
      </c>
      <c r="G80" s="5">
        <v>40</v>
      </c>
      <c r="H80" s="5"/>
      <c r="I80" s="5"/>
      <c r="J80" s="5" t="s">
        <v>194</v>
      </c>
    </row>
    <row r="81" spans="1:10" x14ac:dyDescent="0.35">
      <c r="A81" s="5"/>
      <c r="B81" s="5"/>
      <c r="D81" s="5"/>
      <c r="E81" s="5">
        <v>133</v>
      </c>
      <c r="F81" s="5">
        <v>5</v>
      </c>
      <c r="G81" s="5">
        <v>40</v>
      </c>
      <c r="H81" s="5"/>
      <c r="I81" s="5"/>
      <c r="J81" s="5" t="s">
        <v>194</v>
      </c>
    </row>
    <row r="82" spans="1:10" x14ac:dyDescent="0.35">
      <c r="A82" s="5"/>
      <c r="B82" s="5"/>
      <c r="D82" s="5"/>
      <c r="E82" s="5">
        <v>157</v>
      </c>
      <c r="F82" s="5">
        <v>6</v>
      </c>
      <c r="G82" s="5">
        <v>40</v>
      </c>
      <c r="H82" s="5"/>
      <c r="I82" s="5"/>
      <c r="J82" s="5" t="s">
        <v>194</v>
      </c>
    </row>
    <row r="83" spans="1:10" x14ac:dyDescent="0.35">
      <c r="A83" s="5"/>
      <c r="B83" s="5"/>
      <c r="D83" s="5"/>
      <c r="E83" s="5">
        <v>182</v>
      </c>
      <c r="F83" s="5">
        <v>6</v>
      </c>
      <c r="G83" s="5">
        <v>40</v>
      </c>
      <c r="H83" s="5"/>
      <c r="I83" s="5"/>
      <c r="J83" s="5" t="s">
        <v>194</v>
      </c>
    </row>
    <row r="84" spans="1:10" x14ac:dyDescent="0.35">
      <c r="A84" s="5"/>
      <c r="B84" s="5"/>
      <c r="D84" s="5"/>
      <c r="E84" s="5">
        <v>133</v>
      </c>
      <c r="F84" s="5">
        <v>8</v>
      </c>
      <c r="G84" s="5">
        <v>55</v>
      </c>
      <c r="H84" s="5"/>
      <c r="I84" s="5"/>
      <c r="J84" s="5" t="s">
        <v>194</v>
      </c>
    </row>
    <row r="85" spans="1:10" x14ac:dyDescent="0.35">
      <c r="A85" s="5"/>
      <c r="B85" s="5"/>
      <c r="D85" s="5"/>
      <c r="E85" s="5">
        <v>157</v>
      </c>
      <c r="F85" s="5">
        <v>8</v>
      </c>
      <c r="G85" s="5">
        <v>55</v>
      </c>
      <c r="H85" s="5"/>
      <c r="I85" s="5"/>
      <c r="J85" s="5" t="s">
        <v>194</v>
      </c>
    </row>
    <row r="86" spans="1:10" x14ac:dyDescent="0.35">
      <c r="A86" s="5"/>
      <c r="B86" s="5"/>
      <c r="D86" s="5"/>
      <c r="E86" s="5">
        <v>182</v>
      </c>
      <c r="F86" s="5">
        <v>8</v>
      </c>
      <c r="G86" s="5">
        <v>55</v>
      </c>
      <c r="H86" s="5"/>
      <c r="I86" s="5"/>
      <c r="J86" s="5" t="s">
        <v>194</v>
      </c>
    </row>
    <row r="87" spans="1:10" x14ac:dyDescent="0.35">
      <c r="A87" s="5"/>
      <c r="B87" s="5"/>
      <c r="D87" s="5"/>
      <c r="E87" s="5"/>
      <c r="G87" s="5"/>
      <c r="H87" s="5"/>
      <c r="I87" s="5"/>
      <c r="J87" s="5"/>
    </row>
    <row r="88" spans="1:10" x14ac:dyDescent="0.35">
      <c r="A88" s="5"/>
      <c r="B88" s="5"/>
      <c r="D88" s="5"/>
      <c r="E88" s="5"/>
      <c r="G88" s="5"/>
      <c r="H88" s="5"/>
      <c r="I88" s="5"/>
      <c r="J88" s="5"/>
    </row>
    <row r="89" spans="1:10" x14ac:dyDescent="0.35">
      <c r="A89" s="5"/>
      <c r="B89" s="5"/>
      <c r="D89" s="5"/>
      <c r="E89" s="5">
        <v>94</v>
      </c>
      <c r="G89" s="5">
        <v>30</v>
      </c>
      <c r="H89" s="5"/>
      <c r="I89" s="5" t="s">
        <v>192</v>
      </c>
      <c r="J89" s="5" t="s">
        <v>193</v>
      </c>
    </row>
    <row r="91" spans="1:10" x14ac:dyDescent="0.35">
      <c r="B91" t="s">
        <v>583</v>
      </c>
    </row>
  </sheetData>
  <phoneticPr fontId="1" type="noConversion"/>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77DDB-B6D9-4CBA-9145-50EF6FDCE517}">
  <dimension ref="A1:V159"/>
  <sheetViews>
    <sheetView zoomScale="70" zoomScaleNormal="70" workbookViewId="0">
      <pane ySplit="1" topLeftCell="A3" activePane="bottomLeft" state="frozen"/>
      <selection pane="bottomLeft" activeCell="F3" sqref="F3"/>
    </sheetView>
  </sheetViews>
  <sheetFormatPr defaultColWidth="9.1796875" defaultRowHeight="14.5" x14ac:dyDescent="0.35"/>
  <cols>
    <col min="1" max="1" width="28.1796875" style="3" customWidth="1"/>
    <col min="2" max="2" width="12.81640625" style="3" customWidth="1"/>
    <col min="3" max="3" width="19.453125" style="1" customWidth="1"/>
    <col min="4" max="5" width="17.453125" style="1" customWidth="1"/>
    <col min="6" max="6" width="13.1796875" style="1" customWidth="1"/>
    <col min="7" max="7" width="13.7265625" style="1" customWidth="1"/>
    <col min="8" max="8" width="19.453125" style="1" customWidth="1"/>
    <col min="9" max="10" width="12.1796875" style="1" customWidth="1"/>
    <col min="11" max="11" width="14.1796875" style="1" customWidth="1"/>
    <col min="12" max="12" width="16.7265625" style="1" customWidth="1"/>
    <col min="13" max="14" width="19.453125" style="1" customWidth="1"/>
    <col min="15" max="15" width="21.453125" style="5" customWidth="1"/>
    <col min="16" max="16" width="13.81640625" style="1" customWidth="1"/>
    <col min="17" max="17" width="14.1796875" style="1" customWidth="1"/>
    <col min="18" max="18" width="10.54296875" style="5" customWidth="1"/>
    <col min="19" max="19" width="25.81640625" style="5" customWidth="1"/>
    <col min="20" max="20" width="11.453125" customWidth="1"/>
    <col min="21" max="21" width="10.54296875" style="70" bestFit="1" customWidth="1"/>
    <col min="22" max="22" width="46.453125" customWidth="1"/>
  </cols>
  <sheetData>
    <row r="1" spans="1:22" s="10" customFormat="1" ht="40" customHeight="1" x14ac:dyDescent="0.35">
      <c r="A1" s="8" t="s">
        <v>3</v>
      </c>
      <c r="B1" s="8" t="s">
        <v>104</v>
      </c>
      <c r="C1" s="9" t="s">
        <v>195</v>
      </c>
      <c r="D1" s="9" t="s">
        <v>196</v>
      </c>
      <c r="E1" s="9" t="s">
        <v>197</v>
      </c>
      <c r="F1" s="9" t="s">
        <v>198</v>
      </c>
      <c r="G1" s="9" t="s">
        <v>199</v>
      </c>
      <c r="H1" s="9" t="s">
        <v>200</v>
      </c>
      <c r="I1" s="9" t="s">
        <v>201</v>
      </c>
      <c r="J1" s="9" t="s">
        <v>202</v>
      </c>
      <c r="K1" s="9" t="s">
        <v>203</v>
      </c>
      <c r="L1" s="9" t="s">
        <v>204</v>
      </c>
      <c r="M1" s="9" t="s">
        <v>205</v>
      </c>
      <c r="N1" s="9" t="s">
        <v>206</v>
      </c>
      <c r="O1" s="49" t="s">
        <v>211</v>
      </c>
      <c r="P1" s="9" t="s">
        <v>207</v>
      </c>
      <c r="Q1" s="9" t="s">
        <v>208</v>
      </c>
      <c r="R1" s="9" t="s">
        <v>209</v>
      </c>
      <c r="S1" s="49" t="s">
        <v>210</v>
      </c>
      <c r="T1" s="10" t="s">
        <v>456</v>
      </c>
      <c r="U1" s="122" t="s">
        <v>212</v>
      </c>
      <c r="V1" s="10" t="s">
        <v>213</v>
      </c>
    </row>
    <row r="2" spans="1:22" ht="40" customHeight="1" x14ac:dyDescent="0.35">
      <c r="A2" s="3" t="s">
        <v>214</v>
      </c>
      <c r="B2" s="3" t="s">
        <v>194</v>
      </c>
      <c r="C2" s="1">
        <v>0</v>
      </c>
      <c r="D2" s="1">
        <v>50</v>
      </c>
      <c r="E2" s="1" t="s">
        <v>127</v>
      </c>
      <c r="F2" s="1">
        <v>12</v>
      </c>
      <c r="G2" s="1">
        <v>230</v>
      </c>
      <c r="H2" s="1" t="s">
        <v>215</v>
      </c>
      <c r="I2" s="1">
        <v>26</v>
      </c>
      <c r="J2" s="1">
        <v>605</v>
      </c>
      <c r="K2" s="1">
        <v>45</v>
      </c>
      <c r="L2" s="1" t="s">
        <v>216</v>
      </c>
      <c r="M2" s="1" t="s">
        <v>25</v>
      </c>
      <c r="N2" s="1" t="s">
        <v>29</v>
      </c>
      <c r="O2" s="5">
        <v>22</v>
      </c>
      <c r="Q2" s="53">
        <v>3</v>
      </c>
      <c r="R2" s="5">
        <v>310</v>
      </c>
    </row>
    <row r="3" spans="1:22" ht="40" customHeight="1" x14ac:dyDescent="0.35">
      <c r="A3" s="3" t="s">
        <v>217</v>
      </c>
      <c r="B3" s="3" t="s">
        <v>194</v>
      </c>
      <c r="C3" s="1">
        <v>0</v>
      </c>
      <c r="D3" s="1">
        <v>50</v>
      </c>
      <c r="E3" s="1" t="s">
        <v>127</v>
      </c>
      <c r="F3" s="1">
        <v>12</v>
      </c>
      <c r="G3" s="1">
        <v>230</v>
      </c>
      <c r="H3" s="1" t="s">
        <v>215</v>
      </c>
      <c r="I3" s="1">
        <v>23</v>
      </c>
      <c r="J3" s="1">
        <v>544</v>
      </c>
      <c r="K3" s="1">
        <v>45</v>
      </c>
      <c r="L3" s="1" t="s">
        <v>216</v>
      </c>
      <c r="M3" s="1" t="s">
        <v>25</v>
      </c>
      <c r="N3" s="1" t="s">
        <v>25</v>
      </c>
      <c r="O3" s="5">
        <v>22</v>
      </c>
      <c r="Q3" s="53">
        <v>3.3</v>
      </c>
      <c r="R3" s="5">
        <v>310</v>
      </c>
    </row>
    <row r="4" spans="1:22" ht="40" customHeight="1" x14ac:dyDescent="0.35">
      <c r="A4" s="3" t="s">
        <v>218</v>
      </c>
      <c r="B4" s="3" t="s">
        <v>194</v>
      </c>
      <c r="C4" s="1">
        <v>50.01</v>
      </c>
      <c r="D4" s="1">
        <v>100</v>
      </c>
      <c r="E4" s="1" t="s">
        <v>127</v>
      </c>
      <c r="F4" s="1">
        <v>12</v>
      </c>
      <c r="G4" s="1">
        <v>230</v>
      </c>
      <c r="H4" s="1" t="s">
        <v>215</v>
      </c>
      <c r="K4" s="1">
        <v>59</v>
      </c>
      <c r="L4" s="1" t="s">
        <v>216</v>
      </c>
      <c r="M4" s="1" t="s">
        <v>25</v>
      </c>
      <c r="N4" s="1" t="s">
        <v>29</v>
      </c>
      <c r="O4" s="5">
        <v>22</v>
      </c>
      <c r="Q4" s="53">
        <v>5</v>
      </c>
      <c r="R4" s="5">
        <v>345</v>
      </c>
    </row>
    <row r="5" spans="1:22" ht="40" customHeight="1" x14ac:dyDescent="0.35">
      <c r="A5" s="3" t="s">
        <v>219</v>
      </c>
      <c r="B5" s="3" t="s">
        <v>194</v>
      </c>
      <c r="C5" s="1">
        <v>50.01</v>
      </c>
      <c r="D5" s="1">
        <v>100</v>
      </c>
      <c r="E5" s="1" t="s">
        <v>127</v>
      </c>
      <c r="F5" s="1">
        <v>12</v>
      </c>
      <c r="G5" s="1">
        <v>230</v>
      </c>
      <c r="H5" s="1" t="s">
        <v>215</v>
      </c>
      <c r="K5" s="1">
        <v>59</v>
      </c>
      <c r="L5" s="1" t="s">
        <v>216</v>
      </c>
      <c r="M5" s="1" t="s">
        <v>25</v>
      </c>
      <c r="N5" s="1" t="s">
        <v>25</v>
      </c>
      <c r="O5" s="5">
        <v>22</v>
      </c>
      <c r="Q5" s="53">
        <v>5.2</v>
      </c>
      <c r="R5" s="5">
        <v>345</v>
      </c>
    </row>
    <row r="6" spans="1:22" ht="40" customHeight="1" x14ac:dyDescent="0.35">
      <c r="A6" s="3" t="s">
        <v>220</v>
      </c>
      <c r="B6" s="3" t="s">
        <v>194</v>
      </c>
      <c r="C6" s="1">
        <v>100.01</v>
      </c>
      <c r="D6" s="1">
        <v>150</v>
      </c>
      <c r="E6" s="1" t="s">
        <v>127</v>
      </c>
      <c r="F6" s="1">
        <v>10</v>
      </c>
      <c r="G6" s="1">
        <v>230</v>
      </c>
      <c r="H6" s="1" t="s">
        <v>215</v>
      </c>
      <c r="K6" s="1">
        <v>59</v>
      </c>
      <c r="L6" s="1" t="s">
        <v>216</v>
      </c>
      <c r="M6" s="1" t="s">
        <v>25</v>
      </c>
      <c r="N6" s="1" t="s">
        <v>29</v>
      </c>
      <c r="O6" s="5">
        <v>22</v>
      </c>
      <c r="Q6" s="53">
        <v>8</v>
      </c>
      <c r="R6" s="5">
        <v>390</v>
      </c>
    </row>
    <row r="7" spans="1:22" ht="40" customHeight="1" x14ac:dyDescent="0.35">
      <c r="A7" s="3" t="s">
        <v>221</v>
      </c>
      <c r="B7" s="3" t="s">
        <v>194</v>
      </c>
      <c r="C7" s="1">
        <v>100.01</v>
      </c>
      <c r="D7" s="1">
        <v>150</v>
      </c>
      <c r="E7" s="1" t="s">
        <v>127</v>
      </c>
      <c r="F7" s="1">
        <v>10</v>
      </c>
      <c r="G7" s="1">
        <v>230</v>
      </c>
      <c r="H7" s="1" t="s">
        <v>215</v>
      </c>
      <c r="K7" s="1">
        <v>59</v>
      </c>
      <c r="L7" s="1" t="s">
        <v>216</v>
      </c>
      <c r="M7" s="1" t="s">
        <v>25</v>
      </c>
      <c r="N7" s="1" t="s">
        <v>25</v>
      </c>
      <c r="O7" s="5">
        <v>22</v>
      </c>
      <c r="Q7" s="53">
        <v>8.3000000000000007</v>
      </c>
      <c r="R7" s="5">
        <v>390</v>
      </c>
    </row>
    <row r="8" spans="1:22" ht="40" customHeight="1" x14ac:dyDescent="0.35">
      <c r="A8" s="3" t="s">
        <v>222</v>
      </c>
      <c r="B8" s="3" t="s">
        <v>194</v>
      </c>
      <c r="C8" s="1">
        <v>150.01</v>
      </c>
      <c r="D8" s="1">
        <v>230</v>
      </c>
      <c r="E8" s="1" t="s">
        <v>127</v>
      </c>
      <c r="F8" s="1">
        <v>6</v>
      </c>
      <c r="G8" s="1">
        <v>230</v>
      </c>
      <c r="H8" s="1" t="s">
        <v>215</v>
      </c>
      <c r="K8" s="1">
        <v>92</v>
      </c>
      <c r="L8" s="1" t="s">
        <v>216</v>
      </c>
      <c r="M8" s="1" t="s">
        <v>25</v>
      </c>
      <c r="N8" s="1" t="s">
        <v>25</v>
      </c>
      <c r="O8" s="5">
        <v>22</v>
      </c>
      <c r="Q8" s="53">
        <v>12</v>
      </c>
      <c r="R8" s="5">
        <v>570</v>
      </c>
    </row>
    <row r="9" spans="1:22" ht="40" customHeight="1" x14ac:dyDescent="0.35">
      <c r="A9" s="3" t="s">
        <v>223</v>
      </c>
      <c r="B9" s="3" t="s">
        <v>194</v>
      </c>
      <c r="C9" s="1">
        <v>230.01</v>
      </c>
      <c r="D9" s="1">
        <v>350</v>
      </c>
      <c r="E9" s="1" t="s">
        <v>127</v>
      </c>
      <c r="F9" s="1">
        <v>7</v>
      </c>
      <c r="G9" s="1">
        <v>230</v>
      </c>
      <c r="H9" s="1" t="s">
        <v>215</v>
      </c>
      <c r="K9" s="1">
        <v>92</v>
      </c>
      <c r="L9" s="1" t="s">
        <v>216</v>
      </c>
      <c r="M9" s="1" t="s">
        <v>25</v>
      </c>
      <c r="N9" s="1" t="s">
        <v>25</v>
      </c>
      <c r="O9" s="5">
        <v>22</v>
      </c>
      <c r="Q9" s="53">
        <v>14</v>
      </c>
      <c r="R9" s="5">
        <v>670</v>
      </c>
    </row>
    <row r="10" spans="1:22" ht="40" customHeight="1" x14ac:dyDescent="0.35">
      <c r="A10" s="3" t="s">
        <v>224</v>
      </c>
      <c r="B10" s="3" t="s">
        <v>224</v>
      </c>
      <c r="C10" s="3" t="s">
        <v>224</v>
      </c>
      <c r="D10" s="3" t="s">
        <v>224</v>
      </c>
      <c r="H10" s="86" t="s">
        <v>428</v>
      </c>
      <c r="N10" s="86" t="s">
        <v>428</v>
      </c>
      <c r="Q10" s="53"/>
    </row>
    <row r="11" spans="1:22" ht="40" customHeight="1" x14ac:dyDescent="0.35">
      <c r="A11" s="3" t="s">
        <v>225</v>
      </c>
      <c r="B11" s="3" t="s">
        <v>226</v>
      </c>
      <c r="C11" s="1">
        <f>D9+0.01</f>
        <v>350.01</v>
      </c>
      <c r="D11" s="1">
        <v>450</v>
      </c>
      <c r="E11" s="1" t="s">
        <v>127</v>
      </c>
      <c r="F11" s="1">
        <v>8</v>
      </c>
      <c r="G11" s="1">
        <v>230</v>
      </c>
      <c r="H11" s="1" t="s">
        <v>215</v>
      </c>
      <c r="I11" s="1">
        <v>85</v>
      </c>
      <c r="K11" s="1">
        <v>89</v>
      </c>
      <c r="L11" s="1" t="s">
        <v>216</v>
      </c>
      <c r="M11" s="1" t="s">
        <v>25</v>
      </c>
      <c r="N11" s="146" t="s">
        <v>588</v>
      </c>
      <c r="O11" s="5">
        <v>15</v>
      </c>
      <c r="Q11" s="53">
        <v>16</v>
      </c>
      <c r="R11" s="5">
        <v>1200</v>
      </c>
    </row>
    <row r="12" spans="1:22" ht="40" customHeight="1" x14ac:dyDescent="0.35">
      <c r="A12" s="3" t="s">
        <v>227</v>
      </c>
      <c r="B12" s="3" t="s">
        <v>226</v>
      </c>
      <c r="C12" s="1">
        <f>D11+0.01</f>
        <v>450.01</v>
      </c>
      <c r="D12" s="1">
        <v>600</v>
      </c>
      <c r="E12" s="1" t="s">
        <v>127</v>
      </c>
      <c r="F12" s="1">
        <v>9</v>
      </c>
      <c r="G12" s="1">
        <v>230</v>
      </c>
      <c r="H12" s="1" t="s">
        <v>215</v>
      </c>
      <c r="I12" s="1">
        <v>83</v>
      </c>
      <c r="K12" s="1">
        <v>89</v>
      </c>
      <c r="L12" s="1" t="s">
        <v>216</v>
      </c>
      <c r="M12" s="1" t="s">
        <v>25</v>
      </c>
      <c r="N12" s="1" t="s">
        <v>29</v>
      </c>
      <c r="Q12" s="53">
        <v>19</v>
      </c>
      <c r="R12" s="5">
        <v>920</v>
      </c>
    </row>
    <row r="13" spans="1:22" ht="40" customHeight="1" x14ac:dyDescent="0.35">
      <c r="A13" s="144" t="s">
        <v>577</v>
      </c>
      <c r="B13" s="144" t="s">
        <v>226</v>
      </c>
      <c r="C13" s="141">
        <v>0.01</v>
      </c>
      <c r="D13" s="141">
        <v>150</v>
      </c>
      <c r="E13" s="141" t="s">
        <v>127</v>
      </c>
      <c r="F13" s="141">
        <v>8</v>
      </c>
      <c r="G13" s="141">
        <v>230</v>
      </c>
      <c r="H13" s="141" t="s">
        <v>215</v>
      </c>
      <c r="I13" s="141">
        <v>69</v>
      </c>
      <c r="J13" s="141"/>
      <c r="K13" s="141">
        <v>80</v>
      </c>
      <c r="L13" s="141"/>
      <c r="M13" s="141" t="s">
        <v>25</v>
      </c>
      <c r="N13" s="141" t="s">
        <v>25</v>
      </c>
      <c r="O13" s="133">
        <v>17</v>
      </c>
      <c r="P13" s="141"/>
      <c r="Q13" s="53">
        <v>12</v>
      </c>
      <c r="R13" s="133">
        <v>500</v>
      </c>
      <c r="S13" s="133"/>
      <c r="T13" s="133" t="e" vm="4">
        <v>#VALUE!</v>
      </c>
      <c r="U13" s="145"/>
      <c r="V13" s="143"/>
    </row>
    <row r="14" spans="1:22" ht="40" customHeight="1" x14ac:dyDescent="0.35">
      <c r="A14" s="144" t="s">
        <v>584</v>
      </c>
      <c r="B14" s="144" t="s">
        <v>226</v>
      </c>
      <c r="C14" s="141">
        <v>150.01</v>
      </c>
      <c r="D14" s="141">
        <v>200</v>
      </c>
      <c r="E14" s="141" t="s">
        <v>127</v>
      </c>
      <c r="F14" s="141">
        <v>8</v>
      </c>
      <c r="G14" s="141">
        <v>230</v>
      </c>
      <c r="H14" s="141" t="s">
        <v>215</v>
      </c>
      <c r="I14" s="141">
        <v>69</v>
      </c>
      <c r="J14" s="141"/>
      <c r="K14" s="141">
        <v>80</v>
      </c>
      <c r="L14" s="141"/>
      <c r="M14" s="141" t="s">
        <v>25</v>
      </c>
      <c r="N14" s="141" t="s">
        <v>25</v>
      </c>
      <c r="O14" s="133">
        <v>17</v>
      </c>
      <c r="P14" s="141"/>
      <c r="Q14" s="53">
        <v>13.4</v>
      </c>
      <c r="R14" s="133">
        <v>620</v>
      </c>
      <c r="S14" s="133"/>
      <c r="T14" s="133" t="e" vm="4">
        <v>#VALUE!</v>
      </c>
      <c r="U14" s="145"/>
      <c r="V14" s="143"/>
    </row>
    <row r="15" spans="1:22" ht="40" customHeight="1" x14ac:dyDescent="0.35">
      <c r="A15" s="144" t="s">
        <v>585</v>
      </c>
      <c r="B15" s="144" t="s">
        <v>226</v>
      </c>
      <c r="C15" s="141">
        <v>200.01</v>
      </c>
      <c r="D15" s="141">
        <v>250</v>
      </c>
      <c r="E15" s="141" t="s">
        <v>127</v>
      </c>
      <c r="F15" s="141">
        <v>8</v>
      </c>
      <c r="G15" s="141">
        <v>230</v>
      </c>
      <c r="H15" s="141" t="s">
        <v>215</v>
      </c>
      <c r="I15" s="141">
        <v>69</v>
      </c>
      <c r="J15" s="141"/>
      <c r="K15" s="141">
        <v>80</v>
      </c>
      <c r="L15" s="141"/>
      <c r="M15" s="141" t="s">
        <v>25</v>
      </c>
      <c r="N15" s="141" t="s">
        <v>25</v>
      </c>
      <c r="O15" s="133">
        <v>21</v>
      </c>
      <c r="P15" s="141"/>
      <c r="Q15" s="53">
        <v>14</v>
      </c>
      <c r="R15" s="133">
        <v>680</v>
      </c>
      <c r="S15" s="133"/>
      <c r="T15" s="133" t="e" vm="4">
        <v>#VALUE!</v>
      </c>
      <c r="U15" s="145"/>
      <c r="V15" s="143"/>
    </row>
    <row r="16" spans="1:22" ht="40" customHeight="1" x14ac:dyDescent="0.35">
      <c r="A16" s="144" t="s">
        <v>586</v>
      </c>
      <c r="B16" s="144" t="s">
        <v>226</v>
      </c>
      <c r="C16" s="141">
        <v>250.01</v>
      </c>
      <c r="D16" s="141">
        <v>300</v>
      </c>
      <c r="E16" s="141" t="s">
        <v>127</v>
      </c>
      <c r="F16" s="141">
        <v>8</v>
      </c>
      <c r="G16" s="141">
        <v>230</v>
      </c>
      <c r="H16" s="141" t="s">
        <v>215</v>
      </c>
      <c r="I16" s="141">
        <v>68</v>
      </c>
      <c r="J16" s="141"/>
      <c r="K16" s="141">
        <v>89</v>
      </c>
      <c r="L16" s="141"/>
      <c r="M16" s="141" t="s">
        <v>25</v>
      </c>
      <c r="N16" s="141" t="s">
        <v>25</v>
      </c>
      <c r="O16" s="133">
        <v>17</v>
      </c>
      <c r="P16" s="141"/>
      <c r="Q16" s="53">
        <v>13.3</v>
      </c>
      <c r="R16" s="133">
        <v>855</v>
      </c>
      <c r="S16" s="133"/>
      <c r="T16" s="133" t="e" vm="4">
        <v>#VALUE!</v>
      </c>
      <c r="U16" s="145"/>
      <c r="V16" s="143"/>
    </row>
    <row r="17" spans="1:22" ht="40" customHeight="1" x14ac:dyDescent="0.35">
      <c r="A17" s="144" t="s">
        <v>587</v>
      </c>
      <c r="B17" s="144" t="s">
        <v>226</v>
      </c>
      <c r="C17" s="141">
        <v>300.01</v>
      </c>
      <c r="D17" s="141">
        <v>350</v>
      </c>
      <c r="E17" s="141" t="s">
        <v>127</v>
      </c>
      <c r="F17" s="141">
        <v>8</v>
      </c>
      <c r="G17" s="141">
        <v>230</v>
      </c>
      <c r="H17" s="141" t="s">
        <v>215</v>
      </c>
      <c r="I17" s="141">
        <v>85</v>
      </c>
      <c r="J17" s="141"/>
      <c r="K17" s="141">
        <v>89</v>
      </c>
      <c r="L17" s="141"/>
      <c r="M17" s="141" t="s">
        <v>25</v>
      </c>
      <c r="N17" s="141" t="s">
        <v>25</v>
      </c>
      <c r="O17" s="133">
        <v>15</v>
      </c>
      <c r="P17" s="141"/>
      <c r="Q17" s="53">
        <v>19.600000000000001</v>
      </c>
      <c r="R17" s="133">
        <v>990</v>
      </c>
      <c r="S17" s="133"/>
      <c r="T17" s="133" t="e" vm="4">
        <v>#VALUE!</v>
      </c>
      <c r="U17" s="145"/>
      <c r="V17" s="143"/>
    </row>
    <row r="18" spans="1:22" s="99" customFormat="1" ht="40" customHeight="1" x14ac:dyDescent="0.35">
      <c r="A18" s="96" t="s">
        <v>224</v>
      </c>
      <c r="B18" s="96" t="s">
        <v>224</v>
      </c>
      <c r="C18" s="96" t="s">
        <v>224</v>
      </c>
      <c r="D18" s="96" t="s">
        <v>224</v>
      </c>
      <c r="E18" s="97"/>
      <c r="F18" s="97"/>
      <c r="G18" s="97"/>
      <c r="H18" s="98" t="s">
        <v>428</v>
      </c>
      <c r="I18" s="97"/>
      <c r="J18" s="97"/>
      <c r="K18" s="97"/>
      <c r="L18" s="97"/>
      <c r="M18" s="97"/>
      <c r="N18" s="98" t="s">
        <v>428</v>
      </c>
      <c r="O18" s="100"/>
      <c r="P18" s="97"/>
      <c r="Q18" s="97"/>
      <c r="R18" s="100"/>
      <c r="S18" s="100"/>
      <c r="U18" s="101"/>
    </row>
    <row r="19" spans="1:22" s="55" customFormat="1" ht="40" customHeight="1" x14ac:dyDescent="0.35">
      <c r="A19" s="3" t="s">
        <v>228</v>
      </c>
      <c r="B19" s="3" t="s">
        <v>229</v>
      </c>
      <c r="C19" s="1">
        <v>0</v>
      </c>
      <c r="D19" s="1">
        <v>10</v>
      </c>
      <c r="E19" s="1" t="s">
        <v>127</v>
      </c>
      <c r="F19" s="1">
        <v>32</v>
      </c>
      <c r="G19" s="1">
        <v>230</v>
      </c>
      <c r="H19" s="1" t="s">
        <v>215</v>
      </c>
      <c r="I19" s="1">
        <v>23</v>
      </c>
      <c r="J19" s="1">
        <v>555</v>
      </c>
      <c r="K19" s="1">
        <v>48</v>
      </c>
      <c r="L19" s="1" t="s">
        <v>216</v>
      </c>
      <c r="M19" s="1" t="s">
        <v>25</v>
      </c>
      <c r="N19" s="1" t="s">
        <v>29</v>
      </c>
      <c r="O19" s="1">
        <v>46</v>
      </c>
      <c r="P19" s="1"/>
      <c r="Q19" s="1">
        <v>2.44</v>
      </c>
      <c r="R19" s="1">
        <v>160</v>
      </c>
      <c r="S19" s="1"/>
      <c r="U19" s="103"/>
    </row>
    <row r="20" spans="1:22" s="55" customFormat="1" ht="40" customHeight="1" x14ac:dyDescent="0.35">
      <c r="A20" s="3" t="s">
        <v>230</v>
      </c>
      <c r="B20" s="3" t="s">
        <v>229</v>
      </c>
      <c r="C20" s="1">
        <f t="shared" ref="C20:C32" si="0">D19+0.01</f>
        <v>10.01</v>
      </c>
      <c r="D20" s="1">
        <v>20</v>
      </c>
      <c r="E20" s="1" t="s">
        <v>127</v>
      </c>
      <c r="F20" s="1">
        <v>17</v>
      </c>
      <c r="G20" s="1">
        <v>230</v>
      </c>
      <c r="H20" s="1" t="s">
        <v>215</v>
      </c>
      <c r="I20" s="1">
        <v>28</v>
      </c>
      <c r="J20" s="1">
        <v>774</v>
      </c>
      <c r="K20" s="1">
        <v>48</v>
      </c>
      <c r="L20" s="1" t="s">
        <v>216</v>
      </c>
      <c r="M20" s="1" t="s">
        <v>25</v>
      </c>
      <c r="N20" s="1" t="s">
        <v>25</v>
      </c>
      <c r="O20" s="1">
        <v>34</v>
      </c>
      <c r="P20" s="1"/>
      <c r="Q20" s="1">
        <v>2.76</v>
      </c>
      <c r="R20" s="1">
        <v>160</v>
      </c>
      <c r="S20" s="1"/>
      <c r="U20" s="103"/>
    </row>
    <row r="21" spans="1:22" s="55" customFormat="1" ht="40" customHeight="1" x14ac:dyDescent="0.35">
      <c r="A21" s="3" t="s">
        <v>462</v>
      </c>
      <c r="B21" s="3" t="s">
        <v>229</v>
      </c>
      <c r="C21" s="1">
        <f t="shared" si="0"/>
        <v>20.010000000000002</v>
      </c>
      <c r="D21" s="1">
        <v>25</v>
      </c>
      <c r="E21" s="1" t="s">
        <v>127</v>
      </c>
      <c r="F21" s="1">
        <v>17</v>
      </c>
      <c r="G21" s="1">
        <v>230</v>
      </c>
      <c r="H21" s="1" t="s">
        <v>215</v>
      </c>
      <c r="I21" s="1"/>
      <c r="J21" s="1">
        <v>663</v>
      </c>
      <c r="K21" s="1">
        <v>48</v>
      </c>
      <c r="L21" s="1" t="s">
        <v>216</v>
      </c>
      <c r="M21" s="1" t="s">
        <v>25</v>
      </c>
      <c r="N21" s="1" t="s">
        <v>29</v>
      </c>
      <c r="O21" s="1">
        <v>46</v>
      </c>
      <c r="P21" s="1"/>
      <c r="Q21" s="1">
        <v>3.09</v>
      </c>
      <c r="R21" s="1">
        <v>180</v>
      </c>
      <c r="S21" s="1"/>
      <c r="U21" s="103"/>
    </row>
    <row r="22" spans="1:22" s="55" customFormat="1" ht="40" customHeight="1" x14ac:dyDescent="0.35">
      <c r="A22" s="55" t="s">
        <v>231</v>
      </c>
      <c r="B22" s="3" t="s">
        <v>229</v>
      </c>
      <c r="C22" s="1">
        <f>D21+0.01</f>
        <v>25.01</v>
      </c>
      <c r="D22" s="1">
        <v>30</v>
      </c>
      <c r="E22" s="1" t="s">
        <v>127</v>
      </c>
      <c r="F22" s="1">
        <v>12</v>
      </c>
      <c r="G22" s="1">
        <v>230</v>
      </c>
      <c r="H22" s="1" t="s">
        <v>215</v>
      </c>
      <c r="I22" s="1"/>
      <c r="J22" s="1"/>
      <c r="K22" s="1">
        <v>48</v>
      </c>
      <c r="L22" s="1" t="s">
        <v>216</v>
      </c>
      <c r="M22" s="1" t="s">
        <v>25</v>
      </c>
      <c r="N22" s="1" t="s">
        <v>25</v>
      </c>
      <c r="O22" s="1">
        <v>46</v>
      </c>
      <c r="Q22" s="1">
        <v>3.2</v>
      </c>
      <c r="R22" s="1">
        <v>240</v>
      </c>
    </row>
    <row r="23" spans="1:22" s="55" customFormat="1" ht="40" customHeight="1" x14ac:dyDescent="0.35">
      <c r="A23" s="55" t="s">
        <v>232</v>
      </c>
      <c r="B23" s="3" t="s">
        <v>229</v>
      </c>
      <c r="C23" s="1">
        <f>C22</f>
        <v>25.01</v>
      </c>
      <c r="D23" s="1">
        <v>30</v>
      </c>
      <c r="E23" s="1" t="s">
        <v>127</v>
      </c>
      <c r="F23" s="1">
        <v>17</v>
      </c>
      <c r="G23" s="1">
        <v>230</v>
      </c>
      <c r="H23" s="1" t="s">
        <v>215</v>
      </c>
      <c r="I23" s="1"/>
      <c r="J23" s="1"/>
      <c r="K23" s="1">
        <v>48</v>
      </c>
      <c r="L23" s="1" t="s">
        <v>216</v>
      </c>
      <c r="M23" s="1" t="s">
        <v>25</v>
      </c>
      <c r="N23" s="1" t="s">
        <v>25</v>
      </c>
      <c r="O23" s="1">
        <v>34</v>
      </c>
      <c r="Q23" s="1">
        <v>3.2</v>
      </c>
      <c r="R23" s="1">
        <v>240</v>
      </c>
    </row>
    <row r="24" spans="1:22" s="55" customFormat="1" ht="40" customHeight="1" x14ac:dyDescent="0.35">
      <c r="A24" s="3" t="s">
        <v>233</v>
      </c>
      <c r="B24" s="3" t="s">
        <v>229</v>
      </c>
      <c r="C24" s="1">
        <f>D22+0.01</f>
        <v>30.01</v>
      </c>
      <c r="D24" s="1">
        <v>35</v>
      </c>
      <c r="E24" s="1" t="s">
        <v>127</v>
      </c>
      <c r="F24" s="1">
        <v>17</v>
      </c>
      <c r="G24" s="1">
        <v>230</v>
      </c>
      <c r="H24" s="1" t="s">
        <v>215</v>
      </c>
      <c r="I24" s="1"/>
      <c r="J24" s="1"/>
      <c r="K24" s="1">
        <v>48</v>
      </c>
      <c r="L24" s="1" t="s">
        <v>216</v>
      </c>
      <c r="M24" s="1" t="s">
        <v>25</v>
      </c>
      <c r="N24" s="1" t="s">
        <v>29</v>
      </c>
      <c r="O24" s="1">
        <v>46</v>
      </c>
      <c r="P24" s="1"/>
      <c r="Q24" s="1">
        <v>3.38</v>
      </c>
      <c r="R24" s="1">
        <v>270</v>
      </c>
      <c r="S24" s="1"/>
      <c r="U24" s="103"/>
    </row>
    <row r="25" spans="1:22" s="55" customFormat="1" ht="40" customHeight="1" x14ac:dyDescent="0.35">
      <c r="A25" s="3" t="s">
        <v>234</v>
      </c>
      <c r="B25" s="3" t="s">
        <v>229</v>
      </c>
      <c r="C25" s="1">
        <f t="shared" si="0"/>
        <v>35.01</v>
      </c>
      <c r="D25" s="1">
        <v>40</v>
      </c>
      <c r="E25" s="1" t="s">
        <v>127</v>
      </c>
      <c r="F25" s="1">
        <v>17</v>
      </c>
      <c r="G25" s="1">
        <v>230</v>
      </c>
      <c r="H25" s="1" t="s">
        <v>215</v>
      </c>
      <c r="I25" s="1"/>
      <c r="J25" s="1"/>
      <c r="K25" s="1">
        <v>48</v>
      </c>
      <c r="L25" s="1" t="s">
        <v>216</v>
      </c>
      <c r="M25" s="1" t="s">
        <v>25</v>
      </c>
      <c r="N25" s="1" t="s">
        <v>25</v>
      </c>
      <c r="O25" s="1">
        <v>34</v>
      </c>
      <c r="P25" s="1"/>
      <c r="Q25" s="1">
        <v>3.38</v>
      </c>
      <c r="R25" s="1">
        <v>270</v>
      </c>
      <c r="S25" s="1"/>
      <c r="U25" s="103"/>
    </row>
    <row r="26" spans="1:22" s="55" customFormat="1" ht="40" customHeight="1" x14ac:dyDescent="0.35">
      <c r="A26" s="3" t="s">
        <v>235</v>
      </c>
      <c r="B26" s="3" t="s">
        <v>229</v>
      </c>
      <c r="C26" s="1">
        <f t="shared" si="0"/>
        <v>40.01</v>
      </c>
      <c r="D26" s="1">
        <v>50</v>
      </c>
      <c r="E26" s="1" t="s">
        <v>127</v>
      </c>
      <c r="F26" s="1">
        <v>12</v>
      </c>
      <c r="G26" s="1">
        <v>230</v>
      </c>
      <c r="H26" s="1" t="s">
        <v>215</v>
      </c>
      <c r="I26" s="1"/>
      <c r="J26" s="1"/>
      <c r="K26" s="1">
        <v>48</v>
      </c>
      <c r="L26" s="1" t="s">
        <v>216</v>
      </c>
      <c r="M26" s="1" t="s">
        <v>25</v>
      </c>
      <c r="N26" s="1" t="s">
        <v>29</v>
      </c>
      <c r="O26" s="1">
        <v>46</v>
      </c>
      <c r="P26" s="1"/>
      <c r="Q26" s="1">
        <v>3.09</v>
      </c>
      <c r="R26" s="1">
        <v>240</v>
      </c>
      <c r="S26" s="1"/>
      <c r="U26" s="103"/>
    </row>
    <row r="27" spans="1:22" s="55" customFormat="1" ht="40" customHeight="1" x14ac:dyDescent="0.35">
      <c r="A27" s="3" t="s">
        <v>236</v>
      </c>
      <c r="B27" s="3" t="s">
        <v>229</v>
      </c>
      <c r="C27" s="1">
        <f t="shared" si="0"/>
        <v>50.01</v>
      </c>
      <c r="D27" s="1">
        <v>55</v>
      </c>
      <c r="E27" s="1" t="s">
        <v>127</v>
      </c>
      <c r="F27" s="1">
        <v>17</v>
      </c>
      <c r="G27" s="1">
        <v>230</v>
      </c>
      <c r="H27" s="1" t="s">
        <v>215</v>
      </c>
      <c r="I27" s="1"/>
      <c r="J27" s="1">
        <v>800</v>
      </c>
      <c r="K27" s="1">
        <v>60</v>
      </c>
      <c r="L27" s="1" t="s">
        <v>216</v>
      </c>
      <c r="M27" s="1" t="s">
        <v>25</v>
      </c>
      <c r="N27" s="1" t="s">
        <v>25</v>
      </c>
      <c r="O27" s="1">
        <v>34</v>
      </c>
      <c r="P27" s="1"/>
      <c r="Q27" s="1">
        <v>4.17</v>
      </c>
      <c r="R27" s="1">
        <v>290</v>
      </c>
      <c r="S27" s="1"/>
      <c r="U27" s="103"/>
    </row>
    <row r="28" spans="1:22" s="55" customFormat="1" ht="40" customHeight="1" x14ac:dyDescent="0.35">
      <c r="A28" s="3" t="s">
        <v>237</v>
      </c>
      <c r="B28" s="3" t="s">
        <v>229</v>
      </c>
      <c r="C28" s="1">
        <f t="shared" si="0"/>
        <v>55.01</v>
      </c>
      <c r="D28" s="1">
        <v>60</v>
      </c>
      <c r="E28" s="1" t="s">
        <v>127</v>
      </c>
      <c r="F28" s="1">
        <v>12</v>
      </c>
      <c r="G28" s="1">
        <v>230</v>
      </c>
      <c r="H28" s="1" t="s">
        <v>215</v>
      </c>
      <c r="I28" s="1"/>
      <c r="J28" s="1">
        <v>646</v>
      </c>
      <c r="K28" s="1">
        <v>60</v>
      </c>
      <c r="L28" s="1" t="s">
        <v>216</v>
      </c>
      <c r="M28" s="1" t="s">
        <v>25</v>
      </c>
      <c r="N28" s="1" t="s">
        <v>25</v>
      </c>
      <c r="O28" s="1">
        <v>34</v>
      </c>
      <c r="P28" s="1"/>
      <c r="Q28" s="1">
        <v>3.92</v>
      </c>
      <c r="R28" s="1">
        <v>320</v>
      </c>
      <c r="S28" s="1"/>
      <c r="U28" s="103"/>
    </row>
    <row r="29" spans="1:22" s="55" customFormat="1" ht="40" customHeight="1" x14ac:dyDescent="0.35">
      <c r="A29" s="3" t="s">
        <v>238</v>
      </c>
      <c r="B29" s="3" t="s">
        <v>229</v>
      </c>
      <c r="C29" s="1">
        <f>D28+0.01</f>
        <v>60.01</v>
      </c>
      <c r="D29" s="1">
        <v>80</v>
      </c>
      <c r="E29" s="1" t="s">
        <v>127</v>
      </c>
      <c r="F29" s="1">
        <v>12</v>
      </c>
      <c r="G29" s="1">
        <v>230</v>
      </c>
      <c r="H29" s="1" t="s">
        <v>215</v>
      </c>
      <c r="I29" s="1"/>
      <c r="J29" s="1"/>
      <c r="K29" s="1">
        <v>60</v>
      </c>
      <c r="L29" s="1" t="s">
        <v>216</v>
      </c>
      <c r="M29" s="1" t="s">
        <v>25</v>
      </c>
      <c r="N29" s="1" t="s">
        <v>25</v>
      </c>
      <c r="O29" s="1">
        <v>34</v>
      </c>
      <c r="P29" s="1"/>
      <c r="Q29" s="1">
        <v>4.1900000000000004</v>
      </c>
      <c r="R29" s="1">
        <v>290</v>
      </c>
      <c r="S29" s="1"/>
      <c r="U29" s="103"/>
    </row>
    <row r="30" spans="1:22" s="55" customFormat="1" ht="40" customHeight="1" x14ac:dyDescent="0.35">
      <c r="A30" s="3" t="s">
        <v>239</v>
      </c>
      <c r="B30" s="3" t="s">
        <v>229</v>
      </c>
      <c r="C30" s="1">
        <f t="shared" si="0"/>
        <v>80.010000000000005</v>
      </c>
      <c r="D30" s="1">
        <v>85</v>
      </c>
      <c r="E30" s="1" t="s">
        <v>127</v>
      </c>
      <c r="F30" s="1">
        <v>17</v>
      </c>
      <c r="G30" s="1">
        <v>230</v>
      </c>
      <c r="H30" s="1" t="s">
        <v>215</v>
      </c>
      <c r="I30" s="1"/>
      <c r="J30" s="1"/>
      <c r="K30" s="1">
        <v>60</v>
      </c>
      <c r="L30" s="1" t="s">
        <v>216</v>
      </c>
      <c r="M30" s="1" t="s">
        <v>25</v>
      </c>
      <c r="N30" s="1" t="s">
        <v>29</v>
      </c>
      <c r="O30" s="1">
        <v>34</v>
      </c>
      <c r="P30" s="1"/>
      <c r="Q30" s="1">
        <v>4.45</v>
      </c>
      <c r="R30" s="1">
        <v>450</v>
      </c>
      <c r="S30" s="1"/>
      <c r="U30" s="103"/>
    </row>
    <row r="31" spans="1:22" s="55" customFormat="1" ht="40" customHeight="1" x14ac:dyDescent="0.35">
      <c r="A31" s="3" t="s">
        <v>240</v>
      </c>
      <c r="B31" s="3" t="s">
        <v>229</v>
      </c>
      <c r="C31" s="1">
        <f t="shared" si="0"/>
        <v>85.01</v>
      </c>
      <c r="D31" s="1">
        <v>100</v>
      </c>
      <c r="E31" s="1" t="s">
        <v>127</v>
      </c>
      <c r="F31" s="1">
        <v>12</v>
      </c>
      <c r="G31" s="1">
        <v>230</v>
      </c>
      <c r="H31" s="1" t="s">
        <v>215</v>
      </c>
      <c r="I31" s="1"/>
      <c r="J31" s="1">
        <v>681</v>
      </c>
      <c r="K31" s="1">
        <v>60</v>
      </c>
      <c r="L31" s="1" t="s">
        <v>216</v>
      </c>
      <c r="M31" s="1" t="s">
        <v>25</v>
      </c>
      <c r="N31" s="1" t="s">
        <v>25</v>
      </c>
      <c r="O31" s="1">
        <v>34</v>
      </c>
      <c r="P31" s="1"/>
      <c r="Q31" s="1">
        <v>4.68</v>
      </c>
      <c r="R31" s="1">
        <v>410</v>
      </c>
      <c r="S31" s="1"/>
      <c r="U31" s="103"/>
    </row>
    <row r="32" spans="1:22" s="55" customFormat="1" ht="40" customHeight="1" x14ac:dyDescent="0.35">
      <c r="A32" s="3" t="s">
        <v>241</v>
      </c>
      <c r="B32" s="3" t="s">
        <v>229</v>
      </c>
      <c r="C32" s="1">
        <f t="shared" si="0"/>
        <v>100.01</v>
      </c>
      <c r="D32" s="1">
        <v>120</v>
      </c>
      <c r="E32" s="1" t="s">
        <v>127</v>
      </c>
      <c r="F32" s="1">
        <v>12</v>
      </c>
      <c r="G32" s="1">
        <v>230</v>
      </c>
      <c r="H32" s="1" t="s">
        <v>215</v>
      </c>
      <c r="I32" s="1"/>
      <c r="J32" s="1">
        <v>681</v>
      </c>
      <c r="K32" s="1">
        <v>60</v>
      </c>
      <c r="L32" s="1" t="s">
        <v>216</v>
      </c>
      <c r="M32" s="1" t="s">
        <v>25</v>
      </c>
      <c r="N32" s="1" t="s">
        <v>25</v>
      </c>
      <c r="O32" s="1">
        <v>34</v>
      </c>
      <c r="P32" s="1"/>
      <c r="Q32" s="1">
        <v>4.45</v>
      </c>
      <c r="R32" s="1">
        <v>450</v>
      </c>
      <c r="S32" s="1"/>
      <c r="U32" s="103"/>
    </row>
    <row r="33" spans="1:21" s="99" customFormat="1" ht="40" customHeight="1" x14ac:dyDescent="0.35">
      <c r="A33" s="96" t="s">
        <v>224</v>
      </c>
      <c r="B33" s="96" t="s">
        <v>224</v>
      </c>
      <c r="C33" s="96" t="s">
        <v>224</v>
      </c>
      <c r="D33" s="96" t="s">
        <v>224</v>
      </c>
      <c r="E33" s="97"/>
      <c r="F33" s="97"/>
      <c r="G33" s="97"/>
      <c r="H33" s="98" t="s">
        <v>428</v>
      </c>
      <c r="I33" s="97"/>
      <c r="J33" s="97"/>
      <c r="K33" s="97"/>
      <c r="L33" s="97"/>
      <c r="M33" s="97"/>
      <c r="N33" s="98" t="s">
        <v>428</v>
      </c>
      <c r="O33" s="100"/>
      <c r="P33" s="97"/>
      <c r="Q33" s="97"/>
      <c r="R33" s="100"/>
      <c r="S33" s="100"/>
      <c r="U33" s="101"/>
    </row>
    <row r="34" spans="1:21" s="27" customFormat="1" ht="40" customHeight="1" x14ac:dyDescent="0.35">
      <c r="A34" s="68" t="s">
        <v>242</v>
      </c>
      <c r="B34" s="68" t="s">
        <v>194</v>
      </c>
      <c r="C34" s="69">
        <v>0</v>
      </c>
      <c r="D34" s="69">
        <v>300</v>
      </c>
      <c r="E34" s="53" t="s">
        <v>127</v>
      </c>
      <c r="F34" s="53">
        <v>12</v>
      </c>
      <c r="G34" s="53">
        <v>230</v>
      </c>
      <c r="H34" s="53" t="s">
        <v>243</v>
      </c>
      <c r="I34" s="53" t="s">
        <v>216</v>
      </c>
      <c r="J34" s="53"/>
      <c r="K34" s="53" t="s">
        <v>216</v>
      </c>
      <c r="L34" s="53">
        <v>40</v>
      </c>
      <c r="M34" s="53" t="s">
        <v>29</v>
      </c>
      <c r="N34" s="86" t="s">
        <v>428</v>
      </c>
      <c r="O34" s="48"/>
      <c r="P34" s="53"/>
      <c r="Q34" s="53"/>
      <c r="R34" s="48">
        <v>900</v>
      </c>
      <c r="S34" s="48" t="s">
        <v>244</v>
      </c>
      <c r="U34" s="71"/>
    </row>
    <row r="35" spans="1:21" s="99" customFormat="1" ht="40" customHeight="1" x14ac:dyDescent="0.35">
      <c r="A35" s="96" t="s">
        <v>224</v>
      </c>
      <c r="B35" s="96" t="s">
        <v>224</v>
      </c>
      <c r="C35" s="97"/>
      <c r="D35" s="97"/>
      <c r="E35" s="97"/>
      <c r="F35" s="97"/>
      <c r="G35" s="97"/>
      <c r="H35" s="98" t="s">
        <v>428</v>
      </c>
      <c r="I35" s="97"/>
      <c r="J35" s="97"/>
      <c r="K35" s="97"/>
      <c r="L35" s="97"/>
      <c r="M35" s="97"/>
      <c r="N35" s="98" t="s">
        <v>428</v>
      </c>
      <c r="O35" s="100"/>
      <c r="P35" s="97"/>
      <c r="Q35" s="97"/>
      <c r="R35" s="100"/>
      <c r="S35" s="100"/>
      <c r="U35" s="101"/>
    </row>
    <row r="36" spans="1:21" ht="40" customHeight="1" x14ac:dyDescent="0.35">
      <c r="A36" s="3" t="s">
        <v>245</v>
      </c>
      <c r="B36" s="3" t="s">
        <v>194</v>
      </c>
      <c r="C36" s="2">
        <v>0</v>
      </c>
      <c r="D36" s="2">
        <v>170</v>
      </c>
      <c r="E36" s="1" t="s">
        <v>127</v>
      </c>
      <c r="F36" s="1">
        <v>12</v>
      </c>
      <c r="G36" s="1">
        <v>415</v>
      </c>
      <c r="H36" s="1" t="s">
        <v>243</v>
      </c>
      <c r="I36" s="1" t="s">
        <v>216</v>
      </c>
      <c r="K36" s="1" t="s">
        <v>216</v>
      </c>
      <c r="L36" s="1">
        <v>30</v>
      </c>
      <c r="M36" s="1" t="s">
        <v>29</v>
      </c>
      <c r="N36" s="1" t="s">
        <v>25</v>
      </c>
      <c r="R36" s="5">
        <v>900</v>
      </c>
      <c r="S36" s="5" t="s">
        <v>246</v>
      </c>
    </row>
    <row r="37" spans="1:21" ht="40" customHeight="1" x14ac:dyDescent="0.35">
      <c r="A37" s="3" t="s">
        <v>247</v>
      </c>
      <c r="B37" s="3" t="s">
        <v>194</v>
      </c>
      <c r="C37" s="2">
        <v>170.01</v>
      </c>
      <c r="D37" s="2">
        <v>260</v>
      </c>
      <c r="E37" s="1" t="s">
        <v>127</v>
      </c>
      <c r="F37" s="1">
        <v>12</v>
      </c>
      <c r="G37" s="1">
        <v>415</v>
      </c>
      <c r="H37" s="1" t="s">
        <v>243</v>
      </c>
      <c r="I37" s="1" t="s">
        <v>216</v>
      </c>
      <c r="K37" s="1" t="s">
        <v>216</v>
      </c>
      <c r="L37" s="1">
        <v>40</v>
      </c>
      <c r="M37" s="1" t="s">
        <v>29</v>
      </c>
      <c r="N37" s="1" t="s">
        <v>25</v>
      </c>
      <c r="R37" s="5">
        <v>900</v>
      </c>
      <c r="S37" s="5" t="s">
        <v>248</v>
      </c>
    </row>
    <row r="38" spans="1:21" ht="40" customHeight="1" x14ac:dyDescent="0.35">
      <c r="A38" s="3" t="s">
        <v>249</v>
      </c>
      <c r="B38" s="3" t="s">
        <v>194</v>
      </c>
      <c r="C38" s="2">
        <v>260.01</v>
      </c>
      <c r="D38" s="2">
        <v>350</v>
      </c>
      <c r="E38" s="1" t="s">
        <v>127</v>
      </c>
      <c r="F38" s="1">
        <v>12</v>
      </c>
      <c r="G38" s="1">
        <v>415</v>
      </c>
      <c r="H38" s="1" t="s">
        <v>243</v>
      </c>
      <c r="I38" s="1" t="s">
        <v>216</v>
      </c>
      <c r="K38" s="1" t="s">
        <v>216</v>
      </c>
      <c r="L38" s="1">
        <v>40</v>
      </c>
      <c r="M38" s="1" t="s">
        <v>29</v>
      </c>
      <c r="N38" s="1" t="s">
        <v>25</v>
      </c>
      <c r="R38" s="5">
        <v>900</v>
      </c>
      <c r="S38" s="5" t="s">
        <v>250</v>
      </c>
    </row>
    <row r="39" spans="1:21" ht="40" customHeight="1" x14ac:dyDescent="0.35">
      <c r="A39" s="3" t="s">
        <v>251</v>
      </c>
      <c r="B39" s="3" t="s">
        <v>194</v>
      </c>
      <c r="C39" s="2">
        <v>351.01</v>
      </c>
      <c r="D39" s="2">
        <v>500</v>
      </c>
      <c r="E39" s="1" t="s">
        <v>127</v>
      </c>
      <c r="F39" s="1">
        <v>12</v>
      </c>
      <c r="G39" s="1">
        <v>415</v>
      </c>
      <c r="H39" s="1" t="s">
        <v>243</v>
      </c>
      <c r="I39" s="1" t="s">
        <v>216</v>
      </c>
      <c r="K39" s="1" t="s">
        <v>216</v>
      </c>
      <c r="L39" s="1">
        <v>40</v>
      </c>
      <c r="M39" s="1" t="s">
        <v>29</v>
      </c>
      <c r="N39" s="1" t="s">
        <v>25</v>
      </c>
      <c r="R39" s="5">
        <v>900</v>
      </c>
      <c r="S39" s="5" t="s">
        <v>252</v>
      </c>
    </row>
    <row r="40" spans="1:21" ht="40" customHeight="1" x14ac:dyDescent="0.35">
      <c r="A40" s="3" t="s">
        <v>253</v>
      </c>
      <c r="B40" s="3" t="s">
        <v>194</v>
      </c>
      <c r="C40" s="2">
        <v>500.01</v>
      </c>
      <c r="D40" s="2">
        <v>650</v>
      </c>
      <c r="E40" s="1" t="s">
        <v>127</v>
      </c>
      <c r="F40" s="1">
        <v>12</v>
      </c>
      <c r="G40" s="1">
        <v>415</v>
      </c>
      <c r="H40" s="1" t="s">
        <v>243</v>
      </c>
      <c r="I40" s="1" t="s">
        <v>216</v>
      </c>
      <c r="K40" s="1" t="s">
        <v>216</v>
      </c>
      <c r="L40" s="1">
        <v>55</v>
      </c>
      <c r="M40" s="1" t="s">
        <v>29</v>
      </c>
      <c r="N40" s="1" t="s">
        <v>25</v>
      </c>
      <c r="R40" s="5">
        <v>1800</v>
      </c>
      <c r="S40" s="5" t="s">
        <v>254</v>
      </c>
    </row>
    <row r="41" spans="1:21" ht="40" customHeight="1" x14ac:dyDescent="0.35">
      <c r="A41" s="3" t="s">
        <v>255</v>
      </c>
      <c r="B41" s="3" t="s">
        <v>194</v>
      </c>
      <c r="C41" s="2">
        <v>650.01</v>
      </c>
      <c r="D41" s="2">
        <v>750</v>
      </c>
      <c r="E41" s="1" t="s">
        <v>127</v>
      </c>
      <c r="F41" s="1">
        <v>12</v>
      </c>
      <c r="G41" s="1">
        <v>415</v>
      </c>
      <c r="H41" s="1" t="s">
        <v>243</v>
      </c>
      <c r="I41" s="1" t="s">
        <v>216</v>
      </c>
      <c r="K41" s="1" t="s">
        <v>216</v>
      </c>
      <c r="L41" s="1">
        <v>55</v>
      </c>
      <c r="M41" s="1" t="s">
        <v>29</v>
      </c>
      <c r="N41" s="1" t="s">
        <v>25</v>
      </c>
      <c r="R41" s="5">
        <v>1800</v>
      </c>
      <c r="S41" s="5" t="s">
        <v>256</v>
      </c>
    </row>
    <row r="42" spans="1:21" ht="40" customHeight="1" x14ac:dyDescent="0.35">
      <c r="A42" s="3" t="s">
        <v>257</v>
      </c>
      <c r="B42" s="3" t="s">
        <v>194</v>
      </c>
      <c r="C42" s="2">
        <v>750.01</v>
      </c>
      <c r="D42" s="2">
        <v>1000</v>
      </c>
      <c r="E42" s="1" t="s">
        <v>127</v>
      </c>
      <c r="F42" s="1">
        <v>9</v>
      </c>
      <c r="G42" s="1">
        <v>415</v>
      </c>
      <c r="H42" s="1" t="s">
        <v>243</v>
      </c>
      <c r="I42" s="1" t="s">
        <v>216</v>
      </c>
      <c r="K42" s="1" t="s">
        <v>216</v>
      </c>
      <c r="L42" s="1">
        <v>55</v>
      </c>
      <c r="M42" s="1" t="s">
        <v>29</v>
      </c>
      <c r="N42" s="1" t="s">
        <v>25</v>
      </c>
      <c r="R42" s="5">
        <v>2500</v>
      </c>
      <c r="S42" s="5" t="s">
        <v>258</v>
      </c>
    </row>
    <row r="43" spans="1:21" s="99" customFormat="1" ht="40" customHeight="1" x14ac:dyDescent="0.35">
      <c r="A43" s="96" t="s">
        <v>224</v>
      </c>
      <c r="B43" s="96" t="s">
        <v>224</v>
      </c>
      <c r="C43" s="96" t="s">
        <v>224</v>
      </c>
      <c r="D43" s="96" t="s">
        <v>224</v>
      </c>
      <c r="E43" s="97"/>
      <c r="F43" s="97"/>
      <c r="G43" s="97"/>
      <c r="H43" s="98" t="s">
        <v>428</v>
      </c>
      <c r="I43" s="97"/>
      <c r="J43" s="97"/>
      <c r="K43" s="97"/>
      <c r="L43" s="97"/>
      <c r="M43" s="97"/>
      <c r="N43" s="98" t="s">
        <v>428</v>
      </c>
      <c r="O43" s="100"/>
      <c r="P43" s="97"/>
      <c r="Q43" s="97"/>
      <c r="R43" s="100"/>
      <c r="S43" s="100"/>
      <c r="U43" s="101"/>
    </row>
    <row r="44" spans="1:21" s="1" customFormat="1" ht="40" customHeight="1" x14ac:dyDescent="0.35">
      <c r="A44" s="3" t="s">
        <v>470</v>
      </c>
      <c r="B44" s="1" t="s">
        <v>259</v>
      </c>
      <c r="C44" s="2">
        <v>0</v>
      </c>
      <c r="D44" s="1">
        <v>150</v>
      </c>
      <c r="E44" s="1" t="s">
        <v>127</v>
      </c>
      <c r="F44" s="1">
        <v>12</v>
      </c>
      <c r="G44" s="1">
        <v>415</v>
      </c>
      <c r="H44" s="1" t="s">
        <v>243</v>
      </c>
      <c r="I44" s="1" t="s">
        <v>216</v>
      </c>
      <c r="K44" s="1" t="s">
        <v>216</v>
      </c>
      <c r="L44" s="1">
        <v>30</v>
      </c>
      <c r="M44" s="1" t="s">
        <v>29</v>
      </c>
      <c r="N44" s="1" t="s">
        <v>25</v>
      </c>
      <c r="P44" s="1">
        <v>30</v>
      </c>
      <c r="R44" s="1">
        <v>550</v>
      </c>
      <c r="U44" s="106"/>
    </row>
    <row r="45" spans="1:21" s="1" customFormat="1" ht="40" customHeight="1" x14ac:dyDescent="0.35">
      <c r="A45" s="3" t="s">
        <v>469</v>
      </c>
      <c r="B45" s="1" t="s">
        <v>259</v>
      </c>
      <c r="C45" s="2">
        <f t="shared" ref="C45:C52" si="1">D44+0.01</f>
        <v>150.01</v>
      </c>
      <c r="D45" s="1">
        <v>220</v>
      </c>
      <c r="E45" s="1" t="s">
        <v>127</v>
      </c>
      <c r="F45" s="1">
        <v>12</v>
      </c>
      <c r="G45" s="1">
        <v>415</v>
      </c>
      <c r="H45" s="1" t="s">
        <v>243</v>
      </c>
      <c r="I45" s="1" t="s">
        <v>216</v>
      </c>
      <c r="K45" s="1" t="s">
        <v>216</v>
      </c>
      <c r="L45" s="1">
        <v>30</v>
      </c>
      <c r="M45" s="1" t="s">
        <v>29</v>
      </c>
      <c r="N45" s="1" t="s">
        <v>25</v>
      </c>
      <c r="P45" s="1">
        <v>20</v>
      </c>
      <c r="R45" s="1">
        <v>750</v>
      </c>
      <c r="U45" s="106"/>
    </row>
    <row r="46" spans="1:21" s="1" customFormat="1" ht="40" customHeight="1" x14ac:dyDescent="0.35">
      <c r="A46" s="3" t="s">
        <v>471</v>
      </c>
      <c r="B46" s="1" t="s">
        <v>259</v>
      </c>
      <c r="C46" s="2">
        <f t="shared" si="1"/>
        <v>220.01</v>
      </c>
      <c r="D46" s="1">
        <v>300</v>
      </c>
      <c r="E46" s="1" t="s">
        <v>127</v>
      </c>
      <c r="F46" s="1">
        <v>12</v>
      </c>
      <c r="G46" s="1">
        <v>415</v>
      </c>
      <c r="H46" s="1" t="s">
        <v>243</v>
      </c>
      <c r="I46" s="1" t="s">
        <v>216</v>
      </c>
      <c r="K46" s="1" t="s">
        <v>216</v>
      </c>
      <c r="L46" s="1">
        <v>30</v>
      </c>
      <c r="M46" s="1" t="s">
        <v>29</v>
      </c>
      <c r="N46" s="1" t="s">
        <v>25</v>
      </c>
      <c r="P46" s="1">
        <v>20</v>
      </c>
      <c r="R46" s="1">
        <v>1100</v>
      </c>
      <c r="U46" s="106"/>
    </row>
    <row r="47" spans="1:21" s="1" customFormat="1" ht="40" customHeight="1" x14ac:dyDescent="0.35">
      <c r="A47" s="3" t="s">
        <v>472</v>
      </c>
      <c r="B47" s="1" t="s">
        <v>259</v>
      </c>
      <c r="C47" s="2">
        <f t="shared" si="1"/>
        <v>300.01</v>
      </c>
      <c r="D47" s="1">
        <v>420</v>
      </c>
      <c r="E47" s="1" t="s">
        <v>127</v>
      </c>
      <c r="F47" s="1">
        <v>12</v>
      </c>
      <c r="G47" s="1">
        <v>415</v>
      </c>
      <c r="H47" s="1" t="s">
        <v>243</v>
      </c>
      <c r="I47" s="1" t="s">
        <v>216</v>
      </c>
      <c r="K47" s="1" t="s">
        <v>216</v>
      </c>
      <c r="L47" s="1">
        <v>40</v>
      </c>
      <c r="M47" s="1" t="s">
        <v>29</v>
      </c>
      <c r="N47" s="1" t="s">
        <v>25</v>
      </c>
      <c r="P47" s="1">
        <v>20</v>
      </c>
      <c r="R47" s="1">
        <v>1100</v>
      </c>
      <c r="U47" s="106"/>
    </row>
    <row r="48" spans="1:21" s="1" customFormat="1" ht="40" customHeight="1" x14ac:dyDescent="0.35">
      <c r="A48" s="3" t="s">
        <v>260</v>
      </c>
      <c r="B48" s="1" t="s">
        <v>259</v>
      </c>
      <c r="C48" s="2">
        <f t="shared" si="1"/>
        <v>420.01</v>
      </c>
      <c r="D48" s="1">
        <v>500</v>
      </c>
      <c r="E48" s="1" t="s">
        <v>127</v>
      </c>
      <c r="F48" s="1">
        <v>12</v>
      </c>
      <c r="G48" s="1">
        <v>415</v>
      </c>
      <c r="H48" s="1" t="s">
        <v>243</v>
      </c>
      <c r="I48" s="1" t="s">
        <v>216</v>
      </c>
      <c r="K48" s="1" t="s">
        <v>216</v>
      </c>
      <c r="L48" s="1">
        <v>40</v>
      </c>
      <c r="M48" s="1" t="s">
        <v>29</v>
      </c>
      <c r="N48" s="1" t="s">
        <v>25</v>
      </c>
      <c r="U48" s="106"/>
    </row>
    <row r="49" spans="1:21" s="1" customFormat="1" ht="40" customHeight="1" x14ac:dyDescent="0.35">
      <c r="A49" s="3" t="s">
        <v>261</v>
      </c>
      <c r="B49" s="1" t="s">
        <v>259</v>
      </c>
      <c r="C49" s="2">
        <f t="shared" si="1"/>
        <v>500.01</v>
      </c>
      <c r="D49" s="1">
        <v>1000</v>
      </c>
      <c r="E49" s="1" t="s">
        <v>127</v>
      </c>
      <c r="F49" s="1">
        <v>9</v>
      </c>
      <c r="G49" s="1">
        <v>415</v>
      </c>
      <c r="H49" s="1" t="s">
        <v>243</v>
      </c>
      <c r="I49" s="1" t="s">
        <v>216</v>
      </c>
      <c r="K49" s="1" t="s">
        <v>216</v>
      </c>
      <c r="L49" s="1">
        <v>55</v>
      </c>
      <c r="M49" s="1" t="s">
        <v>29</v>
      </c>
      <c r="N49" s="1" t="s">
        <v>25</v>
      </c>
      <c r="U49" s="106"/>
    </row>
    <row r="50" spans="1:21" s="1" customFormat="1" ht="40" customHeight="1" x14ac:dyDescent="0.35">
      <c r="A50" s="3" t="s">
        <v>262</v>
      </c>
      <c r="B50" s="1" t="s">
        <v>259</v>
      </c>
      <c r="C50" s="2">
        <f t="shared" si="1"/>
        <v>1000.01</v>
      </c>
      <c r="D50" s="1">
        <v>1400</v>
      </c>
      <c r="E50" s="1" t="s">
        <v>127</v>
      </c>
      <c r="F50" s="1">
        <v>9</v>
      </c>
      <c r="G50" s="1">
        <v>415</v>
      </c>
      <c r="H50" s="1" t="s">
        <v>243</v>
      </c>
      <c r="I50" s="1" t="s">
        <v>216</v>
      </c>
      <c r="K50" s="1" t="s">
        <v>216</v>
      </c>
      <c r="L50" s="1">
        <v>55</v>
      </c>
      <c r="M50" s="1" t="s">
        <v>29</v>
      </c>
      <c r="N50" s="1" t="s">
        <v>25</v>
      </c>
      <c r="U50" s="106"/>
    </row>
    <row r="51" spans="1:21" s="1" customFormat="1" ht="40" customHeight="1" x14ac:dyDescent="0.35">
      <c r="A51" s="3" t="s">
        <v>263</v>
      </c>
      <c r="B51" s="1" t="s">
        <v>259</v>
      </c>
      <c r="C51" s="2">
        <f t="shared" si="1"/>
        <v>1400.01</v>
      </c>
      <c r="D51" s="1">
        <v>1650</v>
      </c>
      <c r="E51" s="1" t="s">
        <v>127</v>
      </c>
      <c r="F51" s="1">
        <v>8</v>
      </c>
      <c r="G51" s="1">
        <v>415</v>
      </c>
      <c r="H51" s="1" t="s">
        <v>243</v>
      </c>
      <c r="I51" s="1" t="s">
        <v>216</v>
      </c>
      <c r="K51" s="1" t="s">
        <v>216</v>
      </c>
      <c r="L51" s="1">
        <v>55</v>
      </c>
      <c r="M51" s="1" t="s">
        <v>29</v>
      </c>
      <c r="N51" s="1" t="s">
        <v>25</v>
      </c>
      <c r="U51" s="106"/>
    </row>
    <row r="52" spans="1:21" s="1" customFormat="1" ht="40" customHeight="1" x14ac:dyDescent="0.35">
      <c r="A52" s="3" t="s">
        <v>264</v>
      </c>
      <c r="B52" s="1" t="s">
        <v>259</v>
      </c>
      <c r="C52" s="2">
        <f t="shared" si="1"/>
        <v>1650.01</v>
      </c>
      <c r="D52" s="1">
        <v>2000</v>
      </c>
      <c r="E52" s="1" t="s">
        <v>127</v>
      </c>
      <c r="F52" s="1">
        <v>8</v>
      </c>
      <c r="G52" s="1">
        <v>415</v>
      </c>
      <c r="H52" s="1" t="s">
        <v>243</v>
      </c>
      <c r="I52" s="1" t="s">
        <v>216</v>
      </c>
      <c r="K52" s="1" t="s">
        <v>216</v>
      </c>
      <c r="L52" s="1">
        <v>55</v>
      </c>
      <c r="M52" s="1" t="s">
        <v>29</v>
      </c>
      <c r="N52" s="1" t="s">
        <v>25</v>
      </c>
      <c r="U52" s="106"/>
    </row>
    <row r="53" spans="1:21" s="99" customFormat="1" ht="40" customHeight="1" x14ac:dyDescent="0.35">
      <c r="A53" s="96" t="s">
        <v>224</v>
      </c>
      <c r="B53" s="96" t="s">
        <v>224</v>
      </c>
      <c r="C53" s="96" t="s">
        <v>224</v>
      </c>
      <c r="D53" s="96" t="s">
        <v>224</v>
      </c>
      <c r="E53" s="97"/>
      <c r="F53" s="97"/>
      <c r="G53" s="97"/>
      <c r="H53" s="98" t="s">
        <v>428</v>
      </c>
      <c r="I53" s="97"/>
      <c r="J53" s="97"/>
      <c r="K53" s="97"/>
      <c r="L53" s="97"/>
      <c r="M53" s="97"/>
      <c r="N53" s="98" t="s">
        <v>428</v>
      </c>
      <c r="O53" s="100"/>
      <c r="P53" s="97"/>
      <c r="Q53" s="97"/>
      <c r="R53" s="100"/>
      <c r="S53" s="100"/>
      <c r="U53" s="101"/>
    </row>
    <row r="54" spans="1:21" ht="40" customHeight="1" x14ac:dyDescent="0.35">
      <c r="A54" s="3" t="s">
        <v>265</v>
      </c>
      <c r="B54" s="3" t="s">
        <v>259</v>
      </c>
      <c r="C54" s="2">
        <v>0</v>
      </c>
      <c r="D54" s="1">
        <v>140</v>
      </c>
      <c r="E54" s="1" t="s">
        <v>127</v>
      </c>
      <c r="F54" s="1">
        <v>12</v>
      </c>
      <c r="G54" s="1">
        <v>230</v>
      </c>
      <c r="H54" s="1" t="s">
        <v>243</v>
      </c>
      <c r="I54" s="1" t="s">
        <v>216</v>
      </c>
      <c r="K54" s="1" t="s">
        <v>216</v>
      </c>
      <c r="L54" s="1">
        <v>30</v>
      </c>
      <c r="M54" s="1" t="s">
        <v>29</v>
      </c>
      <c r="N54" s="1" t="s">
        <v>25</v>
      </c>
    </row>
    <row r="55" spans="1:21" ht="40" customHeight="1" x14ac:dyDescent="0.35">
      <c r="A55" s="3" t="s">
        <v>266</v>
      </c>
      <c r="B55" s="3" t="s">
        <v>259</v>
      </c>
      <c r="C55" s="2">
        <v>140.01</v>
      </c>
      <c r="D55" s="1">
        <v>220</v>
      </c>
      <c r="E55" s="1" t="s">
        <v>127</v>
      </c>
      <c r="F55" s="1">
        <v>12</v>
      </c>
      <c r="G55" s="1">
        <v>230</v>
      </c>
      <c r="H55" s="1" t="s">
        <v>243</v>
      </c>
      <c r="I55" s="1" t="s">
        <v>216</v>
      </c>
      <c r="K55" s="1" t="s">
        <v>216</v>
      </c>
      <c r="L55" s="1">
        <v>30</v>
      </c>
      <c r="M55" s="1" t="s">
        <v>29</v>
      </c>
      <c r="N55" s="1" t="s">
        <v>25</v>
      </c>
    </row>
    <row r="56" spans="1:21" s="3" customFormat="1" ht="40" customHeight="1" x14ac:dyDescent="0.35">
      <c r="A56" s="3" t="s">
        <v>267</v>
      </c>
      <c r="B56" s="3" t="s">
        <v>259</v>
      </c>
      <c r="C56" s="1">
        <v>220.01</v>
      </c>
      <c r="D56" s="1">
        <v>280</v>
      </c>
      <c r="E56" s="1" t="s">
        <v>127</v>
      </c>
      <c r="F56" s="1">
        <v>12</v>
      </c>
      <c r="G56" s="1">
        <v>230</v>
      </c>
      <c r="H56" s="1" t="s">
        <v>243</v>
      </c>
      <c r="I56" s="1" t="s">
        <v>216</v>
      </c>
      <c r="J56" s="1"/>
      <c r="K56" s="1" t="s">
        <v>216</v>
      </c>
      <c r="L56" s="1">
        <v>30</v>
      </c>
      <c r="M56" s="1" t="s">
        <v>29</v>
      </c>
      <c r="N56" s="1" t="s">
        <v>25</v>
      </c>
      <c r="O56" s="1"/>
      <c r="R56" s="1"/>
      <c r="S56" s="1"/>
      <c r="U56" s="72"/>
    </row>
    <row r="57" spans="1:21" ht="40" customHeight="1" x14ac:dyDescent="0.35">
      <c r="A57" s="3" t="s">
        <v>268</v>
      </c>
      <c r="B57" s="3" t="s">
        <v>259</v>
      </c>
      <c r="C57" s="2">
        <v>280.01</v>
      </c>
      <c r="D57" s="1">
        <v>380</v>
      </c>
      <c r="E57" s="1" t="s">
        <v>127</v>
      </c>
      <c r="F57" s="1">
        <v>12</v>
      </c>
      <c r="G57" s="1">
        <v>230</v>
      </c>
      <c r="H57" s="1" t="s">
        <v>243</v>
      </c>
      <c r="I57" s="1" t="s">
        <v>216</v>
      </c>
      <c r="K57" s="1" t="s">
        <v>216</v>
      </c>
      <c r="L57" s="1">
        <v>40</v>
      </c>
      <c r="M57" s="1" t="s">
        <v>29</v>
      </c>
      <c r="N57" s="1" t="s">
        <v>25</v>
      </c>
    </row>
    <row r="58" spans="1:21" s="99" customFormat="1" ht="40" customHeight="1" x14ac:dyDescent="0.35">
      <c r="A58" s="96" t="s">
        <v>224</v>
      </c>
      <c r="B58" s="96" t="s">
        <v>224</v>
      </c>
      <c r="C58" s="96" t="s">
        <v>224</v>
      </c>
      <c r="D58" s="96" t="s">
        <v>224</v>
      </c>
      <c r="E58" s="97"/>
      <c r="F58" s="97"/>
      <c r="G58" s="97"/>
      <c r="H58" s="98" t="s">
        <v>428</v>
      </c>
      <c r="I58" s="97"/>
      <c r="J58" s="97"/>
      <c r="K58" s="97"/>
      <c r="L58" s="97"/>
      <c r="M58" s="97"/>
      <c r="N58" s="98" t="s">
        <v>428</v>
      </c>
      <c r="O58" s="100"/>
      <c r="P58" s="97"/>
      <c r="Q58" s="97"/>
      <c r="R58" s="100"/>
      <c r="S58" s="100"/>
      <c r="U58" s="101"/>
    </row>
    <row r="59" spans="1:21" ht="40" customHeight="1" x14ac:dyDescent="0.35">
      <c r="A59" s="3" t="str">
        <f>Chaindrive!A41</f>
        <v>JM200</v>
      </c>
      <c r="B59" s="3" t="s">
        <v>194</v>
      </c>
      <c r="C59" s="2">
        <v>0</v>
      </c>
      <c r="D59" s="26">
        <f>Chaindrive!J41</f>
        <v>110.90909090909092</v>
      </c>
      <c r="E59" s="1" t="s">
        <v>127</v>
      </c>
      <c r="F59" s="25">
        <f>Chaindrive!L41</f>
        <v>6.1311475409836058</v>
      </c>
      <c r="G59" s="1">
        <v>415</v>
      </c>
      <c r="H59" s="1" t="s">
        <v>269</v>
      </c>
      <c r="I59" s="1" t="s">
        <v>216</v>
      </c>
      <c r="K59" s="1" t="s">
        <v>216</v>
      </c>
      <c r="L59" s="1">
        <v>25.4</v>
      </c>
      <c r="M59" s="1" t="s">
        <v>25</v>
      </c>
      <c r="N59" s="1" t="s">
        <v>25</v>
      </c>
      <c r="R59" s="5">
        <v>90</v>
      </c>
      <c r="S59" s="5" t="s">
        <v>270</v>
      </c>
    </row>
    <row r="60" spans="1:21" ht="40" customHeight="1" x14ac:dyDescent="0.35">
      <c r="A60" s="3" t="s">
        <v>271</v>
      </c>
      <c r="B60" s="3" t="s">
        <v>194</v>
      </c>
      <c r="C60" s="2">
        <v>15.01</v>
      </c>
      <c r="D60" s="26">
        <f>Chaindrive!J42</f>
        <v>344.44444444444446</v>
      </c>
      <c r="E60" s="1" t="s">
        <v>127</v>
      </c>
      <c r="F60" s="1">
        <f>Chaindrive!L42</f>
        <v>6.12</v>
      </c>
      <c r="G60" s="1">
        <v>415</v>
      </c>
      <c r="H60" s="1" t="s">
        <v>269</v>
      </c>
      <c r="I60" s="1" t="s">
        <v>216</v>
      </c>
      <c r="K60" s="1" t="s">
        <v>216</v>
      </c>
      <c r="L60" s="1">
        <v>25.4</v>
      </c>
      <c r="M60" s="1" t="s">
        <v>25</v>
      </c>
      <c r="N60" s="1" t="s">
        <v>25</v>
      </c>
      <c r="R60" s="5">
        <v>120</v>
      </c>
      <c r="S60" s="5" t="s">
        <v>272</v>
      </c>
    </row>
    <row r="61" spans="1:21" ht="40" customHeight="1" x14ac:dyDescent="0.35">
      <c r="A61" s="3" t="s">
        <v>273</v>
      </c>
      <c r="B61" s="3" t="s">
        <v>194</v>
      </c>
      <c r="C61" s="2">
        <v>62.01</v>
      </c>
      <c r="D61" s="1">
        <f>Chaindrive!J43</f>
        <v>608</v>
      </c>
      <c r="E61" s="1" t="s">
        <v>127</v>
      </c>
      <c r="F61" s="1">
        <f>Chaindrive!L43</f>
        <v>3.4375</v>
      </c>
      <c r="G61" s="1">
        <v>415</v>
      </c>
      <c r="H61" s="1" t="s">
        <v>269</v>
      </c>
      <c r="I61" s="1" t="s">
        <v>216</v>
      </c>
      <c r="K61" s="1" t="s">
        <v>216</v>
      </c>
      <c r="L61" s="1">
        <v>25.4</v>
      </c>
      <c r="M61" s="1" t="s">
        <v>25</v>
      </c>
      <c r="N61" s="1" t="s">
        <v>25</v>
      </c>
      <c r="S61" s="5" t="s">
        <v>274</v>
      </c>
    </row>
    <row r="62" spans="1:21" s="99" customFormat="1" ht="40" customHeight="1" x14ac:dyDescent="0.35">
      <c r="A62" s="96" t="s">
        <v>224</v>
      </c>
      <c r="B62" s="96" t="s">
        <v>224</v>
      </c>
      <c r="C62" s="96" t="s">
        <v>224</v>
      </c>
      <c r="D62" s="96" t="s">
        <v>224</v>
      </c>
      <c r="E62" s="97"/>
      <c r="F62" s="97"/>
      <c r="G62" s="97"/>
      <c r="H62" s="98" t="s">
        <v>428</v>
      </c>
      <c r="I62" s="97"/>
      <c r="J62" s="97"/>
      <c r="K62" s="97"/>
      <c r="L62" s="97"/>
      <c r="M62" s="97"/>
      <c r="N62" s="98" t="s">
        <v>428</v>
      </c>
      <c r="O62" s="100"/>
      <c r="P62" s="97"/>
      <c r="Q62" s="97"/>
      <c r="R62" s="100"/>
      <c r="S62" s="100"/>
      <c r="U62" s="101"/>
    </row>
    <row r="63" spans="1:21" ht="40" customHeight="1" x14ac:dyDescent="0.35">
      <c r="A63" s="3" t="str">
        <f>Chaindrive!A52</f>
        <v>F100c</v>
      </c>
      <c r="B63" s="3" t="s">
        <v>194</v>
      </c>
      <c r="C63" s="2">
        <v>0</v>
      </c>
      <c r="D63" s="1">
        <f>Chaindrive!J52</f>
        <v>300</v>
      </c>
      <c r="E63" s="1" t="s">
        <v>127</v>
      </c>
      <c r="F63" s="1">
        <f>Chaindrive!L45</f>
        <v>3.4375000000000004</v>
      </c>
      <c r="G63" s="1">
        <v>415</v>
      </c>
      <c r="H63" s="1" t="s">
        <v>269</v>
      </c>
      <c r="I63" s="1" t="s">
        <v>216</v>
      </c>
      <c r="K63" s="1" t="s">
        <v>216</v>
      </c>
      <c r="L63" s="1">
        <v>25.4</v>
      </c>
      <c r="M63" s="1" t="s">
        <v>25</v>
      </c>
      <c r="N63" s="1" t="s">
        <v>25</v>
      </c>
    </row>
    <row r="64" spans="1:21" ht="40" customHeight="1" x14ac:dyDescent="0.35">
      <c r="A64" s="3" t="str">
        <f>Chaindrive!A53</f>
        <v>F160c</v>
      </c>
      <c r="B64" s="3" t="s">
        <v>194</v>
      </c>
      <c r="C64" s="2">
        <v>1</v>
      </c>
      <c r="D64" s="1">
        <f>Chaindrive!J53</f>
        <v>608</v>
      </c>
      <c r="E64" s="1" t="s">
        <v>127</v>
      </c>
      <c r="F64" s="1">
        <f>Chaindrive!L46</f>
        <v>3.208333333333333</v>
      </c>
      <c r="G64" s="1">
        <v>415</v>
      </c>
      <c r="H64" s="1" t="s">
        <v>269</v>
      </c>
      <c r="I64" s="1" t="s">
        <v>216</v>
      </c>
      <c r="K64" s="1" t="s">
        <v>216</v>
      </c>
      <c r="L64" s="1">
        <v>25.4</v>
      </c>
      <c r="M64" s="1" t="s">
        <v>25</v>
      </c>
      <c r="N64" s="1" t="s">
        <v>25</v>
      </c>
    </row>
    <row r="65" spans="1:22" s="99" customFormat="1" ht="40" customHeight="1" x14ac:dyDescent="0.35">
      <c r="A65" s="96"/>
      <c r="B65" s="96"/>
      <c r="C65" s="96"/>
      <c r="D65" s="96"/>
      <c r="E65" s="97"/>
      <c r="F65" s="97"/>
      <c r="G65" s="97"/>
      <c r="H65" s="98"/>
      <c r="I65" s="97"/>
      <c r="J65" s="97"/>
      <c r="K65" s="97"/>
      <c r="L65" s="97"/>
      <c r="M65" s="97"/>
      <c r="N65" s="98"/>
      <c r="O65" s="100"/>
      <c r="P65" s="97"/>
      <c r="Q65" s="97"/>
      <c r="R65" s="100"/>
      <c r="S65" s="100"/>
      <c r="U65" s="101"/>
    </row>
    <row r="66" spans="1:22" ht="40" customHeight="1" x14ac:dyDescent="0.35">
      <c r="A66" s="3" t="str">
        <f>Chaindrive!A4</f>
        <v>Ranger 70 1ph 19-57 1/2"</v>
      </c>
      <c r="B66" t="s">
        <v>275</v>
      </c>
      <c r="C66" s="2">
        <v>0</v>
      </c>
      <c r="D66" s="26">
        <v>210</v>
      </c>
      <c r="E66" s="1" t="s">
        <v>127</v>
      </c>
      <c r="F66" s="1">
        <v>10.7</v>
      </c>
      <c r="G66" s="1">
        <v>230</v>
      </c>
      <c r="H66" s="1" t="s">
        <v>269</v>
      </c>
      <c r="I66" s="1" t="s">
        <v>216</v>
      </c>
      <c r="K66" s="1" t="s">
        <v>216</v>
      </c>
      <c r="L66" s="1">
        <v>25.4</v>
      </c>
      <c r="M66" s="1" t="s">
        <v>25</v>
      </c>
      <c r="N66" s="1" t="s">
        <v>25</v>
      </c>
      <c r="O66" s="5">
        <f>Chaindrive!O4</f>
        <v>13.333333333333334</v>
      </c>
      <c r="P66" s="1">
        <v>8</v>
      </c>
      <c r="R66" s="5">
        <v>450</v>
      </c>
      <c r="S66" s="5" t="s">
        <v>276</v>
      </c>
      <c r="U66" s="70">
        <v>300.41000000000003</v>
      </c>
    </row>
    <row r="67" spans="1:22" ht="40" customHeight="1" x14ac:dyDescent="0.35">
      <c r="A67" s="3" t="str">
        <f>Chaindrive!A5</f>
        <v>Ranger 70 1ph 15-57 1/2"</v>
      </c>
      <c r="B67" t="s">
        <v>275</v>
      </c>
      <c r="C67" s="2">
        <v>0</v>
      </c>
      <c r="D67" s="26">
        <v>210</v>
      </c>
      <c r="E67" s="1" t="s">
        <v>127</v>
      </c>
      <c r="F67" s="1">
        <v>10.7</v>
      </c>
      <c r="G67" s="1">
        <v>230</v>
      </c>
      <c r="H67" s="1" t="s">
        <v>269</v>
      </c>
      <c r="I67" s="1" t="s">
        <v>216</v>
      </c>
      <c r="K67" s="1" t="s">
        <v>216</v>
      </c>
      <c r="L67" s="1">
        <v>25.4</v>
      </c>
      <c r="M67" s="1" t="s">
        <v>25</v>
      </c>
      <c r="N67" s="1" t="s">
        <v>25</v>
      </c>
      <c r="O67" s="5">
        <f>Chaindrive!O5</f>
        <v>10.526315789473685</v>
      </c>
      <c r="P67" s="1">
        <v>8</v>
      </c>
      <c r="R67" s="5">
        <v>450</v>
      </c>
      <c r="S67" s="5" t="s">
        <v>276</v>
      </c>
      <c r="U67" s="70">
        <v>300.41000000000003</v>
      </c>
    </row>
    <row r="68" spans="1:22" ht="40" customHeight="1" x14ac:dyDescent="0.35">
      <c r="A68" s="3" t="str">
        <f>Chaindrive!A7</f>
        <v>Ranger 90 1ph 19-57 1/2"</v>
      </c>
      <c r="B68" t="s">
        <v>275</v>
      </c>
      <c r="C68" s="2">
        <f>D66+0.01</f>
        <v>210.01</v>
      </c>
      <c r="D68" s="26">
        <f>Chaindrive!J7</f>
        <v>270</v>
      </c>
      <c r="E68" s="1" t="s">
        <v>127</v>
      </c>
      <c r="F68" s="1">
        <f>24/3</f>
        <v>8</v>
      </c>
      <c r="G68" s="1">
        <v>230</v>
      </c>
      <c r="H68" s="1" t="s">
        <v>269</v>
      </c>
      <c r="I68" s="1" t="s">
        <v>216</v>
      </c>
      <c r="K68" s="1" t="s">
        <v>216</v>
      </c>
      <c r="L68" s="1">
        <v>25.4</v>
      </c>
      <c r="M68" s="1" t="s">
        <v>25</v>
      </c>
      <c r="N68" s="1" t="s">
        <v>25</v>
      </c>
      <c r="O68" s="5">
        <f>Chaindrive!O7</f>
        <v>13.333333333333334</v>
      </c>
      <c r="P68" s="1">
        <v>12</v>
      </c>
      <c r="R68" s="5">
        <v>450</v>
      </c>
      <c r="S68" s="5" t="s">
        <v>277</v>
      </c>
    </row>
    <row r="69" spans="1:22" ht="40" customHeight="1" x14ac:dyDescent="0.35">
      <c r="A69" s="3" t="str">
        <f>Chaindrive!A8</f>
        <v>Ranger 90 1ph 15-57 1/2"</v>
      </c>
      <c r="B69" t="s">
        <v>275</v>
      </c>
      <c r="C69" s="2">
        <f>D68+0.01</f>
        <v>270.01</v>
      </c>
      <c r="D69" s="26">
        <f>Chaindrive!J8</f>
        <v>342</v>
      </c>
      <c r="E69" s="1" t="s">
        <v>127</v>
      </c>
      <c r="F69" s="25">
        <f>Chaindrive!L8</f>
        <v>6.3157894736842106</v>
      </c>
      <c r="G69" s="1">
        <v>230</v>
      </c>
      <c r="H69" s="1" t="s">
        <v>269</v>
      </c>
      <c r="I69" s="1" t="s">
        <v>216</v>
      </c>
      <c r="K69" s="1" t="s">
        <v>216</v>
      </c>
      <c r="L69" s="1">
        <v>26.4</v>
      </c>
      <c r="M69" s="1" t="s">
        <v>25</v>
      </c>
      <c r="N69" s="1" t="s">
        <v>25</v>
      </c>
      <c r="O69" s="5">
        <f>Chaindrive!O8</f>
        <v>10.526315789473685</v>
      </c>
      <c r="P69" s="1">
        <v>12</v>
      </c>
      <c r="R69" s="5">
        <v>450</v>
      </c>
    </row>
    <row r="70" spans="1:22" s="99" customFormat="1" ht="40" customHeight="1" x14ac:dyDescent="0.35">
      <c r="A70" s="96" t="s">
        <v>224</v>
      </c>
      <c r="B70" s="96" t="s">
        <v>224</v>
      </c>
      <c r="C70" s="96" t="s">
        <v>224</v>
      </c>
      <c r="D70" s="96" t="s">
        <v>224</v>
      </c>
      <c r="E70" s="97"/>
      <c r="F70" s="97"/>
      <c r="G70" s="97"/>
      <c r="H70" s="98" t="s">
        <v>428</v>
      </c>
      <c r="I70" s="97"/>
      <c r="J70" s="97"/>
      <c r="K70" s="97"/>
      <c r="L70" s="97"/>
      <c r="M70" s="97"/>
      <c r="N70" s="98" t="s">
        <v>428</v>
      </c>
      <c r="O70" s="100"/>
      <c r="P70" s="97"/>
      <c r="Q70" s="97"/>
      <c r="R70" s="100"/>
      <c r="S70" s="100"/>
      <c r="U70" s="101"/>
    </row>
    <row r="71" spans="1:22" ht="40" customHeight="1" x14ac:dyDescent="0.35">
      <c r="A71" s="3" t="str">
        <f>Chaindrive!A10</f>
        <v>Ranger 90 3ph 19-57 1/2"</v>
      </c>
      <c r="B71" t="s">
        <v>275</v>
      </c>
      <c r="C71" s="2">
        <v>0</v>
      </c>
      <c r="D71" s="26">
        <f>Chaindrive!J10</f>
        <v>270</v>
      </c>
      <c r="E71" s="1" t="s">
        <v>127</v>
      </c>
      <c r="F71" s="25">
        <f>Chaindrive!L10</f>
        <v>10.666666666666666</v>
      </c>
      <c r="G71" s="1">
        <v>415</v>
      </c>
      <c r="H71" s="1" t="s">
        <v>269</v>
      </c>
      <c r="I71" s="1" t="s">
        <v>216</v>
      </c>
      <c r="K71" s="1" t="s">
        <v>216</v>
      </c>
      <c r="L71" s="1">
        <v>25.4</v>
      </c>
      <c r="M71" s="1" t="s">
        <v>25</v>
      </c>
      <c r="N71" s="1" t="s">
        <v>25</v>
      </c>
      <c r="O71" s="5">
        <f>Chaindrive!O10</f>
        <v>13.333333333333334</v>
      </c>
      <c r="P71" s="1">
        <v>11</v>
      </c>
      <c r="R71" s="5">
        <v>400</v>
      </c>
      <c r="S71" s="5" t="s">
        <v>277</v>
      </c>
      <c r="U71" s="70">
        <v>179.04</v>
      </c>
    </row>
    <row r="72" spans="1:22" ht="40" customHeight="1" x14ac:dyDescent="0.35">
      <c r="A72" s="3" t="str">
        <f>Chaindrive!A11</f>
        <v>Ranger 90 3ph 15-57 1/2"</v>
      </c>
      <c r="B72" t="s">
        <v>275</v>
      </c>
      <c r="C72" s="2">
        <f>D71+0.01</f>
        <v>270.01</v>
      </c>
      <c r="D72" s="26">
        <f>Chaindrive!J11</f>
        <v>342</v>
      </c>
      <c r="E72" s="1" t="s">
        <v>127</v>
      </c>
      <c r="F72" s="25">
        <f>Chaindrive!L11</f>
        <v>8.4210526315789469</v>
      </c>
      <c r="G72" s="1">
        <v>415</v>
      </c>
      <c r="H72" s="1" t="s">
        <v>269</v>
      </c>
      <c r="I72" s="1" t="s">
        <v>216</v>
      </c>
      <c r="K72" s="1" t="s">
        <v>216</v>
      </c>
      <c r="L72" s="1">
        <v>25.4</v>
      </c>
      <c r="M72" s="1" t="s">
        <v>25</v>
      </c>
      <c r="N72" s="1" t="s">
        <v>25</v>
      </c>
      <c r="O72" s="5">
        <f>Chaindrive!O11</f>
        <v>10.526315789473685</v>
      </c>
      <c r="P72" s="1">
        <v>11</v>
      </c>
      <c r="R72" s="5">
        <v>400</v>
      </c>
      <c r="S72" s="5" t="s">
        <v>277</v>
      </c>
      <c r="V72" s="73"/>
    </row>
    <row r="73" spans="1:22" ht="40" customHeight="1" x14ac:dyDescent="0.35">
      <c r="A73" s="3" t="str">
        <f>Chaindrive!A13</f>
        <v>Ranger150 3ph 18-57 5/8"</v>
      </c>
      <c r="B73" t="s">
        <v>275</v>
      </c>
      <c r="C73" s="2">
        <f>D71+0.01</f>
        <v>270.01</v>
      </c>
      <c r="D73" s="26">
        <f>Chaindrive!J13</f>
        <v>471.83333333333331</v>
      </c>
      <c r="E73" s="1" t="s">
        <v>127</v>
      </c>
      <c r="F73" s="2">
        <f>Chaindrive!L13</f>
        <v>14.842105263157896</v>
      </c>
      <c r="G73" s="1">
        <v>415</v>
      </c>
      <c r="H73" s="1" t="s">
        <v>269</v>
      </c>
      <c r="I73" s="1" t="s">
        <v>216</v>
      </c>
      <c r="K73" s="1" t="s">
        <v>216</v>
      </c>
      <c r="L73" s="1">
        <v>25.4</v>
      </c>
      <c r="M73" s="1" t="s">
        <v>25</v>
      </c>
      <c r="N73" s="1" t="s">
        <v>25</v>
      </c>
      <c r="O73" s="5">
        <f>Chaindrive!O13</f>
        <v>12.631578947368421</v>
      </c>
      <c r="P73" s="1">
        <v>11</v>
      </c>
      <c r="R73" s="5">
        <v>400</v>
      </c>
      <c r="V73" s="73"/>
    </row>
    <row r="74" spans="1:22" ht="40" customHeight="1" x14ac:dyDescent="0.35">
      <c r="A74" s="3" t="str">
        <f>Chaindrive!A14</f>
        <v>Ranger150 3ph 15-57 5/8"</v>
      </c>
      <c r="B74" t="s">
        <v>275</v>
      </c>
      <c r="C74" s="2">
        <f>D72+0.01</f>
        <v>342.01</v>
      </c>
      <c r="D74" s="26">
        <f>Chaindrive!J14</f>
        <v>570</v>
      </c>
      <c r="E74" s="1" t="s">
        <v>127</v>
      </c>
      <c r="F74" s="2">
        <f>Chaindrive!L14</f>
        <v>12.631578947368421</v>
      </c>
      <c r="G74" s="1">
        <v>415</v>
      </c>
      <c r="H74" s="1" t="s">
        <v>269</v>
      </c>
      <c r="I74" s="1" t="s">
        <v>216</v>
      </c>
      <c r="K74" s="1" t="s">
        <v>216</v>
      </c>
      <c r="L74" s="1">
        <v>25.4</v>
      </c>
      <c r="M74" s="1" t="s">
        <v>25</v>
      </c>
      <c r="N74" s="1" t="s">
        <v>25</v>
      </c>
      <c r="O74" s="5">
        <f>Chaindrive!O14</f>
        <v>10.526315789473685</v>
      </c>
      <c r="P74" s="1">
        <v>11</v>
      </c>
      <c r="R74" s="5">
        <v>400</v>
      </c>
    </row>
    <row r="75" spans="1:22" ht="40" customHeight="1" x14ac:dyDescent="0.35">
      <c r="A75" s="3" t="str">
        <f>Chaindrive!A15</f>
        <v>Ranger150 3ph 12-57 5/8"</v>
      </c>
      <c r="B75" t="s">
        <v>275</v>
      </c>
      <c r="C75" s="2">
        <f>D74+0.01</f>
        <v>570.01</v>
      </c>
      <c r="D75" s="26">
        <v>713</v>
      </c>
      <c r="E75" s="1" t="s">
        <v>127</v>
      </c>
      <c r="F75" s="2">
        <v>10</v>
      </c>
      <c r="G75" s="1">
        <v>415</v>
      </c>
      <c r="H75" s="1" t="s">
        <v>269</v>
      </c>
      <c r="I75" s="1" t="s">
        <v>216</v>
      </c>
      <c r="K75" s="1" t="s">
        <v>216</v>
      </c>
      <c r="L75" s="1">
        <v>25.4</v>
      </c>
      <c r="M75" s="1" t="s">
        <v>25</v>
      </c>
      <c r="N75" s="1" t="s">
        <v>25</v>
      </c>
      <c r="O75" s="5">
        <f>Chaindrive!O15</f>
        <v>8.4210526315789469</v>
      </c>
      <c r="P75" s="1">
        <v>11</v>
      </c>
      <c r="R75" s="5">
        <v>400</v>
      </c>
      <c r="S75" s="5" t="s">
        <v>278</v>
      </c>
      <c r="U75" s="70">
        <v>472.24</v>
      </c>
    </row>
    <row r="76" spans="1:22" ht="40" customHeight="1" x14ac:dyDescent="0.35">
      <c r="A76" s="3" t="str">
        <f>Chaindrive!A17</f>
        <v>Ranger220 3ph 15-57 3/4"</v>
      </c>
      <c r="B76" t="s">
        <v>275</v>
      </c>
      <c r="C76" s="2">
        <v>713.01</v>
      </c>
      <c r="D76" s="26">
        <f>Chaindrive!J17</f>
        <v>836</v>
      </c>
      <c r="E76" s="1" t="s">
        <v>127</v>
      </c>
      <c r="F76" s="2">
        <f>Chaindrive!L17</f>
        <v>6.3157894736842106</v>
      </c>
      <c r="G76" s="1">
        <v>415</v>
      </c>
      <c r="H76" s="1" t="s">
        <v>269</v>
      </c>
      <c r="I76" s="1" t="s">
        <v>216</v>
      </c>
      <c r="K76" s="1" t="s">
        <v>216</v>
      </c>
      <c r="L76" s="1">
        <v>30</v>
      </c>
      <c r="M76" s="1" t="s">
        <v>25</v>
      </c>
      <c r="N76" s="1" t="s">
        <v>25</v>
      </c>
      <c r="O76" s="5">
        <f>Chaindrive!O17</f>
        <v>10.526315789473685</v>
      </c>
      <c r="P76" s="1">
        <v>10</v>
      </c>
      <c r="R76" s="5">
        <v>650</v>
      </c>
    </row>
    <row r="77" spans="1:22" s="99" customFormat="1" ht="40" customHeight="1" x14ac:dyDescent="0.35">
      <c r="A77" s="96" t="s">
        <v>224</v>
      </c>
      <c r="B77" s="96" t="s">
        <v>224</v>
      </c>
      <c r="C77" s="96" t="s">
        <v>224</v>
      </c>
      <c r="D77" s="96" t="s">
        <v>224</v>
      </c>
      <c r="E77" s="97"/>
      <c r="F77" s="102"/>
      <c r="G77" s="97"/>
      <c r="H77" s="98" t="s">
        <v>428</v>
      </c>
      <c r="I77" s="97"/>
      <c r="J77" s="97"/>
      <c r="K77" s="97"/>
      <c r="L77" s="97"/>
      <c r="M77" s="97"/>
      <c r="N77" s="98" t="s">
        <v>428</v>
      </c>
      <c r="O77" s="100"/>
      <c r="P77" s="97"/>
      <c r="Q77" s="97"/>
      <c r="R77" s="100"/>
      <c r="S77" s="100"/>
      <c r="U77" s="101"/>
    </row>
    <row r="78" spans="1:22" ht="40" customHeight="1" x14ac:dyDescent="0.35">
      <c r="A78" s="3" t="str">
        <f>Chaindrive!A20</f>
        <v>Ranger 90 Fi 1ph 15-57 1/2"</v>
      </c>
      <c r="B78" t="s">
        <v>275</v>
      </c>
      <c r="C78" s="2">
        <v>0</v>
      </c>
      <c r="D78" s="26">
        <f>Chaindrive!J20</f>
        <v>342</v>
      </c>
      <c r="E78" s="1" t="s">
        <v>313</v>
      </c>
      <c r="F78" s="25">
        <f>Chaindrive!L20</f>
        <v>21.05263157894737</v>
      </c>
      <c r="G78" s="1">
        <v>230</v>
      </c>
      <c r="H78" s="1" t="s">
        <v>269</v>
      </c>
      <c r="I78" s="1" t="s">
        <v>216</v>
      </c>
      <c r="K78" s="1" t="s">
        <v>216</v>
      </c>
      <c r="L78" s="1">
        <v>25.4</v>
      </c>
      <c r="M78" s="1" t="s">
        <v>25</v>
      </c>
      <c r="N78" s="1" t="s">
        <v>25</v>
      </c>
      <c r="O78" s="5">
        <f>Chaindrive!O20</f>
        <v>5.2631578947368425</v>
      </c>
      <c r="P78" s="1">
        <v>18</v>
      </c>
      <c r="R78" s="5">
        <v>850</v>
      </c>
    </row>
    <row r="79" spans="1:22" ht="40" customHeight="1" x14ac:dyDescent="0.35">
      <c r="A79" s="3" t="str">
        <f>Chaindrive!A21</f>
        <v>Ranger 90 Fi 3ph 15-57 1/2"</v>
      </c>
      <c r="B79" t="s">
        <v>275</v>
      </c>
      <c r="C79" s="2">
        <f t="shared" ref="C79:C80" si="2">D78+0.01</f>
        <v>342.01</v>
      </c>
      <c r="D79" s="26">
        <f>Chaindrive!J21</f>
        <v>342</v>
      </c>
      <c r="E79" s="1" t="s">
        <v>313</v>
      </c>
      <c r="F79" s="25">
        <f>Chaindrive!L21</f>
        <v>21.05263157894737</v>
      </c>
      <c r="G79" s="1">
        <v>415</v>
      </c>
      <c r="H79" s="1" t="s">
        <v>269</v>
      </c>
      <c r="I79" s="1" t="s">
        <v>216</v>
      </c>
      <c r="K79" s="1" t="s">
        <v>216</v>
      </c>
      <c r="L79" s="1">
        <v>25.4</v>
      </c>
      <c r="M79" s="1" t="s">
        <v>25</v>
      </c>
      <c r="N79" s="1" t="s">
        <v>25</v>
      </c>
      <c r="O79" s="5">
        <f>Chaindrive!O21</f>
        <v>5.2631578947368425</v>
      </c>
      <c r="P79" s="1">
        <v>18</v>
      </c>
      <c r="R79" s="5">
        <v>850</v>
      </c>
    </row>
    <row r="80" spans="1:22" ht="40" customHeight="1" x14ac:dyDescent="0.35">
      <c r="A80" s="3" t="str">
        <f>Chaindrive!A22</f>
        <v>Ranger140 Fi 1ph 18-57 5/8"</v>
      </c>
      <c r="B80" t="s">
        <v>275</v>
      </c>
      <c r="C80" s="2">
        <f t="shared" si="2"/>
        <v>342.01</v>
      </c>
      <c r="D80" s="26">
        <f>Chaindrive!J22</f>
        <v>475</v>
      </c>
      <c r="E80" s="1" t="s">
        <v>313</v>
      </c>
      <c r="F80" s="25">
        <f>Chaindrive!L22</f>
        <v>25.263157894736842</v>
      </c>
      <c r="G80" s="1">
        <v>230</v>
      </c>
      <c r="H80" s="1" t="s">
        <v>269</v>
      </c>
      <c r="I80" s="1" t="s">
        <v>216</v>
      </c>
      <c r="K80" s="1" t="s">
        <v>216</v>
      </c>
      <c r="L80" s="1">
        <v>25.4</v>
      </c>
      <c r="M80" s="1" t="s">
        <v>25</v>
      </c>
      <c r="N80" s="1" t="s">
        <v>25</v>
      </c>
      <c r="O80" s="5">
        <f>Chaindrive!O22</f>
        <v>6.3157894736842106</v>
      </c>
      <c r="P80" s="1">
        <v>18</v>
      </c>
      <c r="R80" s="5">
        <v>850</v>
      </c>
    </row>
    <row r="81" spans="1:22" ht="40" customHeight="1" x14ac:dyDescent="0.35">
      <c r="A81" s="3" t="str">
        <f>Chaindrive!A23</f>
        <v>Ranger140 Fi 3ph 18-57 5/8"</v>
      </c>
      <c r="B81" t="s">
        <v>275</v>
      </c>
      <c r="C81" s="2">
        <f>D80+0.01</f>
        <v>475.01</v>
      </c>
      <c r="D81" s="26">
        <f>Chaindrive!J23</f>
        <v>475</v>
      </c>
      <c r="E81" s="1" t="s">
        <v>313</v>
      </c>
      <c r="F81" s="25">
        <f>Chaindrive!L23</f>
        <v>25.263157894736842</v>
      </c>
      <c r="G81" s="1">
        <v>415</v>
      </c>
      <c r="H81" s="1" t="s">
        <v>269</v>
      </c>
      <c r="I81" s="1" t="s">
        <v>216</v>
      </c>
      <c r="K81" s="1" t="s">
        <v>216</v>
      </c>
      <c r="L81" s="1">
        <v>25.4</v>
      </c>
      <c r="M81" s="1" t="s">
        <v>25</v>
      </c>
      <c r="N81" s="1" t="s">
        <v>25</v>
      </c>
      <c r="O81" s="5">
        <f>Chaindrive!O23</f>
        <v>6.3157894736842106</v>
      </c>
      <c r="P81" s="1">
        <v>18</v>
      </c>
      <c r="R81" s="5">
        <v>850</v>
      </c>
    </row>
    <row r="82" spans="1:22" ht="40" customHeight="1" x14ac:dyDescent="0.35">
      <c r="A82" s="3" t="str">
        <f>Chaindrive!A24</f>
        <v>Ranger140 fi 1ph 12-57 5/8"</v>
      </c>
      <c r="B82" t="s">
        <v>275</v>
      </c>
      <c r="C82" s="2">
        <f t="shared" ref="C82:C83" si="3">D81+0.01</f>
        <v>475.01</v>
      </c>
      <c r="D82" s="26">
        <f>Chaindrive!J24</f>
        <v>712.5</v>
      </c>
      <c r="E82" s="1" t="s">
        <v>313</v>
      </c>
      <c r="F82" s="25">
        <f>Chaindrive!L24</f>
        <v>16.842105263157894</v>
      </c>
      <c r="G82" s="1">
        <v>230</v>
      </c>
      <c r="H82" s="1" t="s">
        <v>269</v>
      </c>
      <c r="I82" s="1" t="s">
        <v>216</v>
      </c>
      <c r="K82" s="1" t="s">
        <v>216</v>
      </c>
      <c r="L82" s="1">
        <v>25.4</v>
      </c>
      <c r="M82" s="1" t="s">
        <v>25</v>
      </c>
      <c r="N82" s="1" t="s">
        <v>25</v>
      </c>
      <c r="O82" s="5">
        <f>Chaindrive!O24</f>
        <v>4.2105263157894735</v>
      </c>
      <c r="P82" s="1">
        <v>18</v>
      </c>
      <c r="R82" s="5">
        <v>850</v>
      </c>
    </row>
    <row r="83" spans="1:22" ht="40" customHeight="1" x14ac:dyDescent="0.35">
      <c r="A83" s="3" t="str">
        <f>Chaindrive!A25</f>
        <v>Ranger140 fi 3ph 12-57 5/8"</v>
      </c>
      <c r="B83" t="s">
        <v>275</v>
      </c>
      <c r="C83" s="2">
        <f t="shared" si="3"/>
        <v>712.51</v>
      </c>
      <c r="D83" s="26">
        <f>Chaindrive!J25</f>
        <v>712.5</v>
      </c>
      <c r="E83" s="1" t="s">
        <v>313</v>
      </c>
      <c r="F83" s="25">
        <f>Chaindrive!L25</f>
        <v>16.842105263157894</v>
      </c>
      <c r="G83" s="1">
        <v>415</v>
      </c>
      <c r="H83" s="1" t="s">
        <v>269</v>
      </c>
      <c r="I83" s="1" t="s">
        <v>216</v>
      </c>
      <c r="K83" s="1" t="s">
        <v>216</v>
      </c>
      <c r="L83" s="1">
        <v>25.4</v>
      </c>
      <c r="M83" s="1" t="s">
        <v>25</v>
      </c>
      <c r="N83" s="1" t="s">
        <v>25</v>
      </c>
      <c r="O83" s="5">
        <f>Chaindrive!O25</f>
        <v>4.2105263157894735</v>
      </c>
      <c r="P83" s="1">
        <v>18</v>
      </c>
      <c r="R83" s="5">
        <v>850</v>
      </c>
    </row>
    <row r="84" spans="1:22" s="99" customFormat="1" ht="40" customHeight="1" x14ac:dyDescent="0.35">
      <c r="A84" s="96"/>
      <c r="C84" s="97"/>
      <c r="D84" s="105"/>
      <c r="E84" s="97"/>
      <c r="F84" s="102"/>
      <c r="G84" s="97"/>
      <c r="H84" s="97"/>
      <c r="I84" s="97"/>
      <c r="J84" s="97"/>
      <c r="K84" s="97"/>
      <c r="L84" s="97"/>
      <c r="M84" s="97"/>
      <c r="N84" s="97"/>
      <c r="O84" s="100"/>
      <c r="P84" s="97"/>
      <c r="Q84" s="97"/>
      <c r="R84" s="100"/>
      <c r="S84" s="100"/>
      <c r="U84" s="101"/>
    </row>
    <row r="85" spans="1:22" ht="40" customHeight="1" x14ac:dyDescent="0.35">
      <c r="A85" s="3" t="str">
        <f>Chaindrive!A28</f>
        <v>KE 40.24  15-57 3/4"</v>
      </c>
      <c r="B85" t="s">
        <v>275</v>
      </c>
      <c r="C85" s="1">
        <v>600.01</v>
      </c>
      <c r="D85" s="26">
        <f>Chaindrive!J28</f>
        <v>1520</v>
      </c>
      <c r="E85" s="1" t="s">
        <v>127</v>
      </c>
      <c r="F85" s="2">
        <f>Chaindrive!L28</f>
        <v>6.3157894736842106</v>
      </c>
      <c r="G85" s="1">
        <f>Chaindrive!M28</f>
        <v>415</v>
      </c>
      <c r="H85" s="1" t="s">
        <v>269</v>
      </c>
      <c r="I85" s="1" t="s">
        <v>216</v>
      </c>
      <c r="K85" s="1" t="s">
        <v>216</v>
      </c>
      <c r="L85" s="1">
        <f>Chaindrive!D28</f>
        <v>40</v>
      </c>
      <c r="M85" s="1" t="s">
        <v>25</v>
      </c>
      <c r="N85" s="1" t="s">
        <v>25</v>
      </c>
      <c r="O85" s="5">
        <f>Chaindrive!O28</f>
        <v>10.526315789473685</v>
      </c>
      <c r="P85" s="1">
        <v>11</v>
      </c>
      <c r="R85" s="5">
        <v>850</v>
      </c>
    </row>
    <row r="86" spans="1:22" ht="40" customHeight="1" x14ac:dyDescent="0.35">
      <c r="A86" s="3" t="str">
        <f>Chaindrive!A29</f>
        <v>KE 40.24  15-57 1"</v>
      </c>
      <c r="B86" t="s">
        <v>275</v>
      </c>
      <c r="C86" s="2">
        <v>900.01</v>
      </c>
      <c r="D86" s="26">
        <f>Chaindrive!J29</f>
        <v>1520</v>
      </c>
      <c r="E86" s="1" t="s">
        <v>127</v>
      </c>
      <c r="F86" s="2">
        <f>Chaindrive!L29</f>
        <v>6.3157894736842106</v>
      </c>
      <c r="G86" s="1">
        <f>Chaindrive!M29</f>
        <v>415</v>
      </c>
      <c r="H86" s="1" t="s">
        <v>269</v>
      </c>
      <c r="I86" s="1" t="s">
        <v>216</v>
      </c>
      <c r="J86" s="3"/>
      <c r="K86" s="1" t="s">
        <v>216</v>
      </c>
      <c r="L86" s="1">
        <f>Chaindrive!D29</f>
        <v>40</v>
      </c>
      <c r="M86" s="1" t="s">
        <v>25</v>
      </c>
      <c r="N86" s="1" t="s">
        <v>25</v>
      </c>
      <c r="O86" s="5">
        <f>Chaindrive!O29</f>
        <v>10.526315789473685</v>
      </c>
      <c r="P86" s="1">
        <v>11</v>
      </c>
      <c r="R86" s="5">
        <v>1100</v>
      </c>
    </row>
    <row r="87" spans="1:22" ht="40" customHeight="1" x14ac:dyDescent="0.35">
      <c r="A87" s="3" t="str">
        <f>Chaindrive!A30</f>
        <v>KE 60.24   15-57 1"</v>
      </c>
      <c r="B87" t="s">
        <v>275</v>
      </c>
      <c r="C87" s="2">
        <v>1200.01</v>
      </c>
      <c r="D87" s="26">
        <f>Chaindrive!J30</f>
        <v>2280</v>
      </c>
      <c r="E87" s="1" t="s">
        <v>127</v>
      </c>
      <c r="F87" s="2">
        <f>Chaindrive!L30</f>
        <v>6.3157894736842106</v>
      </c>
      <c r="G87" s="1">
        <f>Chaindrive!M30</f>
        <v>415</v>
      </c>
      <c r="H87" s="1" t="s">
        <v>269</v>
      </c>
      <c r="I87" s="1" t="s">
        <v>216</v>
      </c>
      <c r="K87" s="1" t="s">
        <v>216</v>
      </c>
      <c r="L87" s="1">
        <f>Chaindrive!D30</f>
        <v>55</v>
      </c>
      <c r="M87" s="1" t="s">
        <v>25</v>
      </c>
      <c r="N87" s="1" t="s">
        <v>25</v>
      </c>
      <c r="O87" s="5">
        <f>Chaindrive!O30</f>
        <v>15.789473684210527</v>
      </c>
      <c r="P87" s="1">
        <v>11</v>
      </c>
      <c r="R87" s="5">
        <v>1500</v>
      </c>
    </row>
    <row r="88" spans="1:22" ht="40" customHeight="1" x14ac:dyDescent="0.35">
      <c r="A88" s="3" t="str">
        <f>Chaindrive!A31</f>
        <v>KE 80.24   15-57 1"</v>
      </c>
      <c r="B88" t="s">
        <v>275</v>
      </c>
      <c r="C88" s="2">
        <v>1800.01</v>
      </c>
      <c r="D88" s="26">
        <f>Chaindrive!J31</f>
        <v>3040</v>
      </c>
      <c r="E88" s="1" t="s">
        <v>127</v>
      </c>
      <c r="F88" s="2">
        <f>Chaindrive!L31</f>
        <v>6.3157894736842106</v>
      </c>
      <c r="G88" s="1">
        <f>Chaindrive!M31</f>
        <v>415</v>
      </c>
      <c r="H88" s="1" t="s">
        <v>269</v>
      </c>
      <c r="I88" s="1" t="s">
        <v>216</v>
      </c>
      <c r="K88" s="1" t="s">
        <v>216</v>
      </c>
      <c r="L88" s="1">
        <f>Chaindrive!D31</f>
        <v>55</v>
      </c>
      <c r="M88" s="1" t="s">
        <v>25</v>
      </c>
      <c r="N88" s="1" t="s">
        <v>25</v>
      </c>
      <c r="O88" s="5">
        <f>Chaindrive!O31</f>
        <v>15.789473684210527</v>
      </c>
      <c r="P88" s="1">
        <v>12</v>
      </c>
      <c r="R88" s="5">
        <v>2000</v>
      </c>
    </row>
    <row r="89" spans="1:22" ht="40" customHeight="1" x14ac:dyDescent="0.35">
      <c r="A89" s="3" t="str">
        <f>Chaindrive!A32</f>
        <v>KE 80.24   15-57 1 1/4"</v>
      </c>
      <c r="B89" t="s">
        <v>275</v>
      </c>
      <c r="C89" s="2">
        <v>1800.01</v>
      </c>
      <c r="D89" s="26">
        <f>Chaindrive!J32</f>
        <v>3040</v>
      </c>
      <c r="E89" s="1" t="s">
        <v>127</v>
      </c>
      <c r="F89" s="2">
        <f>Chaindrive!L32</f>
        <v>6.3157894736842106</v>
      </c>
      <c r="G89" s="1">
        <f>Chaindrive!M32</f>
        <v>415</v>
      </c>
      <c r="H89" s="1" t="s">
        <v>269</v>
      </c>
      <c r="I89" s="1" t="s">
        <v>216</v>
      </c>
      <c r="K89" s="1" t="s">
        <v>216</v>
      </c>
      <c r="L89" s="1">
        <f>Chaindrive!D32</f>
        <v>55</v>
      </c>
      <c r="M89" s="1" t="s">
        <v>25</v>
      </c>
      <c r="N89" s="1" t="s">
        <v>25</v>
      </c>
      <c r="O89" s="5">
        <f>Chaindrive!O32</f>
        <v>15.789473684210527</v>
      </c>
      <c r="P89" s="1">
        <v>12</v>
      </c>
      <c r="R89" s="5">
        <v>2000</v>
      </c>
    </row>
    <row r="90" spans="1:22" s="99" customFormat="1" ht="40" customHeight="1" x14ac:dyDescent="0.35">
      <c r="A90" s="96" t="s">
        <v>224</v>
      </c>
      <c r="B90" s="96" t="s">
        <v>224</v>
      </c>
      <c r="C90" s="96" t="s">
        <v>224</v>
      </c>
      <c r="D90" s="96" t="s">
        <v>224</v>
      </c>
      <c r="E90" s="97"/>
      <c r="F90" s="102"/>
      <c r="G90" s="97"/>
      <c r="H90" s="98" t="s">
        <v>428</v>
      </c>
      <c r="I90" s="97"/>
      <c r="J90" s="97"/>
      <c r="K90" s="97"/>
      <c r="L90" s="97"/>
      <c r="M90" s="97"/>
      <c r="N90" s="98" t="s">
        <v>428</v>
      </c>
      <c r="O90" s="100"/>
      <c r="P90" s="97"/>
      <c r="Q90" s="97"/>
      <c r="R90" s="100"/>
      <c r="S90" s="100"/>
      <c r="U90" s="101"/>
    </row>
    <row r="91" spans="1:22" s="55" customFormat="1" ht="40" customHeight="1" x14ac:dyDescent="0.35">
      <c r="A91" s="3" t="str">
        <f>Chaindrive!A35</f>
        <v>KE 40.40 Fi 15-57 3/4"</v>
      </c>
      <c r="B91" s="55" t="s">
        <v>275</v>
      </c>
      <c r="C91" s="1">
        <v>0</v>
      </c>
      <c r="D91" s="26">
        <f>Chaindrive!J35</f>
        <v>1140</v>
      </c>
      <c r="E91" s="1" t="s">
        <v>313</v>
      </c>
      <c r="F91" s="2">
        <f>Chaindrive!L35</f>
        <v>10.526315789473685</v>
      </c>
      <c r="G91" s="1" t="str">
        <f>Chaindrive!M35</f>
        <v>230/415</v>
      </c>
      <c r="H91" s="1" t="s">
        <v>269</v>
      </c>
      <c r="I91" s="1" t="s">
        <v>216</v>
      </c>
      <c r="J91" s="1"/>
      <c r="K91" s="1" t="s">
        <v>216</v>
      </c>
      <c r="L91" s="1">
        <f>Chaindrive!R35</f>
        <v>40</v>
      </c>
      <c r="M91" s="1" t="s">
        <v>25</v>
      </c>
      <c r="N91" s="1" t="s">
        <v>25</v>
      </c>
      <c r="O91" s="1">
        <f>Chaindrive!O35</f>
        <v>10.526315789473685</v>
      </c>
      <c r="P91" s="1">
        <v>17</v>
      </c>
      <c r="Q91" s="1"/>
      <c r="R91" s="1">
        <v>1500</v>
      </c>
      <c r="S91" s="1"/>
      <c r="U91" s="103"/>
    </row>
    <row r="92" spans="1:22" s="55" customFormat="1" ht="40" customHeight="1" x14ac:dyDescent="0.35">
      <c r="A92" s="3" t="str">
        <f>Chaindrive!A37</f>
        <v>KE 50.80 Fi 15-57 1"</v>
      </c>
      <c r="B92" s="55" t="s">
        <v>275</v>
      </c>
      <c r="C92" s="2">
        <f>D91+0.01</f>
        <v>1140.01</v>
      </c>
      <c r="D92" s="26">
        <f>Chaindrive!J37</f>
        <v>1900</v>
      </c>
      <c r="E92" s="1" t="s">
        <v>313</v>
      </c>
      <c r="F92" s="2">
        <f>Chaindrive!L37</f>
        <v>21.05263157894737</v>
      </c>
      <c r="G92" s="1" t="str">
        <f>Chaindrive!M37</f>
        <v>230/415</v>
      </c>
      <c r="H92" s="1" t="s">
        <v>269</v>
      </c>
      <c r="I92" s="1" t="s">
        <v>216</v>
      </c>
      <c r="J92" s="1"/>
      <c r="K92" s="1" t="s">
        <v>216</v>
      </c>
      <c r="L92" s="1">
        <f>Chaindrive!R37</f>
        <v>55</v>
      </c>
      <c r="M92" s="1" t="s">
        <v>25</v>
      </c>
      <c r="N92" s="1" t="s">
        <v>25</v>
      </c>
      <c r="O92" s="1">
        <f>Chaindrive!O37</f>
        <v>15.789473684210527</v>
      </c>
      <c r="P92" s="1">
        <v>19</v>
      </c>
      <c r="Q92" s="1"/>
      <c r="R92" s="1">
        <v>4500</v>
      </c>
      <c r="S92" s="1"/>
      <c r="U92" s="103"/>
    </row>
    <row r="93" spans="1:22" s="55" customFormat="1" ht="40" customHeight="1" x14ac:dyDescent="0.35">
      <c r="A93" s="3" t="str">
        <f>Chaindrive!A38</f>
        <v>KE 80.40 Fi 15-57 1"</v>
      </c>
      <c r="B93" s="55" t="s">
        <v>275</v>
      </c>
      <c r="C93" s="2">
        <f>D92+0.01</f>
        <v>1900.01</v>
      </c>
      <c r="D93" s="26">
        <f>Chaindrive!J38</f>
        <v>3040</v>
      </c>
      <c r="E93" s="1" t="s">
        <v>313</v>
      </c>
      <c r="F93" s="2">
        <f>Chaindrive!L38</f>
        <v>10.526315789473685</v>
      </c>
      <c r="G93" s="1" t="str">
        <f>Chaindrive!M38</f>
        <v>230/415</v>
      </c>
      <c r="H93" s="1" t="s">
        <v>269</v>
      </c>
      <c r="I93" s="1" t="s">
        <v>216</v>
      </c>
      <c r="J93" s="1"/>
      <c r="K93" s="1" t="s">
        <v>216</v>
      </c>
      <c r="L93" s="1">
        <f>Chaindrive!R38</f>
        <v>55</v>
      </c>
      <c r="M93" s="1" t="s">
        <v>25</v>
      </c>
      <c r="N93" s="1" t="s">
        <v>25</v>
      </c>
      <c r="O93" s="1">
        <f>Chaindrive!O38</f>
        <v>15.789473684210527</v>
      </c>
      <c r="P93" s="1">
        <v>12</v>
      </c>
      <c r="Q93" s="1"/>
      <c r="R93" s="1">
        <v>4500</v>
      </c>
      <c r="S93" s="1"/>
      <c r="U93" s="103"/>
    </row>
    <row r="94" spans="1:22" s="99" customFormat="1" ht="40" customHeight="1" x14ac:dyDescent="0.35">
      <c r="A94" s="96"/>
      <c r="B94" s="96"/>
      <c r="C94" s="96"/>
      <c r="D94" s="96"/>
      <c r="E94" s="97"/>
      <c r="F94" s="102"/>
      <c r="G94" s="97"/>
      <c r="H94" s="98"/>
      <c r="I94" s="97"/>
      <c r="J94" s="97"/>
      <c r="K94" s="97"/>
      <c r="L94" s="97"/>
      <c r="M94" s="97"/>
      <c r="N94" s="98"/>
      <c r="O94" s="100"/>
      <c r="P94" s="97"/>
      <c r="Q94" s="97"/>
      <c r="R94" s="100"/>
      <c r="S94" s="100"/>
      <c r="U94" s="101"/>
    </row>
    <row r="95" spans="1:22" ht="40" customHeight="1" x14ac:dyDescent="0.35">
      <c r="A95" s="3" t="s">
        <v>224</v>
      </c>
      <c r="B95" s="3" t="s">
        <v>224</v>
      </c>
      <c r="C95" s="3" t="s">
        <v>224</v>
      </c>
      <c r="D95" s="3" t="s">
        <v>224</v>
      </c>
      <c r="H95" s="86" t="s">
        <v>428</v>
      </c>
      <c r="N95" s="86" t="s">
        <v>428</v>
      </c>
      <c r="O95" s="1"/>
      <c r="R95" s="1"/>
      <c r="S95" s="1"/>
      <c r="T95" s="55"/>
      <c r="U95" s="103"/>
      <c r="V95" s="55"/>
    </row>
    <row r="96" spans="1:22" ht="40" customHeight="1" x14ac:dyDescent="0.35">
      <c r="A96" s="3" t="s">
        <v>532</v>
      </c>
      <c r="B96" s="3" t="s">
        <v>275</v>
      </c>
      <c r="C96" s="1">
        <v>0</v>
      </c>
      <c r="D96" s="1">
        <v>100</v>
      </c>
      <c r="E96" s="1" t="s">
        <v>127</v>
      </c>
      <c r="F96" s="1">
        <v>15</v>
      </c>
      <c r="G96" s="1">
        <v>415</v>
      </c>
      <c r="H96" s="1" t="s">
        <v>243</v>
      </c>
      <c r="I96" s="1" t="s">
        <v>216</v>
      </c>
      <c r="K96" s="1" t="s">
        <v>216</v>
      </c>
      <c r="L96" s="1">
        <v>30</v>
      </c>
      <c r="M96" s="1" t="s">
        <v>29</v>
      </c>
      <c r="N96" s="1" t="s">
        <v>25</v>
      </c>
      <c r="O96" s="1">
        <v>20</v>
      </c>
      <c r="P96" s="1">
        <v>8</v>
      </c>
      <c r="Q96" s="1">
        <v>15</v>
      </c>
      <c r="R96" s="1">
        <v>300</v>
      </c>
      <c r="S96" s="1" t="s">
        <v>279</v>
      </c>
      <c r="T96" s="55"/>
      <c r="U96" s="123">
        <v>266</v>
      </c>
      <c r="V96" s="55"/>
    </row>
    <row r="97" spans="1:22" ht="40" customHeight="1" x14ac:dyDescent="0.35">
      <c r="A97" s="55" t="s">
        <v>280</v>
      </c>
      <c r="B97" s="55" t="s">
        <v>275</v>
      </c>
      <c r="C97" s="1">
        <f>D96+0.01</f>
        <v>100.01</v>
      </c>
      <c r="D97" s="1">
        <v>170</v>
      </c>
      <c r="E97" s="1" t="s">
        <v>127</v>
      </c>
      <c r="F97" s="1">
        <v>15</v>
      </c>
      <c r="G97" s="1">
        <v>415</v>
      </c>
      <c r="H97" s="1" t="s">
        <v>243</v>
      </c>
      <c r="I97" s="1" t="s">
        <v>216</v>
      </c>
      <c r="K97" s="1" t="s">
        <v>216</v>
      </c>
      <c r="L97" s="1">
        <v>30</v>
      </c>
      <c r="M97" s="1" t="s">
        <v>29</v>
      </c>
      <c r="N97" s="1" t="s">
        <v>25</v>
      </c>
      <c r="O97" s="1">
        <v>20</v>
      </c>
      <c r="P97" s="1">
        <v>8</v>
      </c>
      <c r="Q97" s="1">
        <v>16</v>
      </c>
      <c r="R97" s="1">
        <v>450</v>
      </c>
      <c r="S97" s="1" t="s">
        <v>281</v>
      </c>
      <c r="T97" s="55"/>
      <c r="U97" s="123">
        <v>280</v>
      </c>
      <c r="V97" s="55"/>
    </row>
    <row r="98" spans="1:22" ht="40" customHeight="1" x14ac:dyDescent="0.35">
      <c r="A98" s="55" t="s">
        <v>282</v>
      </c>
      <c r="B98" s="55" t="s">
        <v>275</v>
      </c>
      <c r="C98" s="1">
        <f>D97+0.01</f>
        <v>170.01</v>
      </c>
      <c r="D98" s="1">
        <v>250</v>
      </c>
      <c r="E98" s="1" t="s">
        <v>127</v>
      </c>
      <c r="F98" s="1">
        <v>15</v>
      </c>
      <c r="G98" s="1">
        <v>415</v>
      </c>
      <c r="H98" s="1" t="s">
        <v>243</v>
      </c>
      <c r="I98" s="1" t="s">
        <v>216</v>
      </c>
      <c r="K98" s="1" t="s">
        <v>216</v>
      </c>
      <c r="L98" s="1">
        <v>30</v>
      </c>
      <c r="M98" s="1" t="s">
        <v>29</v>
      </c>
      <c r="N98" s="1" t="s">
        <v>25</v>
      </c>
      <c r="O98" s="1">
        <v>20</v>
      </c>
      <c r="P98" s="1">
        <v>11</v>
      </c>
      <c r="Q98" s="1">
        <v>19</v>
      </c>
      <c r="R98" s="1">
        <v>750</v>
      </c>
      <c r="S98" s="1" t="s">
        <v>283</v>
      </c>
      <c r="T98" s="55"/>
      <c r="U98" s="123">
        <v>307</v>
      </c>
      <c r="V98" s="55"/>
    </row>
    <row r="99" spans="1:22" ht="40" customHeight="1" x14ac:dyDescent="0.35">
      <c r="A99" s="55" t="s">
        <v>284</v>
      </c>
      <c r="B99" s="55" t="s">
        <v>275</v>
      </c>
      <c r="C99" s="1">
        <f t="shared" ref="C99:C107" si="4">D98+0.01</f>
        <v>250.01</v>
      </c>
      <c r="D99" s="1">
        <v>350</v>
      </c>
      <c r="E99" s="1" t="s">
        <v>127</v>
      </c>
      <c r="F99" s="1">
        <v>15</v>
      </c>
      <c r="G99" s="1">
        <v>415</v>
      </c>
      <c r="H99" s="1" t="s">
        <v>243</v>
      </c>
      <c r="I99" s="1" t="s">
        <v>216</v>
      </c>
      <c r="K99" s="1" t="s">
        <v>216</v>
      </c>
      <c r="L99" s="1">
        <v>40</v>
      </c>
      <c r="M99" s="1" t="s">
        <v>29</v>
      </c>
      <c r="N99" s="1" t="s">
        <v>25</v>
      </c>
      <c r="O99" s="1">
        <v>20</v>
      </c>
      <c r="P99" s="1">
        <v>9</v>
      </c>
      <c r="R99" s="1">
        <v>850</v>
      </c>
      <c r="S99" s="1" t="s">
        <v>285</v>
      </c>
      <c r="T99" s="55"/>
      <c r="U99" s="123">
        <v>383</v>
      </c>
      <c r="V99" s="55"/>
    </row>
    <row r="100" spans="1:22" ht="40" customHeight="1" x14ac:dyDescent="0.35">
      <c r="A100" s="55" t="s">
        <v>286</v>
      </c>
      <c r="B100" s="55" t="s">
        <v>275</v>
      </c>
      <c r="C100" s="1">
        <f t="shared" si="4"/>
        <v>350.01</v>
      </c>
      <c r="D100" s="1">
        <v>450</v>
      </c>
      <c r="E100" s="1" t="s">
        <v>127</v>
      </c>
      <c r="F100" s="1">
        <v>15</v>
      </c>
      <c r="G100" s="1">
        <v>415</v>
      </c>
      <c r="H100" s="1" t="s">
        <v>243</v>
      </c>
      <c r="I100" s="1" t="s">
        <v>216</v>
      </c>
      <c r="K100" s="1" t="s">
        <v>216</v>
      </c>
      <c r="L100" s="1">
        <v>40</v>
      </c>
      <c r="M100" s="1" t="s">
        <v>29</v>
      </c>
      <c r="N100" s="1" t="s">
        <v>25</v>
      </c>
      <c r="O100" s="1">
        <v>20</v>
      </c>
      <c r="P100" s="1">
        <v>9</v>
      </c>
      <c r="R100" s="1">
        <v>1100</v>
      </c>
      <c r="S100" s="1" t="s">
        <v>287</v>
      </c>
      <c r="T100" s="55"/>
      <c r="U100" s="123"/>
      <c r="V100" s="55"/>
    </row>
    <row r="101" spans="1:22" ht="40" customHeight="1" x14ac:dyDescent="0.35">
      <c r="A101" s="55" t="s">
        <v>288</v>
      </c>
      <c r="B101" s="55" t="s">
        <v>275</v>
      </c>
      <c r="C101" s="1">
        <f t="shared" si="4"/>
        <v>450.01</v>
      </c>
      <c r="D101" s="1">
        <v>550</v>
      </c>
      <c r="E101" s="1" t="s">
        <v>127</v>
      </c>
      <c r="F101" s="1">
        <v>15</v>
      </c>
      <c r="G101" s="1">
        <v>415</v>
      </c>
      <c r="H101" s="1" t="s">
        <v>243</v>
      </c>
      <c r="I101" s="1" t="s">
        <v>216</v>
      </c>
      <c r="K101" s="1" t="s">
        <v>216</v>
      </c>
      <c r="L101" s="1">
        <v>40</v>
      </c>
      <c r="M101" s="1" t="s">
        <v>29</v>
      </c>
      <c r="N101" s="1" t="s">
        <v>25</v>
      </c>
      <c r="O101" s="1">
        <v>20</v>
      </c>
      <c r="P101" s="1">
        <v>9</v>
      </c>
      <c r="R101" s="1">
        <v>1100</v>
      </c>
      <c r="S101" s="1" t="s">
        <v>311</v>
      </c>
      <c r="T101" s="55"/>
      <c r="U101" s="123"/>
      <c r="V101" s="55"/>
    </row>
    <row r="102" spans="1:22" ht="40" customHeight="1" x14ac:dyDescent="0.35">
      <c r="A102" s="55" t="s">
        <v>289</v>
      </c>
      <c r="B102" s="55" t="s">
        <v>275</v>
      </c>
      <c r="C102" s="1">
        <f t="shared" si="4"/>
        <v>550.01</v>
      </c>
      <c r="D102" s="1">
        <v>650</v>
      </c>
      <c r="E102" s="1" t="s">
        <v>127</v>
      </c>
      <c r="F102" s="1">
        <v>15</v>
      </c>
      <c r="G102" s="1">
        <v>415</v>
      </c>
      <c r="H102" s="1" t="s">
        <v>243</v>
      </c>
      <c r="I102" s="1" t="s">
        <v>216</v>
      </c>
      <c r="K102" s="1" t="s">
        <v>216</v>
      </c>
      <c r="L102" s="1">
        <v>40</v>
      </c>
      <c r="M102" s="1" t="s">
        <v>29</v>
      </c>
      <c r="N102" s="1" t="s">
        <v>25</v>
      </c>
      <c r="O102" s="1">
        <v>20</v>
      </c>
      <c r="P102" s="1">
        <v>9</v>
      </c>
      <c r="R102" s="1">
        <v>1100</v>
      </c>
      <c r="S102" s="1" t="s">
        <v>290</v>
      </c>
      <c r="T102" s="55"/>
      <c r="U102" s="123"/>
      <c r="V102" s="55"/>
    </row>
    <row r="103" spans="1:22" ht="40" customHeight="1" x14ac:dyDescent="0.35">
      <c r="A103" s="55" t="s">
        <v>291</v>
      </c>
      <c r="B103" s="55" t="s">
        <v>275</v>
      </c>
      <c r="C103" s="1">
        <f t="shared" si="4"/>
        <v>650.01</v>
      </c>
      <c r="D103" s="1">
        <v>750</v>
      </c>
      <c r="E103" s="1" t="s">
        <v>127</v>
      </c>
      <c r="F103" s="1">
        <v>15</v>
      </c>
      <c r="G103" s="1">
        <v>415</v>
      </c>
      <c r="H103" s="1" t="s">
        <v>243</v>
      </c>
      <c r="I103" s="1" t="s">
        <v>216</v>
      </c>
      <c r="K103" s="1" t="s">
        <v>216</v>
      </c>
      <c r="L103" s="1">
        <v>55</v>
      </c>
      <c r="M103" s="1" t="s">
        <v>29</v>
      </c>
      <c r="N103" s="1" t="s">
        <v>25</v>
      </c>
      <c r="O103" s="1">
        <v>20</v>
      </c>
      <c r="P103" s="1">
        <v>9</v>
      </c>
      <c r="R103" s="1">
        <v>2800</v>
      </c>
      <c r="S103" s="1" t="s">
        <v>292</v>
      </c>
      <c r="T103" s="55"/>
      <c r="U103" s="123"/>
      <c r="V103" s="55"/>
    </row>
    <row r="104" spans="1:22" ht="40" customHeight="1" x14ac:dyDescent="0.35">
      <c r="A104" s="55" t="s">
        <v>293</v>
      </c>
      <c r="B104" s="55" t="s">
        <v>275</v>
      </c>
      <c r="C104" s="1">
        <f t="shared" si="4"/>
        <v>750.01</v>
      </c>
      <c r="D104" s="1">
        <v>850</v>
      </c>
      <c r="E104" s="1" t="s">
        <v>127</v>
      </c>
      <c r="F104" s="1">
        <v>10</v>
      </c>
      <c r="G104" s="1">
        <v>415</v>
      </c>
      <c r="H104" s="1" t="s">
        <v>243</v>
      </c>
      <c r="I104" s="1" t="s">
        <v>216</v>
      </c>
      <c r="K104" s="1" t="s">
        <v>216</v>
      </c>
      <c r="L104" s="1">
        <v>55</v>
      </c>
      <c r="M104" s="1" t="s">
        <v>29</v>
      </c>
      <c r="N104" s="1" t="s">
        <v>25</v>
      </c>
      <c r="O104" s="1">
        <v>20</v>
      </c>
      <c r="P104" s="1">
        <v>7</v>
      </c>
      <c r="R104" s="1">
        <v>1100</v>
      </c>
      <c r="S104" s="1" t="s">
        <v>294</v>
      </c>
      <c r="T104" s="55"/>
      <c r="U104" s="103"/>
      <c r="V104" s="55"/>
    </row>
    <row r="105" spans="1:22" ht="40" customHeight="1" x14ac:dyDescent="0.35">
      <c r="A105" s="55" t="s">
        <v>295</v>
      </c>
      <c r="B105" s="55" t="s">
        <v>275</v>
      </c>
      <c r="C105" s="1">
        <f t="shared" si="4"/>
        <v>850.01</v>
      </c>
      <c r="D105" s="1">
        <v>1000</v>
      </c>
      <c r="E105" s="1" t="s">
        <v>127</v>
      </c>
      <c r="F105" s="1">
        <v>10</v>
      </c>
      <c r="G105" s="1">
        <v>415</v>
      </c>
      <c r="H105" s="1" t="s">
        <v>243</v>
      </c>
      <c r="I105" s="1" t="s">
        <v>216</v>
      </c>
      <c r="K105" s="1" t="s">
        <v>216</v>
      </c>
      <c r="L105" s="1">
        <v>55</v>
      </c>
      <c r="M105" s="1" t="s">
        <v>29</v>
      </c>
      <c r="N105" s="1" t="s">
        <v>25</v>
      </c>
      <c r="O105" s="1">
        <v>20</v>
      </c>
      <c r="P105" s="1">
        <v>7</v>
      </c>
      <c r="R105" s="1">
        <v>2800</v>
      </c>
      <c r="S105" s="1" t="s">
        <v>296</v>
      </c>
      <c r="T105" s="55"/>
      <c r="U105" s="103"/>
      <c r="V105" s="55"/>
    </row>
    <row r="106" spans="1:22" ht="40" customHeight="1" x14ac:dyDescent="0.35">
      <c r="A106" s="55" t="s">
        <v>297</v>
      </c>
      <c r="B106" s="55" t="s">
        <v>275</v>
      </c>
      <c r="C106" s="1">
        <f t="shared" si="4"/>
        <v>1000.01</v>
      </c>
      <c r="D106" s="1">
        <v>1400</v>
      </c>
      <c r="E106" s="1" t="s">
        <v>127</v>
      </c>
      <c r="F106" s="1">
        <v>7</v>
      </c>
      <c r="G106" s="1">
        <v>415</v>
      </c>
      <c r="H106" s="1" t="s">
        <v>243</v>
      </c>
      <c r="I106" s="1" t="s">
        <v>216</v>
      </c>
      <c r="K106" s="1" t="s">
        <v>216</v>
      </c>
      <c r="L106" s="1">
        <v>55</v>
      </c>
      <c r="M106" s="1" t="s">
        <v>29</v>
      </c>
      <c r="N106" s="1" t="s">
        <v>25</v>
      </c>
      <c r="O106" s="1">
        <v>20</v>
      </c>
      <c r="P106" s="1">
        <v>7</v>
      </c>
      <c r="R106" s="1">
        <v>2800</v>
      </c>
      <c r="S106" s="1" t="s">
        <v>298</v>
      </c>
      <c r="T106" s="55"/>
      <c r="U106" s="103"/>
      <c r="V106" s="55"/>
    </row>
    <row r="107" spans="1:22" ht="40" customHeight="1" x14ac:dyDescent="0.35">
      <c r="A107" s="55" t="s">
        <v>299</v>
      </c>
      <c r="B107" s="55" t="s">
        <v>275</v>
      </c>
      <c r="C107" s="1">
        <f t="shared" si="4"/>
        <v>1400.01</v>
      </c>
      <c r="D107" s="1">
        <v>1800</v>
      </c>
      <c r="E107" s="1" t="s">
        <v>127</v>
      </c>
      <c r="F107" s="1">
        <v>6</v>
      </c>
      <c r="G107" s="1">
        <v>415</v>
      </c>
      <c r="H107" s="1" t="s">
        <v>243</v>
      </c>
      <c r="I107" s="1" t="s">
        <v>216</v>
      </c>
      <c r="K107" s="1" t="s">
        <v>216</v>
      </c>
      <c r="L107" s="1">
        <v>60</v>
      </c>
      <c r="M107" s="1" t="s">
        <v>29</v>
      </c>
      <c r="N107" s="1" t="s">
        <v>25</v>
      </c>
      <c r="O107" s="1">
        <v>10</v>
      </c>
      <c r="P107" s="1">
        <v>7</v>
      </c>
      <c r="R107" s="1">
        <v>3125</v>
      </c>
      <c r="S107" s="1" t="s">
        <v>533</v>
      </c>
      <c r="T107" s="55" t="e" vm="5">
        <v>#VALUE!</v>
      </c>
      <c r="U107" s="123"/>
      <c r="V107" s="55"/>
    </row>
    <row r="108" spans="1:22" ht="40" customHeight="1" x14ac:dyDescent="0.35">
      <c r="A108" s="120" t="s">
        <v>300</v>
      </c>
      <c r="B108" s="120" t="s">
        <v>275</v>
      </c>
      <c r="C108" s="53">
        <f t="shared" ref="C108:C111" si="5">D107+0.01</f>
        <v>1800.01</v>
      </c>
      <c r="D108" s="53">
        <v>2600</v>
      </c>
      <c r="E108" s="53" t="s">
        <v>127</v>
      </c>
      <c r="F108" s="53">
        <v>5</v>
      </c>
      <c r="G108" s="53">
        <v>415</v>
      </c>
      <c r="H108" s="53" t="s">
        <v>243</v>
      </c>
      <c r="I108" s="53" t="s">
        <v>216</v>
      </c>
      <c r="J108" s="53"/>
      <c r="K108" s="53" t="s">
        <v>216</v>
      </c>
      <c r="L108" s="53">
        <v>80</v>
      </c>
      <c r="M108" s="53" t="s">
        <v>29</v>
      </c>
      <c r="N108" s="53" t="s">
        <v>25</v>
      </c>
      <c r="O108" s="53">
        <v>10</v>
      </c>
      <c r="P108" s="53">
        <v>9</v>
      </c>
      <c r="Q108" s="53"/>
      <c r="R108" s="53">
        <v>1500</v>
      </c>
      <c r="S108" s="53"/>
      <c r="T108" s="55"/>
      <c r="U108" s="123"/>
      <c r="V108" s="55"/>
    </row>
    <row r="109" spans="1:22" ht="40" customHeight="1" x14ac:dyDescent="0.35">
      <c r="A109" s="120" t="s">
        <v>301</v>
      </c>
      <c r="B109" s="120" t="s">
        <v>275</v>
      </c>
      <c r="C109" s="53">
        <f t="shared" si="5"/>
        <v>2600.0100000000002</v>
      </c>
      <c r="D109" s="53">
        <v>3600</v>
      </c>
      <c r="E109" s="53" t="s">
        <v>127</v>
      </c>
      <c r="F109" s="53">
        <v>5</v>
      </c>
      <c r="G109" s="53">
        <v>415</v>
      </c>
      <c r="H109" s="53" t="s">
        <v>243</v>
      </c>
      <c r="I109" s="53" t="s">
        <v>216</v>
      </c>
      <c r="J109" s="53"/>
      <c r="K109" s="53" t="s">
        <v>216</v>
      </c>
      <c r="L109" s="53">
        <v>80</v>
      </c>
      <c r="M109" s="53" t="s">
        <v>29</v>
      </c>
      <c r="N109" s="53" t="s">
        <v>25</v>
      </c>
      <c r="O109" s="53">
        <v>10</v>
      </c>
      <c r="P109" s="53">
        <v>9</v>
      </c>
      <c r="Q109" s="53"/>
      <c r="R109" s="53">
        <v>2000</v>
      </c>
      <c r="S109" s="53"/>
      <c r="T109" s="55"/>
      <c r="U109" s="123"/>
      <c r="V109" s="55"/>
    </row>
    <row r="110" spans="1:22" ht="40" customHeight="1" x14ac:dyDescent="0.35">
      <c r="A110" s="120" t="s">
        <v>302</v>
      </c>
      <c r="B110" s="120" t="s">
        <v>275</v>
      </c>
      <c r="C110" s="53">
        <f t="shared" si="5"/>
        <v>3600.01</v>
      </c>
      <c r="D110" s="53">
        <v>3600</v>
      </c>
      <c r="E110" s="53" t="s">
        <v>127</v>
      </c>
      <c r="F110" s="53">
        <v>9</v>
      </c>
      <c r="G110" s="53">
        <v>415</v>
      </c>
      <c r="H110" s="53" t="s">
        <v>243</v>
      </c>
      <c r="I110" s="53" t="s">
        <v>216</v>
      </c>
      <c r="J110" s="53"/>
      <c r="K110" s="53" t="s">
        <v>216</v>
      </c>
      <c r="L110" s="53">
        <v>80</v>
      </c>
      <c r="M110" s="53" t="s">
        <v>29</v>
      </c>
      <c r="N110" s="53" t="s">
        <v>25</v>
      </c>
      <c r="O110" s="53">
        <v>10</v>
      </c>
      <c r="P110" s="53">
        <v>10</v>
      </c>
      <c r="Q110" s="53"/>
      <c r="R110" s="53">
        <v>3000</v>
      </c>
      <c r="S110" s="53"/>
      <c r="T110" s="55"/>
      <c r="U110" s="123"/>
      <c r="V110" s="55"/>
    </row>
    <row r="111" spans="1:22" ht="40" customHeight="1" x14ac:dyDescent="0.35">
      <c r="A111" s="120" t="s">
        <v>303</v>
      </c>
      <c r="B111" s="120" t="s">
        <v>275</v>
      </c>
      <c r="C111" s="53">
        <f t="shared" si="5"/>
        <v>3600.01</v>
      </c>
      <c r="D111" s="53">
        <v>4800</v>
      </c>
      <c r="E111" s="53" t="s">
        <v>127</v>
      </c>
      <c r="F111" s="53">
        <v>9</v>
      </c>
      <c r="G111" s="53">
        <v>415</v>
      </c>
      <c r="H111" s="53" t="s">
        <v>243</v>
      </c>
      <c r="I111" s="53" t="s">
        <v>216</v>
      </c>
      <c r="J111" s="53"/>
      <c r="K111" s="53" t="s">
        <v>216</v>
      </c>
      <c r="L111" s="53">
        <v>100</v>
      </c>
      <c r="M111" s="53" t="s">
        <v>29</v>
      </c>
      <c r="N111" s="53" t="s">
        <v>25</v>
      </c>
      <c r="O111" s="53">
        <v>10</v>
      </c>
      <c r="P111" s="53">
        <v>10</v>
      </c>
      <c r="Q111" s="53"/>
      <c r="R111" s="53">
        <v>3000</v>
      </c>
      <c r="S111" s="53"/>
      <c r="T111" s="55"/>
      <c r="U111" s="123"/>
      <c r="V111" s="55"/>
    </row>
    <row r="112" spans="1:22" ht="40" customHeight="1" x14ac:dyDescent="0.35">
      <c r="A112" s="120" t="s">
        <v>457</v>
      </c>
      <c r="B112" s="120" t="s">
        <v>275</v>
      </c>
      <c r="C112" s="53">
        <f t="shared" ref="C112" si="6">D111+0.01</f>
        <v>4800.01</v>
      </c>
      <c r="D112" s="53">
        <v>5000</v>
      </c>
      <c r="E112" s="53" t="s">
        <v>127</v>
      </c>
      <c r="F112" s="53">
        <v>5</v>
      </c>
      <c r="G112" s="53">
        <v>415</v>
      </c>
      <c r="H112" s="53" t="s">
        <v>243</v>
      </c>
      <c r="I112" s="53" t="s">
        <v>216</v>
      </c>
      <c r="J112" s="53"/>
      <c r="K112" s="53" t="s">
        <v>216</v>
      </c>
      <c r="L112" s="53">
        <v>100</v>
      </c>
      <c r="M112" s="53" t="s">
        <v>29</v>
      </c>
      <c r="N112" s="53" t="s">
        <v>25</v>
      </c>
      <c r="O112" s="53">
        <v>10</v>
      </c>
      <c r="P112" s="53">
        <v>9</v>
      </c>
      <c r="Q112" s="53"/>
      <c r="R112" s="53">
        <v>2500</v>
      </c>
      <c r="S112" s="53"/>
      <c r="T112" s="55"/>
      <c r="U112" s="123"/>
      <c r="V112" s="55"/>
    </row>
    <row r="113" spans="1:21" s="99" customFormat="1" ht="40" customHeight="1" x14ac:dyDescent="0.35">
      <c r="A113" s="96" t="s">
        <v>224</v>
      </c>
      <c r="B113" s="96" t="s">
        <v>224</v>
      </c>
      <c r="C113" s="96" t="s">
        <v>224</v>
      </c>
      <c r="D113" s="96" t="s">
        <v>224</v>
      </c>
      <c r="E113" s="97"/>
      <c r="F113" s="97"/>
      <c r="G113" s="97"/>
      <c r="H113" s="98" t="s">
        <v>428</v>
      </c>
      <c r="I113" s="97"/>
      <c r="J113" s="97"/>
      <c r="K113" s="97"/>
      <c r="L113" s="97"/>
      <c r="M113" s="97"/>
      <c r="N113" s="98" t="s">
        <v>428</v>
      </c>
      <c r="O113" s="100"/>
      <c r="P113" s="97"/>
      <c r="Q113" s="97"/>
      <c r="R113" s="100"/>
      <c r="S113" s="100"/>
      <c r="U113" s="101"/>
    </row>
    <row r="114" spans="1:21" ht="40" customHeight="1" x14ac:dyDescent="0.35">
      <c r="A114" s="3" t="s">
        <v>304</v>
      </c>
      <c r="B114" s="3" t="s">
        <v>275</v>
      </c>
      <c r="C114" s="1">
        <v>0</v>
      </c>
      <c r="D114" s="1">
        <v>170</v>
      </c>
      <c r="E114" s="1" t="s">
        <v>127</v>
      </c>
      <c r="F114" s="1">
        <v>10</v>
      </c>
      <c r="G114" s="1">
        <v>230</v>
      </c>
      <c r="H114" s="1" t="s">
        <v>243</v>
      </c>
      <c r="I114" s="1" t="s">
        <v>216</v>
      </c>
      <c r="K114" s="1" t="s">
        <v>216</v>
      </c>
      <c r="L114" s="1">
        <v>30</v>
      </c>
      <c r="M114" s="1" t="s">
        <v>29</v>
      </c>
      <c r="N114" s="1" t="s">
        <v>25</v>
      </c>
      <c r="O114" s="1">
        <v>10</v>
      </c>
      <c r="P114" s="1">
        <v>8</v>
      </c>
      <c r="R114" s="1">
        <v>400</v>
      </c>
      <c r="S114" s="5" t="s">
        <v>305</v>
      </c>
      <c r="U114" s="70">
        <v>418</v>
      </c>
    </row>
    <row r="115" spans="1:21" ht="40" customHeight="1" x14ac:dyDescent="0.35">
      <c r="A115" s="3" t="s">
        <v>306</v>
      </c>
      <c r="B115" s="3" t="s">
        <v>275</v>
      </c>
      <c r="C115" s="1">
        <f>D114+0.01</f>
        <v>170.01</v>
      </c>
      <c r="D115" s="1">
        <v>250</v>
      </c>
      <c r="E115" s="1" t="s">
        <v>127</v>
      </c>
      <c r="F115" s="1">
        <v>10</v>
      </c>
      <c r="G115" s="1">
        <v>230</v>
      </c>
      <c r="H115" s="1" t="s">
        <v>243</v>
      </c>
      <c r="I115" s="1" t="s">
        <v>216</v>
      </c>
      <c r="K115" s="1" t="s">
        <v>216</v>
      </c>
      <c r="L115" s="1">
        <v>30</v>
      </c>
      <c r="M115" s="1" t="s">
        <v>29</v>
      </c>
      <c r="N115" s="1" t="s">
        <v>25</v>
      </c>
      <c r="O115" s="1">
        <v>10</v>
      </c>
      <c r="P115" s="1">
        <v>12</v>
      </c>
      <c r="R115" s="1">
        <v>400</v>
      </c>
      <c r="S115" s="5" t="s">
        <v>307</v>
      </c>
      <c r="U115" s="70">
        <v>474</v>
      </c>
    </row>
    <row r="116" spans="1:21" ht="40" customHeight="1" x14ac:dyDescent="0.35">
      <c r="A116" s="3" t="s">
        <v>308</v>
      </c>
      <c r="B116" s="3" t="s">
        <v>275</v>
      </c>
      <c r="C116" s="1">
        <f>D115+0.01</f>
        <v>250.01</v>
      </c>
      <c r="D116" s="1">
        <v>250</v>
      </c>
      <c r="E116" s="1" t="s">
        <v>127</v>
      </c>
      <c r="F116" s="1">
        <v>15</v>
      </c>
      <c r="G116" s="1">
        <v>230</v>
      </c>
      <c r="H116" s="1" t="s">
        <v>243</v>
      </c>
      <c r="I116" s="1" t="s">
        <v>216</v>
      </c>
      <c r="K116" s="1" t="s">
        <v>216</v>
      </c>
      <c r="L116" s="1">
        <v>30</v>
      </c>
      <c r="M116" s="1" t="s">
        <v>29</v>
      </c>
      <c r="N116" s="1" t="s">
        <v>25</v>
      </c>
      <c r="O116" s="1">
        <v>20</v>
      </c>
      <c r="P116" s="1">
        <v>7</v>
      </c>
      <c r="R116" s="1">
        <v>550</v>
      </c>
      <c r="S116" s="5" t="s">
        <v>309</v>
      </c>
      <c r="T116" t="e" vm="6">
        <v>#VALUE!</v>
      </c>
    </row>
    <row r="117" spans="1:21" ht="40" customHeight="1" x14ac:dyDescent="0.35">
      <c r="A117" s="3" t="s">
        <v>310</v>
      </c>
      <c r="B117" s="3" t="s">
        <v>275</v>
      </c>
      <c r="C117" s="1">
        <f>D116+0.01</f>
        <v>250.01</v>
      </c>
      <c r="D117" s="1">
        <v>450</v>
      </c>
      <c r="E117" s="1" t="s">
        <v>127</v>
      </c>
      <c r="F117" s="1">
        <v>7</v>
      </c>
      <c r="G117" s="1">
        <v>230</v>
      </c>
      <c r="H117" s="1" t="s">
        <v>243</v>
      </c>
      <c r="I117" s="1" t="s">
        <v>216</v>
      </c>
      <c r="K117" s="1" t="s">
        <v>216</v>
      </c>
      <c r="L117" s="1">
        <v>40</v>
      </c>
      <c r="M117" s="1" t="s">
        <v>29</v>
      </c>
      <c r="N117" s="1" t="s">
        <v>25</v>
      </c>
      <c r="O117" s="1">
        <v>20</v>
      </c>
      <c r="P117" s="1">
        <v>5</v>
      </c>
      <c r="R117" s="1">
        <v>750</v>
      </c>
      <c r="S117" s="5" t="s">
        <v>311</v>
      </c>
      <c r="U117" s="82"/>
    </row>
    <row r="118" spans="1:21" s="99" customFormat="1" ht="40" customHeight="1" x14ac:dyDescent="0.35">
      <c r="A118" s="96" t="s">
        <v>224</v>
      </c>
      <c r="B118" s="96" t="s">
        <v>224</v>
      </c>
      <c r="C118" s="96" t="s">
        <v>224</v>
      </c>
      <c r="D118" s="96" t="s">
        <v>224</v>
      </c>
      <c r="E118" s="97"/>
      <c r="F118" s="97"/>
      <c r="G118" s="97"/>
      <c r="H118" s="98" t="s">
        <v>428</v>
      </c>
      <c r="I118" s="97"/>
      <c r="J118" s="97"/>
      <c r="K118" s="97"/>
      <c r="L118" s="97"/>
      <c r="M118" s="97"/>
      <c r="N118" s="98" t="s">
        <v>428</v>
      </c>
      <c r="O118" s="100"/>
      <c r="P118" s="97"/>
      <c r="Q118" s="97"/>
      <c r="R118" s="100"/>
      <c r="S118" s="100"/>
      <c r="U118" s="101"/>
    </row>
    <row r="119" spans="1:21" ht="40" customHeight="1" x14ac:dyDescent="0.35">
      <c r="A119" t="s">
        <v>312</v>
      </c>
      <c r="B119" t="s">
        <v>275</v>
      </c>
      <c r="C119" s="1">
        <v>0</v>
      </c>
      <c r="D119" s="5">
        <v>250</v>
      </c>
      <c r="E119" s="1" t="s">
        <v>313</v>
      </c>
      <c r="F119" s="5">
        <v>80</v>
      </c>
      <c r="G119" s="1">
        <v>230</v>
      </c>
      <c r="H119" s="1" t="s">
        <v>243</v>
      </c>
      <c r="I119" s="1" t="s">
        <v>216</v>
      </c>
      <c r="K119" s="1" t="s">
        <v>216</v>
      </c>
      <c r="L119" s="1" t="s">
        <v>375</v>
      </c>
      <c r="M119" s="1" t="s">
        <v>29</v>
      </c>
      <c r="N119" s="1" t="s">
        <v>25</v>
      </c>
      <c r="O119" s="5">
        <v>20</v>
      </c>
      <c r="P119" s="1">
        <v>8</v>
      </c>
      <c r="R119" s="5">
        <v>750</v>
      </c>
    </row>
    <row r="120" spans="1:21" ht="40" customHeight="1" x14ac:dyDescent="0.35">
      <c r="A120" t="s">
        <v>314</v>
      </c>
      <c r="B120" t="s">
        <v>275</v>
      </c>
      <c r="C120" s="1">
        <f>D119+0.01</f>
        <v>250.01</v>
      </c>
      <c r="D120" s="5">
        <v>400</v>
      </c>
      <c r="E120" s="1" t="s">
        <v>313</v>
      </c>
      <c r="F120" s="5">
        <v>40</v>
      </c>
      <c r="G120" s="1">
        <v>230</v>
      </c>
      <c r="H120" s="1" t="s">
        <v>243</v>
      </c>
      <c r="I120" s="1" t="s">
        <v>216</v>
      </c>
      <c r="K120" s="1" t="s">
        <v>216</v>
      </c>
      <c r="L120" s="1">
        <v>40</v>
      </c>
      <c r="M120" s="1" t="s">
        <v>29</v>
      </c>
      <c r="N120" s="1" t="s">
        <v>25</v>
      </c>
      <c r="O120" s="5">
        <v>20</v>
      </c>
      <c r="P120" s="1">
        <v>8</v>
      </c>
      <c r="R120" s="5">
        <v>750</v>
      </c>
      <c r="S120" s="5" t="s">
        <v>315</v>
      </c>
      <c r="U120" s="70">
        <v>1481.78</v>
      </c>
    </row>
    <row r="121" spans="1:21" ht="40" customHeight="1" x14ac:dyDescent="0.35">
      <c r="A121" s="3" t="s">
        <v>316</v>
      </c>
      <c r="B121" t="s">
        <v>275</v>
      </c>
      <c r="C121" s="1">
        <f>D120+0.01</f>
        <v>400.01</v>
      </c>
      <c r="D121" s="5">
        <v>550</v>
      </c>
      <c r="E121" s="1" t="s">
        <v>313</v>
      </c>
      <c r="F121" s="5">
        <v>20</v>
      </c>
      <c r="G121" s="1">
        <v>230</v>
      </c>
      <c r="H121" s="1" t="s">
        <v>243</v>
      </c>
      <c r="I121" s="1" t="s">
        <v>216</v>
      </c>
      <c r="K121" s="1" t="s">
        <v>216</v>
      </c>
      <c r="L121" s="1">
        <v>40</v>
      </c>
      <c r="M121" s="1" t="s">
        <v>29</v>
      </c>
      <c r="N121" s="1" t="s">
        <v>25</v>
      </c>
      <c r="O121" s="5">
        <v>20</v>
      </c>
      <c r="P121" s="1">
        <v>8</v>
      </c>
      <c r="R121" s="5">
        <v>750</v>
      </c>
    </row>
    <row r="122" spans="1:21" ht="40" customHeight="1" x14ac:dyDescent="0.35">
      <c r="A122" s="3" t="s">
        <v>317</v>
      </c>
      <c r="B122" t="s">
        <v>275</v>
      </c>
      <c r="C122" s="1">
        <f>D121+0.01</f>
        <v>550.01</v>
      </c>
      <c r="D122" s="5">
        <v>750</v>
      </c>
      <c r="E122" s="1" t="s">
        <v>313</v>
      </c>
      <c r="F122" s="5">
        <v>20</v>
      </c>
      <c r="G122" s="1">
        <v>230</v>
      </c>
      <c r="H122" s="1" t="s">
        <v>243</v>
      </c>
      <c r="I122" s="1" t="s">
        <v>216</v>
      </c>
      <c r="K122" s="1" t="s">
        <v>216</v>
      </c>
      <c r="L122" s="1">
        <v>55</v>
      </c>
      <c r="M122" s="1" t="s">
        <v>29</v>
      </c>
      <c r="N122" s="1" t="s">
        <v>25</v>
      </c>
      <c r="O122" s="5">
        <v>20</v>
      </c>
      <c r="P122" s="1">
        <v>8</v>
      </c>
      <c r="R122" s="5">
        <v>750</v>
      </c>
    </row>
    <row r="123" spans="1:21" s="99" customFormat="1" ht="40" customHeight="1" x14ac:dyDescent="0.35">
      <c r="A123" s="96" t="s">
        <v>224</v>
      </c>
      <c r="B123" s="96" t="s">
        <v>224</v>
      </c>
      <c r="C123" s="96" t="s">
        <v>224</v>
      </c>
      <c r="D123" s="96" t="s">
        <v>224</v>
      </c>
      <c r="E123" s="97"/>
      <c r="F123" s="97"/>
      <c r="G123" s="97"/>
      <c r="H123" s="98" t="s">
        <v>428</v>
      </c>
      <c r="I123" s="97"/>
      <c r="J123" s="97"/>
      <c r="K123" s="97"/>
      <c r="L123" s="97"/>
      <c r="M123" s="97"/>
      <c r="N123" s="98" t="s">
        <v>428</v>
      </c>
      <c r="O123" s="100"/>
      <c r="P123" s="97"/>
      <c r="Q123" s="97"/>
      <c r="R123" s="100"/>
      <c r="S123" s="100"/>
      <c r="U123" s="101"/>
    </row>
    <row r="124" spans="1:21" ht="40" customHeight="1" x14ac:dyDescent="0.35">
      <c r="A124" t="s">
        <v>460</v>
      </c>
      <c r="B124" t="s">
        <v>275</v>
      </c>
      <c r="C124" s="1">
        <v>0.01</v>
      </c>
      <c r="D124" s="5">
        <v>250</v>
      </c>
      <c r="E124" s="1" t="s">
        <v>313</v>
      </c>
      <c r="F124" s="5">
        <v>80</v>
      </c>
      <c r="G124" s="1">
        <v>415</v>
      </c>
      <c r="H124" s="1" t="s">
        <v>243</v>
      </c>
      <c r="I124" s="1" t="s">
        <v>216</v>
      </c>
      <c r="K124" s="1" t="s">
        <v>216</v>
      </c>
      <c r="L124" s="1" t="s">
        <v>461</v>
      </c>
      <c r="M124" s="1" t="s">
        <v>29</v>
      </c>
      <c r="N124" s="1" t="s">
        <v>25</v>
      </c>
      <c r="O124" s="5">
        <v>20</v>
      </c>
      <c r="P124" s="1">
        <v>26</v>
      </c>
      <c r="R124" s="5">
        <v>1500</v>
      </c>
    </row>
    <row r="125" spans="1:21" ht="40" customHeight="1" x14ac:dyDescent="0.35">
      <c r="A125" t="s">
        <v>455</v>
      </c>
      <c r="B125" t="s">
        <v>275</v>
      </c>
      <c r="C125" s="1">
        <v>0.01</v>
      </c>
      <c r="D125" s="5">
        <v>250</v>
      </c>
      <c r="E125" s="1" t="s">
        <v>313</v>
      </c>
      <c r="F125" s="5">
        <v>80</v>
      </c>
      <c r="G125" s="1">
        <v>415</v>
      </c>
      <c r="H125" s="1" t="s">
        <v>243</v>
      </c>
      <c r="I125" s="1" t="s">
        <v>216</v>
      </c>
      <c r="K125" s="1" t="s">
        <v>216</v>
      </c>
      <c r="L125" s="1" t="s">
        <v>375</v>
      </c>
      <c r="M125" s="1" t="s">
        <v>29</v>
      </c>
      <c r="N125" s="1" t="s">
        <v>25</v>
      </c>
      <c r="O125" s="5">
        <v>20</v>
      </c>
      <c r="P125" s="1">
        <v>26</v>
      </c>
      <c r="R125" s="5">
        <v>1500</v>
      </c>
    </row>
    <row r="126" spans="1:21" ht="40" customHeight="1" x14ac:dyDescent="0.35">
      <c r="A126" t="s">
        <v>314</v>
      </c>
      <c r="B126" t="s">
        <v>275</v>
      </c>
      <c r="C126" s="1">
        <f t="shared" ref="C126:C134" si="7">D125+0.01</f>
        <v>250.01</v>
      </c>
      <c r="D126" s="5">
        <v>400</v>
      </c>
      <c r="E126" s="1" t="s">
        <v>313</v>
      </c>
      <c r="F126" s="5">
        <v>40</v>
      </c>
      <c r="G126" s="1">
        <v>415</v>
      </c>
      <c r="H126" s="1" t="s">
        <v>243</v>
      </c>
      <c r="I126" s="1" t="s">
        <v>216</v>
      </c>
      <c r="K126" s="1" t="s">
        <v>216</v>
      </c>
      <c r="L126" s="1">
        <v>40</v>
      </c>
      <c r="M126" s="1" t="s">
        <v>29</v>
      </c>
      <c r="N126" s="1" t="s">
        <v>25</v>
      </c>
      <c r="O126" s="5">
        <v>20</v>
      </c>
      <c r="P126" s="1">
        <v>17</v>
      </c>
      <c r="R126" s="5">
        <v>1500</v>
      </c>
    </row>
    <row r="127" spans="1:21" ht="40" customHeight="1" x14ac:dyDescent="0.35">
      <c r="A127" t="s">
        <v>318</v>
      </c>
      <c r="B127" t="s">
        <v>275</v>
      </c>
      <c r="C127" s="1">
        <f t="shared" si="7"/>
        <v>400.01</v>
      </c>
      <c r="D127" s="5">
        <v>450</v>
      </c>
      <c r="E127" s="1" t="s">
        <v>313</v>
      </c>
      <c r="F127" s="5">
        <v>60</v>
      </c>
      <c r="G127" s="1">
        <v>415</v>
      </c>
      <c r="H127" s="1" t="s">
        <v>243</v>
      </c>
      <c r="I127" s="1" t="s">
        <v>216</v>
      </c>
      <c r="K127" s="1" t="s">
        <v>216</v>
      </c>
      <c r="L127" s="1">
        <v>40</v>
      </c>
      <c r="M127" s="1" t="s">
        <v>29</v>
      </c>
      <c r="N127" s="1" t="s">
        <v>25</v>
      </c>
      <c r="O127" s="5">
        <v>20</v>
      </c>
      <c r="P127" s="1">
        <v>11</v>
      </c>
      <c r="R127" s="5">
        <v>1500</v>
      </c>
    </row>
    <row r="128" spans="1:21" ht="40" customHeight="1" x14ac:dyDescent="0.35">
      <c r="A128" t="s">
        <v>319</v>
      </c>
      <c r="B128" t="s">
        <v>275</v>
      </c>
      <c r="C128" s="1">
        <f t="shared" si="7"/>
        <v>450.01</v>
      </c>
      <c r="D128" s="5">
        <v>500</v>
      </c>
      <c r="E128" s="1" t="s">
        <v>313</v>
      </c>
      <c r="F128" s="5">
        <v>80</v>
      </c>
      <c r="G128" s="1">
        <v>415</v>
      </c>
      <c r="H128" s="1" t="s">
        <v>243</v>
      </c>
      <c r="I128" s="1" t="s">
        <v>216</v>
      </c>
      <c r="K128" s="1" t="s">
        <v>216</v>
      </c>
      <c r="L128" s="1">
        <v>55</v>
      </c>
      <c r="M128" s="1" t="s">
        <v>29</v>
      </c>
      <c r="N128" s="1" t="s">
        <v>25</v>
      </c>
      <c r="O128" s="5">
        <v>20</v>
      </c>
      <c r="P128" s="1">
        <v>19</v>
      </c>
      <c r="R128" s="5">
        <v>4500</v>
      </c>
    </row>
    <row r="129" spans="1:21" ht="40" customHeight="1" x14ac:dyDescent="0.35">
      <c r="A129" s="3" t="s">
        <v>316</v>
      </c>
      <c r="B129" t="s">
        <v>275</v>
      </c>
      <c r="C129" s="1">
        <f t="shared" si="7"/>
        <v>500.01</v>
      </c>
      <c r="D129" s="5">
        <v>550</v>
      </c>
      <c r="E129" s="1" t="s">
        <v>313</v>
      </c>
      <c r="F129" s="5">
        <v>20</v>
      </c>
      <c r="G129" s="1">
        <v>415</v>
      </c>
      <c r="H129" s="1" t="s">
        <v>243</v>
      </c>
      <c r="I129" s="1" t="s">
        <v>216</v>
      </c>
      <c r="K129" s="1" t="s">
        <v>216</v>
      </c>
      <c r="L129" s="1">
        <v>40</v>
      </c>
      <c r="M129" s="1" t="s">
        <v>29</v>
      </c>
      <c r="N129" s="1" t="s">
        <v>25</v>
      </c>
      <c r="O129" s="5">
        <v>20</v>
      </c>
      <c r="P129" s="1">
        <v>12</v>
      </c>
      <c r="R129" s="5">
        <v>1500</v>
      </c>
    </row>
    <row r="130" spans="1:21" ht="40" customHeight="1" x14ac:dyDescent="0.35">
      <c r="A130" s="3" t="s">
        <v>320</v>
      </c>
      <c r="B130" t="s">
        <v>275</v>
      </c>
      <c r="C130" s="1">
        <f t="shared" si="7"/>
        <v>550.01</v>
      </c>
      <c r="D130" s="5">
        <v>550</v>
      </c>
      <c r="E130" s="1" t="s">
        <v>313</v>
      </c>
      <c r="F130" s="5">
        <v>40</v>
      </c>
      <c r="G130" s="1">
        <v>415</v>
      </c>
      <c r="H130" s="1" t="s">
        <v>243</v>
      </c>
      <c r="I130" s="1" t="s">
        <v>216</v>
      </c>
      <c r="K130" s="1" t="s">
        <v>216</v>
      </c>
      <c r="L130" s="1">
        <v>40</v>
      </c>
      <c r="M130" s="1" t="s">
        <v>29</v>
      </c>
      <c r="N130" s="1" t="s">
        <v>25</v>
      </c>
      <c r="O130" s="5">
        <v>20</v>
      </c>
      <c r="P130" s="1">
        <v>12</v>
      </c>
      <c r="R130" s="5">
        <v>4500</v>
      </c>
    </row>
    <row r="131" spans="1:21" ht="40" customHeight="1" x14ac:dyDescent="0.35">
      <c r="A131" s="3" t="s">
        <v>317</v>
      </c>
      <c r="B131" t="s">
        <v>275</v>
      </c>
      <c r="C131" s="1">
        <f t="shared" si="7"/>
        <v>550.01</v>
      </c>
      <c r="D131" s="5">
        <v>750</v>
      </c>
      <c r="E131" s="1" t="s">
        <v>313</v>
      </c>
      <c r="F131" s="5">
        <v>20</v>
      </c>
      <c r="G131" s="1">
        <v>415</v>
      </c>
      <c r="H131" s="1" t="s">
        <v>243</v>
      </c>
      <c r="I131" s="1" t="s">
        <v>216</v>
      </c>
      <c r="K131" s="1" t="s">
        <v>216</v>
      </c>
      <c r="L131" s="1">
        <v>55</v>
      </c>
      <c r="M131" s="1" t="s">
        <v>29</v>
      </c>
      <c r="N131" s="1" t="s">
        <v>25</v>
      </c>
      <c r="O131" s="5">
        <v>10</v>
      </c>
      <c r="P131" s="1">
        <v>17</v>
      </c>
      <c r="R131" s="5">
        <v>1500</v>
      </c>
    </row>
    <row r="132" spans="1:21" ht="40" customHeight="1" x14ac:dyDescent="0.35">
      <c r="A132" s="3" t="s">
        <v>321</v>
      </c>
      <c r="B132" t="s">
        <v>275</v>
      </c>
      <c r="C132" s="1">
        <f t="shared" si="7"/>
        <v>750.01</v>
      </c>
      <c r="D132" s="5">
        <v>750</v>
      </c>
      <c r="E132" s="1" t="s">
        <v>313</v>
      </c>
      <c r="F132" s="5">
        <v>45</v>
      </c>
      <c r="G132" s="1">
        <v>415</v>
      </c>
      <c r="H132" s="1" t="s">
        <v>243</v>
      </c>
      <c r="I132" s="1" t="s">
        <v>216</v>
      </c>
      <c r="K132" s="1" t="s">
        <v>216</v>
      </c>
      <c r="L132" s="1">
        <v>55</v>
      </c>
      <c r="M132" s="1" t="s">
        <v>29</v>
      </c>
      <c r="N132" s="1" t="s">
        <v>25</v>
      </c>
      <c r="O132" s="5">
        <v>20</v>
      </c>
      <c r="P132" s="1">
        <v>12</v>
      </c>
      <c r="R132" s="5">
        <v>4500</v>
      </c>
    </row>
    <row r="133" spans="1:21" ht="40" customHeight="1" x14ac:dyDescent="0.35">
      <c r="A133" s="3" t="s">
        <v>322</v>
      </c>
      <c r="B133" t="s">
        <v>275</v>
      </c>
      <c r="C133" s="1">
        <f t="shared" si="7"/>
        <v>750.01</v>
      </c>
      <c r="D133" s="5">
        <v>1000</v>
      </c>
      <c r="E133" s="1" t="s">
        <v>313</v>
      </c>
      <c r="F133" s="5">
        <v>30</v>
      </c>
      <c r="G133" s="1">
        <v>415</v>
      </c>
      <c r="H133" s="1" t="s">
        <v>243</v>
      </c>
      <c r="I133" s="1" t="s">
        <v>216</v>
      </c>
      <c r="K133" s="1" t="s">
        <v>216</v>
      </c>
      <c r="L133" s="1">
        <v>55</v>
      </c>
      <c r="M133" s="1" t="s">
        <v>29</v>
      </c>
      <c r="N133" s="1" t="s">
        <v>25</v>
      </c>
      <c r="O133" s="5">
        <v>20</v>
      </c>
      <c r="P133" s="1">
        <v>11</v>
      </c>
      <c r="R133" s="5">
        <v>4500</v>
      </c>
    </row>
    <row r="134" spans="1:21" ht="40" customHeight="1" x14ac:dyDescent="0.35">
      <c r="A134" s="3" t="s">
        <v>323</v>
      </c>
      <c r="B134" t="s">
        <v>275</v>
      </c>
      <c r="C134" s="1">
        <f t="shared" si="7"/>
        <v>1000.01</v>
      </c>
      <c r="D134" s="5">
        <v>1400</v>
      </c>
      <c r="E134" s="1" t="s">
        <v>313</v>
      </c>
      <c r="F134" s="5">
        <v>20</v>
      </c>
      <c r="G134" s="1">
        <v>415</v>
      </c>
      <c r="H134" s="1" t="s">
        <v>243</v>
      </c>
      <c r="I134" s="1" t="s">
        <v>216</v>
      </c>
      <c r="K134" s="1" t="s">
        <v>216</v>
      </c>
      <c r="L134" s="1">
        <v>55</v>
      </c>
      <c r="M134" s="1" t="s">
        <v>29</v>
      </c>
      <c r="N134" s="1" t="s">
        <v>25</v>
      </c>
      <c r="O134" s="5">
        <v>20</v>
      </c>
      <c r="P134" s="1">
        <v>10</v>
      </c>
      <c r="R134" s="5">
        <v>4500</v>
      </c>
    </row>
    <row r="135" spans="1:21" ht="40" customHeight="1" x14ac:dyDescent="0.35">
      <c r="A135" s="3" t="s">
        <v>454</v>
      </c>
      <c r="B135" t="s">
        <v>275</v>
      </c>
      <c r="C135" s="1">
        <f t="shared" ref="C135" si="8">D134+0.01</f>
        <v>1400.01</v>
      </c>
      <c r="D135" s="5">
        <v>1800</v>
      </c>
      <c r="E135" s="1" t="s">
        <v>313</v>
      </c>
      <c r="F135" s="1">
        <v>12</v>
      </c>
      <c r="G135" s="1">
        <v>415</v>
      </c>
      <c r="H135" s="1" t="s">
        <v>243</v>
      </c>
      <c r="I135" s="1" t="s">
        <v>216</v>
      </c>
      <c r="K135" s="1" t="s">
        <v>216</v>
      </c>
      <c r="L135" s="1">
        <v>60</v>
      </c>
      <c r="M135" s="1" t="s">
        <v>29</v>
      </c>
      <c r="N135" s="1" t="s">
        <v>25</v>
      </c>
      <c r="O135" s="5">
        <v>10</v>
      </c>
      <c r="P135" s="1">
        <v>10</v>
      </c>
      <c r="R135" s="5">
        <v>4500</v>
      </c>
    </row>
    <row r="136" spans="1:21" ht="40" customHeight="1" x14ac:dyDescent="0.35">
      <c r="A136" s="3" t="s">
        <v>463</v>
      </c>
      <c r="B136" t="s">
        <v>275</v>
      </c>
      <c r="C136" s="1">
        <f t="shared" ref="C136" si="9">D135+0.01</f>
        <v>1800.01</v>
      </c>
      <c r="D136" s="5">
        <v>2600</v>
      </c>
      <c r="E136" s="1" t="s">
        <v>313</v>
      </c>
      <c r="F136" s="1">
        <v>12</v>
      </c>
      <c r="G136" s="1">
        <v>415</v>
      </c>
      <c r="H136" s="1" t="s">
        <v>243</v>
      </c>
      <c r="I136" s="1" t="s">
        <v>216</v>
      </c>
      <c r="K136" s="1" t="s">
        <v>216</v>
      </c>
      <c r="L136" s="1">
        <v>80</v>
      </c>
      <c r="M136" s="1" t="s">
        <v>29</v>
      </c>
      <c r="N136" s="1" t="s">
        <v>25</v>
      </c>
      <c r="O136" s="5">
        <v>10</v>
      </c>
      <c r="P136" s="1">
        <v>11</v>
      </c>
      <c r="R136" s="5">
        <v>4500</v>
      </c>
    </row>
    <row r="137" spans="1:21" ht="40" customHeight="1" x14ac:dyDescent="0.35">
      <c r="A137" s="3" t="s">
        <v>464</v>
      </c>
      <c r="B137" t="s">
        <v>275</v>
      </c>
      <c r="C137" s="1">
        <f t="shared" ref="C137" si="10">D136+0.01</f>
        <v>2600.0100000000002</v>
      </c>
      <c r="D137" s="5">
        <v>3600</v>
      </c>
      <c r="E137" s="1" t="s">
        <v>313</v>
      </c>
      <c r="F137" s="1">
        <v>12</v>
      </c>
      <c r="G137" s="1">
        <v>415</v>
      </c>
      <c r="H137" s="1" t="s">
        <v>243</v>
      </c>
      <c r="I137" s="1" t="s">
        <v>216</v>
      </c>
      <c r="K137" s="1" t="s">
        <v>216</v>
      </c>
      <c r="L137" s="1">
        <v>80</v>
      </c>
      <c r="M137" s="1" t="s">
        <v>29</v>
      </c>
      <c r="N137" s="1" t="s">
        <v>25</v>
      </c>
      <c r="O137" s="5">
        <v>10</v>
      </c>
      <c r="P137" s="1">
        <v>11</v>
      </c>
      <c r="R137" s="5">
        <v>4500</v>
      </c>
    </row>
    <row r="138" spans="1:21" s="99" customFormat="1" ht="40" customHeight="1" x14ac:dyDescent="0.35">
      <c r="A138" s="96" t="s">
        <v>224</v>
      </c>
      <c r="B138" s="96" t="s">
        <v>224</v>
      </c>
      <c r="C138" s="96" t="s">
        <v>224</v>
      </c>
      <c r="D138" s="96" t="s">
        <v>224</v>
      </c>
      <c r="E138" s="97"/>
      <c r="F138" s="97"/>
      <c r="G138" s="97"/>
      <c r="H138" s="98" t="s">
        <v>428</v>
      </c>
      <c r="I138" s="97"/>
      <c r="J138" s="97"/>
      <c r="K138" s="97"/>
      <c r="L138" s="97"/>
      <c r="M138" s="97"/>
      <c r="N138" s="98" t="s">
        <v>428</v>
      </c>
      <c r="O138" s="100"/>
      <c r="P138" s="97"/>
      <c r="Q138" s="97"/>
      <c r="R138" s="100"/>
      <c r="S138" s="100"/>
      <c r="U138" s="101"/>
    </row>
    <row r="139" spans="1:21" ht="40" customHeight="1" x14ac:dyDescent="0.35">
      <c r="A139" s="3" t="s">
        <v>324</v>
      </c>
      <c r="B139" t="s">
        <v>275</v>
      </c>
      <c r="C139" s="1">
        <v>0.01</v>
      </c>
      <c r="D139" s="5">
        <v>250</v>
      </c>
      <c r="E139" s="1" t="s">
        <v>325</v>
      </c>
      <c r="F139" s="5">
        <v>15</v>
      </c>
      <c r="G139" s="1">
        <v>415</v>
      </c>
      <c r="H139" s="1" t="s">
        <v>243</v>
      </c>
      <c r="I139" s="1" t="s">
        <v>216</v>
      </c>
      <c r="K139" s="1" t="s">
        <v>216</v>
      </c>
      <c r="L139" s="1">
        <v>30</v>
      </c>
      <c r="M139" s="1" t="s">
        <v>29</v>
      </c>
      <c r="N139" s="1" t="s">
        <v>25</v>
      </c>
      <c r="O139" s="5">
        <v>20</v>
      </c>
      <c r="P139" s="1">
        <v>11</v>
      </c>
      <c r="R139" s="5">
        <v>510</v>
      </c>
      <c r="S139" s="5" t="s">
        <v>326</v>
      </c>
      <c r="U139" s="70">
        <v>624.37</v>
      </c>
    </row>
    <row r="140" spans="1:21" ht="40" customHeight="1" x14ac:dyDescent="0.35">
      <c r="A140" s="3" t="s">
        <v>458</v>
      </c>
      <c r="B140" t="s">
        <v>275</v>
      </c>
      <c r="C140" s="1">
        <f>D139+0.01</f>
        <v>250.01</v>
      </c>
      <c r="D140" s="5">
        <v>250</v>
      </c>
      <c r="E140" s="1" t="s">
        <v>325</v>
      </c>
      <c r="F140" s="5">
        <v>24</v>
      </c>
      <c r="G140" s="1">
        <v>415</v>
      </c>
      <c r="H140" s="1" t="s">
        <v>243</v>
      </c>
      <c r="I140" s="1" t="s">
        <v>216</v>
      </c>
      <c r="K140" s="1" t="s">
        <v>216</v>
      </c>
      <c r="L140" s="1">
        <v>30</v>
      </c>
      <c r="M140" s="1" t="s">
        <v>29</v>
      </c>
      <c r="N140" s="1" t="s">
        <v>25</v>
      </c>
      <c r="O140" s="5">
        <v>20</v>
      </c>
      <c r="P140" s="1">
        <v>11</v>
      </c>
      <c r="R140" s="5">
        <v>850</v>
      </c>
    </row>
    <row r="141" spans="1:21" ht="40" customHeight="1" x14ac:dyDescent="0.35">
      <c r="A141" s="3" t="s">
        <v>327</v>
      </c>
      <c r="B141" t="s">
        <v>275</v>
      </c>
      <c r="C141" s="1">
        <f t="shared" ref="C141:C147" si="11">D140+0.01</f>
        <v>250.01</v>
      </c>
      <c r="D141" s="5">
        <v>400</v>
      </c>
      <c r="E141" s="1" t="s">
        <v>325</v>
      </c>
      <c r="F141" s="5">
        <v>15</v>
      </c>
      <c r="G141" s="1">
        <v>415</v>
      </c>
      <c r="H141" s="1" t="s">
        <v>243</v>
      </c>
      <c r="I141" s="1" t="s">
        <v>216</v>
      </c>
      <c r="K141" s="1" t="s">
        <v>216</v>
      </c>
      <c r="L141" s="1">
        <v>40</v>
      </c>
      <c r="M141" s="1" t="s">
        <v>29</v>
      </c>
      <c r="N141" s="1" t="s">
        <v>25</v>
      </c>
      <c r="O141" s="5">
        <v>20</v>
      </c>
      <c r="P141" s="1">
        <v>11</v>
      </c>
      <c r="R141" s="5">
        <v>1100</v>
      </c>
    </row>
    <row r="142" spans="1:21" ht="40" customHeight="1" x14ac:dyDescent="0.35">
      <c r="A142" s="3" t="s">
        <v>328</v>
      </c>
      <c r="B142" t="s">
        <v>275</v>
      </c>
      <c r="C142" s="1">
        <f t="shared" si="11"/>
        <v>400.01</v>
      </c>
      <c r="D142" s="5">
        <v>400</v>
      </c>
      <c r="E142" s="1" t="s">
        <v>325</v>
      </c>
      <c r="F142" s="5">
        <v>24</v>
      </c>
      <c r="G142" s="1">
        <v>415</v>
      </c>
      <c r="H142" s="1" t="s">
        <v>243</v>
      </c>
      <c r="I142" s="1" t="s">
        <v>216</v>
      </c>
      <c r="K142" s="1" t="s">
        <v>216</v>
      </c>
      <c r="L142" s="1">
        <v>40</v>
      </c>
      <c r="M142" s="1" t="s">
        <v>29</v>
      </c>
      <c r="N142" s="1" t="s">
        <v>25</v>
      </c>
      <c r="O142" s="5">
        <v>20</v>
      </c>
      <c r="P142" s="1">
        <v>11</v>
      </c>
      <c r="R142" s="5">
        <v>1100</v>
      </c>
    </row>
    <row r="143" spans="1:21" ht="40" customHeight="1" x14ac:dyDescent="0.35">
      <c r="A143" s="3" t="s">
        <v>329</v>
      </c>
      <c r="B143" t="s">
        <v>275</v>
      </c>
      <c r="C143" s="1">
        <f t="shared" si="11"/>
        <v>400.01</v>
      </c>
      <c r="D143" s="5">
        <v>550</v>
      </c>
      <c r="E143" s="1" t="s">
        <v>325</v>
      </c>
      <c r="F143" s="5">
        <v>15</v>
      </c>
      <c r="G143" s="1">
        <v>415</v>
      </c>
      <c r="H143" s="1" t="s">
        <v>243</v>
      </c>
      <c r="I143" s="1" t="s">
        <v>216</v>
      </c>
      <c r="K143" s="1" t="s">
        <v>216</v>
      </c>
      <c r="L143" s="1">
        <v>40</v>
      </c>
      <c r="M143" s="1" t="s">
        <v>29</v>
      </c>
      <c r="N143" s="1" t="s">
        <v>25</v>
      </c>
      <c r="O143" s="5">
        <v>20</v>
      </c>
      <c r="P143" s="1">
        <v>9</v>
      </c>
      <c r="R143" s="5">
        <v>1100</v>
      </c>
    </row>
    <row r="144" spans="1:21" ht="40" customHeight="1" x14ac:dyDescent="0.35">
      <c r="A144" s="3" t="s">
        <v>330</v>
      </c>
      <c r="B144" t="s">
        <v>275</v>
      </c>
      <c r="C144" s="1">
        <f t="shared" si="11"/>
        <v>550.01</v>
      </c>
      <c r="D144" s="5">
        <v>550</v>
      </c>
      <c r="E144" s="1" t="s">
        <v>325</v>
      </c>
      <c r="F144" s="5">
        <v>24</v>
      </c>
      <c r="G144" s="1">
        <v>415</v>
      </c>
      <c r="H144" s="1" t="s">
        <v>243</v>
      </c>
      <c r="I144" s="1" t="s">
        <v>216</v>
      </c>
      <c r="K144" s="1" t="s">
        <v>216</v>
      </c>
      <c r="L144" s="1">
        <v>55</v>
      </c>
      <c r="M144" s="1" t="s">
        <v>29</v>
      </c>
      <c r="N144" s="1" t="s">
        <v>25</v>
      </c>
      <c r="O144" s="5">
        <v>20</v>
      </c>
      <c r="P144" s="1">
        <v>11</v>
      </c>
      <c r="R144" s="5">
        <v>1500</v>
      </c>
    </row>
    <row r="145" spans="1:18" ht="40" customHeight="1" x14ac:dyDescent="0.35">
      <c r="A145" s="3" t="s">
        <v>331</v>
      </c>
      <c r="B145" t="s">
        <v>275</v>
      </c>
      <c r="C145" s="1">
        <f t="shared" si="11"/>
        <v>550.01</v>
      </c>
      <c r="D145" s="5">
        <v>750</v>
      </c>
      <c r="E145" s="1" t="s">
        <v>325</v>
      </c>
      <c r="F145" s="5">
        <v>24</v>
      </c>
      <c r="G145" s="1">
        <v>415</v>
      </c>
      <c r="H145" s="1" t="s">
        <v>243</v>
      </c>
      <c r="I145" s="1" t="s">
        <v>216</v>
      </c>
      <c r="K145" s="1" t="s">
        <v>216</v>
      </c>
      <c r="L145" s="1">
        <v>55</v>
      </c>
      <c r="M145" s="1" t="s">
        <v>29</v>
      </c>
      <c r="N145" s="1" t="s">
        <v>25</v>
      </c>
      <c r="O145" s="5">
        <v>20</v>
      </c>
      <c r="P145" s="1">
        <v>12</v>
      </c>
      <c r="R145" s="5">
        <v>2000</v>
      </c>
    </row>
    <row r="146" spans="1:18" ht="40" customHeight="1" x14ac:dyDescent="0.35">
      <c r="A146" s="3" t="s">
        <v>332</v>
      </c>
      <c r="B146" t="s">
        <v>275</v>
      </c>
      <c r="C146" s="1">
        <f t="shared" si="11"/>
        <v>750.01</v>
      </c>
      <c r="D146" s="5">
        <v>1000</v>
      </c>
      <c r="E146" s="1" t="s">
        <v>325</v>
      </c>
      <c r="F146" s="5">
        <v>24</v>
      </c>
      <c r="G146" s="1">
        <v>415</v>
      </c>
      <c r="H146" s="1" t="s">
        <v>243</v>
      </c>
      <c r="I146" s="1" t="s">
        <v>216</v>
      </c>
      <c r="K146" s="1" t="s">
        <v>216</v>
      </c>
      <c r="L146" s="1">
        <v>55</v>
      </c>
      <c r="M146" s="1" t="s">
        <v>29</v>
      </c>
      <c r="N146" s="1" t="s">
        <v>25</v>
      </c>
      <c r="O146" s="5">
        <v>20</v>
      </c>
      <c r="P146" s="1">
        <v>11</v>
      </c>
      <c r="R146" s="5">
        <v>3000</v>
      </c>
    </row>
    <row r="147" spans="1:18" ht="40" customHeight="1" x14ac:dyDescent="0.35">
      <c r="A147" s="3" t="s">
        <v>459</v>
      </c>
      <c r="B147" t="s">
        <v>275</v>
      </c>
      <c r="C147" s="1">
        <f t="shared" si="11"/>
        <v>1000.01</v>
      </c>
      <c r="D147" s="5">
        <v>1200</v>
      </c>
      <c r="E147" s="1" t="s">
        <v>325</v>
      </c>
      <c r="F147" s="5">
        <v>12</v>
      </c>
      <c r="G147" s="1">
        <v>415</v>
      </c>
      <c r="H147" s="1" t="s">
        <v>243</v>
      </c>
      <c r="I147" s="1" t="s">
        <v>216</v>
      </c>
      <c r="K147" s="1" t="s">
        <v>216</v>
      </c>
      <c r="L147" s="1">
        <v>55</v>
      </c>
      <c r="M147" s="1" t="s">
        <v>29</v>
      </c>
      <c r="N147" s="1" t="s">
        <v>25</v>
      </c>
      <c r="O147" s="5">
        <v>20</v>
      </c>
      <c r="P147" s="1">
        <v>10</v>
      </c>
      <c r="R147" s="5">
        <v>3000</v>
      </c>
    </row>
    <row r="148" spans="1:18" ht="40" customHeight="1" x14ac:dyDescent="0.35">
      <c r="A148" s="3" t="s">
        <v>224</v>
      </c>
      <c r="C148" s="3" t="s">
        <v>224</v>
      </c>
      <c r="D148" s="3" t="s">
        <v>224</v>
      </c>
    </row>
    <row r="149" spans="1:18" ht="40" customHeight="1" x14ac:dyDescent="0.35"/>
    <row r="150" spans="1:18" ht="40" customHeight="1" x14ac:dyDescent="0.35"/>
    <row r="151" spans="1:18" ht="40" customHeight="1" x14ac:dyDescent="0.35"/>
    <row r="152" spans="1:18" ht="40" customHeight="1" x14ac:dyDescent="0.35"/>
    <row r="153" spans="1:18" ht="40" customHeight="1" x14ac:dyDescent="0.35"/>
    <row r="154" spans="1:18" ht="40" customHeight="1" x14ac:dyDescent="0.35"/>
    <row r="155" spans="1:18" ht="40" customHeight="1" x14ac:dyDescent="0.35"/>
    <row r="156" spans="1:18" ht="40" customHeight="1" x14ac:dyDescent="0.35"/>
    <row r="157" spans="1:18" ht="40" customHeight="1" x14ac:dyDescent="0.35"/>
    <row r="158" spans="1:18" ht="40" customHeight="1" x14ac:dyDescent="0.35"/>
    <row r="159" spans="1:18" ht="40" customHeight="1" x14ac:dyDescent="0.35"/>
  </sheetData>
  <autoFilter ref="A1:S148" xr:uid="{5FB77DDB-B6D9-4CBA-9145-50EF6FDCE517}"/>
  <phoneticPr fontId="1" type="noConversion"/>
  <pageMargins left="0.7" right="0.7" top="0.75" bottom="0.75" header="0.3" footer="0.3"/>
  <pageSetup paperSize="9" orientation="portrait" horizontalDpi="1200" verticalDpi="1200" r:id="rId1"/>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E18F3-2DFA-476D-A4F8-F41E93C21C92}">
  <dimension ref="A1:X60"/>
  <sheetViews>
    <sheetView zoomScale="90" zoomScaleNormal="90" workbookViewId="0">
      <pane ySplit="1" topLeftCell="A2" activePane="bottomLeft" state="frozen"/>
      <selection pane="bottomLeft" activeCell="L36" sqref="L36"/>
    </sheetView>
  </sheetViews>
  <sheetFormatPr defaultColWidth="9.1796875" defaultRowHeight="14.5" x14ac:dyDescent="0.35"/>
  <cols>
    <col min="1" max="2" width="25.7265625" customWidth="1"/>
    <col min="3" max="4" width="14.81640625" style="5" customWidth="1"/>
    <col min="5" max="6" width="11.54296875" style="5" customWidth="1"/>
    <col min="7" max="7" width="9.81640625" style="5" customWidth="1"/>
    <col min="8" max="8" width="8.7265625" style="5"/>
    <col min="9" max="9" width="11.54296875" style="5" customWidth="1"/>
    <col min="10" max="10" width="13.453125" style="5" bestFit="1" customWidth="1"/>
    <col min="11" max="11" width="11.1796875" style="5" customWidth="1"/>
    <col min="12" max="12" width="15.1796875" style="5" customWidth="1"/>
    <col min="13" max="13" width="8.7265625" style="5"/>
    <col min="14" max="14" width="12.26953125" customWidth="1"/>
    <col min="15" max="15" width="13.26953125" bestFit="1" customWidth="1"/>
    <col min="16" max="16" width="12.26953125" style="5" customWidth="1"/>
    <col min="17" max="17" width="18.26953125" style="5" bestFit="1" customWidth="1"/>
    <col min="18" max="18" width="18.26953125" style="5" customWidth="1"/>
    <col min="19" max="19" width="16.54296875" style="5" customWidth="1"/>
    <col min="20" max="20" width="5.1796875" customWidth="1"/>
    <col min="21" max="21" width="51.54296875" bestFit="1" customWidth="1"/>
    <col min="22" max="22" width="32.54296875" customWidth="1"/>
    <col min="23" max="23" width="9.453125" customWidth="1"/>
  </cols>
  <sheetData>
    <row r="1" spans="1:21" s="10" customFormat="1" ht="30" customHeight="1" x14ac:dyDescent="0.35">
      <c r="A1" s="10" t="s">
        <v>333</v>
      </c>
      <c r="B1" s="8" t="s">
        <v>104</v>
      </c>
      <c r="C1" s="49" t="s">
        <v>334</v>
      </c>
      <c r="D1" s="49" t="s">
        <v>335</v>
      </c>
      <c r="E1" s="49" t="s">
        <v>336</v>
      </c>
      <c r="F1" s="49" t="s">
        <v>337</v>
      </c>
      <c r="G1" s="49" t="s">
        <v>338</v>
      </c>
      <c r="H1" s="49" t="s">
        <v>339</v>
      </c>
      <c r="I1" s="49" t="s">
        <v>340</v>
      </c>
      <c r="J1" s="49" t="s">
        <v>341</v>
      </c>
      <c r="K1" s="49" t="s">
        <v>198</v>
      </c>
      <c r="L1" s="49" t="s">
        <v>342</v>
      </c>
      <c r="M1" s="49" t="s">
        <v>199</v>
      </c>
      <c r="N1" s="10" t="s">
        <v>343</v>
      </c>
      <c r="O1" s="10" t="s">
        <v>446</v>
      </c>
      <c r="P1" s="49" t="s">
        <v>344</v>
      </c>
      <c r="Q1" s="49" t="s">
        <v>345</v>
      </c>
      <c r="R1" s="9" t="s">
        <v>204</v>
      </c>
      <c r="S1" s="93" t="s">
        <v>346</v>
      </c>
      <c r="U1" s="10" t="s">
        <v>213</v>
      </c>
    </row>
    <row r="2" spans="1:21" x14ac:dyDescent="0.35">
      <c r="N2" s="5"/>
    </row>
    <row r="3" spans="1:21" x14ac:dyDescent="0.35">
      <c r="N3" s="5"/>
    </row>
    <row r="4" spans="1:21" x14ac:dyDescent="0.35">
      <c r="A4" s="54" t="s">
        <v>347</v>
      </c>
      <c r="B4" s="54" t="s">
        <v>275</v>
      </c>
      <c r="C4" s="61">
        <v>19</v>
      </c>
      <c r="D4" s="61">
        <v>25.4</v>
      </c>
      <c r="E4" s="61">
        <v>57</v>
      </c>
      <c r="F4" s="61">
        <v>30</v>
      </c>
      <c r="G4" s="65">
        <f>E4/C4</f>
        <v>3</v>
      </c>
      <c r="H4" s="61" t="s">
        <v>348</v>
      </c>
      <c r="I4" s="61">
        <v>70</v>
      </c>
      <c r="J4" s="63">
        <f>I4*G4</f>
        <v>210</v>
      </c>
      <c r="K4" s="61">
        <v>32</v>
      </c>
      <c r="L4" s="65">
        <f>K4/G4</f>
        <v>10.666666666666666</v>
      </c>
      <c r="M4" s="61">
        <v>230</v>
      </c>
      <c r="N4" s="61">
        <v>40</v>
      </c>
      <c r="O4" s="61">
        <f>N4/G4</f>
        <v>13.333333333333334</v>
      </c>
      <c r="P4" s="5">
        <v>77.16</v>
      </c>
      <c r="Q4" s="5">
        <v>230</v>
      </c>
      <c r="R4" s="1">
        <v>25.4</v>
      </c>
      <c r="S4" s="5">
        <v>18000</v>
      </c>
    </row>
    <row r="5" spans="1:21" x14ac:dyDescent="0.35">
      <c r="A5" s="54" t="s">
        <v>349</v>
      </c>
      <c r="B5" s="54" t="s">
        <v>275</v>
      </c>
      <c r="C5" s="61">
        <v>15</v>
      </c>
      <c r="D5" s="61">
        <v>25.4</v>
      </c>
      <c r="E5" s="61">
        <v>57</v>
      </c>
      <c r="F5" s="61">
        <v>30</v>
      </c>
      <c r="G5" s="65">
        <f>E5/C5</f>
        <v>3.8</v>
      </c>
      <c r="H5" s="61" t="s">
        <v>348</v>
      </c>
      <c r="I5" s="61">
        <v>70</v>
      </c>
      <c r="J5" s="63">
        <f>I5*G5</f>
        <v>266</v>
      </c>
      <c r="K5" s="61">
        <v>32</v>
      </c>
      <c r="L5" s="65">
        <f>K5/G5</f>
        <v>8.4210526315789469</v>
      </c>
      <c r="M5" s="61">
        <v>230</v>
      </c>
      <c r="N5" s="61">
        <v>40</v>
      </c>
      <c r="O5" s="61">
        <f>N5/G5</f>
        <v>10.526315789473685</v>
      </c>
      <c r="P5" s="5">
        <v>61.09</v>
      </c>
      <c r="Q5" s="5">
        <v>230</v>
      </c>
      <c r="R5" s="1"/>
      <c r="S5" s="5">
        <v>18000</v>
      </c>
    </row>
    <row r="6" spans="1:21" x14ac:dyDescent="0.35">
      <c r="A6" s="57"/>
      <c r="B6" s="57"/>
      <c r="C6" s="56"/>
      <c r="D6" s="56"/>
      <c r="E6" s="56"/>
      <c r="F6" s="56"/>
      <c r="G6" s="66"/>
      <c r="H6" s="56"/>
      <c r="I6" s="56"/>
      <c r="J6" s="56"/>
      <c r="K6" s="56"/>
      <c r="L6" s="66"/>
      <c r="M6" s="56"/>
      <c r="N6" s="56"/>
      <c r="O6" s="56"/>
      <c r="P6" s="56" t="s">
        <v>224</v>
      </c>
      <c r="Q6" s="56"/>
      <c r="R6" s="56"/>
      <c r="S6" s="56"/>
    </row>
    <row r="7" spans="1:21" x14ac:dyDescent="0.35">
      <c r="A7" s="54" t="s">
        <v>350</v>
      </c>
      <c r="B7" s="54" t="s">
        <v>275</v>
      </c>
      <c r="C7" s="61">
        <v>19</v>
      </c>
      <c r="D7" s="61">
        <v>25.4</v>
      </c>
      <c r="E7" s="61">
        <v>57</v>
      </c>
      <c r="F7" s="61">
        <v>30</v>
      </c>
      <c r="G7" s="65">
        <f>E7/C7</f>
        <v>3</v>
      </c>
      <c r="H7" s="61" t="s">
        <v>348</v>
      </c>
      <c r="I7" s="61">
        <v>90</v>
      </c>
      <c r="J7" s="63">
        <f>I7*G7</f>
        <v>270</v>
      </c>
      <c r="K7" s="61">
        <v>24</v>
      </c>
      <c r="L7" s="65">
        <f>K7/G7</f>
        <v>8</v>
      </c>
      <c r="M7" s="61">
        <v>230</v>
      </c>
      <c r="N7" s="61">
        <v>40</v>
      </c>
      <c r="O7" s="61">
        <f t="shared" ref="O7:O17" si="0">N7/G7</f>
        <v>13.333333333333334</v>
      </c>
      <c r="P7" s="5">
        <v>77.16</v>
      </c>
      <c r="Q7" s="5">
        <v>230</v>
      </c>
      <c r="R7" s="1">
        <v>25.4</v>
      </c>
      <c r="S7" s="5">
        <v>18000</v>
      </c>
    </row>
    <row r="8" spans="1:21" x14ac:dyDescent="0.35">
      <c r="A8" s="54" t="s">
        <v>351</v>
      </c>
      <c r="B8" s="54" t="s">
        <v>275</v>
      </c>
      <c r="C8" s="61">
        <v>15</v>
      </c>
      <c r="D8" s="61">
        <v>25.4</v>
      </c>
      <c r="E8" s="61">
        <v>57</v>
      </c>
      <c r="F8" s="61">
        <v>30</v>
      </c>
      <c r="G8" s="65">
        <f t="shared" ref="G8" si="1">E8/C8</f>
        <v>3.8</v>
      </c>
      <c r="H8" s="61" t="s">
        <v>348</v>
      </c>
      <c r="I8" s="61">
        <v>90</v>
      </c>
      <c r="J8" s="63">
        <f t="shared" ref="J8" si="2">I8*G8</f>
        <v>342</v>
      </c>
      <c r="K8" s="61">
        <v>24</v>
      </c>
      <c r="L8" s="65">
        <f t="shared" ref="L8" si="3">K8/G8</f>
        <v>6.3157894736842106</v>
      </c>
      <c r="M8" s="61">
        <v>230</v>
      </c>
      <c r="N8" s="61">
        <v>40</v>
      </c>
      <c r="O8" s="61">
        <f t="shared" si="0"/>
        <v>10.526315789473685</v>
      </c>
      <c r="P8" s="5">
        <v>61.09</v>
      </c>
      <c r="Q8" s="5">
        <v>230</v>
      </c>
      <c r="R8" s="1">
        <v>25.4</v>
      </c>
      <c r="S8" s="5">
        <v>18000</v>
      </c>
    </row>
    <row r="9" spans="1:21" x14ac:dyDescent="0.35">
      <c r="A9" s="57"/>
      <c r="B9" s="57"/>
      <c r="C9" s="56"/>
      <c r="D9" s="56"/>
      <c r="E9" s="56"/>
      <c r="F9" s="56"/>
      <c r="G9" s="66"/>
      <c r="H9" s="56"/>
      <c r="I9" s="56"/>
      <c r="J9" s="56"/>
      <c r="K9" s="56"/>
      <c r="L9" s="66"/>
      <c r="M9" s="56"/>
      <c r="N9" s="56"/>
      <c r="O9" s="56"/>
      <c r="P9" s="56" t="s">
        <v>224</v>
      </c>
      <c r="Q9" s="56"/>
      <c r="R9" s="56"/>
      <c r="S9" s="56"/>
    </row>
    <row r="10" spans="1:21" x14ac:dyDescent="0.35">
      <c r="A10" s="54" t="s">
        <v>352</v>
      </c>
      <c r="B10" s="54" t="s">
        <v>275</v>
      </c>
      <c r="C10" s="61">
        <v>19</v>
      </c>
      <c r="D10" s="61">
        <v>25.4</v>
      </c>
      <c r="E10" s="61">
        <v>57</v>
      </c>
      <c r="F10" s="61">
        <v>30</v>
      </c>
      <c r="G10" s="65">
        <f>E10/C10</f>
        <v>3</v>
      </c>
      <c r="H10" s="61" t="s">
        <v>348</v>
      </c>
      <c r="I10" s="61">
        <v>90</v>
      </c>
      <c r="J10" s="63">
        <f>I10*G10</f>
        <v>270</v>
      </c>
      <c r="K10" s="61">
        <v>32</v>
      </c>
      <c r="L10" s="65">
        <f>K10/G10</f>
        <v>10.666666666666666</v>
      </c>
      <c r="M10" s="61">
        <v>415</v>
      </c>
      <c r="N10" s="61">
        <v>40</v>
      </c>
      <c r="O10" s="61">
        <f t="shared" si="0"/>
        <v>13.333333333333334</v>
      </c>
      <c r="P10" s="5">
        <v>77.16</v>
      </c>
      <c r="Q10" s="5">
        <v>230</v>
      </c>
      <c r="R10" s="1">
        <v>25.4</v>
      </c>
      <c r="S10" s="5">
        <v>18000</v>
      </c>
    </row>
    <row r="11" spans="1:21" x14ac:dyDescent="0.35">
      <c r="A11" s="54" t="s">
        <v>353</v>
      </c>
      <c r="B11" s="54" t="s">
        <v>275</v>
      </c>
      <c r="C11" s="61">
        <v>15</v>
      </c>
      <c r="D11" s="61">
        <v>25.4</v>
      </c>
      <c r="E11" s="61">
        <v>57</v>
      </c>
      <c r="F11" s="61">
        <v>30</v>
      </c>
      <c r="G11" s="65">
        <f t="shared" ref="G11" si="4">E11/C11</f>
        <v>3.8</v>
      </c>
      <c r="H11" s="61" t="s">
        <v>348</v>
      </c>
      <c r="I11" s="61">
        <v>90</v>
      </c>
      <c r="J11" s="63">
        <f t="shared" ref="J11" si="5">I11*G11</f>
        <v>342</v>
      </c>
      <c r="K11" s="61">
        <v>32</v>
      </c>
      <c r="L11" s="65">
        <f t="shared" ref="L11" si="6">K11/G11</f>
        <v>8.4210526315789469</v>
      </c>
      <c r="M11" s="61">
        <v>415</v>
      </c>
      <c r="N11" s="61">
        <v>40</v>
      </c>
      <c r="O11" s="61">
        <f t="shared" si="0"/>
        <v>10.526315789473685</v>
      </c>
      <c r="P11" s="5">
        <v>61.09</v>
      </c>
      <c r="Q11" s="5">
        <v>230</v>
      </c>
      <c r="R11" s="1">
        <v>25.4</v>
      </c>
      <c r="S11" s="5">
        <v>18000</v>
      </c>
    </row>
    <row r="12" spans="1:21" x14ac:dyDescent="0.35">
      <c r="A12" s="57"/>
      <c r="B12" s="57"/>
      <c r="C12" s="56"/>
      <c r="D12" s="56"/>
      <c r="E12" s="56"/>
      <c r="F12" s="56"/>
      <c r="G12" s="66"/>
      <c r="H12" s="56"/>
      <c r="I12" s="56"/>
      <c r="J12" s="56"/>
      <c r="K12" s="56"/>
      <c r="L12" s="66"/>
      <c r="M12" s="56"/>
      <c r="N12" s="56"/>
      <c r="O12" s="56"/>
      <c r="P12" s="56" t="s">
        <v>224</v>
      </c>
      <c r="Q12" s="56"/>
      <c r="R12" s="56"/>
      <c r="S12" s="56"/>
    </row>
    <row r="13" spans="1:21" x14ac:dyDescent="0.35">
      <c r="A13" s="54" t="s">
        <v>498</v>
      </c>
      <c r="B13" s="54" t="s">
        <v>275</v>
      </c>
      <c r="C13" s="61">
        <v>18</v>
      </c>
      <c r="D13" s="61">
        <v>25.4</v>
      </c>
      <c r="E13" s="61">
        <v>57</v>
      </c>
      <c r="F13" s="61">
        <v>30</v>
      </c>
      <c r="G13" s="65">
        <f t="shared" ref="G13" si="7">E13/C13</f>
        <v>3.1666666666666665</v>
      </c>
      <c r="H13" s="61" t="s">
        <v>354</v>
      </c>
      <c r="I13" s="61">
        <v>149</v>
      </c>
      <c r="J13" s="63">
        <f>I13*G13</f>
        <v>471.83333333333331</v>
      </c>
      <c r="K13" s="61">
        <v>47</v>
      </c>
      <c r="L13" s="65">
        <f t="shared" ref="L13" si="8">K13/G13</f>
        <v>14.842105263157896</v>
      </c>
      <c r="M13" s="61">
        <v>415</v>
      </c>
      <c r="N13" s="61">
        <v>40</v>
      </c>
      <c r="O13" s="61">
        <f t="shared" ref="O13" si="9">N13/G13</f>
        <v>12.631578947368421</v>
      </c>
      <c r="P13" s="5">
        <v>91.42</v>
      </c>
      <c r="Q13" s="5">
        <v>288</v>
      </c>
      <c r="R13" s="1">
        <v>25.4</v>
      </c>
      <c r="S13" s="5">
        <v>22400</v>
      </c>
    </row>
    <row r="14" spans="1:21" x14ac:dyDescent="0.35">
      <c r="A14" s="54" t="s">
        <v>449</v>
      </c>
      <c r="B14" s="54" t="s">
        <v>275</v>
      </c>
      <c r="C14" s="61">
        <v>15</v>
      </c>
      <c r="D14" s="61">
        <v>25.4</v>
      </c>
      <c r="E14" s="61">
        <v>57</v>
      </c>
      <c r="F14" s="61">
        <v>30</v>
      </c>
      <c r="G14" s="65">
        <f t="shared" ref="G14:G15" si="10">E14/C14</f>
        <v>3.8</v>
      </c>
      <c r="H14" s="61" t="s">
        <v>354</v>
      </c>
      <c r="I14" s="61">
        <v>150</v>
      </c>
      <c r="J14" s="63">
        <f>I14*G14</f>
        <v>570</v>
      </c>
      <c r="K14" s="61">
        <v>48</v>
      </c>
      <c r="L14" s="65">
        <f t="shared" ref="L14" si="11">K14/G14</f>
        <v>12.631578947368421</v>
      </c>
      <c r="M14" s="61">
        <v>415</v>
      </c>
      <c r="N14" s="61">
        <v>40</v>
      </c>
      <c r="O14" s="61">
        <f t="shared" si="0"/>
        <v>10.526315789473685</v>
      </c>
      <c r="P14" s="5">
        <v>91.42</v>
      </c>
      <c r="Q14" s="5">
        <v>288</v>
      </c>
      <c r="R14" s="1">
        <v>25.4</v>
      </c>
      <c r="S14" s="5">
        <v>22400</v>
      </c>
    </row>
    <row r="15" spans="1:21" x14ac:dyDescent="0.35">
      <c r="A15" s="107" t="s">
        <v>355</v>
      </c>
      <c r="B15" s="107" t="s">
        <v>275</v>
      </c>
      <c r="C15" s="108">
        <v>12</v>
      </c>
      <c r="D15" s="108">
        <v>25.4</v>
      </c>
      <c r="E15" s="108">
        <v>57</v>
      </c>
      <c r="F15" s="108">
        <v>40</v>
      </c>
      <c r="G15" s="109">
        <f t="shared" si="10"/>
        <v>4.75</v>
      </c>
      <c r="H15" s="108" t="s">
        <v>354</v>
      </c>
      <c r="I15" s="108">
        <v>150</v>
      </c>
      <c r="J15" s="110">
        <f>I15*G15</f>
        <v>712.5</v>
      </c>
      <c r="K15" s="108">
        <v>48</v>
      </c>
      <c r="L15" s="109">
        <f>K15/G15</f>
        <v>10.105263157894736</v>
      </c>
      <c r="M15" s="108">
        <v>415</v>
      </c>
      <c r="N15" s="108">
        <v>40</v>
      </c>
      <c r="O15" s="108">
        <f t="shared" si="0"/>
        <v>8.4210526315789469</v>
      </c>
      <c r="P15" s="5">
        <v>73.599999999999994</v>
      </c>
      <c r="Q15" s="5">
        <v>288</v>
      </c>
      <c r="R15" s="1">
        <v>25.4</v>
      </c>
      <c r="S15" s="5">
        <v>22400</v>
      </c>
    </row>
    <row r="16" spans="1:21" x14ac:dyDescent="0.35">
      <c r="A16" s="57"/>
      <c r="B16" s="57"/>
      <c r="C16" s="56"/>
      <c r="D16" s="56"/>
      <c r="E16" s="56"/>
      <c r="F16" s="56"/>
      <c r="G16" s="66"/>
      <c r="H16" s="56"/>
      <c r="I16" s="56"/>
      <c r="J16" s="56"/>
      <c r="K16" s="56"/>
      <c r="L16" s="66"/>
      <c r="M16" s="56"/>
      <c r="N16" s="56"/>
      <c r="O16" s="56"/>
      <c r="P16" s="56" t="s">
        <v>224</v>
      </c>
      <c r="Q16" s="56"/>
      <c r="R16" s="56"/>
      <c r="S16" s="56"/>
    </row>
    <row r="17" spans="1:19" x14ac:dyDescent="0.35">
      <c r="A17" s="54" t="s">
        <v>491</v>
      </c>
      <c r="B17" s="54" t="s">
        <v>275</v>
      </c>
      <c r="C17" s="61">
        <v>15</v>
      </c>
      <c r="D17" s="61">
        <v>30</v>
      </c>
      <c r="E17" s="61">
        <v>57</v>
      </c>
      <c r="F17" s="61">
        <v>30</v>
      </c>
      <c r="G17" s="65">
        <f>E17/C17</f>
        <v>3.8</v>
      </c>
      <c r="H17" s="61" t="s">
        <v>356</v>
      </c>
      <c r="I17" s="61">
        <v>220</v>
      </c>
      <c r="J17" s="63">
        <f>I17*G17</f>
        <v>836</v>
      </c>
      <c r="K17" s="61">
        <v>24</v>
      </c>
      <c r="L17" s="65">
        <f>K17/G17</f>
        <v>6.3157894736842106</v>
      </c>
      <c r="M17" s="61">
        <v>415</v>
      </c>
      <c r="N17" s="61">
        <v>40</v>
      </c>
      <c r="O17" s="61">
        <f t="shared" si="0"/>
        <v>10.526315789473685</v>
      </c>
      <c r="P17" s="5">
        <v>115.75</v>
      </c>
      <c r="Q17" s="5">
        <v>345.81</v>
      </c>
      <c r="R17" s="1">
        <v>25.4</v>
      </c>
      <c r="S17" s="5">
        <v>22400</v>
      </c>
    </row>
    <row r="18" spans="1:19" x14ac:dyDescent="0.35">
      <c r="G18" s="64"/>
      <c r="J18" s="62"/>
      <c r="L18" s="64"/>
      <c r="N18" s="5"/>
      <c r="O18" s="5"/>
      <c r="P18" s="5" t="s">
        <v>224</v>
      </c>
    </row>
    <row r="19" spans="1:19" x14ac:dyDescent="0.35">
      <c r="A19" s="57"/>
      <c r="B19" s="57"/>
      <c r="C19" s="56"/>
      <c r="D19" s="56"/>
      <c r="E19" s="56"/>
      <c r="F19" s="56"/>
      <c r="G19" s="56"/>
      <c r="H19" s="56"/>
      <c r="I19" s="56"/>
      <c r="J19" s="56"/>
      <c r="K19" s="56"/>
      <c r="L19" s="56"/>
      <c r="M19" s="56"/>
      <c r="N19" s="57"/>
      <c r="O19" s="57"/>
      <c r="P19" s="56"/>
      <c r="Q19" s="56"/>
      <c r="R19" s="56"/>
      <c r="S19" s="56"/>
    </row>
    <row r="20" spans="1:19" x14ac:dyDescent="0.35">
      <c r="A20" s="54" t="s">
        <v>467</v>
      </c>
      <c r="B20" s="54" t="s">
        <v>275</v>
      </c>
      <c r="C20" s="61">
        <v>15</v>
      </c>
      <c r="D20" s="61">
        <v>25.4</v>
      </c>
      <c r="E20" s="61">
        <v>57</v>
      </c>
      <c r="F20" s="61">
        <v>30</v>
      </c>
      <c r="G20" s="65">
        <f t="shared" ref="G20" si="12">E20/C20</f>
        <v>3.8</v>
      </c>
      <c r="H20" s="61" t="s">
        <v>348</v>
      </c>
      <c r="I20" s="61">
        <v>90</v>
      </c>
      <c r="J20" s="63">
        <f t="shared" ref="J20" si="13">I20*G20</f>
        <v>342</v>
      </c>
      <c r="K20" s="61">
        <v>80</v>
      </c>
      <c r="L20" s="65">
        <f t="shared" ref="L20" si="14">K20/G20</f>
        <v>21.05263157894737</v>
      </c>
      <c r="M20" s="61">
        <v>230</v>
      </c>
      <c r="N20" s="61">
        <v>20</v>
      </c>
      <c r="O20" s="61">
        <f t="shared" ref="O20" si="15">N20/G20</f>
        <v>5.2631578947368425</v>
      </c>
      <c r="P20" s="5">
        <v>61.09</v>
      </c>
      <c r="Q20" s="5">
        <v>230</v>
      </c>
      <c r="R20" s="1">
        <v>25.4</v>
      </c>
      <c r="S20" s="5">
        <v>18000</v>
      </c>
    </row>
    <row r="21" spans="1:19" x14ac:dyDescent="0.35">
      <c r="A21" s="54" t="s">
        <v>522</v>
      </c>
      <c r="B21" s="54" t="s">
        <v>275</v>
      </c>
      <c r="C21" s="61">
        <v>15</v>
      </c>
      <c r="D21" s="61">
        <v>25.4</v>
      </c>
      <c r="E21" s="61">
        <v>57</v>
      </c>
      <c r="F21" s="61">
        <v>30</v>
      </c>
      <c r="G21" s="65">
        <f t="shared" ref="G21" si="16">E21/C21</f>
        <v>3.8</v>
      </c>
      <c r="H21" s="61" t="s">
        <v>348</v>
      </c>
      <c r="I21" s="61">
        <v>90</v>
      </c>
      <c r="J21" s="63">
        <f t="shared" ref="J21" si="17">I21*G21</f>
        <v>342</v>
      </c>
      <c r="K21" s="61">
        <v>80</v>
      </c>
      <c r="L21" s="65">
        <f t="shared" ref="L21" si="18">K21/G21</f>
        <v>21.05263157894737</v>
      </c>
      <c r="M21" s="61">
        <v>415</v>
      </c>
      <c r="N21" s="61">
        <v>20</v>
      </c>
      <c r="O21" s="61">
        <f t="shared" ref="O21" si="19">N21/G21</f>
        <v>5.2631578947368425</v>
      </c>
      <c r="P21" s="5">
        <v>61.09</v>
      </c>
      <c r="Q21" s="5">
        <v>230</v>
      </c>
      <c r="R21" s="1">
        <v>25.4</v>
      </c>
      <c r="S21" s="5">
        <v>18000</v>
      </c>
    </row>
    <row r="22" spans="1:19" x14ac:dyDescent="0.35">
      <c r="A22" s="54" t="s">
        <v>520</v>
      </c>
      <c r="B22" s="54" t="s">
        <v>275</v>
      </c>
      <c r="C22" s="61">
        <v>18</v>
      </c>
      <c r="D22" s="61">
        <v>25.4</v>
      </c>
      <c r="E22" s="61">
        <v>57</v>
      </c>
      <c r="F22" s="61">
        <v>30</v>
      </c>
      <c r="G22" s="65">
        <f t="shared" ref="G22:G24" si="20">E22/C22</f>
        <v>3.1666666666666665</v>
      </c>
      <c r="H22" s="61" t="s">
        <v>354</v>
      </c>
      <c r="I22" s="61">
        <v>150</v>
      </c>
      <c r="J22" s="63">
        <f>I22*G22</f>
        <v>475</v>
      </c>
      <c r="K22" s="61">
        <v>80</v>
      </c>
      <c r="L22" s="65">
        <f t="shared" ref="L22" si="21">K22/G22</f>
        <v>25.263157894736842</v>
      </c>
      <c r="M22" s="61">
        <v>230</v>
      </c>
      <c r="N22" s="61">
        <v>20</v>
      </c>
      <c r="O22" s="61">
        <f t="shared" ref="O22:O24" si="22">N22/G22</f>
        <v>6.3157894736842106</v>
      </c>
      <c r="P22" s="5">
        <v>91.42</v>
      </c>
      <c r="Q22" s="5">
        <v>288</v>
      </c>
      <c r="R22" s="1">
        <v>25.4</v>
      </c>
      <c r="S22" s="5">
        <v>22400</v>
      </c>
    </row>
    <row r="23" spans="1:19" x14ac:dyDescent="0.35">
      <c r="A23" s="54" t="s">
        <v>499</v>
      </c>
      <c r="B23" s="54" t="s">
        <v>275</v>
      </c>
      <c r="C23" s="61">
        <v>18</v>
      </c>
      <c r="D23" s="61">
        <v>25.4</v>
      </c>
      <c r="E23" s="61">
        <v>57</v>
      </c>
      <c r="F23" s="61">
        <v>30</v>
      </c>
      <c r="G23" s="65">
        <f>E23/C23</f>
        <v>3.1666666666666665</v>
      </c>
      <c r="H23" s="61" t="s">
        <v>354</v>
      </c>
      <c r="I23" s="61">
        <v>150</v>
      </c>
      <c r="J23" s="63">
        <f>I23*G23</f>
        <v>475</v>
      </c>
      <c r="K23" s="61">
        <v>80</v>
      </c>
      <c r="L23" s="65">
        <f t="shared" ref="L23" si="23">K23/G23</f>
        <v>25.263157894736842</v>
      </c>
      <c r="M23" s="61">
        <v>415</v>
      </c>
      <c r="N23" s="61">
        <v>20</v>
      </c>
      <c r="O23" s="61">
        <f>N23/G23</f>
        <v>6.3157894736842106</v>
      </c>
      <c r="P23" s="5">
        <v>91.42</v>
      </c>
      <c r="Q23" s="5">
        <v>288</v>
      </c>
      <c r="R23" s="1">
        <v>25.4</v>
      </c>
      <c r="S23" s="5">
        <v>22400</v>
      </c>
    </row>
    <row r="24" spans="1:19" x14ac:dyDescent="0.35">
      <c r="A24" s="54" t="s">
        <v>521</v>
      </c>
      <c r="B24" s="54" t="s">
        <v>275</v>
      </c>
      <c r="C24" s="61">
        <v>12</v>
      </c>
      <c r="D24" s="61">
        <v>25.4</v>
      </c>
      <c r="E24" s="61">
        <v>57</v>
      </c>
      <c r="F24" s="61">
        <v>40</v>
      </c>
      <c r="G24" s="65">
        <f t="shared" si="20"/>
        <v>4.75</v>
      </c>
      <c r="H24" s="61" t="s">
        <v>354</v>
      </c>
      <c r="I24" s="61">
        <v>150</v>
      </c>
      <c r="J24" s="63">
        <f>I24*G24</f>
        <v>712.5</v>
      </c>
      <c r="K24" s="61">
        <v>80</v>
      </c>
      <c r="L24" s="65">
        <f>K24/G24</f>
        <v>16.842105263157894</v>
      </c>
      <c r="M24" s="61">
        <v>230</v>
      </c>
      <c r="N24" s="61">
        <v>20</v>
      </c>
      <c r="O24" s="61">
        <f t="shared" si="22"/>
        <v>4.2105263157894735</v>
      </c>
      <c r="P24" s="5">
        <v>73.599999999999994</v>
      </c>
      <c r="Q24" s="5">
        <v>288</v>
      </c>
      <c r="R24" s="1">
        <v>25.4</v>
      </c>
      <c r="S24" s="5">
        <v>22400</v>
      </c>
    </row>
    <row r="25" spans="1:19" x14ac:dyDescent="0.35">
      <c r="A25" s="54" t="s">
        <v>468</v>
      </c>
      <c r="B25" s="54" t="s">
        <v>275</v>
      </c>
      <c r="C25" s="61">
        <v>12</v>
      </c>
      <c r="D25" s="61">
        <v>25.4</v>
      </c>
      <c r="E25" s="61">
        <v>57</v>
      </c>
      <c r="F25" s="61">
        <v>40</v>
      </c>
      <c r="G25" s="65">
        <f t="shared" ref="G25" si="24">E25/C25</f>
        <v>4.75</v>
      </c>
      <c r="H25" s="61" t="s">
        <v>354</v>
      </c>
      <c r="I25" s="61">
        <v>150</v>
      </c>
      <c r="J25" s="63">
        <f>I25*G25</f>
        <v>712.5</v>
      </c>
      <c r="K25" s="61">
        <v>80</v>
      </c>
      <c r="L25" s="65">
        <f>K25/G25</f>
        <v>16.842105263157894</v>
      </c>
      <c r="M25" s="61">
        <v>415</v>
      </c>
      <c r="N25" s="61">
        <v>20</v>
      </c>
      <c r="O25" s="61">
        <f t="shared" ref="O25" si="25">N25/G25</f>
        <v>4.2105263157894735</v>
      </c>
      <c r="P25" s="5">
        <v>73.599999999999994</v>
      </c>
      <c r="Q25" s="5">
        <v>288</v>
      </c>
      <c r="R25" s="1">
        <v>25.4</v>
      </c>
      <c r="S25" s="5">
        <v>22400</v>
      </c>
    </row>
    <row r="26" spans="1:19" x14ac:dyDescent="0.35">
      <c r="C26"/>
      <c r="D26"/>
      <c r="E26"/>
      <c r="F26"/>
      <c r="G26"/>
      <c r="H26"/>
      <c r="I26"/>
      <c r="J26"/>
      <c r="K26"/>
      <c r="L26"/>
      <c r="M26"/>
      <c r="P26"/>
      <c r="Q26"/>
      <c r="R26"/>
      <c r="S26"/>
    </row>
    <row r="28" spans="1:19" x14ac:dyDescent="0.35">
      <c r="A28" s="76" t="s">
        <v>500</v>
      </c>
      <c r="B28" t="s">
        <v>275</v>
      </c>
      <c r="C28" s="5">
        <v>15</v>
      </c>
      <c r="D28" s="5">
        <v>40</v>
      </c>
      <c r="E28" s="5">
        <v>57</v>
      </c>
      <c r="F28" s="5">
        <v>40</v>
      </c>
      <c r="G28" s="64">
        <f t="shared" ref="G28" si="26">E28/C28</f>
        <v>3.8</v>
      </c>
      <c r="H28" s="5" t="s">
        <v>356</v>
      </c>
      <c r="I28" s="5">
        <v>400</v>
      </c>
      <c r="J28" s="62">
        <f t="shared" ref="J28" si="27">I28*G28</f>
        <v>1520</v>
      </c>
      <c r="K28" s="1">
        <v>24</v>
      </c>
      <c r="L28" s="64">
        <f t="shared" ref="L28" si="28">K28/G28</f>
        <v>6.3157894736842106</v>
      </c>
      <c r="M28" s="5">
        <v>415</v>
      </c>
      <c r="N28" s="61">
        <v>40</v>
      </c>
      <c r="O28" s="61">
        <f t="shared" ref="O28" si="29">N28/G28</f>
        <v>10.526315789473685</v>
      </c>
      <c r="P28" s="5">
        <v>192.91</v>
      </c>
      <c r="Q28" s="5">
        <v>461</v>
      </c>
      <c r="R28" s="5">
        <f t="shared" ref="R28" si="30">D28</f>
        <v>40</v>
      </c>
      <c r="S28" s="5">
        <v>60000</v>
      </c>
    </row>
    <row r="29" spans="1:19" x14ac:dyDescent="0.35">
      <c r="A29" s="76" t="s">
        <v>429</v>
      </c>
      <c r="B29" t="s">
        <v>275</v>
      </c>
      <c r="C29" s="5">
        <v>15</v>
      </c>
      <c r="D29" s="5">
        <v>40</v>
      </c>
      <c r="E29" s="5">
        <v>57</v>
      </c>
      <c r="F29" s="5">
        <v>40</v>
      </c>
      <c r="G29" s="64">
        <f t="shared" ref="G29" si="31">E29/C29</f>
        <v>3.8</v>
      </c>
      <c r="H29" s="5" t="s">
        <v>358</v>
      </c>
      <c r="I29" s="5">
        <v>400</v>
      </c>
      <c r="J29" s="62">
        <f t="shared" ref="J29" si="32">I29*G29</f>
        <v>1520</v>
      </c>
      <c r="K29" s="1">
        <v>24</v>
      </c>
      <c r="L29" s="64">
        <f t="shared" ref="L29" si="33">K29/G29</f>
        <v>6.3157894736842106</v>
      </c>
      <c r="M29" s="5">
        <v>415</v>
      </c>
      <c r="N29" s="61">
        <v>40</v>
      </c>
      <c r="O29" s="61">
        <f t="shared" ref="O29:O31" si="34">N29/G29</f>
        <v>10.526315789473685</v>
      </c>
      <c r="P29" s="5">
        <v>192.91</v>
      </c>
      <c r="Q29" s="5">
        <v>461</v>
      </c>
      <c r="R29" s="5">
        <f t="shared" ref="R29:R31" si="35">D29</f>
        <v>40</v>
      </c>
      <c r="S29" s="5">
        <v>60000</v>
      </c>
    </row>
    <row r="30" spans="1:19" x14ac:dyDescent="0.35">
      <c r="A30" t="s">
        <v>501</v>
      </c>
      <c r="B30" t="s">
        <v>275</v>
      </c>
      <c r="C30" s="5">
        <v>15</v>
      </c>
      <c r="D30" s="5">
        <v>55</v>
      </c>
      <c r="E30" s="5">
        <v>57</v>
      </c>
      <c r="F30" s="5">
        <v>55</v>
      </c>
      <c r="G30" s="64">
        <f t="shared" ref="G30:G31" si="36">E30/C30</f>
        <v>3.8</v>
      </c>
      <c r="H30" s="5" t="s">
        <v>358</v>
      </c>
      <c r="I30" s="5">
        <v>600</v>
      </c>
      <c r="J30" s="62">
        <f t="shared" ref="J30:J31" si="37">I30*G30</f>
        <v>2280</v>
      </c>
      <c r="K30" s="1">
        <v>24</v>
      </c>
      <c r="L30" s="64">
        <f t="shared" ref="L30:L31" si="38">K30/G30</f>
        <v>6.3157894736842106</v>
      </c>
      <c r="M30" s="5">
        <v>415</v>
      </c>
      <c r="N30" s="61">
        <v>60</v>
      </c>
      <c r="O30" s="61">
        <f t="shared" si="34"/>
        <v>15.789473684210527</v>
      </c>
      <c r="P30" s="5">
        <v>192.91</v>
      </c>
      <c r="Q30" s="5">
        <v>461</v>
      </c>
      <c r="R30" s="5">
        <f t="shared" si="35"/>
        <v>55</v>
      </c>
      <c r="S30" s="5">
        <v>60000</v>
      </c>
    </row>
    <row r="31" spans="1:19" x14ac:dyDescent="0.35">
      <c r="A31" t="s">
        <v>503</v>
      </c>
      <c r="B31" t="s">
        <v>275</v>
      </c>
      <c r="C31" s="5">
        <v>15</v>
      </c>
      <c r="D31" s="5">
        <v>55</v>
      </c>
      <c r="E31" s="5">
        <v>57</v>
      </c>
      <c r="F31" s="5">
        <v>55</v>
      </c>
      <c r="G31" s="64">
        <f t="shared" si="36"/>
        <v>3.8</v>
      </c>
      <c r="H31" s="5" t="s">
        <v>358</v>
      </c>
      <c r="I31" s="5">
        <v>800</v>
      </c>
      <c r="J31" s="62">
        <f t="shared" si="37"/>
        <v>3040</v>
      </c>
      <c r="K31" s="1">
        <v>24</v>
      </c>
      <c r="L31" s="64">
        <f t="shared" si="38"/>
        <v>6.3157894736842106</v>
      </c>
      <c r="M31" s="5">
        <v>415</v>
      </c>
      <c r="N31" s="61">
        <v>60</v>
      </c>
      <c r="O31" s="61">
        <f t="shared" si="34"/>
        <v>15.789473684210527</v>
      </c>
      <c r="P31" s="5">
        <v>152.72</v>
      </c>
      <c r="Q31" s="5">
        <v>576</v>
      </c>
      <c r="R31" s="5">
        <f t="shared" si="35"/>
        <v>55</v>
      </c>
      <c r="S31" s="5">
        <v>95000</v>
      </c>
    </row>
    <row r="32" spans="1:19" x14ac:dyDescent="0.35">
      <c r="A32" t="s">
        <v>502</v>
      </c>
      <c r="B32" t="s">
        <v>275</v>
      </c>
      <c r="C32" s="5">
        <v>15</v>
      </c>
      <c r="D32" s="5">
        <v>55</v>
      </c>
      <c r="E32" s="5">
        <v>57</v>
      </c>
      <c r="F32" s="5">
        <v>55</v>
      </c>
      <c r="G32" s="64">
        <f t="shared" ref="G32" si="39">E32/C32</f>
        <v>3.8</v>
      </c>
      <c r="H32" s="5" t="s">
        <v>359</v>
      </c>
      <c r="I32" s="5">
        <v>800</v>
      </c>
      <c r="J32" s="62">
        <f t="shared" ref="J32" si="40">I32*G32</f>
        <v>3040</v>
      </c>
      <c r="K32" s="1">
        <v>24</v>
      </c>
      <c r="L32" s="64">
        <f t="shared" ref="L32" si="41">K32/G32</f>
        <v>6.3157894736842106</v>
      </c>
      <c r="M32" s="5">
        <v>415</v>
      </c>
      <c r="N32" s="61">
        <v>60</v>
      </c>
      <c r="O32" s="61">
        <f t="shared" ref="O32" si="42">N32/G32</f>
        <v>15.789473684210527</v>
      </c>
      <c r="P32" s="5">
        <v>152.72</v>
      </c>
      <c r="Q32" s="5">
        <v>576</v>
      </c>
      <c r="R32" s="5">
        <f t="shared" ref="R32" si="43">D32</f>
        <v>55</v>
      </c>
      <c r="S32" s="5">
        <v>95000</v>
      </c>
    </row>
    <row r="35" spans="1:19" x14ac:dyDescent="0.35">
      <c r="A35" t="s">
        <v>504</v>
      </c>
      <c r="B35" t="s">
        <v>275</v>
      </c>
      <c r="C35" s="5">
        <v>15</v>
      </c>
      <c r="D35" s="5">
        <v>40</v>
      </c>
      <c r="E35" s="5">
        <v>57</v>
      </c>
      <c r="F35" s="5">
        <v>40</v>
      </c>
      <c r="G35" s="64">
        <f t="shared" ref="G35" si="44">E35/C35</f>
        <v>3.8</v>
      </c>
      <c r="H35" s="5" t="s">
        <v>356</v>
      </c>
      <c r="I35" s="5">
        <v>300</v>
      </c>
      <c r="J35" s="62">
        <f t="shared" ref="J35" si="45">I35*G35</f>
        <v>1140</v>
      </c>
      <c r="K35" s="1">
        <v>40</v>
      </c>
      <c r="L35" s="64">
        <f t="shared" ref="L35" si="46">K35/G35</f>
        <v>10.526315789473685</v>
      </c>
      <c r="M35" s="5" t="s">
        <v>357</v>
      </c>
      <c r="N35" s="61">
        <v>40</v>
      </c>
      <c r="O35" s="61">
        <f>N35/G35</f>
        <v>10.526315789473685</v>
      </c>
      <c r="P35" s="5">
        <v>115.75</v>
      </c>
      <c r="Q35" s="5">
        <v>345.81</v>
      </c>
      <c r="R35" s="5">
        <v>40</v>
      </c>
      <c r="S35" s="5">
        <v>29000</v>
      </c>
    </row>
    <row r="36" spans="1:19" x14ac:dyDescent="0.35">
      <c r="A36" t="s">
        <v>507</v>
      </c>
      <c r="B36" t="s">
        <v>275</v>
      </c>
      <c r="C36" s="5">
        <v>15</v>
      </c>
      <c r="D36" s="5">
        <v>40</v>
      </c>
      <c r="E36" s="5">
        <v>57</v>
      </c>
      <c r="F36" s="5">
        <v>40</v>
      </c>
      <c r="G36" s="64">
        <f t="shared" ref="G36" si="47">E36/C36</f>
        <v>3.8</v>
      </c>
      <c r="H36" s="5" t="s">
        <v>358</v>
      </c>
      <c r="I36" s="5">
        <v>300</v>
      </c>
      <c r="J36" s="62">
        <f t="shared" ref="J36" si="48">I36*G36</f>
        <v>1140</v>
      </c>
      <c r="K36" s="1">
        <v>40</v>
      </c>
      <c r="L36" s="64">
        <f t="shared" ref="L36" si="49">K36/G36</f>
        <v>10.526315789473685</v>
      </c>
      <c r="M36" s="5" t="s">
        <v>357</v>
      </c>
      <c r="N36" s="61">
        <v>40</v>
      </c>
      <c r="O36" s="61">
        <f>N36/G36</f>
        <v>10.526315789473685</v>
      </c>
      <c r="P36" s="5">
        <v>115.75</v>
      </c>
      <c r="Q36" s="5">
        <v>345.81</v>
      </c>
      <c r="R36" s="5">
        <v>40</v>
      </c>
      <c r="S36" s="5">
        <v>29000</v>
      </c>
    </row>
    <row r="37" spans="1:19" x14ac:dyDescent="0.35">
      <c r="A37" t="s">
        <v>505</v>
      </c>
      <c r="B37" t="s">
        <v>275</v>
      </c>
      <c r="C37" s="5">
        <v>15</v>
      </c>
      <c r="D37" s="5">
        <v>55</v>
      </c>
      <c r="E37" s="5">
        <v>57</v>
      </c>
      <c r="F37" s="5">
        <v>55</v>
      </c>
      <c r="G37" s="64">
        <f t="shared" ref="G37" si="50">E37/C37</f>
        <v>3.8</v>
      </c>
      <c r="H37" s="5" t="s">
        <v>358</v>
      </c>
      <c r="I37" s="5">
        <v>500</v>
      </c>
      <c r="J37" s="62">
        <f t="shared" ref="J37" si="51">I37*G37</f>
        <v>1900</v>
      </c>
      <c r="K37" s="1">
        <v>80</v>
      </c>
      <c r="L37" s="64">
        <f>K37/G37</f>
        <v>21.05263157894737</v>
      </c>
      <c r="M37" s="5" t="s">
        <v>357</v>
      </c>
      <c r="N37" s="61">
        <v>60</v>
      </c>
      <c r="O37" s="61">
        <f>N37/G37</f>
        <v>15.789473684210527</v>
      </c>
      <c r="P37" s="5">
        <v>115.75</v>
      </c>
      <c r="Q37" s="5">
        <v>345.81</v>
      </c>
      <c r="R37" s="5">
        <v>55</v>
      </c>
      <c r="S37" s="5">
        <v>60000</v>
      </c>
    </row>
    <row r="38" spans="1:19" x14ac:dyDescent="0.35">
      <c r="A38" t="s">
        <v>506</v>
      </c>
      <c r="B38" t="s">
        <v>275</v>
      </c>
      <c r="C38" s="5">
        <v>15</v>
      </c>
      <c r="D38" s="5">
        <v>55</v>
      </c>
      <c r="E38" s="5">
        <v>57</v>
      </c>
      <c r="F38" s="5">
        <v>55</v>
      </c>
      <c r="G38" s="64">
        <f t="shared" ref="G38" si="52">E38/C38</f>
        <v>3.8</v>
      </c>
      <c r="H38" s="5" t="s">
        <v>358</v>
      </c>
      <c r="I38" s="5">
        <v>800</v>
      </c>
      <c r="J38" s="62">
        <f t="shared" ref="J38" si="53">I38*G38</f>
        <v>3040</v>
      </c>
      <c r="K38" s="1">
        <v>40</v>
      </c>
      <c r="L38" s="64">
        <f>K38/G38</f>
        <v>10.526315789473685</v>
      </c>
      <c r="M38" s="5" t="s">
        <v>357</v>
      </c>
      <c r="N38" s="61">
        <v>60</v>
      </c>
      <c r="O38" s="61">
        <f>N38/G38</f>
        <v>15.789473684210527</v>
      </c>
      <c r="P38" s="5">
        <v>115.75</v>
      </c>
      <c r="Q38" s="5">
        <v>345.81</v>
      </c>
      <c r="R38" s="5">
        <v>55</v>
      </c>
      <c r="S38" s="5">
        <v>60000</v>
      </c>
    </row>
    <row r="39" spans="1:19" x14ac:dyDescent="0.35">
      <c r="A39" t="s">
        <v>508</v>
      </c>
      <c r="B39" t="s">
        <v>275</v>
      </c>
      <c r="C39" s="5">
        <v>15</v>
      </c>
      <c r="D39" s="5">
        <v>55</v>
      </c>
      <c r="E39" s="5">
        <v>57</v>
      </c>
      <c r="F39" s="5">
        <v>55</v>
      </c>
      <c r="G39" s="64">
        <f t="shared" ref="G39" si="54">E39/C39</f>
        <v>3.8</v>
      </c>
      <c r="H39" s="5" t="s">
        <v>359</v>
      </c>
      <c r="I39" s="5">
        <v>800</v>
      </c>
      <c r="J39" s="62">
        <f t="shared" ref="J39" si="55">I39*G39</f>
        <v>3040</v>
      </c>
      <c r="K39" s="1">
        <v>40</v>
      </c>
      <c r="L39" s="64">
        <f>K39/G39</f>
        <v>10.526315789473685</v>
      </c>
      <c r="M39" s="5" t="s">
        <v>357</v>
      </c>
      <c r="N39" s="61">
        <v>60</v>
      </c>
      <c r="O39" s="61">
        <f>N39/G39</f>
        <v>15.789473684210527</v>
      </c>
      <c r="P39" s="5">
        <v>115.75</v>
      </c>
      <c r="Q39" s="5">
        <v>345.81</v>
      </c>
      <c r="R39" s="5">
        <v>55</v>
      </c>
      <c r="S39" s="5">
        <v>60000</v>
      </c>
    </row>
    <row r="41" spans="1:19" x14ac:dyDescent="0.35">
      <c r="A41" s="3" t="s">
        <v>360</v>
      </c>
      <c r="B41" s="3" t="s">
        <v>194</v>
      </c>
      <c r="C41" s="5">
        <v>11</v>
      </c>
      <c r="D41" s="5">
        <v>25.4</v>
      </c>
      <c r="E41" s="5">
        <v>61</v>
      </c>
      <c r="G41" s="64">
        <f>E41/C41</f>
        <v>5.5454545454545459</v>
      </c>
      <c r="H41" s="5" t="s">
        <v>348</v>
      </c>
      <c r="I41" s="1">
        <v>20</v>
      </c>
      <c r="J41" s="26">
        <f>I41*G41</f>
        <v>110.90909090909092</v>
      </c>
      <c r="K41" s="1">
        <v>34</v>
      </c>
      <c r="L41" s="64">
        <f t="shared" ref="L41:L46" si="56">K41/G41</f>
        <v>6.1311475409836058</v>
      </c>
      <c r="M41" s="5">
        <v>415</v>
      </c>
      <c r="R41" s="1">
        <v>25.4</v>
      </c>
      <c r="S41" s="5">
        <v>18000</v>
      </c>
    </row>
    <row r="42" spans="1:19" x14ac:dyDescent="0.35">
      <c r="A42" s="3" t="s">
        <v>271</v>
      </c>
      <c r="B42" s="3" t="s">
        <v>194</v>
      </c>
      <c r="C42" s="5">
        <v>9</v>
      </c>
      <c r="E42" s="5">
        <v>50</v>
      </c>
      <c r="G42" s="64">
        <f t="shared" ref="G42:G43" si="57">E42/C42</f>
        <v>5.5555555555555554</v>
      </c>
      <c r="H42" s="5" t="s">
        <v>354</v>
      </c>
      <c r="I42" s="1">
        <v>62</v>
      </c>
      <c r="J42" s="26">
        <f t="shared" ref="J42:J45" si="58">I42*G42</f>
        <v>344.44444444444446</v>
      </c>
      <c r="K42" s="1">
        <v>34</v>
      </c>
      <c r="L42" s="64">
        <f t="shared" si="56"/>
        <v>6.12</v>
      </c>
      <c r="M42" s="5">
        <v>415</v>
      </c>
      <c r="S42" s="5">
        <v>22400</v>
      </c>
    </row>
    <row r="43" spans="1:19" x14ac:dyDescent="0.35">
      <c r="A43" s="3" t="s">
        <v>273</v>
      </c>
      <c r="B43" s="3" t="s">
        <v>194</v>
      </c>
      <c r="C43" s="5">
        <v>10</v>
      </c>
      <c r="E43" s="5">
        <v>64</v>
      </c>
      <c r="G43" s="64">
        <f t="shared" si="57"/>
        <v>6.4</v>
      </c>
      <c r="H43" s="5" t="s">
        <v>354</v>
      </c>
      <c r="I43" s="1">
        <v>95</v>
      </c>
      <c r="J43" s="26">
        <f t="shared" si="58"/>
        <v>608</v>
      </c>
      <c r="K43" s="1">
        <v>22</v>
      </c>
      <c r="L43" s="64">
        <f t="shared" si="56"/>
        <v>3.4375</v>
      </c>
      <c r="M43" s="5">
        <v>415</v>
      </c>
      <c r="S43" s="5">
        <v>22400</v>
      </c>
    </row>
    <row r="44" spans="1:19" x14ac:dyDescent="0.35">
      <c r="A44" s="3" t="s">
        <v>361</v>
      </c>
      <c r="B44" s="3" t="s">
        <v>194</v>
      </c>
      <c r="C44" s="5">
        <v>9</v>
      </c>
      <c r="E44" s="5">
        <v>57</v>
      </c>
      <c r="G44" s="64">
        <f t="shared" ref="G44:G46" si="59">E44/C44</f>
        <v>6.333333333333333</v>
      </c>
      <c r="H44" s="5" t="s">
        <v>356</v>
      </c>
      <c r="I44" s="5">
        <v>128</v>
      </c>
      <c r="J44" s="26">
        <f>I44*G44</f>
        <v>810.66666666666663</v>
      </c>
      <c r="K44" s="5">
        <v>22</v>
      </c>
      <c r="L44" s="64">
        <f>K44/G44</f>
        <v>3.4736842105263159</v>
      </c>
      <c r="M44" s="5">
        <v>415</v>
      </c>
      <c r="S44" s="5">
        <v>29000</v>
      </c>
    </row>
    <row r="45" spans="1:19" x14ac:dyDescent="0.35">
      <c r="A45" s="3" t="s">
        <v>362</v>
      </c>
      <c r="B45" s="3" t="s">
        <v>194</v>
      </c>
      <c r="C45" s="5">
        <v>11</v>
      </c>
      <c r="E45" s="5">
        <v>48</v>
      </c>
      <c r="G45" s="64">
        <f t="shared" si="59"/>
        <v>4.3636363636363633</v>
      </c>
      <c r="H45" s="5" t="s">
        <v>358</v>
      </c>
      <c r="I45" s="5">
        <v>369</v>
      </c>
      <c r="J45" s="26">
        <f t="shared" si="58"/>
        <v>1610.181818181818</v>
      </c>
      <c r="K45" s="5">
        <v>15</v>
      </c>
      <c r="L45" s="64">
        <f t="shared" si="56"/>
        <v>3.4375000000000004</v>
      </c>
      <c r="M45" s="5">
        <v>415</v>
      </c>
    </row>
    <row r="46" spans="1:19" x14ac:dyDescent="0.35">
      <c r="A46" t="s">
        <v>363</v>
      </c>
      <c r="C46" s="5">
        <v>14</v>
      </c>
      <c r="E46" s="5">
        <v>72</v>
      </c>
      <c r="G46" s="64">
        <f t="shared" si="59"/>
        <v>5.1428571428571432</v>
      </c>
      <c r="H46" s="5" t="s">
        <v>348</v>
      </c>
      <c r="I46" s="5">
        <v>428</v>
      </c>
      <c r="J46" s="26">
        <f>I46*G46</f>
        <v>2201.1428571428573</v>
      </c>
      <c r="K46" s="5">
        <v>16.5</v>
      </c>
      <c r="L46" s="64">
        <f t="shared" si="56"/>
        <v>3.208333333333333</v>
      </c>
      <c r="M46" s="5">
        <v>415</v>
      </c>
      <c r="R46" s="1">
        <v>25.4</v>
      </c>
      <c r="S46" s="5">
        <v>18000</v>
      </c>
    </row>
    <row r="48" spans="1:19" x14ac:dyDescent="0.35">
      <c r="A48" s="3" t="s">
        <v>364</v>
      </c>
      <c r="B48" s="3" t="s">
        <v>194</v>
      </c>
      <c r="C48" s="5">
        <v>19</v>
      </c>
      <c r="D48" s="5">
        <v>25.4</v>
      </c>
      <c r="E48" s="5">
        <v>57</v>
      </c>
      <c r="G48" s="5">
        <f t="shared" ref="G48:G50" si="60">E48/C48</f>
        <v>3</v>
      </c>
      <c r="H48" s="5" t="s">
        <v>348</v>
      </c>
      <c r="I48" s="1">
        <v>15</v>
      </c>
      <c r="J48" s="1">
        <f>I48*G48</f>
        <v>45</v>
      </c>
      <c r="K48" s="1">
        <v>34</v>
      </c>
      <c r="L48" s="64">
        <f>K48/G48</f>
        <v>11.333333333333334</v>
      </c>
      <c r="M48" s="5">
        <v>230</v>
      </c>
      <c r="R48" s="1">
        <v>25.4</v>
      </c>
      <c r="S48" s="5">
        <v>18000</v>
      </c>
    </row>
    <row r="49" spans="1:24" x14ac:dyDescent="0.35">
      <c r="A49" s="3" t="s">
        <v>271</v>
      </c>
      <c r="B49" s="3" t="s">
        <v>194</v>
      </c>
      <c r="C49" s="5">
        <v>19</v>
      </c>
      <c r="D49" s="5">
        <v>25.4</v>
      </c>
      <c r="E49" s="5">
        <v>57</v>
      </c>
      <c r="G49" s="5">
        <f t="shared" si="60"/>
        <v>3</v>
      </c>
      <c r="H49" s="5" t="s">
        <v>348</v>
      </c>
      <c r="I49" s="1">
        <v>62</v>
      </c>
      <c r="J49" s="1">
        <f>I49*G49</f>
        <v>186</v>
      </c>
      <c r="K49" s="1">
        <v>34</v>
      </c>
      <c r="L49" s="64">
        <f>K49/G49</f>
        <v>11.333333333333334</v>
      </c>
      <c r="M49" s="5">
        <v>230</v>
      </c>
      <c r="R49" s="1">
        <v>25.4</v>
      </c>
      <c r="S49" s="5">
        <v>18000</v>
      </c>
    </row>
    <row r="50" spans="1:24" x14ac:dyDescent="0.35">
      <c r="A50" s="3" t="s">
        <v>273</v>
      </c>
      <c r="B50" s="3" t="s">
        <v>194</v>
      </c>
      <c r="C50" s="5">
        <v>19</v>
      </c>
      <c r="D50" s="5">
        <v>25.4</v>
      </c>
      <c r="E50" s="5">
        <v>57</v>
      </c>
      <c r="G50" s="5">
        <f t="shared" si="60"/>
        <v>3</v>
      </c>
      <c r="H50" s="5" t="s">
        <v>348</v>
      </c>
      <c r="I50" s="1">
        <v>95</v>
      </c>
      <c r="J50" s="1">
        <f t="shared" ref="J50" si="61">I50*G50</f>
        <v>285</v>
      </c>
      <c r="K50" s="1">
        <v>22</v>
      </c>
      <c r="L50" s="64">
        <f t="shared" ref="L50" si="62">K50/G50</f>
        <v>7.333333333333333</v>
      </c>
      <c r="M50" s="5">
        <v>230</v>
      </c>
      <c r="R50" s="1">
        <v>25.4</v>
      </c>
      <c r="S50" s="5">
        <v>18000</v>
      </c>
    </row>
    <row r="51" spans="1:24" x14ac:dyDescent="0.35">
      <c r="G51" s="64"/>
      <c r="L51" s="64"/>
    </row>
    <row r="52" spans="1:24" s="54" customFormat="1" x14ac:dyDescent="0.35">
      <c r="A52" s="54" t="s">
        <v>465</v>
      </c>
      <c r="B52" s="111" t="s">
        <v>194</v>
      </c>
      <c r="C52" s="61">
        <v>19</v>
      </c>
      <c r="D52" s="61">
        <v>25.4</v>
      </c>
      <c r="E52" s="61">
        <v>57</v>
      </c>
      <c r="F52" s="61"/>
      <c r="G52" s="61">
        <f t="shared" ref="G52" si="63">E52/C52</f>
        <v>3</v>
      </c>
      <c r="H52" s="61" t="s">
        <v>348</v>
      </c>
      <c r="I52" s="104">
        <v>100</v>
      </c>
      <c r="J52" s="104">
        <f>I52*G52</f>
        <v>300</v>
      </c>
      <c r="K52" s="104">
        <v>28</v>
      </c>
      <c r="L52" s="65">
        <f t="shared" ref="L52" si="64">K52/G52</f>
        <v>9.3333333333333339</v>
      </c>
      <c r="M52" s="61">
        <v>415</v>
      </c>
      <c r="P52" s="61"/>
      <c r="Q52" s="61"/>
      <c r="R52" s="104">
        <v>25.4</v>
      </c>
      <c r="S52" s="61">
        <v>18000</v>
      </c>
    </row>
    <row r="53" spans="1:24" s="54" customFormat="1" x14ac:dyDescent="0.35">
      <c r="A53" s="54" t="s">
        <v>466</v>
      </c>
      <c r="B53" s="111" t="s">
        <v>194</v>
      </c>
      <c r="C53" s="61">
        <v>15</v>
      </c>
      <c r="D53" s="61">
        <v>25.4</v>
      </c>
      <c r="E53" s="61">
        <v>57</v>
      </c>
      <c r="F53" s="61"/>
      <c r="G53" s="61">
        <f t="shared" ref="G53" si="65">E53/C53</f>
        <v>3.8</v>
      </c>
      <c r="H53" s="61" t="s">
        <v>348</v>
      </c>
      <c r="I53" s="104">
        <v>160</v>
      </c>
      <c r="J53" s="104">
        <f>I53*G53</f>
        <v>608</v>
      </c>
      <c r="K53" s="104">
        <v>28</v>
      </c>
      <c r="L53" s="65">
        <f t="shared" ref="L53" si="66">K53/G53</f>
        <v>7.3684210526315796</v>
      </c>
      <c r="M53" s="61">
        <v>415</v>
      </c>
      <c r="P53" s="61"/>
      <c r="Q53" s="61"/>
      <c r="R53" s="104">
        <v>25.4</v>
      </c>
      <c r="S53" s="61">
        <v>18000</v>
      </c>
    </row>
    <row r="54" spans="1:24" x14ac:dyDescent="0.35">
      <c r="G54" s="64"/>
      <c r="L54" s="64"/>
    </row>
    <row r="55" spans="1:24" x14ac:dyDescent="0.35">
      <c r="A55" s="3" t="s">
        <v>365</v>
      </c>
      <c r="B55" s="3" t="s">
        <v>194</v>
      </c>
      <c r="C55" s="5">
        <v>19</v>
      </c>
      <c r="D55" s="5">
        <v>25.4</v>
      </c>
      <c r="E55" s="5">
        <v>57</v>
      </c>
      <c r="G55" s="5">
        <f>E55/C55</f>
        <v>3</v>
      </c>
      <c r="H55" s="5" t="s">
        <v>348</v>
      </c>
      <c r="I55" s="1">
        <v>70</v>
      </c>
      <c r="J55" s="1">
        <f>I55*G55</f>
        <v>210</v>
      </c>
      <c r="K55" s="1">
        <v>28</v>
      </c>
      <c r="L55" s="64">
        <f t="shared" ref="L55" si="67">K55/G55</f>
        <v>9.3333333333333339</v>
      </c>
      <c r="M55" s="5">
        <v>230</v>
      </c>
      <c r="N55" s="1"/>
      <c r="O55" s="1"/>
      <c r="P55" s="1"/>
      <c r="Q55" s="1"/>
      <c r="R55" s="1">
        <v>25.4</v>
      </c>
      <c r="S55" s="5">
        <v>18000</v>
      </c>
      <c r="U55" s="5"/>
      <c r="X55" s="70"/>
    </row>
    <row r="60" spans="1:24" x14ac:dyDescent="0.35">
      <c r="H60" s="165" t="s">
        <v>490</v>
      </c>
      <c r="I60" s="165"/>
      <c r="J60" s="165"/>
      <c r="K60" s="165"/>
      <c r="L60" s="165"/>
      <c r="M60" s="165"/>
      <c r="N60" s="165"/>
      <c r="O60" s="165"/>
      <c r="P60" s="165"/>
      <c r="Q60" s="165"/>
      <c r="R60" s="165"/>
    </row>
  </sheetData>
  <mergeCells count="1">
    <mergeCell ref="H60:R60"/>
  </mergeCells>
  <phoneticPr fontId="1" type="noConversion"/>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BB0E4-3072-46AD-B687-93FC8399DD89}">
  <dimension ref="A1:J15"/>
  <sheetViews>
    <sheetView workbookViewId="0">
      <selection activeCell="F31" sqref="F31"/>
    </sheetView>
  </sheetViews>
  <sheetFormatPr defaultColWidth="9.1796875" defaultRowHeight="14.5" x14ac:dyDescent="0.35"/>
  <cols>
    <col min="1" max="1" width="10.54296875" style="5" customWidth="1"/>
    <col min="2" max="2" width="24" style="5" customWidth="1"/>
    <col min="3" max="3" width="21.54296875" style="5" customWidth="1"/>
    <col min="4" max="4" width="24.81640625" style="5" customWidth="1"/>
    <col min="5" max="5" width="21.26953125" style="5" bestFit="1" customWidth="1"/>
    <col min="6" max="6" width="20.26953125" style="5" customWidth="1"/>
    <col min="7" max="7" width="15.54296875" style="5" customWidth="1"/>
    <col min="8" max="8" width="18.54296875" style="5" customWidth="1"/>
    <col min="9" max="9" width="8.7265625" style="5"/>
    <col min="10" max="10" width="20.81640625" style="5" customWidth="1"/>
  </cols>
  <sheetData>
    <row r="1" spans="1:10" x14ac:dyDescent="0.35">
      <c r="A1" s="7" t="s">
        <v>366</v>
      </c>
      <c r="B1" s="7" t="s">
        <v>367</v>
      </c>
      <c r="C1" s="7" t="s">
        <v>368</v>
      </c>
      <c r="D1" s="7" t="s">
        <v>369</v>
      </c>
      <c r="E1" s="7" t="s">
        <v>370</v>
      </c>
      <c r="F1" s="7" t="s">
        <v>371</v>
      </c>
      <c r="G1" s="7" t="s">
        <v>372</v>
      </c>
      <c r="H1" s="7" t="s">
        <v>373</v>
      </c>
      <c r="I1" s="7" t="s">
        <v>374</v>
      </c>
      <c r="J1" s="7" t="s">
        <v>450</v>
      </c>
    </row>
    <row r="2" spans="1:10" x14ac:dyDescent="0.35">
      <c r="A2" s="77" t="s">
        <v>348</v>
      </c>
      <c r="B2" s="77">
        <v>12</v>
      </c>
      <c r="C2" s="77">
        <v>25.4</v>
      </c>
      <c r="D2" s="77">
        <v>57</v>
      </c>
      <c r="E2" s="77">
        <v>30</v>
      </c>
      <c r="F2" s="77">
        <v>18000</v>
      </c>
      <c r="G2" s="78">
        <f>0.5*25.4</f>
        <v>12.7</v>
      </c>
      <c r="H2" s="77">
        <v>17999</v>
      </c>
      <c r="I2" s="77">
        <f>D2/B2</f>
        <v>4.75</v>
      </c>
      <c r="J2" s="77">
        <v>230.54</v>
      </c>
    </row>
    <row r="3" spans="1:10" x14ac:dyDescent="0.35">
      <c r="A3" s="77" t="s">
        <v>348</v>
      </c>
      <c r="B3" s="77">
        <v>15</v>
      </c>
      <c r="C3" s="77">
        <v>25.4</v>
      </c>
      <c r="D3" s="77">
        <v>57</v>
      </c>
      <c r="E3" s="77">
        <v>30</v>
      </c>
      <c r="F3" s="77">
        <v>18000</v>
      </c>
      <c r="G3" s="78">
        <f>0.5*25.4</f>
        <v>12.7</v>
      </c>
      <c r="H3" s="77">
        <v>18000</v>
      </c>
      <c r="I3" s="77">
        <f>D3/B3</f>
        <v>3.8</v>
      </c>
      <c r="J3" s="77">
        <v>230.54</v>
      </c>
    </row>
    <row r="4" spans="1:10" x14ac:dyDescent="0.35">
      <c r="A4" s="77" t="s">
        <v>348</v>
      </c>
      <c r="B4" s="77">
        <v>19</v>
      </c>
      <c r="C4" s="77">
        <v>25.4</v>
      </c>
      <c r="D4" s="77">
        <v>57</v>
      </c>
      <c r="E4" s="77">
        <v>30</v>
      </c>
      <c r="F4" s="77">
        <v>18000</v>
      </c>
      <c r="G4" s="78">
        <f>0.5*25.4</f>
        <v>12.7</v>
      </c>
      <c r="H4" s="77">
        <v>18000</v>
      </c>
      <c r="I4" s="77">
        <f t="shared" ref="I4:I7" si="0">D4/B4</f>
        <v>3</v>
      </c>
      <c r="J4" s="77">
        <v>230.54</v>
      </c>
    </row>
    <row r="5" spans="1:10" x14ac:dyDescent="0.35">
      <c r="A5" s="79" t="s">
        <v>354</v>
      </c>
      <c r="B5" s="80">
        <v>12</v>
      </c>
      <c r="C5" s="80">
        <v>25.4</v>
      </c>
      <c r="D5" s="80">
        <v>57</v>
      </c>
      <c r="E5" s="80" t="s">
        <v>375</v>
      </c>
      <c r="F5" s="80">
        <v>22400</v>
      </c>
      <c r="G5" s="81">
        <f>0.625*25.4</f>
        <v>15.875</v>
      </c>
      <c r="H5" s="80">
        <v>22400</v>
      </c>
      <c r="I5" s="80">
        <f t="shared" si="0"/>
        <v>4.75</v>
      </c>
      <c r="J5" s="80">
        <v>288.18</v>
      </c>
    </row>
    <row r="6" spans="1:10" x14ac:dyDescent="0.35">
      <c r="A6" s="79" t="s">
        <v>354</v>
      </c>
      <c r="B6" s="80">
        <v>18</v>
      </c>
      <c r="C6" s="80">
        <v>25.4</v>
      </c>
      <c r="D6" s="80">
        <v>57</v>
      </c>
      <c r="E6" s="80" t="s">
        <v>375</v>
      </c>
      <c r="F6" s="80">
        <v>22400</v>
      </c>
      <c r="G6" s="81">
        <f>0.625*25.4</f>
        <v>15.875</v>
      </c>
      <c r="H6" s="80">
        <v>22400</v>
      </c>
      <c r="I6" s="80">
        <f t="shared" si="0"/>
        <v>3.1666666666666665</v>
      </c>
      <c r="J6" s="80">
        <v>288.18</v>
      </c>
    </row>
    <row r="7" spans="1:10" x14ac:dyDescent="0.35">
      <c r="A7" s="112" t="s">
        <v>356</v>
      </c>
      <c r="B7" s="112">
        <v>12</v>
      </c>
      <c r="C7" s="112">
        <v>25.4</v>
      </c>
      <c r="D7" s="112">
        <v>57</v>
      </c>
      <c r="E7" s="112" t="s">
        <v>376</v>
      </c>
      <c r="F7" s="112">
        <v>29000</v>
      </c>
      <c r="G7" s="113">
        <f>0.75*25.4</f>
        <v>19.049999999999997</v>
      </c>
      <c r="H7" s="112">
        <v>29000</v>
      </c>
      <c r="I7" s="112">
        <f t="shared" si="0"/>
        <v>4.75</v>
      </c>
      <c r="J7" s="112">
        <v>345.81</v>
      </c>
    </row>
    <row r="8" spans="1:10" x14ac:dyDescent="0.35">
      <c r="A8" s="112" t="s">
        <v>356</v>
      </c>
      <c r="B8" s="112">
        <v>12</v>
      </c>
      <c r="C8" s="112">
        <v>30</v>
      </c>
      <c r="D8" s="112">
        <v>57</v>
      </c>
      <c r="E8" s="112" t="s">
        <v>376</v>
      </c>
      <c r="F8" s="112">
        <v>29000</v>
      </c>
      <c r="G8" s="113">
        <f>0.75*25.4</f>
        <v>19.049999999999997</v>
      </c>
      <c r="H8" s="112">
        <v>29000</v>
      </c>
      <c r="I8" s="112">
        <f t="shared" ref="I8" si="1">D8/B8</f>
        <v>4.75</v>
      </c>
      <c r="J8" s="112">
        <v>345.81</v>
      </c>
    </row>
    <row r="9" spans="1:10" x14ac:dyDescent="0.35">
      <c r="A9" s="112" t="s">
        <v>356</v>
      </c>
      <c r="B9" s="112">
        <v>15</v>
      </c>
      <c r="C9" s="112">
        <v>30</v>
      </c>
      <c r="D9" s="112">
        <v>57</v>
      </c>
      <c r="E9" s="112" t="s">
        <v>376</v>
      </c>
      <c r="F9" s="112">
        <v>29000</v>
      </c>
      <c r="G9" s="113">
        <f>0.75*25.4</f>
        <v>19.049999999999997</v>
      </c>
      <c r="H9" s="112">
        <v>29000</v>
      </c>
      <c r="I9" s="112">
        <f>D9/B9</f>
        <v>3.8</v>
      </c>
      <c r="J9" s="112">
        <v>345.81</v>
      </c>
    </row>
    <row r="10" spans="1:10" x14ac:dyDescent="0.35">
      <c r="A10" s="114" t="s">
        <v>358</v>
      </c>
      <c r="B10" s="114">
        <v>15</v>
      </c>
      <c r="C10" s="114">
        <v>40</v>
      </c>
      <c r="D10" s="114">
        <v>57</v>
      </c>
      <c r="E10" s="114" t="s">
        <v>377</v>
      </c>
      <c r="F10" s="114">
        <v>60000</v>
      </c>
      <c r="G10" s="115">
        <v>25.4</v>
      </c>
      <c r="H10" s="114">
        <v>60000</v>
      </c>
      <c r="I10" s="114">
        <f>D10/B10</f>
        <v>3.8</v>
      </c>
      <c r="J10" s="114">
        <v>461.07</v>
      </c>
    </row>
    <row r="11" spans="1:10" x14ac:dyDescent="0.35">
      <c r="A11" s="116" t="s">
        <v>359</v>
      </c>
      <c r="B11" s="116">
        <v>15</v>
      </c>
      <c r="C11" s="116">
        <v>55</v>
      </c>
      <c r="D11" s="116">
        <v>57</v>
      </c>
      <c r="E11" s="116" t="s">
        <v>378</v>
      </c>
      <c r="F11" s="116">
        <v>95000</v>
      </c>
      <c r="G11" s="117">
        <f>1.25*25.4</f>
        <v>31.75</v>
      </c>
      <c r="H11" s="116">
        <v>95000</v>
      </c>
      <c r="I11" s="116">
        <f>D11/B11</f>
        <v>3.8</v>
      </c>
      <c r="J11" s="116">
        <v>576.36</v>
      </c>
    </row>
    <row r="15" spans="1:10" x14ac:dyDescent="0.35">
      <c r="A15" s="46"/>
    </row>
  </sheetData>
  <phoneticPr fontId="1"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73066-48CE-40A8-80D4-43FC435ADD39}">
  <dimension ref="A1:G12"/>
  <sheetViews>
    <sheetView workbookViewId="0">
      <selection activeCell="L16" sqref="L16"/>
    </sheetView>
  </sheetViews>
  <sheetFormatPr defaultColWidth="9.1796875" defaultRowHeight="14.5" x14ac:dyDescent="0.35"/>
  <cols>
    <col min="1" max="1" width="20.453125" bestFit="1" customWidth="1"/>
    <col min="2" max="2" width="13.81640625" style="5" customWidth="1"/>
    <col min="3" max="3" width="16" customWidth="1"/>
    <col min="4" max="4" width="21.453125" customWidth="1"/>
    <col min="5" max="5" width="14.54296875" customWidth="1"/>
    <col min="6" max="6" width="10" customWidth="1"/>
  </cols>
  <sheetData>
    <row r="1" spans="1:7" s="10" customFormat="1" ht="32.15" customHeight="1" x14ac:dyDescent="0.35">
      <c r="A1" s="45" t="s">
        <v>379</v>
      </c>
      <c r="B1" s="45" t="s">
        <v>482</v>
      </c>
      <c r="C1" s="45" t="s">
        <v>380</v>
      </c>
      <c r="D1" s="45" t="s">
        <v>381</v>
      </c>
      <c r="E1" s="45" t="s">
        <v>382</v>
      </c>
      <c r="F1" s="45" t="s">
        <v>483</v>
      </c>
      <c r="G1" s="45" t="s">
        <v>494</v>
      </c>
    </row>
    <row r="2" spans="1:7" ht="40" customHeight="1" x14ac:dyDescent="0.35">
      <c r="A2" t="s">
        <v>383</v>
      </c>
      <c r="B2" s="1">
        <v>30</v>
      </c>
      <c r="C2" s="1">
        <v>5900</v>
      </c>
      <c r="D2" s="26">
        <f>C2*0.1019716213</f>
        <v>601.63256566999996</v>
      </c>
      <c r="E2" s="1" t="s">
        <v>194</v>
      </c>
      <c r="F2" s="1"/>
    </row>
    <row r="3" spans="1:7" ht="40" customHeight="1" x14ac:dyDescent="0.35">
      <c r="A3" t="s">
        <v>384</v>
      </c>
      <c r="B3" s="1">
        <v>40</v>
      </c>
      <c r="C3" s="1">
        <v>10800</v>
      </c>
      <c r="D3" s="26">
        <f t="shared" ref="D3" si="0">C3*0.1019716213</f>
        <v>1101.29351004</v>
      </c>
      <c r="E3" s="1" t="s">
        <v>194</v>
      </c>
      <c r="F3" s="1"/>
    </row>
    <row r="4" spans="1:7" ht="40" customHeight="1" x14ac:dyDescent="0.35">
      <c r="A4" t="s">
        <v>383</v>
      </c>
      <c r="B4" s="1">
        <v>30</v>
      </c>
      <c r="C4" s="1">
        <v>11250</v>
      </c>
      <c r="D4" s="26">
        <f>C4*0.1019716213</f>
        <v>1147.1807396249999</v>
      </c>
      <c r="E4" s="1" t="s">
        <v>275</v>
      </c>
      <c r="F4" s="1" t="s">
        <v>484</v>
      </c>
    </row>
    <row r="5" spans="1:7" ht="40" customHeight="1" x14ac:dyDescent="0.35">
      <c r="A5" t="s">
        <v>384</v>
      </c>
      <c r="B5" s="1">
        <v>40</v>
      </c>
      <c r="C5" s="1">
        <v>18100</v>
      </c>
      <c r="D5" s="26">
        <f t="shared" ref="D5:D7" si="1">C5*0.1019716213</f>
        <v>1845.6863455299999</v>
      </c>
      <c r="E5" s="1" t="s">
        <v>275</v>
      </c>
      <c r="F5" s="1" t="s">
        <v>485</v>
      </c>
    </row>
    <row r="6" spans="1:7" ht="40" customHeight="1" x14ac:dyDescent="0.35">
      <c r="A6" t="s">
        <v>385</v>
      </c>
      <c r="B6" s="1">
        <v>55</v>
      </c>
      <c r="C6" s="1">
        <v>29200</v>
      </c>
      <c r="D6" s="26">
        <f t="shared" si="1"/>
        <v>2977.5713419599997</v>
      </c>
      <c r="E6" s="1" t="s">
        <v>275</v>
      </c>
      <c r="F6" s="1" t="s">
        <v>486</v>
      </c>
    </row>
    <row r="7" spans="1:7" ht="40" customHeight="1" x14ac:dyDescent="0.35">
      <c r="A7" t="s">
        <v>451</v>
      </c>
      <c r="B7" s="1">
        <v>60</v>
      </c>
      <c r="C7" s="1">
        <v>32800</v>
      </c>
      <c r="D7" s="26">
        <f t="shared" si="1"/>
        <v>3344.6691786399997</v>
      </c>
      <c r="E7" s="1" t="s">
        <v>275</v>
      </c>
      <c r="F7" s="1" t="s">
        <v>487</v>
      </c>
    </row>
    <row r="8" spans="1:7" ht="40" customHeight="1" x14ac:dyDescent="0.35">
      <c r="B8" s="1">
        <v>80</v>
      </c>
      <c r="C8" s="1"/>
      <c r="D8" s="1"/>
      <c r="E8" s="1" t="s">
        <v>453</v>
      </c>
      <c r="F8" s="1"/>
    </row>
    <row r="9" spans="1:7" ht="40" customHeight="1" x14ac:dyDescent="0.35"/>
    <row r="12" spans="1:7" x14ac:dyDescent="0.35">
      <c r="E12" s="95"/>
    </row>
  </sheetData>
  <phoneticPr fontId="1" type="noConversion"/>
  <pageMargins left="0.7" right="0.7" top="0.75" bottom="0.75" header="0.3" footer="0.3"/>
  <drawing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484E2-9992-4491-920F-B8AE57D8A0EE}">
  <dimension ref="A1:K34"/>
  <sheetViews>
    <sheetView topLeftCell="A7" zoomScale="80" zoomScaleNormal="80" workbookViewId="0">
      <selection activeCell="A18" sqref="A18:H19"/>
    </sheetView>
  </sheetViews>
  <sheetFormatPr defaultColWidth="9.1796875" defaultRowHeight="14.5" x14ac:dyDescent="0.35"/>
  <cols>
    <col min="1" max="1" width="20.81640625" bestFit="1" customWidth="1"/>
    <col min="2" max="2" width="22.453125" customWidth="1"/>
    <col min="3" max="3" width="24.1796875" customWidth="1"/>
    <col min="4" max="4" width="25.54296875" style="5" customWidth="1"/>
    <col min="5" max="5" width="13.1796875" customWidth="1"/>
    <col min="6" max="6" width="20.1796875" customWidth="1"/>
    <col min="7" max="7" width="9.81640625" customWidth="1"/>
    <col min="10" max="10" width="13.1796875" customWidth="1"/>
    <col min="11" max="11" width="49.54296875" customWidth="1"/>
  </cols>
  <sheetData>
    <row r="1" spans="1:11" ht="43.5" x14ac:dyDescent="0.35">
      <c r="A1" s="38" t="s">
        <v>3</v>
      </c>
      <c r="B1" s="38" t="s">
        <v>386</v>
      </c>
      <c r="C1" s="38" t="s">
        <v>387</v>
      </c>
      <c r="D1" s="38" t="s">
        <v>388</v>
      </c>
      <c r="E1" s="38" t="s">
        <v>382</v>
      </c>
      <c r="F1" s="39" t="s">
        <v>389</v>
      </c>
      <c r="G1" s="40" t="s">
        <v>204</v>
      </c>
      <c r="H1" s="41" t="s">
        <v>390</v>
      </c>
      <c r="I1" s="42" t="s">
        <v>391</v>
      </c>
      <c r="J1" s="40" t="s">
        <v>496</v>
      </c>
      <c r="K1" s="118" t="s">
        <v>142</v>
      </c>
    </row>
    <row r="2" spans="1:11" ht="40" customHeight="1" x14ac:dyDescent="0.35">
      <c r="A2" t="s">
        <v>392</v>
      </c>
      <c r="B2" s="74">
        <v>95</v>
      </c>
      <c r="C2" s="74">
        <v>545</v>
      </c>
      <c r="D2" s="5">
        <v>22</v>
      </c>
      <c r="E2" s="74" t="s">
        <v>393</v>
      </c>
      <c r="G2" s="74" t="s">
        <v>394</v>
      </c>
      <c r="H2">
        <v>10</v>
      </c>
    </row>
    <row r="3" spans="1:11" ht="40" customHeight="1" x14ac:dyDescent="0.35">
      <c r="A3" t="s">
        <v>395</v>
      </c>
      <c r="B3" s="74">
        <v>147</v>
      </c>
      <c r="C3" s="74">
        <v>812</v>
      </c>
      <c r="D3" s="5">
        <v>22</v>
      </c>
      <c r="E3" s="74" t="s">
        <v>393</v>
      </c>
      <c r="G3" s="74" t="s">
        <v>394</v>
      </c>
      <c r="H3">
        <v>10</v>
      </c>
    </row>
    <row r="4" spans="1:11" ht="40" customHeight="1" x14ac:dyDescent="0.35">
      <c r="A4" t="s">
        <v>396</v>
      </c>
      <c r="B4" s="74">
        <v>332</v>
      </c>
      <c r="C4" s="74">
        <v>796</v>
      </c>
      <c r="D4" s="5">
        <v>22</v>
      </c>
      <c r="E4" s="74" t="s">
        <v>393</v>
      </c>
      <c r="F4" s="74">
        <v>480</v>
      </c>
      <c r="G4" s="74">
        <v>30</v>
      </c>
      <c r="H4">
        <v>10</v>
      </c>
      <c r="K4" t="s">
        <v>497</v>
      </c>
    </row>
    <row r="5" spans="1:11" ht="40" customHeight="1" x14ac:dyDescent="0.35">
      <c r="A5" t="s">
        <v>397</v>
      </c>
      <c r="B5" s="74">
        <v>552</v>
      </c>
      <c r="C5" s="74">
        <v>1253</v>
      </c>
      <c r="D5" s="5">
        <v>22</v>
      </c>
      <c r="E5" s="74" t="s">
        <v>393</v>
      </c>
      <c r="G5" s="74">
        <v>40</v>
      </c>
      <c r="H5">
        <v>10</v>
      </c>
      <c r="K5" t="s">
        <v>497</v>
      </c>
    </row>
    <row r="6" spans="1:11" ht="40" customHeight="1" x14ac:dyDescent="0.35">
      <c r="A6" s="84" t="s">
        <v>404</v>
      </c>
      <c r="B6" s="85">
        <v>800</v>
      </c>
      <c r="C6" s="5">
        <v>2330</v>
      </c>
      <c r="D6" s="85">
        <v>24</v>
      </c>
      <c r="E6" s="5" t="s">
        <v>275</v>
      </c>
      <c r="F6" s="5"/>
      <c r="G6" s="5">
        <v>40</v>
      </c>
      <c r="H6">
        <v>10</v>
      </c>
    </row>
    <row r="7" spans="1:11" ht="40" customHeight="1" x14ac:dyDescent="0.35">
      <c r="A7" s="84" t="s">
        <v>405</v>
      </c>
      <c r="B7" s="85">
        <v>1200</v>
      </c>
      <c r="C7" s="5">
        <v>3530</v>
      </c>
      <c r="D7" s="85">
        <v>24</v>
      </c>
      <c r="E7" s="5" t="s">
        <v>275</v>
      </c>
      <c r="F7" s="5"/>
      <c r="G7" s="5">
        <v>50</v>
      </c>
      <c r="H7">
        <v>10</v>
      </c>
    </row>
    <row r="8" spans="1:11" ht="40" customHeight="1" x14ac:dyDescent="0.35">
      <c r="A8" s="84" t="s">
        <v>406</v>
      </c>
      <c r="B8" s="85">
        <v>2200</v>
      </c>
      <c r="C8" s="5">
        <v>6691</v>
      </c>
      <c r="D8" s="85">
        <v>15</v>
      </c>
      <c r="E8" s="5" t="s">
        <v>275</v>
      </c>
      <c r="F8" s="5"/>
      <c r="G8" s="5">
        <v>60</v>
      </c>
      <c r="H8">
        <v>10</v>
      </c>
      <c r="K8" t="s">
        <v>495</v>
      </c>
    </row>
    <row r="9" spans="1:11" ht="40" customHeight="1" x14ac:dyDescent="0.35">
      <c r="A9" s="94" t="s">
        <v>407</v>
      </c>
      <c r="B9" s="119">
        <v>3600</v>
      </c>
      <c r="C9" s="53">
        <v>10260</v>
      </c>
      <c r="D9" s="53">
        <v>15</v>
      </c>
      <c r="E9" s="53" t="s">
        <v>275</v>
      </c>
      <c r="F9" s="120"/>
      <c r="G9" s="53">
        <v>80</v>
      </c>
      <c r="H9" s="53">
        <v>10</v>
      </c>
      <c r="I9" s="120"/>
      <c r="K9" t="s">
        <v>452</v>
      </c>
    </row>
    <row r="10" spans="1:11" ht="40" customHeight="1" x14ac:dyDescent="0.35">
      <c r="A10" s="75" t="s">
        <v>398</v>
      </c>
      <c r="B10" s="74">
        <v>130</v>
      </c>
      <c r="C10" s="74">
        <v>276</v>
      </c>
      <c r="D10" s="74">
        <v>22</v>
      </c>
      <c r="E10" s="74" t="s">
        <v>194</v>
      </c>
      <c r="G10" s="74" t="s">
        <v>394</v>
      </c>
      <c r="H10">
        <v>10</v>
      </c>
    </row>
    <row r="11" spans="1:11" ht="40" customHeight="1" x14ac:dyDescent="0.35">
      <c r="A11" s="75" t="s">
        <v>399</v>
      </c>
      <c r="B11" s="74">
        <v>145</v>
      </c>
      <c r="C11" s="74">
        <v>365</v>
      </c>
      <c r="D11" s="74">
        <v>22</v>
      </c>
      <c r="E11" s="74" t="s">
        <v>194</v>
      </c>
      <c r="F11" s="74">
        <v>200</v>
      </c>
      <c r="G11" s="74" t="s">
        <v>394</v>
      </c>
      <c r="H11">
        <v>10</v>
      </c>
    </row>
    <row r="12" spans="1:11" ht="40" customHeight="1" x14ac:dyDescent="0.35">
      <c r="A12" s="75" t="s">
        <v>400</v>
      </c>
      <c r="B12" s="74">
        <v>332</v>
      </c>
      <c r="C12" s="74">
        <v>1444</v>
      </c>
      <c r="D12" s="74">
        <v>22</v>
      </c>
      <c r="E12" s="74" t="s">
        <v>194</v>
      </c>
      <c r="F12" s="74">
        <v>460</v>
      </c>
      <c r="G12" s="74">
        <v>30</v>
      </c>
      <c r="H12">
        <v>10</v>
      </c>
    </row>
    <row r="13" spans="1:11" ht="40" customHeight="1" x14ac:dyDescent="0.35">
      <c r="A13" s="75" t="s">
        <v>401</v>
      </c>
      <c r="B13" s="74">
        <v>542</v>
      </c>
      <c r="C13" s="74">
        <v>1863</v>
      </c>
      <c r="D13" s="74">
        <v>22</v>
      </c>
      <c r="E13" s="74" t="s">
        <v>194</v>
      </c>
      <c r="G13" s="74">
        <v>40</v>
      </c>
      <c r="H13">
        <v>10</v>
      </c>
      <c r="I13" s="6"/>
    </row>
    <row r="14" spans="1:11" ht="40" customHeight="1" x14ac:dyDescent="0.35">
      <c r="A14" s="75" t="s">
        <v>402</v>
      </c>
      <c r="B14" s="74">
        <v>1000</v>
      </c>
      <c r="C14" s="74">
        <v>3560</v>
      </c>
      <c r="D14" s="74">
        <v>12</v>
      </c>
      <c r="E14" s="74" t="s">
        <v>194</v>
      </c>
      <c r="G14" s="74">
        <v>50</v>
      </c>
      <c r="H14">
        <v>10</v>
      </c>
    </row>
    <row r="15" spans="1:11" ht="40" customHeight="1" x14ac:dyDescent="0.35">
      <c r="A15" s="75"/>
      <c r="B15" s="74"/>
      <c r="C15" s="74"/>
      <c r="D15" s="74"/>
      <c r="E15" s="74"/>
    </row>
    <row r="16" spans="1:11" ht="49" customHeight="1" x14ac:dyDescent="0.35">
      <c r="A16" t="s">
        <v>403</v>
      </c>
      <c r="B16" s="74">
        <v>145</v>
      </c>
      <c r="C16" s="74">
        <v>365</v>
      </c>
      <c r="D16" s="5">
        <v>22</v>
      </c>
      <c r="E16" s="74" t="s">
        <v>259</v>
      </c>
      <c r="F16" s="74">
        <v>200</v>
      </c>
      <c r="G16" s="74" t="s">
        <v>394</v>
      </c>
      <c r="H16">
        <v>10</v>
      </c>
    </row>
    <row r="17" spans="1:11" ht="49" customHeight="1" x14ac:dyDescent="0.35">
      <c r="B17" s="74"/>
      <c r="C17" s="74"/>
      <c r="E17" s="74"/>
      <c r="F17" s="74"/>
      <c r="G17" s="74"/>
    </row>
    <row r="18" spans="1:11" ht="40" customHeight="1" x14ac:dyDescent="0.35">
      <c r="A18" s="149" t="s">
        <v>589</v>
      </c>
      <c r="B18" s="133">
        <v>368</v>
      </c>
      <c r="C18" s="133">
        <v>1444</v>
      </c>
      <c r="D18" s="133">
        <v>22</v>
      </c>
      <c r="E18" s="150" t="s">
        <v>591</v>
      </c>
      <c r="F18" s="143"/>
      <c r="G18" s="133">
        <v>30</v>
      </c>
      <c r="H18" s="143"/>
      <c r="I18" s="143" t="e" vm="7">
        <v>#VALUE!</v>
      </c>
    </row>
    <row r="19" spans="1:11" ht="40" customHeight="1" x14ac:dyDescent="0.35">
      <c r="A19" s="149" t="s">
        <v>590</v>
      </c>
      <c r="B19" s="133">
        <v>650</v>
      </c>
      <c r="C19" s="133">
        <v>2058</v>
      </c>
      <c r="D19" s="133">
        <v>22</v>
      </c>
      <c r="E19" s="150" t="s">
        <v>591</v>
      </c>
      <c r="F19" s="143"/>
      <c r="G19" s="133">
        <v>40</v>
      </c>
      <c r="H19" s="143"/>
      <c r="I19" s="143" t="e" vm="8">
        <v>#VALUE!</v>
      </c>
    </row>
    <row r="20" spans="1:11" ht="40" customHeight="1" x14ac:dyDescent="0.35">
      <c r="A20" s="75"/>
      <c r="B20" s="74"/>
      <c r="C20" s="74"/>
      <c r="D20" s="74"/>
      <c r="E20" s="74"/>
      <c r="G20" s="74"/>
    </row>
    <row r="21" spans="1:11" ht="40" customHeight="1" x14ac:dyDescent="0.35">
      <c r="A21" s="75"/>
      <c r="B21" s="74"/>
      <c r="C21" s="74"/>
      <c r="D21" s="74"/>
      <c r="E21" s="74"/>
      <c r="G21" s="74"/>
    </row>
    <row r="22" spans="1:11" ht="40" customHeight="1" x14ac:dyDescent="0.35"/>
    <row r="28" spans="1:11" ht="40" customHeight="1" x14ac:dyDescent="0.35">
      <c r="D28"/>
    </row>
    <row r="29" spans="1:11" x14ac:dyDescent="0.35">
      <c r="D29"/>
    </row>
    <row r="30" spans="1:11" ht="40" customHeight="1" x14ac:dyDescent="0.35"/>
    <row r="31" spans="1:11" ht="40" customHeight="1" x14ac:dyDescent="0.35">
      <c r="K31" s="6"/>
    </row>
    <row r="32" spans="1:11" ht="40" customHeight="1" x14ac:dyDescent="0.35"/>
    <row r="33" ht="40" customHeight="1" x14ac:dyDescent="0.35"/>
    <row r="34" ht="40" customHeight="1" x14ac:dyDescent="0.35"/>
  </sheetData>
  <phoneticPr fontId="1" type="noConversion"/>
  <pageMargins left="0.7" right="0.7" top="0.75" bottom="0.75" header="0.3" footer="0.3"/>
  <drawing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86739-1836-4135-BDCC-F0CD02A919B6}">
  <dimension ref="A1:G44"/>
  <sheetViews>
    <sheetView topLeftCell="A16" workbookViewId="0">
      <selection activeCell="H56" sqref="H56"/>
    </sheetView>
  </sheetViews>
  <sheetFormatPr defaultColWidth="9.1796875" defaultRowHeight="14.5" x14ac:dyDescent="0.35"/>
  <cols>
    <col min="1" max="1" width="15.81640625" style="28" bestFit="1" customWidth="1"/>
    <col min="3" max="3" width="17.54296875" customWidth="1"/>
    <col min="4" max="4" width="9.453125" bestFit="1" customWidth="1"/>
    <col min="5" max="5" width="12.54296875" bestFit="1" customWidth="1"/>
    <col min="6" max="6" width="11.54296875" customWidth="1"/>
    <col min="7" max="7" width="10.453125" customWidth="1"/>
  </cols>
  <sheetData>
    <row r="1" spans="1:7" x14ac:dyDescent="0.35">
      <c r="A1" s="28" t="s">
        <v>3</v>
      </c>
      <c r="B1" s="5" t="s">
        <v>408</v>
      </c>
      <c r="C1" s="5" t="s">
        <v>409</v>
      </c>
      <c r="D1" s="5" t="s">
        <v>16</v>
      </c>
      <c r="E1" s="5" t="s">
        <v>410</v>
      </c>
      <c r="F1" s="5" t="s">
        <v>411</v>
      </c>
      <c r="G1" s="5" t="s">
        <v>412</v>
      </c>
    </row>
    <row r="2" spans="1:7" x14ac:dyDescent="0.35">
      <c r="B2" s="5"/>
      <c r="C2" s="5"/>
      <c r="D2" s="5"/>
      <c r="E2" s="5"/>
      <c r="F2" s="5"/>
      <c r="G2" s="5"/>
    </row>
    <row r="3" spans="1:7" x14ac:dyDescent="0.35">
      <c r="A3" s="28" t="s">
        <v>431</v>
      </c>
      <c r="B3" s="5">
        <v>300</v>
      </c>
      <c r="C3" s="5">
        <v>500</v>
      </c>
      <c r="D3" s="5" t="s">
        <v>21</v>
      </c>
      <c r="E3" s="5">
        <v>3</v>
      </c>
      <c r="F3" s="5">
        <f>B3-50</f>
        <v>250</v>
      </c>
      <c r="G3" s="5">
        <v>40</v>
      </c>
    </row>
    <row r="4" spans="1:7" x14ac:dyDescent="0.35">
      <c r="A4" s="28" t="s">
        <v>432</v>
      </c>
      <c r="B4" s="5">
        <v>350</v>
      </c>
      <c r="C4" s="5">
        <v>450</v>
      </c>
      <c r="D4" s="5" t="s">
        <v>21</v>
      </c>
      <c r="E4" s="5">
        <v>3</v>
      </c>
      <c r="F4" s="5">
        <f t="shared" ref="F4:F6" si="0">B4-50</f>
        <v>300</v>
      </c>
      <c r="G4" s="5">
        <v>40</v>
      </c>
    </row>
    <row r="5" spans="1:7" x14ac:dyDescent="0.35">
      <c r="A5" s="28" t="s">
        <v>433</v>
      </c>
      <c r="B5" s="5">
        <v>400</v>
      </c>
      <c r="C5" s="5">
        <v>550</v>
      </c>
      <c r="D5" s="5" t="s">
        <v>21</v>
      </c>
      <c r="E5" s="5">
        <v>4</v>
      </c>
      <c r="F5" s="5">
        <f t="shared" si="0"/>
        <v>350</v>
      </c>
      <c r="G5" s="5">
        <v>40</v>
      </c>
    </row>
    <row r="6" spans="1:7" x14ac:dyDescent="0.35">
      <c r="A6" s="28" t="s">
        <v>434</v>
      </c>
      <c r="B6" s="5">
        <v>450</v>
      </c>
      <c r="C6" s="5">
        <v>550</v>
      </c>
      <c r="D6" s="5" t="s">
        <v>21</v>
      </c>
      <c r="E6" s="5">
        <v>4</v>
      </c>
      <c r="F6" s="5">
        <f t="shared" si="0"/>
        <v>400</v>
      </c>
      <c r="G6" s="5">
        <v>40</v>
      </c>
    </row>
    <row r="7" spans="1:7" x14ac:dyDescent="0.35">
      <c r="A7" s="28" t="s">
        <v>430</v>
      </c>
      <c r="B7" s="5">
        <v>300</v>
      </c>
      <c r="C7" s="5">
        <v>500</v>
      </c>
      <c r="D7" s="5" t="s">
        <v>21</v>
      </c>
      <c r="E7" s="5">
        <v>3</v>
      </c>
      <c r="F7" s="5">
        <f>B7-50</f>
        <v>250</v>
      </c>
      <c r="G7" s="5">
        <v>60</v>
      </c>
    </row>
    <row r="8" spans="1:7" x14ac:dyDescent="0.35">
      <c r="A8" s="28" t="s">
        <v>435</v>
      </c>
      <c r="B8" s="5">
        <v>350</v>
      </c>
      <c r="C8" s="5">
        <v>450</v>
      </c>
      <c r="D8" s="5" t="s">
        <v>21</v>
      </c>
      <c r="E8" s="5">
        <v>3</v>
      </c>
      <c r="F8" s="5">
        <f t="shared" ref="F8:F10" si="1">B8-50</f>
        <v>300</v>
      </c>
      <c r="G8" s="5">
        <v>60</v>
      </c>
    </row>
    <row r="9" spans="1:7" x14ac:dyDescent="0.35">
      <c r="A9" s="28" t="s">
        <v>436</v>
      </c>
      <c r="B9" s="5">
        <v>400</v>
      </c>
      <c r="C9" s="5">
        <v>550</v>
      </c>
      <c r="D9" s="5" t="s">
        <v>21</v>
      </c>
      <c r="E9" s="5">
        <v>4</v>
      </c>
      <c r="F9" s="5">
        <f t="shared" si="1"/>
        <v>350</v>
      </c>
      <c r="G9" s="5">
        <v>60</v>
      </c>
    </row>
    <row r="10" spans="1:7" x14ac:dyDescent="0.35">
      <c r="A10" s="28" t="s">
        <v>437</v>
      </c>
      <c r="B10" s="5">
        <v>450</v>
      </c>
      <c r="C10" s="5">
        <v>550</v>
      </c>
      <c r="D10" s="5" t="s">
        <v>21</v>
      </c>
      <c r="E10" s="5">
        <v>4</v>
      </c>
      <c r="F10" s="5">
        <f t="shared" si="1"/>
        <v>400</v>
      </c>
      <c r="G10" s="5">
        <v>60</v>
      </c>
    </row>
    <row r="11" spans="1:7" x14ac:dyDescent="0.35">
      <c r="B11" s="5"/>
      <c r="C11" s="5"/>
      <c r="D11" s="5"/>
      <c r="E11" s="5"/>
      <c r="F11" s="5"/>
      <c r="G11" s="5"/>
    </row>
    <row r="13" spans="1:7" x14ac:dyDescent="0.35">
      <c r="A13" s="28" t="s">
        <v>413</v>
      </c>
      <c r="B13" s="5">
        <v>300</v>
      </c>
      <c r="C13" s="5">
        <v>700</v>
      </c>
      <c r="D13" s="5" t="s">
        <v>21</v>
      </c>
      <c r="E13" s="5">
        <v>6</v>
      </c>
      <c r="F13" s="5">
        <f t="shared" ref="F13:F19" si="2">B13-50</f>
        <v>250</v>
      </c>
      <c r="G13" s="5">
        <v>92</v>
      </c>
    </row>
    <row r="14" spans="1:7" x14ac:dyDescent="0.35">
      <c r="A14" s="28" t="s">
        <v>414</v>
      </c>
      <c r="B14" s="5">
        <v>350</v>
      </c>
      <c r="C14" s="5">
        <v>650</v>
      </c>
      <c r="D14" s="5" t="s">
        <v>21</v>
      </c>
      <c r="E14" s="5">
        <v>6</v>
      </c>
      <c r="F14" s="5">
        <f t="shared" si="2"/>
        <v>300</v>
      </c>
      <c r="G14" s="5">
        <v>92</v>
      </c>
    </row>
    <row r="15" spans="1:7" x14ac:dyDescent="0.35">
      <c r="A15" s="28" t="s">
        <v>415</v>
      </c>
      <c r="B15" s="5">
        <v>400</v>
      </c>
      <c r="C15" s="5">
        <v>1200</v>
      </c>
      <c r="D15" s="5" t="s">
        <v>21</v>
      </c>
      <c r="E15" s="5">
        <v>8</v>
      </c>
      <c r="F15" s="5">
        <f t="shared" si="2"/>
        <v>350</v>
      </c>
      <c r="G15" s="5">
        <v>92</v>
      </c>
    </row>
    <row r="16" spans="1:7" x14ac:dyDescent="0.35">
      <c r="A16" s="28" t="s">
        <v>416</v>
      </c>
      <c r="B16" s="5">
        <v>450</v>
      </c>
      <c r="C16" s="5">
        <v>1100</v>
      </c>
      <c r="D16" s="5" t="s">
        <v>21</v>
      </c>
      <c r="E16" s="5">
        <v>8</v>
      </c>
      <c r="F16" s="5">
        <f t="shared" si="2"/>
        <v>400</v>
      </c>
      <c r="G16" s="5">
        <v>92</v>
      </c>
    </row>
    <row r="17" spans="1:7" x14ac:dyDescent="0.35">
      <c r="A17" s="28" t="s">
        <v>417</v>
      </c>
      <c r="B17" s="5">
        <v>500</v>
      </c>
      <c r="C17" s="5">
        <v>2500</v>
      </c>
      <c r="D17" s="5" t="s">
        <v>21</v>
      </c>
      <c r="E17" s="5">
        <v>10</v>
      </c>
      <c r="F17" s="5">
        <f t="shared" si="2"/>
        <v>450</v>
      </c>
      <c r="G17" s="5">
        <v>92</v>
      </c>
    </row>
    <row r="18" spans="1:7" x14ac:dyDescent="0.35">
      <c r="A18" s="28" t="s">
        <v>418</v>
      </c>
      <c r="B18" s="5">
        <v>550</v>
      </c>
      <c r="C18" s="5">
        <v>2350</v>
      </c>
      <c r="D18" s="5" t="s">
        <v>21</v>
      </c>
      <c r="E18" s="5">
        <v>10</v>
      </c>
      <c r="F18" s="5">
        <f t="shared" si="2"/>
        <v>500</v>
      </c>
      <c r="G18" s="5">
        <v>92</v>
      </c>
    </row>
    <row r="19" spans="1:7" x14ac:dyDescent="0.35">
      <c r="A19" s="47" t="s">
        <v>419</v>
      </c>
      <c r="B19" s="48">
        <v>600</v>
      </c>
      <c r="C19" s="48">
        <v>2200</v>
      </c>
      <c r="D19" s="48" t="s">
        <v>21</v>
      </c>
      <c r="E19" s="48">
        <v>10</v>
      </c>
      <c r="F19" s="48">
        <f t="shared" si="2"/>
        <v>550</v>
      </c>
      <c r="G19" s="5">
        <v>92</v>
      </c>
    </row>
    <row r="20" spans="1:7" x14ac:dyDescent="0.35">
      <c r="F20" s="5"/>
    </row>
    <row r="21" spans="1:7" x14ac:dyDescent="0.35">
      <c r="A21" s="28" t="s">
        <v>548</v>
      </c>
      <c r="B21" s="5">
        <v>300</v>
      </c>
      <c r="C21" s="5">
        <v>700</v>
      </c>
      <c r="D21" s="5" t="s">
        <v>21</v>
      </c>
      <c r="E21" s="5">
        <v>6</v>
      </c>
      <c r="F21" s="5">
        <f t="shared" ref="F21:F27" si="3">B21-50</f>
        <v>250</v>
      </c>
      <c r="G21" s="5">
        <v>6</v>
      </c>
    </row>
    <row r="22" spans="1:7" x14ac:dyDescent="0.35">
      <c r="A22" s="28" t="s">
        <v>549</v>
      </c>
      <c r="B22" s="5">
        <v>350</v>
      </c>
      <c r="C22" s="5">
        <v>650</v>
      </c>
      <c r="D22" s="5" t="s">
        <v>21</v>
      </c>
      <c r="E22" s="5">
        <v>6</v>
      </c>
      <c r="F22" s="5">
        <f t="shared" si="3"/>
        <v>300</v>
      </c>
      <c r="G22" s="5">
        <v>6</v>
      </c>
    </row>
    <row r="23" spans="1:7" x14ac:dyDescent="0.35">
      <c r="A23" s="28" t="s">
        <v>550</v>
      </c>
      <c r="B23" s="5">
        <v>400</v>
      </c>
      <c r="C23" s="5">
        <v>1200</v>
      </c>
      <c r="D23" s="5" t="s">
        <v>21</v>
      </c>
      <c r="E23" s="5">
        <v>8</v>
      </c>
      <c r="F23" s="5">
        <f t="shared" si="3"/>
        <v>350</v>
      </c>
      <c r="G23" s="5">
        <v>8</v>
      </c>
    </row>
    <row r="24" spans="1:7" x14ac:dyDescent="0.35">
      <c r="A24" s="28" t="s">
        <v>551</v>
      </c>
      <c r="B24" s="5">
        <v>450</v>
      </c>
      <c r="C24" s="5">
        <v>1100</v>
      </c>
      <c r="D24" s="5" t="s">
        <v>21</v>
      </c>
      <c r="E24" s="5">
        <v>8</v>
      </c>
      <c r="F24" s="5">
        <f t="shared" si="3"/>
        <v>400</v>
      </c>
      <c r="G24" s="5">
        <v>8</v>
      </c>
    </row>
    <row r="25" spans="1:7" x14ac:dyDescent="0.35">
      <c r="A25" s="28" t="s">
        <v>552</v>
      </c>
      <c r="B25" s="5">
        <v>500</v>
      </c>
      <c r="C25" s="5">
        <v>2500</v>
      </c>
      <c r="D25" s="5" t="s">
        <v>21</v>
      </c>
      <c r="E25" s="5">
        <v>10</v>
      </c>
      <c r="F25" s="5">
        <f t="shared" si="3"/>
        <v>450</v>
      </c>
      <c r="G25" s="5">
        <v>10</v>
      </c>
    </row>
    <row r="26" spans="1:7" x14ac:dyDescent="0.35">
      <c r="A26" s="28" t="s">
        <v>553</v>
      </c>
      <c r="B26" s="5">
        <v>550</v>
      </c>
      <c r="C26" s="5">
        <v>2350</v>
      </c>
      <c r="D26" s="5" t="s">
        <v>21</v>
      </c>
      <c r="E26" s="5">
        <v>10</v>
      </c>
      <c r="F26" s="5">
        <f t="shared" si="3"/>
        <v>500</v>
      </c>
      <c r="G26" s="5">
        <v>10</v>
      </c>
    </row>
    <row r="27" spans="1:7" x14ac:dyDescent="0.35">
      <c r="A27" s="47" t="s">
        <v>554</v>
      </c>
      <c r="B27" s="48">
        <v>600</v>
      </c>
      <c r="C27" s="48">
        <v>2200</v>
      </c>
      <c r="D27" s="48" t="s">
        <v>21</v>
      </c>
      <c r="E27" s="48">
        <v>10</v>
      </c>
      <c r="F27" s="48">
        <f t="shared" si="3"/>
        <v>550</v>
      </c>
      <c r="G27" s="5">
        <v>10</v>
      </c>
    </row>
    <row r="30" spans="1:7" x14ac:dyDescent="0.35">
      <c r="A30" s="28" t="s">
        <v>420</v>
      </c>
      <c r="B30" s="5">
        <v>135</v>
      </c>
      <c r="C30" s="5">
        <v>50</v>
      </c>
      <c r="D30" s="5" t="s">
        <v>28</v>
      </c>
      <c r="E30" s="5">
        <v>10</v>
      </c>
      <c r="F30" s="5">
        <f t="shared" ref="F30:F35" si="4">B30-50</f>
        <v>85</v>
      </c>
      <c r="G30" s="5">
        <v>0</v>
      </c>
    </row>
    <row r="31" spans="1:7" x14ac:dyDescent="0.35">
      <c r="A31" s="28" t="s">
        <v>421</v>
      </c>
      <c r="B31" s="5">
        <v>180</v>
      </c>
      <c r="C31" s="5">
        <v>50</v>
      </c>
      <c r="D31" s="5" t="s">
        <v>28</v>
      </c>
      <c r="E31" s="5">
        <v>10</v>
      </c>
      <c r="F31" s="5">
        <f t="shared" si="4"/>
        <v>130</v>
      </c>
      <c r="G31" s="5">
        <v>0</v>
      </c>
    </row>
    <row r="32" spans="1:7" x14ac:dyDescent="0.35">
      <c r="A32" s="28" t="s">
        <v>422</v>
      </c>
      <c r="B32" s="5">
        <v>205</v>
      </c>
      <c r="C32" s="5">
        <v>50</v>
      </c>
      <c r="D32" s="5" t="s">
        <v>28</v>
      </c>
      <c r="E32" s="5">
        <v>10</v>
      </c>
      <c r="F32" s="5">
        <f t="shared" si="4"/>
        <v>155</v>
      </c>
      <c r="G32" s="5">
        <v>0</v>
      </c>
    </row>
    <row r="33" spans="1:7" x14ac:dyDescent="0.35">
      <c r="A33" s="28" t="s">
        <v>423</v>
      </c>
      <c r="B33" s="5">
        <v>250</v>
      </c>
      <c r="C33" s="5">
        <v>50</v>
      </c>
      <c r="D33" s="5" t="s">
        <v>28</v>
      </c>
      <c r="E33" s="5">
        <v>10</v>
      </c>
      <c r="F33" s="5">
        <f t="shared" si="4"/>
        <v>200</v>
      </c>
      <c r="G33" s="5">
        <v>0</v>
      </c>
    </row>
    <row r="34" spans="1:7" x14ac:dyDescent="0.35">
      <c r="A34" s="28" t="s">
        <v>424</v>
      </c>
      <c r="B34" s="5">
        <v>300</v>
      </c>
      <c r="C34" s="5">
        <v>50</v>
      </c>
      <c r="D34" s="5" t="s">
        <v>28</v>
      </c>
      <c r="E34" s="5">
        <v>10</v>
      </c>
      <c r="F34" s="5">
        <f t="shared" si="4"/>
        <v>250</v>
      </c>
      <c r="G34" s="5">
        <v>0</v>
      </c>
    </row>
    <row r="35" spans="1:7" x14ac:dyDescent="0.35">
      <c r="A35" s="28" t="s">
        <v>425</v>
      </c>
      <c r="B35" s="5">
        <v>350</v>
      </c>
      <c r="C35" s="5">
        <v>50</v>
      </c>
      <c r="D35" s="5" t="s">
        <v>28</v>
      </c>
      <c r="E35" s="5">
        <v>10</v>
      </c>
      <c r="F35" s="5">
        <f t="shared" si="4"/>
        <v>300</v>
      </c>
      <c r="G35" s="5">
        <v>0</v>
      </c>
    </row>
    <row r="37" spans="1:7" x14ac:dyDescent="0.35">
      <c r="A37" s="151" t="s">
        <v>592</v>
      </c>
      <c r="B37" s="133">
        <v>280</v>
      </c>
      <c r="C37" s="133">
        <v>450</v>
      </c>
      <c r="D37" s="133" t="s">
        <v>129</v>
      </c>
      <c r="E37" s="133">
        <v>3</v>
      </c>
      <c r="F37" s="133"/>
      <c r="G37" s="133">
        <v>0</v>
      </c>
    </row>
    <row r="38" spans="1:7" x14ac:dyDescent="0.35">
      <c r="A38" s="151" t="s">
        <v>593</v>
      </c>
      <c r="B38" s="133">
        <v>310</v>
      </c>
      <c r="C38" s="133">
        <v>450</v>
      </c>
      <c r="D38" s="133" t="s">
        <v>129</v>
      </c>
      <c r="E38" s="133">
        <v>3</v>
      </c>
      <c r="F38" s="133"/>
      <c r="G38" s="133">
        <v>0</v>
      </c>
    </row>
    <row r="39" spans="1:7" x14ac:dyDescent="0.35">
      <c r="A39" s="151" t="s">
        <v>594</v>
      </c>
      <c r="B39" s="133">
        <v>340</v>
      </c>
      <c r="C39" s="133">
        <v>450</v>
      </c>
      <c r="D39" s="133" t="s">
        <v>129</v>
      </c>
      <c r="E39" s="133">
        <v>3</v>
      </c>
      <c r="F39" s="133"/>
      <c r="G39" s="133">
        <v>0</v>
      </c>
    </row>
    <row r="40" spans="1:7" x14ac:dyDescent="0.35">
      <c r="A40" s="151" t="s">
        <v>595</v>
      </c>
      <c r="B40" s="133">
        <v>370</v>
      </c>
      <c r="C40" s="133">
        <v>450</v>
      </c>
      <c r="D40" s="133" t="s">
        <v>129</v>
      </c>
      <c r="E40" s="133">
        <v>3</v>
      </c>
      <c r="F40" s="133"/>
      <c r="G40" s="133">
        <v>0</v>
      </c>
    </row>
    <row r="41" spans="1:7" x14ac:dyDescent="0.35">
      <c r="A41" s="151" t="s">
        <v>596</v>
      </c>
      <c r="B41" s="133">
        <v>400</v>
      </c>
      <c r="C41" s="133">
        <v>450</v>
      </c>
      <c r="D41" s="133" t="s">
        <v>129</v>
      </c>
      <c r="E41" s="133">
        <v>3</v>
      </c>
      <c r="F41" s="133"/>
      <c r="G41" s="133">
        <v>0</v>
      </c>
    </row>
    <row r="42" spans="1:7" x14ac:dyDescent="0.35">
      <c r="A42" s="151" t="s">
        <v>597</v>
      </c>
      <c r="B42" s="133">
        <v>440</v>
      </c>
      <c r="C42" s="133">
        <v>450</v>
      </c>
      <c r="D42" s="133" t="s">
        <v>21</v>
      </c>
      <c r="E42" s="133">
        <v>3</v>
      </c>
      <c r="F42" s="133"/>
      <c r="G42" s="133">
        <v>0</v>
      </c>
    </row>
    <row r="44" spans="1:7" x14ac:dyDescent="0.35">
      <c r="C44" s="164" t="s">
        <v>602</v>
      </c>
    </row>
  </sheetData>
  <phoneticPr fontId="1" type="noConversion"/>
  <pageMargins left="0.7" right="0.7" top="0.75" bottom="0.75" header="0.3" footer="0.3"/>
  <legacy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897A5-8278-44A3-89B0-43E5A8B043EB}">
  <dimension ref="A1:C3"/>
  <sheetViews>
    <sheetView workbookViewId="0">
      <selection activeCell="C4" sqref="C4"/>
    </sheetView>
  </sheetViews>
  <sheetFormatPr defaultColWidth="9.1796875" defaultRowHeight="14.5" x14ac:dyDescent="0.35"/>
  <cols>
    <col min="1" max="2" width="10.453125" customWidth="1"/>
    <col min="3" max="3" width="11.1796875" customWidth="1"/>
  </cols>
  <sheetData>
    <row r="1" spans="1:3" x14ac:dyDescent="0.35">
      <c r="A1" t="s">
        <v>3</v>
      </c>
      <c r="B1" t="s">
        <v>426</v>
      </c>
      <c r="C1" t="s">
        <v>106</v>
      </c>
    </row>
    <row r="2" spans="1:3" x14ac:dyDescent="0.35">
      <c r="A2" t="s">
        <v>127</v>
      </c>
      <c r="B2">
        <v>1650</v>
      </c>
      <c r="C2">
        <v>550</v>
      </c>
    </row>
    <row r="3" spans="1:3" x14ac:dyDescent="0.35">
      <c r="A3" t="s">
        <v>427</v>
      </c>
      <c r="B3">
        <v>1875</v>
      </c>
      <c r="C3">
        <v>750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BF8E8-AD64-4A17-9082-6704FD390289}">
  <dimension ref="A2:J27"/>
  <sheetViews>
    <sheetView workbookViewId="0">
      <selection activeCell="E24" sqref="E24"/>
    </sheetView>
  </sheetViews>
  <sheetFormatPr defaultColWidth="9.1796875" defaultRowHeight="14.5" x14ac:dyDescent="0.35"/>
  <cols>
    <col min="1" max="2" width="15.1796875" customWidth="1"/>
    <col min="3" max="3" width="13.54296875" customWidth="1"/>
    <col min="4" max="4" width="11.54296875" customWidth="1"/>
    <col min="5" max="5" width="12.453125" customWidth="1"/>
    <col min="6" max="6" width="14.81640625" bestFit="1" customWidth="1"/>
    <col min="7" max="7" width="11.1796875" bestFit="1" customWidth="1"/>
    <col min="8" max="8" width="17.7265625" bestFit="1" customWidth="1"/>
    <col min="9" max="9" width="11.26953125" bestFit="1" customWidth="1"/>
    <col min="10" max="10" width="9" bestFit="1" customWidth="1"/>
  </cols>
  <sheetData>
    <row r="2" spans="1:10" x14ac:dyDescent="0.35">
      <c r="A2" s="165" t="s">
        <v>481</v>
      </c>
      <c r="B2" s="165"/>
      <c r="C2" s="165"/>
      <c r="D2" s="165"/>
      <c r="E2" s="165"/>
      <c r="F2" s="165"/>
    </row>
    <row r="4" spans="1:10" x14ac:dyDescent="0.35">
      <c r="A4" t="s">
        <v>477</v>
      </c>
      <c r="B4" t="s">
        <v>478</v>
      </c>
      <c r="C4" s="5" t="s">
        <v>473</v>
      </c>
      <c r="D4" s="5" t="s">
        <v>474</v>
      </c>
      <c r="E4" s="5" t="s">
        <v>475</v>
      </c>
      <c r="F4" s="5" t="s">
        <v>476</v>
      </c>
      <c r="G4" s="5"/>
      <c r="H4" s="5"/>
      <c r="I4" s="5"/>
      <c r="J4" s="5"/>
    </row>
    <row r="5" spans="1:10" x14ac:dyDescent="0.35">
      <c r="A5" t="s">
        <v>109</v>
      </c>
      <c r="B5" t="s">
        <v>479</v>
      </c>
      <c r="C5" s="5">
        <v>1000</v>
      </c>
      <c r="D5" s="5">
        <v>6000</v>
      </c>
      <c r="E5" s="5">
        <v>500</v>
      </c>
      <c r="F5" s="5">
        <v>6000</v>
      </c>
      <c r="G5" s="5"/>
      <c r="H5" s="5"/>
      <c r="I5" s="5"/>
      <c r="J5" s="5"/>
    </row>
    <row r="6" spans="1:10" x14ac:dyDescent="0.35">
      <c r="A6" t="s">
        <v>114</v>
      </c>
      <c r="B6" t="s">
        <v>479</v>
      </c>
      <c r="C6" s="5">
        <v>1000</v>
      </c>
      <c r="D6" s="5">
        <v>8200</v>
      </c>
      <c r="E6" s="5">
        <v>500</v>
      </c>
      <c r="F6" s="5">
        <v>8000</v>
      </c>
    </row>
    <row r="7" spans="1:10" x14ac:dyDescent="0.35">
      <c r="A7" t="s">
        <v>115</v>
      </c>
      <c r="B7" t="s">
        <v>479</v>
      </c>
      <c r="C7" s="5">
        <v>1000</v>
      </c>
      <c r="D7" s="5">
        <v>9000</v>
      </c>
      <c r="E7" s="5">
        <v>500</v>
      </c>
      <c r="F7" s="5">
        <v>8000</v>
      </c>
      <c r="G7" s="5"/>
      <c r="H7" s="5"/>
      <c r="I7" s="5"/>
      <c r="J7" s="5"/>
    </row>
    <row r="8" spans="1:10" x14ac:dyDescent="0.35">
      <c r="A8" t="s">
        <v>133</v>
      </c>
      <c r="B8" t="s">
        <v>479</v>
      </c>
      <c r="C8" s="5">
        <v>1000</v>
      </c>
      <c r="D8" s="5">
        <v>9000</v>
      </c>
      <c r="E8" s="5">
        <v>500</v>
      </c>
      <c r="F8" s="5">
        <v>8000</v>
      </c>
      <c r="G8" s="5"/>
      <c r="H8" s="5"/>
      <c r="I8" s="5"/>
      <c r="J8" s="5"/>
    </row>
    <row r="9" spans="1:10" x14ac:dyDescent="0.35">
      <c r="A9" t="s">
        <v>117</v>
      </c>
      <c r="B9" t="s">
        <v>479</v>
      </c>
      <c r="C9" s="5">
        <v>1000</v>
      </c>
      <c r="D9" s="5">
        <v>9000</v>
      </c>
      <c r="E9" s="5">
        <v>500</v>
      </c>
      <c r="F9" s="5">
        <v>8000</v>
      </c>
      <c r="G9" s="5"/>
      <c r="H9" s="5"/>
      <c r="I9" s="5"/>
      <c r="J9" s="5"/>
    </row>
    <row r="11" spans="1:10" x14ac:dyDescent="0.35">
      <c r="A11" t="s">
        <v>109</v>
      </c>
      <c r="B11" t="s">
        <v>480</v>
      </c>
      <c r="C11" s="5">
        <v>1000</v>
      </c>
      <c r="D11" s="5">
        <v>6000</v>
      </c>
      <c r="E11" s="5">
        <v>500</v>
      </c>
      <c r="F11" s="5">
        <v>6000</v>
      </c>
    </row>
    <row r="12" spans="1:10" x14ac:dyDescent="0.35">
      <c r="A12" t="s">
        <v>114</v>
      </c>
      <c r="B12" t="s">
        <v>480</v>
      </c>
      <c r="C12" s="5">
        <v>1000</v>
      </c>
      <c r="D12" s="5">
        <v>8200</v>
      </c>
      <c r="E12" s="5">
        <v>500</v>
      </c>
      <c r="F12" s="5">
        <v>8000</v>
      </c>
    </row>
    <row r="13" spans="1:10" x14ac:dyDescent="0.35">
      <c r="A13" t="s">
        <v>115</v>
      </c>
      <c r="B13" t="s">
        <v>480</v>
      </c>
      <c r="C13" s="5">
        <v>1000</v>
      </c>
      <c r="D13" s="5">
        <v>9000</v>
      </c>
      <c r="E13" s="5">
        <v>500</v>
      </c>
      <c r="F13" s="5">
        <v>8000</v>
      </c>
    </row>
    <row r="14" spans="1:10" x14ac:dyDescent="0.35">
      <c r="A14" t="s">
        <v>133</v>
      </c>
      <c r="B14" t="s">
        <v>480</v>
      </c>
      <c r="C14" s="5">
        <v>1000</v>
      </c>
      <c r="D14" s="5">
        <v>9000</v>
      </c>
      <c r="E14" s="5">
        <v>500</v>
      </c>
      <c r="F14" s="5">
        <v>8000</v>
      </c>
    </row>
    <row r="15" spans="1:10" x14ac:dyDescent="0.35">
      <c r="A15" t="s">
        <v>117</v>
      </c>
      <c r="B15" t="s">
        <v>480</v>
      </c>
      <c r="C15" s="5">
        <v>1000</v>
      </c>
      <c r="D15" s="5">
        <v>9000</v>
      </c>
      <c r="E15" s="5">
        <v>500</v>
      </c>
      <c r="F15" s="5">
        <v>8000</v>
      </c>
    </row>
    <row r="17" spans="1:6" x14ac:dyDescent="0.35">
      <c r="A17" t="s">
        <v>109</v>
      </c>
      <c r="B17" t="s">
        <v>546</v>
      </c>
      <c r="C17" s="5">
        <v>1000</v>
      </c>
      <c r="D17" s="5">
        <v>6000</v>
      </c>
      <c r="E17" s="5">
        <v>500</v>
      </c>
      <c r="F17" s="5">
        <v>3000</v>
      </c>
    </row>
    <row r="18" spans="1:6" x14ac:dyDescent="0.35">
      <c r="A18" t="s">
        <v>114</v>
      </c>
      <c r="B18" t="s">
        <v>546</v>
      </c>
      <c r="C18" s="5">
        <v>1000</v>
      </c>
      <c r="D18" s="5">
        <v>4000</v>
      </c>
      <c r="E18" s="5">
        <v>500</v>
      </c>
      <c r="F18" s="5">
        <v>3000</v>
      </c>
    </row>
    <row r="19" spans="1:6" x14ac:dyDescent="0.35">
      <c r="A19" t="s">
        <v>115</v>
      </c>
      <c r="B19" t="s">
        <v>546</v>
      </c>
      <c r="C19" s="5">
        <v>1000</v>
      </c>
      <c r="D19" s="5">
        <v>2000</v>
      </c>
      <c r="E19" s="5">
        <v>500</v>
      </c>
      <c r="F19" s="5">
        <v>3000</v>
      </c>
    </row>
    <row r="20" spans="1:6" x14ac:dyDescent="0.35">
      <c r="A20" t="s">
        <v>133</v>
      </c>
      <c r="B20" t="s">
        <v>546</v>
      </c>
      <c r="C20" s="5">
        <v>1000</v>
      </c>
      <c r="D20" s="5">
        <v>4000</v>
      </c>
      <c r="E20" s="5">
        <v>500</v>
      </c>
      <c r="F20" s="5">
        <v>3000</v>
      </c>
    </row>
    <row r="21" spans="1:6" x14ac:dyDescent="0.35">
      <c r="A21" t="s">
        <v>117</v>
      </c>
      <c r="B21" t="s">
        <v>546</v>
      </c>
      <c r="C21" s="5">
        <v>1000</v>
      </c>
      <c r="D21" s="5">
        <v>2000</v>
      </c>
      <c r="E21" s="5">
        <v>500</v>
      </c>
      <c r="F21" s="5">
        <v>3000</v>
      </c>
    </row>
    <row r="23" spans="1:6" x14ac:dyDescent="0.35">
      <c r="A23" t="s">
        <v>109</v>
      </c>
      <c r="B23" t="s">
        <v>547</v>
      </c>
    </row>
    <row r="24" spans="1:6" x14ac:dyDescent="0.35">
      <c r="A24" t="s">
        <v>114</v>
      </c>
      <c r="B24" t="s">
        <v>547</v>
      </c>
    </row>
    <row r="25" spans="1:6" x14ac:dyDescent="0.35">
      <c r="A25" t="s">
        <v>115</v>
      </c>
      <c r="B25" t="s">
        <v>547</v>
      </c>
    </row>
    <row r="26" spans="1:6" x14ac:dyDescent="0.35">
      <c r="A26" t="s">
        <v>133</v>
      </c>
      <c r="B26" t="s">
        <v>547</v>
      </c>
    </row>
    <row r="27" spans="1:6" x14ac:dyDescent="0.35">
      <c r="A27" t="s">
        <v>117</v>
      </c>
      <c r="B27" t="s">
        <v>547</v>
      </c>
    </row>
  </sheetData>
  <mergeCells count="1">
    <mergeCell ref="A2:F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17</vt:i4>
      </vt:variant>
      <vt:variant>
        <vt:lpstr>Named Ranges</vt:lpstr>
      </vt:variant>
      <vt:variant>
        <vt:i4>1</vt:i4>
      </vt:variant>
    </vt:vector>
  </HeadingPairs>
  <TitlesOfParts>
    <vt:vector size="18" baseType="lpstr">
      <vt:lpstr>Overview</vt:lpstr>
      <vt:lpstr>Online codes</vt:lpstr>
      <vt:lpstr>Lath</vt:lpstr>
      <vt:lpstr>Bottom lath</vt:lpstr>
      <vt:lpstr>Wind class</vt:lpstr>
      <vt:lpstr>Endlock</vt:lpstr>
      <vt:lpstr>Guides</vt:lpstr>
      <vt:lpstr>Axles</vt:lpstr>
      <vt:lpstr>Disc size</vt:lpstr>
      <vt:lpstr>Motors</vt:lpstr>
      <vt:lpstr>Chaindrive</vt:lpstr>
      <vt:lpstr>Chain</vt:lpstr>
      <vt:lpstr>Bearings</vt:lpstr>
      <vt:lpstr>SafetyB</vt:lpstr>
      <vt:lpstr>Endplate</vt:lpstr>
      <vt:lpstr>Wicket doors</vt:lpstr>
      <vt:lpstr>Size range</vt:lpstr>
      <vt:lpstr>Motors!_FilterDatabase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robert hyrons</dc:creator>
  <cp:keywords/>
  <dc:description/>
  <cp:lastModifiedBy>Rob Hyrons</cp:lastModifiedBy>
  <cp:revision/>
  <dcterms:created xsi:type="dcterms:W3CDTF">2015-06-05T18:17:20Z</dcterms:created>
  <dcterms:modified xsi:type="dcterms:W3CDTF">2026-02-26T14:49:01Z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Jet Reports Function Literals">
    <vt:lpwstr>,	;	,	{	}	[@[{0}]]	1033	2057</vt:lpwstr>
  </property>
</Properties>
</file>