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xl/drawings/drawing2.xml" ContentType="application/vnd.openxmlformats-officedocument.drawing+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drawings/drawing3.xml" ContentType="application/vnd.openxmlformats-officedocument.drawing+xml"/>
  <Override PartName="/xl/comments5.xml" ContentType="application/vnd.openxmlformats-officedocument.spreadsheetml.comments+xml"/>
  <Override PartName="/xl/comments6.xml" ContentType="application/vnd.openxmlformats-officedocument.spreadsheetml.comments+xml"/>
  <Override PartName="/xl/drawings/drawing4.xml" ContentType="application/vnd.openxmlformats-officedocument.drawing+xml"/>
  <Override PartName="/xl/comments7.xml" ContentType="application/vnd.openxmlformats-officedocument.spreadsheetml.comments+xml"/>
  <Override PartName="/xl/drawings/drawing5.xml" ContentType="application/vnd.openxmlformats-officedocument.drawing+xml"/>
  <Override PartName="/xl/comments8.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mc:AlternateContent xmlns:mc="http://schemas.openxmlformats.org/markup-compatibility/2006">
    <mc:Choice Requires="x15">
      <x15ac:absPath xmlns:x15ac="http://schemas.microsoft.com/office/spreadsheetml/2010/11/ac" url="https://securitywindowshutt-my.sharepoint.com/personal/rob_hyrons_swsuk_co_uk/Documents/SWS product dev/Projects/P190 - Industrial EVO/Calculators/"/>
    </mc:Choice>
  </mc:AlternateContent>
  <xr:revisionPtr revIDLastSave="1255" documentId="13_ncr:1_{DBA201A5-D078-4ADB-A563-7B8EA9522FCD}" xr6:coauthVersionLast="47" xr6:coauthVersionMax="47" xr10:uidLastSave="{FC62D42C-68D9-4124-BE5A-0F8B123F9296}"/>
  <bookViews>
    <workbookView xWindow="3350" yWindow="40" windowWidth="33280" windowHeight="20860" tabRatio="859" activeTab="1" xr2:uid="{00000000-000D-0000-FFFF-FFFF00000000}"/>
  </bookViews>
  <sheets>
    <sheet name="Overview" sheetId="4" r:id="rId1"/>
    <sheet name="Lath" sheetId="7" r:id="rId2"/>
    <sheet name="Online codes" sheetId="17" r:id="rId3"/>
    <sheet name="Wind class" sheetId="20" r:id="rId4"/>
    <sheet name="Endlock" sheetId="16" r:id="rId5"/>
    <sheet name="Bottom lath" sheetId="9" r:id="rId6"/>
    <sheet name="Guides" sheetId="12" r:id="rId7"/>
    <sheet name="Axles" sheetId="6" r:id="rId8"/>
    <sheet name="Disc size" sheetId="21" r:id="rId9"/>
    <sheet name="Motors" sheetId="5" r:id="rId10"/>
    <sheet name="Chaindrive" sheetId="11" r:id="rId11"/>
    <sheet name="Chain" sheetId="15" r:id="rId12"/>
    <sheet name="Bearings" sheetId="10" r:id="rId13"/>
    <sheet name="SafetyB" sheetId="8" r:id="rId14"/>
    <sheet name="Endplate" sheetId="13" r:id="rId15"/>
    <sheet name="Wicket doors" sheetId="14" r:id="rId16"/>
    <sheet name="Sheet2" sheetId="18" r:id="rId17"/>
    <sheet name="Sheet1" sheetId="19" r:id="rId18"/>
  </sheets>
  <definedNames>
    <definedName name="_xlnm._FilterDatabase" localSheetId="9" hidden="1">Motors!$A$1:$R$1</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5" i="11" l="1"/>
  <c r="K5" i="11"/>
  <c r="F5" i="11"/>
  <c r="A71" i="5"/>
  <c r="A72" i="5"/>
  <c r="A69" i="5"/>
  <c r="A70" i="5"/>
  <c r="A68" i="5" l="1"/>
  <c r="H9" i="15"/>
  <c r="J9" i="15"/>
  <c r="F34" i="11"/>
  <c r="K34" i="11" s="1"/>
  <c r="F30" i="11"/>
  <c r="I30" i="11" s="1"/>
  <c r="D69" i="5" s="1"/>
  <c r="F31" i="11"/>
  <c r="I31" i="11" s="1"/>
  <c r="D70" i="5" s="1"/>
  <c r="F32" i="11"/>
  <c r="I32" i="11" s="1"/>
  <c r="D71" i="5" s="1"/>
  <c r="F33" i="11"/>
  <c r="I33" i="11" s="1"/>
  <c r="D72" i="5" s="1"/>
  <c r="F29" i="11"/>
  <c r="K29" i="11" s="1"/>
  <c r="F68" i="5" s="1"/>
  <c r="K30" i="11" l="1"/>
  <c r="F69" i="5" s="1"/>
  <c r="K33" i="11"/>
  <c r="F72" i="5" s="1"/>
  <c r="K32" i="11"/>
  <c r="F71" i="5" s="1"/>
  <c r="K31" i="11"/>
  <c r="F70" i="5" s="1"/>
  <c r="I34" i="11"/>
  <c r="I29" i="11"/>
  <c r="D68" i="5" s="1"/>
  <c r="N10" i="6" l="1"/>
  <c r="N11" i="6"/>
  <c r="N9" i="6"/>
  <c r="F71" i="11" l="1"/>
  <c r="K71" i="11" s="1"/>
  <c r="F72" i="11"/>
  <c r="K72" i="11" s="1"/>
  <c r="F73" i="11"/>
  <c r="K73" i="11" s="1"/>
  <c r="F68" i="11"/>
  <c r="K68" i="11" s="1"/>
  <c r="F69" i="11"/>
  <c r="K69" i="11" s="1"/>
  <c r="F70" i="11"/>
  <c r="K70" i="11" s="1"/>
  <c r="A64" i="5"/>
  <c r="I73" i="11" l="1"/>
  <c r="I69" i="11"/>
  <c r="I68" i="11"/>
  <c r="I72" i="11"/>
  <c r="I71" i="11"/>
  <c r="I70" i="11"/>
  <c r="H3" i="15"/>
  <c r="J3" i="15"/>
  <c r="A59" i="5" l="1"/>
  <c r="A58" i="5"/>
  <c r="C58" i="5"/>
  <c r="A53" i="5" l="1"/>
  <c r="F66" i="11"/>
  <c r="K66" i="11" s="1"/>
  <c r="F64" i="11"/>
  <c r="I64" i="11" s="1"/>
  <c r="F63" i="11"/>
  <c r="K63" i="11" s="1"/>
  <c r="I63" i="11" l="1"/>
  <c r="I66" i="11"/>
  <c r="K64" i="11"/>
  <c r="F57" i="11" l="1"/>
  <c r="F56" i="11"/>
  <c r="F55" i="11"/>
  <c r="K55" i="11" s="1"/>
  <c r="F61" i="11"/>
  <c r="K61" i="11" s="1"/>
  <c r="F52" i="11"/>
  <c r="I52" i="11" s="1"/>
  <c r="D53" i="5" s="1"/>
  <c r="F60" i="11"/>
  <c r="K60" i="11" s="1"/>
  <c r="F59" i="11"/>
  <c r="K59" i="11" s="1"/>
  <c r="F53" i="11"/>
  <c r="K53" i="11" s="1"/>
  <c r="F54" i="5" s="1"/>
  <c r="F54" i="11"/>
  <c r="K54" i="11" s="1"/>
  <c r="F55" i="5" s="1"/>
  <c r="K52" i="11" l="1"/>
  <c r="F53" i="5" s="1"/>
  <c r="I56" i="11"/>
  <c r="K56" i="11"/>
  <c r="I57" i="11"/>
  <c r="K57" i="11"/>
  <c r="I55" i="11"/>
  <c r="I61" i="11"/>
  <c r="I60" i="11"/>
  <c r="I54" i="11"/>
  <c r="D55" i="5" s="1"/>
  <c r="I59" i="11"/>
  <c r="I53" i="11"/>
  <c r="D54" i="5" s="1"/>
  <c r="C123" i="5" l="1"/>
  <c r="C122" i="5"/>
  <c r="C121" i="5"/>
  <c r="C120" i="5"/>
  <c r="C117" i="5"/>
  <c r="C118" i="5"/>
  <c r="C119" i="5"/>
  <c r="C116" i="5"/>
  <c r="C113" i="5"/>
  <c r="C112" i="5"/>
  <c r="C111" i="5"/>
  <c r="C102" i="5"/>
  <c r="C110" i="5"/>
  <c r="C109" i="5"/>
  <c r="C101" i="5"/>
  <c r="C108" i="5"/>
  <c r="C107" i="5"/>
  <c r="C106" i="5"/>
  <c r="C100" i="5"/>
  <c r="C105" i="5"/>
  <c r="C99" i="5"/>
  <c r="A62" i="5"/>
  <c r="A63" i="5"/>
  <c r="A61" i="5"/>
  <c r="D6" i="19"/>
  <c r="G5" i="19"/>
  <c r="A57" i="5"/>
  <c r="N83" i="11" l="1"/>
  <c r="F19" i="11" l="1"/>
  <c r="A66" i="5" l="1"/>
  <c r="A65" i="5"/>
  <c r="F22" i="9" l="1"/>
  <c r="E6" i="18"/>
  <c r="F5" i="18"/>
  <c r="D17" i="18"/>
  <c r="F17" i="18" s="1"/>
  <c r="F19" i="18" s="1"/>
  <c r="E5" i="18"/>
  <c r="F4" i="18"/>
  <c r="D5" i="18"/>
  <c r="D4" i="18"/>
  <c r="D3" i="12"/>
  <c r="D4" i="12"/>
  <c r="D5" i="12"/>
  <c r="D6" i="12"/>
  <c r="D7" i="12"/>
  <c r="D16" i="12"/>
  <c r="D15" i="12"/>
  <c r="D14" i="12"/>
  <c r="B7" i="9" l="1"/>
  <c r="B5" i="9"/>
  <c r="B4" i="9"/>
  <c r="B10" i="9"/>
  <c r="E20" i="9"/>
  <c r="E21" i="9"/>
  <c r="E19" i="9"/>
  <c r="F16" i="11"/>
  <c r="K16" i="11" s="1"/>
  <c r="F17" i="11"/>
  <c r="K17" i="11" s="1"/>
  <c r="F20" i="11"/>
  <c r="I20" i="11" s="1"/>
  <c r="F18" i="11"/>
  <c r="K18" i="11" s="1"/>
  <c r="K19" i="11"/>
  <c r="F64" i="5" s="1"/>
  <c r="J5" i="15"/>
  <c r="J6" i="15"/>
  <c r="J7" i="15"/>
  <c r="J8" i="15"/>
  <c r="J10" i="15"/>
  <c r="J17" i="15"/>
  <c r="J18" i="15"/>
  <c r="J4" i="15"/>
  <c r="D10" i="12"/>
  <c r="D11" i="12"/>
  <c r="D12" i="12"/>
  <c r="D13" i="12"/>
  <c r="H18" i="15"/>
  <c r="H10" i="15"/>
  <c r="H8" i="15"/>
  <c r="H7" i="15"/>
  <c r="H6" i="15"/>
  <c r="H5" i="15"/>
  <c r="H4" i="15"/>
  <c r="I19" i="11" l="1"/>
  <c r="D64" i="5" s="1"/>
  <c r="C65" i="5" s="1"/>
  <c r="I18" i="11"/>
  <c r="K20" i="11"/>
  <c r="I16" i="11"/>
  <c r="I17" i="11"/>
  <c r="F21" i="13"/>
  <c r="F20" i="13"/>
  <c r="F4" i="6"/>
  <c r="F3" i="6"/>
  <c r="F2" i="6"/>
  <c r="C94" i="5"/>
  <c r="C95" i="5"/>
  <c r="C96" i="5"/>
  <c r="C97" i="5"/>
  <c r="C76" i="5"/>
  <c r="C77" i="5"/>
  <c r="C85" i="5"/>
  <c r="C83" i="5"/>
  <c r="C84" i="5"/>
  <c r="C82" i="5"/>
  <c r="L7" i="6"/>
  <c r="F7" i="6"/>
  <c r="N7" i="6" s="1"/>
  <c r="L6" i="6"/>
  <c r="L8" i="6"/>
  <c r="L9" i="6"/>
  <c r="L10" i="6"/>
  <c r="L11" i="6"/>
  <c r="L12" i="6"/>
  <c r="L5" i="6"/>
  <c r="F16" i="13"/>
  <c r="F17" i="13"/>
  <c r="F18" i="13"/>
  <c r="F19" i="13"/>
  <c r="F9" i="13"/>
  <c r="F10" i="13"/>
  <c r="F11" i="13"/>
  <c r="F12" i="13"/>
  <c r="F13" i="13"/>
  <c r="F14" i="13"/>
  <c r="F8" i="13"/>
  <c r="F4" i="13"/>
  <c r="F5" i="13"/>
  <c r="F6" i="13"/>
  <c r="F3" i="13"/>
  <c r="C12" i="5"/>
  <c r="C11" i="5"/>
  <c r="C20" i="5"/>
  <c r="C21" i="5"/>
  <c r="C22" i="5"/>
  <c r="C23" i="5"/>
  <c r="C24" i="5"/>
  <c r="C25" i="5"/>
  <c r="C26" i="5"/>
  <c r="C16" i="5"/>
  <c r="C17" i="5"/>
  <c r="C18" i="5"/>
  <c r="C19" i="5"/>
  <c r="C15" i="5"/>
  <c r="C92" i="5" l="1"/>
  <c r="C89" i="5"/>
  <c r="C90" i="5"/>
  <c r="C91" i="5"/>
  <c r="D9" i="10"/>
  <c r="D8" i="10"/>
  <c r="D7" i="10"/>
  <c r="D6" i="10"/>
  <c r="F10" i="6"/>
  <c r="C88" i="5"/>
  <c r="F23" i="11"/>
  <c r="K23" i="11" s="1"/>
  <c r="F25" i="11"/>
  <c r="F27" i="11"/>
  <c r="I27" i="11" s="1"/>
  <c r="F22" i="11"/>
  <c r="K22" i="11" s="1"/>
  <c r="F24" i="11"/>
  <c r="I24" i="11" s="1"/>
  <c r="F26" i="11"/>
  <c r="I26" i="11" s="1"/>
  <c r="F12" i="11"/>
  <c r="I12" i="11" s="1"/>
  <c r="D61" i="5" s="1"/>
  <c r="C62" i="5" s="1"/>
  <c r="F13" i="11"/>
  <c r="I13" i="11" s="1"/>
  <c r="D62" i="5" s="1"/>
  <c r="C63" i="5" s="1"/>
  <c r="F14" i="11"/>
  <c r="I14" i="11" s="1"/>
  <c r="D63" i="5" s="1"/>
  <c r="C64" i="5" s="1"/>
  <c r="F58" i="5"/>
  <c r="F4" i="11"/>
  <c r="I4" i="11" s="1"/>
  <c r="F6" i="11"/>
  <c r="I6" i="11" s="1"/>
  <c r="F12" i="6"/>
  <c r="N12" i="6" s="1"/>
  <c r="C46" i="5"/>
  <c r="C45" i="5"/>
  <c r="C44" i="5"/>
  <c r="C43" i="5"/>
  <c r="C42" i="5"/>
  <c r="C41" i="5"/>
  <c r="C40" i="5"/>
  <c r="C39" i="5"/>
  <c r="F10" i="11"/>
  <c r="I10" i="11" s="1"/>
  <c r="F9" i="11"/>
  <c r="I9" i="11" s="1"/>
  <c r="D59" i="5" s="1"/>
  <c r="F8" i="11"/>
  <c r="I8" i="11" s="1"/>
  <c r="D58" i="5" s="1"/>
  <c r="C59" i="5" s="1"/>
  <c r="F11" i="6"/>
  <c r="D4" i="10"/>
  <c r="D3" i="10"/>
  <c r="C79" i="5"/>
  <c r="C80" i="5"/>
  <c r="C81" i="5"/>
  <c r="C86" i="5"/>
  <c r="C87" i="5"/>
  <c r="C78" i="5"/>
  <c r="F9" i="6"/>
  <c r="I25" i="11" l="1"/>
  <c r="D66" i="5" s="1"/>
  <c r="K25" i="11"/>
  <c r="F66" i="5" s="1"/>
  <c r="K13" i="11"/>
  <c r="F62" i="5" s="1"/>
  <c r="K12" i="11"/>
  <c r="F61" i="5" s="1"/>
  <c r="K14" i="11"/>
  <c r="F63" i="5" s="1"/>
  <c r="K26" i="11"/>
  <c r="K24" i="11"/>
  <c r="I22" i="11"/>
  <c r="K27" i="11"/>
  <c r="I23" i="11"/>
  <c r="K10" i="11"/>
  <c r="K8" i="11"/>
  <c r="K9" i="11"/>
  <c r="F59" i="5" s="1"/>
  <c r="K6" i="11"/>
  <c r="K4" i="11"/>
  <c r="F6" i="6"/>
  <c r="N6" i="6" s="1"/>
  <c r="F8" i="6"/>
  <c r="N8" i="6" s="1"/>
  <c r="F5" i="6"/>
  <c r="N5" i="6"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robert hyrons</author>
  </authors>
  <commentList>
    <comment ref="C1" authorId="0" shapeId="0" xr:uid="{8AFF65BF-FD04-48FC-AEF5-AA10EB222939}">
      <text>
        <r>
          <rPr>
            <b/>
            <sz val="9"/>
            <color indexed="81"/>
            <rFont val="Tahoma"/>
            <family val="2"/>
          </rPr>
          <t>robert hyrons:</t>
        </r>
        <r>
          <rPr>
            <sz val="9"/>
            <color indexed="81"/>
            <rFont val="Tahoma"/>
            <family val="2"/>
          </rPr>
          <t xml:space="preserve">
if curtain build by lath is selected then this information is used to calculate total curtain weight</t>
        </r>
      </text>
    </comment>
    <comment ref="D1" authorId="0" shapeId="0" xr:uid="{AA48177C-8E33-49A4-9144-CFAA2A78F965}">
      <text>
        <r>
          <rPr>
            <b/>
            <sz val="9"/>
            <color indexed="81"/>
            <rFont val="Tahoma"/>
            <family val="2"/>
          </rPr>
          <t>robert hyrons:</t>
        </r>
        <r>
          <rPr>
            <sz val="9"/>
            <color indexed="81"/>
            <rFont val="Tahoma"/>
            <family val="2"/>
          </rPr>
          <t xml:space="preserve">
This is the compressed lath height of one lath sitting on another. No adjustment of guide width if lath are not truly vertical. </t>
        </r>
      </text>
    </comment>
    <comment ref="E1" authorId="0" shapeId="0" xr:uid="{9F128C17-0597-4AB5-9319-1AD134C86858}">
      <text>
        <r>
          <rPr>
            <b/>
            <sz val="9"/>
            <color indexed="81"/>
            <rFont val="Tahoma"/>
            <family val="2"/>
          </rPr>
          <t>robert hyrons:</t>
        </r>
        <r>
          <rPr>
            <sz val="9"/>
            <color indexed="81"/>
            <rFont val="Tahoma"/>
            <family val="2"/>
          </rPr>
          <t xml:space="preserve">
this is the height including quirk lift when the curtain is lifting, to calculate the roll diameter</t>
        </r>
      </text>
    </comment>
    <comment ref="F1" authorId="0" shapeId="0" xr:uid="{CD83C146-519E-4D93-A49C-77C95D0C2637}">
      <text>
        <r>
          <rPr>
            <b/>
            <sz val="9"/>
            <color indexed="81"/>
            <rFont val="Tahoma"/>
            <family val="2"/>
          </rPr>
          <t>robert hyrons:</t>
        </r>
        <r>
          <rPr>
            <sz val="9"/>
            <color indexed="81"/>
            <rFont val="Tahoma"/>
            <family val="2"/>
          </rPr>
          <t xml:space="preserve">
this is the effective thickness to calculate the roll diameter</t>
        </r>
      </text>
    </comment>
    <comment ref="L1" authorId="0" shapeId="0" xr:uid="{B4A9A93F-A582-4CD4-93A9-668BE5D144DA}">
      <text>
        <r>
          <rPr>
            <b/>
            <sz val="9"/>
            <color indexed="81"/>
            <rFont val="Tahoma"/>
            <family val="2"/>
          </rPr>
          <t>robert hyrons:</t>
        </r>
        <r>
          <rPr>
            <sz val="9"/>
            <color indexed="81"/>
            <rFont val="Tahoma"/>
            <family val="2"/>
          </rPr>
          <t xml:space="preserve">
in mm4</t>
        </r>
      </text>
    </comment>
    <comment ref="M1" authorId="0" shapeId="0" xr:uid="{9F54BE93-34A6-4DCD-BA0B-00B82197A062}">
      <text>
        <r>
          <rPr>
            <b/>
            <sz val="9"/>
            <color indexed="81"/>
            <rFont val="Tahoma"/>
            <family val="2"/>
          </rPr>
          <t>robert hyrons:</t>
        </r>
        <r>
          <rPr>
            <sz val="9"/>
            <color indexed="81"/>
            <rFont val="Tahoma"/>
            <family val="2"/>
          </rPr>
          <t xml:space="preserve">
in MPa</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robert hyrons</author>
  </authors>
  <commentList>
    <comment ref="F1" authorId="0" shapeId="0" xr:uid="{2C9B7025-8986-4E9D-B882-6667505A4E88}">
      <text>
        <r>
          <rPr>
            <b/>
            <sz val="9"/>
            <color indexed="81"/>
            <rFont val="Tahoma"/>
            <family val="2"/>
          </rPr>
          <t>robert hyrons:</t>
        </r>
        <r>
          <rPr>
            <sz val="9"/>
            <color indexed="81"/>
            <rFont val="Tahoma"/>
            <family val="2"/>
          </rPr>
          <t xml:space="preserve">
How far the end protrudes past the lath </t>
        </r>
      </text>
    </comment>
    <comment ref="E6" authorId="0" shapeId="0" xr:uid="{44B232F7-8F27-46C6-A094-F71BAE6B943E}">
      <text>
        <r>
          <rPr>
            <b/>
            <sz val="9"/>
            <color indexed="81"/>
            <rFont val="Tahoma"/>
            <family val="2"/>
          </rPr>
          <t>robert hyrons:</t>
        </r>
        <r>
          <rPr>
            <sz val="9"/>
            <color indexed="81"/>
            <rFont val="Tahoma"/>
            <family val="2"/>
          </rPr>
          <t xml:space="preserve">
need to confirm this info</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Rob Hyrons</author>
  </authors>
  <commentList>
    <comment ref="D1" authorId="0" shapeId="0" xr:uid="{E228288C-211F-475A-BEA2-831A05E3FED9}">
      <text>
        <r>
          <rPr>
            <b/>
            <sz val="9"/>
            <color indexed="81"/>
            <rFont val="Tahoma"/>
            <family val="2"/>
          </rPr>
          <t>Rob Hyrons:</t>
        </r>
        <r>
          <rPr>
            <sz val="9"/>
            <color indexed="81"/>
            <rFont val="Tahoma"/>
            <family val="2"/>
          </rPr>
          <t xml:space="preserve">
This is the measurment from the opening edge of the guide to the back of the end lock, so the endlock thickness will effect he curtain cut width, endlock sizes are in the endlock tab.</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robert hyrons</author>
  </authors>
  <commentList>
    <comment ref="G1" authorId="0" shapeId="0" xr:uid="{B6CAEEEC-3965-48AC-ABDB-90025E3B76F3}">
      <text>
        <r>
          <rPr>
            <b/>
            <sz val="9"/>
            <color indexed="81"/>
            <rFont val="Tahoma"/>
            <family val="2"/>
          </rPr>
          <t>robert hyrons:</t>
        </r>
        <r>
          <rPr>
            <sz val="9"/>
            <color indexed="81"/>
            <rFont val="Tahoma"/>
            <family val="2"/>
          </rPr>
          <t xml:space="preserve">
Check what grame material is being bought in and match for axle calculation.
Young's Modulus (MPa)</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robert hyrons</author>
    <author>Rob Hyrons</author>
    <author>Thomas Booth</author>
  </authors>
  <commentList>
    <comment ref="C1" authorId="0" shapeId="0" xr:uid="{4C0CB928-4C3B-4E61-A506-144EE9B27C97}">
      <text>
        <r>
          <rPr>
            <b/>
            <sz val="9"/>
            <color indexed="81"/>
            <rFont val="Tahoma"/>
            <family val="2"/>
          </rPr>
          <t>robert hyrons:</t>
        </r>
        <r>
          <rPr>
            <sz val="9"/>
            <color indexed="81"/>
            <rFont val="Tahoma"/>
            <family val="2"/>
          </rPr>
          <t xml:space="preserve">
This is generated so the range from the last motor to the next size can be calculated.</t>
        </r>
      </text>
    </comment>
    <comment ref="E1" authorId="1" shapeId="0" xr:uid="{3315E7EA-781A-45AB-887A-1D8DE24BE774}">
      <text>
        <r>
          <rPr>
            <b/>
            <sz val="9"/>
            <color indexed="81"/>
            <rFont val="Tahoma"/>
            <family val="2"/>
          </rPr>
          <t>Usage types:
standard
Hi use = + 5% friction
Hi speed = + 5% friction</t>
        </r>
        <r>
          <rPr>
            <sz val="9"/>
            <color indexed="81"/>
            <rFont val="Tahoma"/>
            <family val="2"/>
          </rPr>
          <t xml:space="preserve">
</t>
        </r>
      </text>
    </comment>
    <comment ref="I1" authorId="0" shapeId="0" xr:uid="{7393718F-EF8D-461F-89C4-7A0866D3C159}">
      <text>
        <r>
          <rPr>
            <b/>
            <sz val="9"/>
            <color indexed="81"/>
            <rFont val="Tahoma"/>
            <family val="2"/>
          </rPr>
          <t>robert hyrons:</t>
        </r>
        <r>
          <rPr>
            <sz val="9"/>
            <color indexed="81"/>
            <rFont val="Tahoma"/>
            <family val="2"/>
          </rPr>
          <t xml:space="preserve">
This is the distance form the motor end to the crown wheel for axle deduction logic</t>
        </r>
      </text>
    </comment>
    <comment ref="J1" authorId="2" shapeId="0" xr:uid="{8379C6A0-B860-4292-9B38-002886D1F374}">
      <text>
        <r>
          <rPr>
            <b/>
            <sz val="9"/>
            <color indexed="81"/>
            <rFont val="Tahoma"/>
            <family val="2"/>
          </rPr>
          <t>Thomas Booth:</t>
        </r>
        <r>
          <rPr>
            <sz val="9"/>
            <color indexed="81"/>
            <rFont val="Tahoma"/>
            <family val="2"/>
          </rPr>
          <t xml:space="preserve">
Motor total length is the total length. For dimension which takes up the internal space of the axle, deduct the head offset.</t>
        </r>
      </text>
    </comment>
    <comment ref="K1" authorId="0" shapeId="0" xr:uid="{F2E75BA1-F5A9-4F16-8954-2A3C4E08DEDA}">
      <text>
        <r>
          <rPr>
            <b/>
            <sz val="9"/>
            <color indexed="81"/>
            <rFont val="Tahoma"/>
            <family val="2"/>
          </rPr>
          <t>robert hyrons:</t>
        </r>
        <r>
          <rPr>
            <sz val="9"/>
            <color indexed="81"/>
            <rFont val="Tahoma"/>
            <family val="2"/>
          </rPr>
          <t xml:space="preserve">
used to ensure the motor size is not larger that the axle it fit into.</t>
        </r>
      </text>
    </comment>
    <comment ref="I3" authorId="2" shapeId="0" xr:uid="{CF1CC9D0-C558-4186-9F7C-5EF16D51916E}">
      <text>
        <r>
          <rPr>
            <b/>
            <sz val="9"/>
            <color indexed="81"/>
            <rFont val="Tahoma"/>
            <family val="2"/>
          </rPr>
          <t>Thomas Booth:</t>
        </r>
        <r>
          <rPr>
            <sz val="9"/>
            <color indexed="81"/>
            <rFont val="Tahoma"/>
            <family val="2"/>
          </rPr>
          <t xml:space="preserve">
Includes bracket.</t>
        </r>
      </text>
    </comment>
    <comment ref="J3" authorId="2" shapeId="0" xr:uid="{BB798DB2-525C-46D2-8A17-7A09DD306D93}">
      <text>
        <r>
          <rPr>
            <b/>
            <sz val="9"/>
            <color indexed="81"/>
            <rFont val="Tahoma"/>
            <family val="2"/>
          </rPr>
          <t>Thomas Booth:</t>
        </r>
        <r>
          <rPr>
            <sz val="9"/>
            <color indexed="81"/>
            <rFont val="Tahoma"/>
            <family val="2"/>
          </rPr>
          <t xml:space="preserve">
Includes bracket.</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robert hyrons</author>
  </authors>
  <commentList>
    <comment ref="D1" authorId="0" shapeId="0" xr:uid="{EC1481A7-B545-49FC-A0C1-0473B7759E24}">
      <text>
        <r>
          <rPr>
            <b/>
            <sz val="9"/>
            <color indexed="81"/>
            <rFont val="Tahoma"/>
            <family val="2"/>
          </rPr>
          <t>robert hyrons:</t>
        </r>
        <r>
          <rPr>
            <sz val="9"/>
            <color indexed="81"/>
            <rFont val="Tahoma"/>
            <family val="2"/>
          </rPr>
          <t xml:space="preserve">
number of teeth
</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robert hyrons</author>
  </authors>
  <commentList>
    <comment ref="D1" authorId="0" shapeId="0" xr:uid="{9DA76808-8736-485D-909A-D9032DF44AD2}">
      <text>
        <r>
          <rPr>
            <b/>
            <sz val="9"/>
            <color indexed="81"/>
            <rFont val="Tahoma"/>
            <family val="2"/>
          </rPr>
          <t>robert hyrons:</t>
        </r>
        <r>
          <rPr>
            <sz val="9"/>
            <color indexed="81"/>
            <rFont val="Tahoma"/>
            <family val="2"/>
          </rPr>
          <t xml:space="preserve">
needs confirming with supplier</t>
        </r>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robert hyrons</author>
  </authors>
  <commentList>
    <comment ref="C1" authorId="0" shapeId="0" xr:uid="{680B1BE3-3686-4262-8DBA-BDEB6ADD9486}">
      <text>
        <r>
          <rPr>
            <b/>
            <sz val="9"/>
            <color indexed="81"/>
            <rFont val="Tahoma"/>
            <family val="2"/>
          </rPr>
          <t>robert hyrons:</t>
        </r>
        <r>
          <rPr>
            <sz val="9"/>
            <color indexed="81"/>
            <rFont val="Tahoma"/>
            <family val="2"/>
          </rPr>
          <t xml:space="preserve">
current load info not verified, needs checking</t>
        </r>
      </text>
    </comment>
    <comment ref="G1" authorId="0" shapeId="0" xr:uid="{C212F676-8F98-4020-9899-8B9BD0CC5028}">
      <text>
        <r>
          <rPr>
            <b/>
            <sz val="9"/>
            <color indexed="81"/>
            <rFont val="Tahoma"/>
            <family val="2"/>
          </rPr>
          <t>robert hyrons:</t>
        </r>
        <r>
          <rPr>
            <sz val="9"/>
            <color indexed="81"/>
            <rFont val="Tahoma"/>
            <family val="2"/>
          </rPr>
          <t xml:space="preserve">
This is the distance from guide or angle attachment to the endplat outter</t>
        </r>
      </text>
    </comment>
  </commentList>
</comments>
</file>

<file path=xl/sharedStrings.xml><?xml version="1.0" encoding="utf-8"?>
<sst xmlns="http://schemas.openxmlformats.org/spreadsheetml/2006/main" count="1594" uniqueCount="579">
  <si>
    <t>Name</t>
  </si>
  <si>
    <t>NRG 50</t>
  </si>
  <si>
    <t>NRG 100</t>
  </si>
  <si>
    <t>NRG 150</t>
  </si>
  <si>
    <t>ID</t>
  </si>
  <si>
    <t>Kgs/ m2</t>
  </si>
  <si>
    <t>Thickness</t>
  </si>
  <si>
    <t>Friction %</t>
  </si>
  <si>
    <t>102 x 1.6</t>
  </si>
  <si>
    <t>102 x 3.6</t>
  </si>
  <si>
    <t>Diameter</t>
  </si>
  <si>
    <t>Wall Thickness</t>
  </si>
  <si>
    <t>RPM</t>
  </si>
  <si>
    <t>NRG 50 with override</t>
  </si>
  <si>
    <t>NRG 350  with override</t>
  </si>
  <si>
    <t>NRG 230   with override</t>
  </si>
  <si>
    <t>NRG 100  with override</t>
  </si>
  <si>
    <t>NRG 150 with override</t>
  </si>
  <si>
    <t>Mounting type</t>
  </si>
  <si>
    <t>Tubular</t>
  </si>
  <si>
    <t>Direct drive</t>
  </si>
  <si>
    <t>DDO 170</t>
  </si>
  <si>
    <t>DDO 260</t>
  </si>
  <si>
    <t>DDO 350</t>
  </si>
  <si>
    <t>DD0 500</t>
  </si>
  <si>
    <t>DD0 650</t>
  </si>
  <si>
    <t>DDO 750</t>
  </si>
  <si>
    <t>DDO 1000</t>
  </si>
  <si>
    <t>Torque (Nm) min</t>
  </si>
  <si>
    <t>Torque (Nm) max</t>
  </si>
  <si>
    <t>Head offset</t>
  </si>
  <si>
    <t>Tube diameter</t>
  </si>
  <si>
    <t>Lath weight / m length</t>
  </si>
  <si>
    <t>Material grade</t>
  </si>
  <si>
    <t>Density (kg/m3)</t>
  </si>
  <si>
    <t>GA100/10GD</t>
  </si>
  <si>
    <t>GA17/15GD</t>
  </si>
  <si>
    <t>GA25/15GD</t>
  </si>
  <si>
    <t>GA35/15GD</t>
  </si>
  <si>
    <t>GA45/15GD</t>
  </si>
  <si>
    <t>GA55/15GD</t>
  </si>
  <si>
    <t>Ellard</t>
  </si>
  <si>
    <t>RSB-G</t>
  </si>
  <si>
    <t>GDB 18</t>
  </si>
  <si>
    <t>TA4</t>
  </si>
  <si>
    <t>Operating Torque (Nm)</t>
  </si>
  <si>
    <t>Max Safety Torque (Nm)</t>
  </si>
  <si>
    <t>Max Locking Speed (RPM)</t>
  </si>
  <si>
    <t>Manufacture</t>
  </si>
  <si>
    <t>RSB 1 / 2 (RSB1-30)</t>
  </si>
  <si>
    <t>RSB 2 / 3 (RSB1-40)</t>
  </si>
  <si>
    <t>RSB 4 (PCM10A)</t>
  </si>
  <si>
    <t>Requires additional saftey brake</t>
  </si>
  <si>
    <t>Yes</t>
  </si>
  <si>
    <t>No</t>
  </si>
  <si>
    <t>Alternate name</t>
  </si>
  <si>
    <t>WM95 Rail and rubber [1.2kg/m]</t>
  </si>
  <si>
    <t>Bottom lath name</t>
  </si>
  <si>
    <t>BLath weight / m length</t>
  </si>
  <si>
    <t>T-Rail  3.2kg/m</t>
  </si>
  <si>
    <t>L-Rail  2.1kg/m</t>
  </si>
  <si>
    <t>RD80</t>
  </si>
  <si>
    <t>RD150</t>
  </si>
  <si>
    <t>Timmer</t>
  </si>
  <si>
    <t>Marantec</t>
  </si>
  <si>
    <t>RSB-1-18a</t>
  </si>
  <si>
    <t>Door max weight in kgs on 100mm axle</t>
  </si>
  <si>
    <t>Shaft size</t>
  </si>
  <si>
    <t>30mm</t>
  </si>
  <si>
    <t>newtons</t>
  </si>
  <si>
    <t>load capacity in kgs</t>
  </si>
  <si>
    <t>Bearing name</t>
  </si>
  <si>
    <t>40mm</t>
  </si>
  <si>
    <t>55mm</t>
  </si>
  <si>
    <t>T-Rail  with wireless-rubber 4.2kg/m</t>
  </si>
  <si>
    <t>219 x 5.9</t>
  </si>
  <si>
    <t>Plate wheel</t>
  </si>
  <si>
    <t>Sprocket teeth</t>
  </si>
  <si>
    <t>Gear ratio</t>
  </si>
  <si>
    <t>chain size</t>
  </si>
  <si>
    <t>1/2"</t>
  </si>
  <si>
    <t>Motor nm</t>
  </si>
  <si>
    <t>BLath height</t>
  </si>
  <si>
    <t>Hangdown</t>
  </si>
  <si>
    <t>N/A</t>
  </si>
  <si>
    <t>Driveshaft diameter mm</t>
  </si>
  <si>
    <t>GFA</t>
  </si>
  <si>
    <t>MDF05 </t>
  </si>
  <si>
    <t>MDF20</t>
  </si>
  <si>
    <t>MDF30</t>
  </si>
  <si>
    <t>MDF42</t>
  </si>
  <si>
    <t>MDF50</t>
  </si>
  <si>
    <t>MDF60</t>
  </si>
  <si>
    <t>MDF60HD</t>
  </si>
  <si>
    <t>MDF70</t>
  </si>
  <si>
    <t>MDF70HD</t>
  </si>
  <si>
    <t>Weight</t>
  </si>
  <si>
    <t xml:space="preserve">SWS stocked </t>
  </si>
  <si>
    <t>no</t>
  </si>
  <si>
    <t>Somfy</t>
  </si>
  <si>
    <t>Chain drive</t>
  </si>
  <si>
    <t>effective nm</t>
  </si>
  <si>
    <t>effective RPM</t>
  </si>
  <si>
    <t>Voltage</t>
  </si>
  <si>
    <t>Motor</t>
  </si>
  <si>
    <t>Ranger 70 1ph</t>
  </si>
  <si>
    <t>Ranger 90 1ph</t>
  </si>
  <si>
    <t>Ranger220 3ph</t>
  </si>
  <si>
    <t>GA75/15GD</t>
  </si>
  <si>
    <t>GA180/06GD</t>
  </si>
  <si>
    <t>GA260/05GD</t>
  </si>
  <si>
    <t>Width</t>
  </si>
  <si>
    <t>Brush front</t>
  </si>
  <si>
    <t>Brush back</t>
  </si>
  <si>
    <t>this is not used by sws yet.</t>
  </si>
  <si>
    <t>This over view explaines the working of this file and how it feeds information to the online calculator.</t>
  </si>
  <si>
    <t>Each tab hold all the properties of componets to make up all the calculations required for making a roller shutter to a given spec.</t>
  </si>
  <si>
    <t>Size</t>
  </si>
  <si>
    <t>Material</t>
  </si>
  <si>
    <t xml:space="preserve">EVO 350 </t>
  </si>
  <si>
    <t>Max load kgs</t>
  </si>
  <si>
    <t>Steel</t>
  </si>
  <si>
    <t>EVO 300</t>
  </si>
  <si>
    <t>EVO 400</t>
  </si>
  <si>
    <t>EVO 450</t>
  </si>
  <si>
    <t>Thickness mm</t>
  </si>
  <si>
    <t>Industrial  350</t>
  </si>
  <si>
    <t>Offset</t>
  </si>
  <si>
    <t>Industrial  400</t>
  </si>
  <si>
    <t>Industrial  450</t>
  </si>
  <si>
    <t>Industrial  500</t>
  </si>
  <si>
    <t>Industrial  550</t>
  </si>
  <si>
    <t>Industrial  600</t>
  </si>
  <si>
    <t>Industrial  300</t>
  </si>
  <si>
    <t>168 x 4.8</t>
  </si>
  <si>
    <t>139 x 4.8</t>
  </si>
  <si>
    <t>Compressed lath height</t>
  </si>
  <si>
    <t>uncompressed lath height</t>
  </si>
  <si>
    <t>65 straight</t>
  </si>
  <si>
    <t>100 straight</t>
  </si>
  <si>
    <t>65 wind</t>
  </si>
  <si>
    <t>100 wind</t>
  </si>
  <si>
    <t>H17</t>
  </si>
  <si>
    <t>H25</t>
  </si>
  <si>
    <t>H30</t>
  </si>
  <si>
    <t>H40s</t>
  </si>
  <si>
    <t>max width</t>
  </si>
  <si>
    <t>UCFL206 - 4 hole 30mm</t>
  </si>
  <si>
    <t>UCF208 - 4 hole 40mm</t>
  </si>
  <si>
    <t>UCF211- 4 hole 55mm</t>
  </si>
  <si>
    <t>UCF212 - ?</t>
  </si>
  <si>
    <t>?</t>
  </si>
  <si>
    <t>Height</t>
  </si>
  <si>
    <t>Standard</t>
  </si>
  <si>
    <t>Euro door</t>
  </si>
  <si>
    <t>GA360/05GD</t>
  </si>
  <si>
    <t>GA360/09GD</t>
  </si>
  <si>
    <t>GA480/09GD</t>
  </si>
  <si>
    <t>GA4500/05GD</t>
  </si>
  <si>
    <t>Jet 10</t>
  </si>
  <si>
    <t>Meteor 20</t>
  </si>
  <si>
    <t>Gemini 25</t>
  </si>
  <si>
    <t>Apollo 35</t>
  </si>
  <si>
    <t>Mariner 40</t>
  </si>
  <si>
    <t>Vectran 50</t>
  </si>
  <si>
    <t>ORION 55</t>
  </si>
  <si>
    <t>Vega 60</t>
  </si>
  <si>
    <t>Antares 70</t>
  </si>
  <si>
    <t>Sirius 80</t>
  </si>
  <si>
    <t>Jupiter 85</t>
  </si>
  <si>
    <t>Titan 100</t>
  </si>
  <si>
    <t>Taurus 120</t>
  </si>
  <si>
    <t>Wattage</t>
  </si>
  <si>
    <t>DDO 300</t>
  </si>
  <si>
    <t>TA 1/2 RD</t>
  </si>
  <si>
    <t>TA 2/3 RD</t>
  </si>
  <si>
    <t>TA3 RD</t>
  </si>
  <si>
    <t>TA4 RD</t>
  </si>
  <si>
    <t>75mm 22swg, Perforated 8.3kg/sqm</t>
  </si>
  <si>
    <t>75mm Wind 22swg, Perforated 8.3kg/sqm</t>
  </si>
  <si>
    <t>75mm 20 swg, Perforated 10.5kg/sqm</t>
  </si>
  <si>
    <t>75mm Wind 20swg, Perforated 10.5kg/sqm</t>
  </si>
  <si>
    <t>75mm 18swg, Perforated 14kg/sqm</t>
  </si>
  <si>
    <t>75mm Wind 18swg, Perforated 14kg/sqm</t>
  </si>
  <si>
    <t>77t  11.4 kgs/sqm</t>
  </si>
  <si>
    <t>TA5 - RD</t>
  </si>
  <si>
    <t>TA6 - RD</t>
  </si>
  <si>
    <t>18s</t>
  </si>
  <si>
    <t>Lath image</t>
  </si>
  <si>
    <t>95mm Vision  WM95 12kg.sqm</t>
  </si>
  <si>
    <t>Simu</t>
  </si>
  <si>
    <t xml:space="preserve">T845M </t>
  </si>
  <si>
    <t>T960M</t>
  </si>
  <si>
    <t>Stop distance</t>
  </si>
  <si>
    <t>SB image</t>
  </si>
  <si>
    <t>Fixing holes</t>
  </si>
  <si>
    <t>Allowable Bending Stress (MPa)</t>
  </si>
  <si>
    <t>Moment of inertia iy</t>
  </si>
  <si>
    <t>inches</t>
  </si>
  <si>
    <t>127 x 3.2</t>
  </si>
  <si>
    <t>Chain Size</t>
  </si>
  <si>
    <t>Sprocket Size (no. Teeth)</t>
  </si>
  <si>
    <t>Platewheel Size (no. Teeth)</t>
  </si>
  <si>
    <t>5/8"</t>
  </si>
  <si>
    <t>30/40</t>
  </si>
  <si>
    <t>3/4"</t>
  </si>
  <si>
    <t>40/50</t>
  </si>
  <si>
    <t>1"</t>
  </si>
  <si>
    <t>50/60/80</t>
  </si>
  <si>
    <t>1 1/4"</t>
  </si>
  <si>
    <t>60/80</t>
  </si>
  <si>
    <t>Limit turns</t>
  </si>
  <si>
    <t>Limit turn</t>
  </si>
  <si>
    <t>Chain Breaking Strain</t>
  </si>
  <si>
    <t>Pitch (mm)</t>
  </si>
  <si>
    <t>JM150</t>
  </si>
  <si>
    <t>JM500</t>
  </si>
  <si>
    <t>JM750</t>
  </si>
  <si>
    <t>Platewheel Diameter</t>
  </si>
  <si>
    <t>GA10/15RD</t>
  </si>
  <si>
    <t>GA65/15GD</t>
  </si>
  <si>
    <t>GA85/10GD</t>
  </si>
  <si>
    <t>GA140/07GD</t>
  </si>
  <si>
    <t>GA17M/10WRD</t>
  </si>
  <si>
    <t>GA25M/10WRD</t>
  </si>
  <si>
    <t>GA25/15WGD</t>
  </si>
  <si>
    <t>GA45/07WGD</t>
  </si>
  <si>
    <t>Cycles Per Hour</t>
  </si>
  <si>
    <t>Ranger150 3ph</t>
  </si>
  <si>
    <t>Shape</t>
  </si>
  <si>
    <t>Circular</t>
  </si>
  <si>
    <t>Octagonal</t>
  </si>
  <si>
    <t xml:space="preserve">Moment of inertia </t>
  </si>
  <si>
    <t>Stock code</t>
  </si>
  <si>
    <t>70mm Oct</t>
  </si>
  <si>
    <t>60mm Oct</t>
  </si>
  <si>
    <t>70mm 1.5</t>
  </si>
  <si>
    <t>135 Ali</t>
  </si>
  <si>
    <t>180 Ali</t>
  </si>
  <si>
    <t>205 Ali</t>
  </si>
  <si>
    <t>250 Ali</t>
  </si>
  <si>
    <t>300 Ali</t>
  </si>
  <si>
    <t>350 Ali</t>
  </si>
  <si>
    <t>Breaking Strain in n</t>
  </si>
  <si>
    <t>vision percentage</t>
  </si>
  <si>
    <t xml:space="preserve">Penetration </t>
  </si>
  <si>
    <t>Description</t>
  </si>
  <si>
    <t>associated lath</t>
  </si>
  <si>
    <t>material</t>
  </si>
  <si>
    <t>75mm plastic</t>
  </si>
  <si>
    <t>75mm</t>
  </si>
  <si>
    <t>75mm cast</t>
  </si>
  <si>
    <t>plastic</t>
  </si>
  <si>
    <t>steel</t>
  </si>
  <si>
    <t>weight in grams</t>
  </si>
  <si>
    <t>75mm wind</t>
  </si>
  <si>
    <t>77t</t>
  </si>
  <si>
    <t>77t plastic</t>
  </si>
  <si>
    <t>95mm</t>
  </si>
  <si>
    <t>Aluminium</t>
  </si>
  <si>
    <t>100mm</t>
  </si>
  <si>
    <t xml:space="preserve"> to confirm</t>
  </si>
  <si>
    <t>Wind</t>
  </si>
  <si>
    <t>Endlock type</t>
  </si>
  <si>
    <t>CD38 perforated</t>
  </si>
  <si>
    <t>CD38 punched</t>
  </si>
  <si>
    <t>75mm 22 swg Brick bond 7.5kg/sqm</t>
  </si>
  <si>
    <t>75mm Wind 22swg Brick bond 7.5kg/sqm</t>
  </si>
  <si>
    <t>75mm  20swg, Brick bond 9.7kg/sqm</t>
  </si>
  <si>
    <t>75mm Wind  20swg, Brick bond 9.7kg/sqm</t>
  </si>
  <si>
    <t>100mm Galv  Insulated 22kg/sqm</t>
  </si>
  <si>
    <t>CD38 punched &amp; glazed</t>
  </si>
  <si>
    <t>CD80 solid</t>
  </si>
  <si>
    <t>CD80 puched</t>
  </si>
  <si>
    <t>CD80 punched and glazed</t>
  </si>
  <si>
    <t>Insulation value</t>
  </si>
  <si>
    <t>none</t>
  </si>
  <si>
    <t>yes</t>
  </si>
  <si>
    <t>Product group</t>
  </si>
  <si>
    <t>Securodoor</t>
  </si>
  <si>
    <t>SecuroShield</t>
  </si>
  <si>
    <t>SecuroGlide</t>
  </si>
  <si>
    <t>AEG/X + REINFORCING ANGLE</t>
  </si>
  <si>
    <t>AEG/R+BOTTOM SLAT HANDLE</t>
  </si>
  <si>
    <t>AEG/R + RUBBER SEAL</t>
  </si>
  <si>
    <t>AEG/DW</t>
  </si>
  <si>
    <t>UPH140</t>
  </si>
  <si>
    <t>UPH240</t>
  </si>
  <si>
    <t>UPH250</t>
  </si>
  <si>
    <t xml:space="preserve">end lock offset </t>
  </si>
  <si>
    <t>MWF05-14-12</t>
  </si>
  <si>
    <t>MWF20-22-12</t>
  </si>
  <si>
    <t>MWF30-28-12</t>
  </si>
  <si>
    <t>MWF30-38-12</t>
  </si>
  <si>
    <t>Ratio</t>
  </si>
  <si>
    <t>CD77 5 Kgs/m2</t>
  </si>
  <si>
    <t>CD90 7 Kgs/m2</t>
  </si>
  <si>
    <t>CD60 9 Kgs/m2</t>
  </si>
  <si>
    <t>CD38 8 Kgs/m2</t>
  </si>
  <si>
    <t>CD150 4 Kgs/m2</t>
  </si>
  <si>
    <t>Manufacturer</t>
  </si>
  <si>
    <t>75mm 20swg, Solid 12.1kg/sqm</t>
  </si>
  <si>
    <t>75mm Wind 20swg Solid 12.1kg/sqm</t>
  </si>
  <si>
    <t>Any cell in red is to be checked</t>
  </si>
  <si>
    <t>75mm  22swg, Solid 9.3kg/sqm</t>
  </si>
  <si>
    <t>75mm Wind  22swg Solid 9.3kg/sqm</t>
  </si>
  <si>
    <t>75mm 18swg, Solid 16 kg/sqm</t>
  </si>
  <si>
    <t>75mm Wind  18swg Solid 16 kg/sqm</t>
  </si>
  <si>
    <t>Carrier strip - 0.5kg at 1090mm</t>
  </si>
  <si>
    <t>95mm ins - 5.38kg at 4160mm</t>
  </si>
  <si>
    <t>95mm bottom - 3.38kg at 4091mm</t>
  </si>
  <si>
    <t>95mm  WM95 13.25kg.sqm</t>
  </si>
  <si>
    <t>WM95 Rail with wireless-rubber 1.54kg/m</t>
  </si>
  <si>
    <t>D rubber 1.64</t>
  </si>
  <si>
    <t>GFA 0.72</t>
  </si>
  <si>
    <t>Triple 0.24</t>
  </si>
  <si>
    <t>SeceuroDoor Traditional (EVO) 75 20g - Tube Motor Shutter</t>
  </si>
  <si>
    <t>YT750SME</t>
  </si>
  <si>
    <t>SeceuroDoor Traditional (EVO) 75 22g - Tube Motor Full Vision Shutter</t>
  </si>
  <si>
    <t>YT752PME</t>
  </si>
  <si>
    <t>SeceuroDoor Traditional (EVO) 75 22g - Tube Motor Shutter</t>
  </si>
  <si>
    <t>YT752SME</t>
  </si>
  <si>
    <t>Level 1 - SeceuroDoor 95 - Insulated Industrial Motor Shutter</t>
  </si>
  <si>
    <t>Y295</t>
  </si>
  <si>
    <t>Level 2 - SeceuroDoor 7502 18g - Industrial Motor Shutter</t>
  </si>
  <si>
    <t>Y758</t>
  </si>
  <si>
    <t>SeceuroDoor 95 - Insulated Industrial Motor Shutter</t>
  </si>
  <si>
    <t>Y195</t>
  </si>
  <si>
    <t>Level 1 - SeceuroDoor Traditional 7501 22g - Spring Operated, Full Vision Shutter</t>
  </si>
  <si>
    <t>YTRAP7501</t>
  </si>
  <si>
    <t>Level 1 - SeceuroDoor Traditional 7501 22g - Spring Operated Shutter</t>
  </si>
  <si>
    <t>YTRAS7501</t>
  </si>
  <si>
    <t>Level 1 - SeceuroDoor Continental 7501 22g - Spring Operated, Full Vision Shutter</t>
  </si>
  <si>
    <t>YCOP7501</t>
  </si>
  <si>
    <t>Level 1 - SeceuroDoor Continental 7501 22g - Spring Operated Shutter</t>
  </si>
  <si>
    <t>YCOS7501</t>
  </si>
  <si>
    <t>Level 1 - SeceuroDoor Traditional 7501 22g - Tube Motor Full Vision Shutter</t>
  </si>
  <si>
    <t>YT752PM7501</t>
  </si>
  <si>
    <t>Level 1 - SeceuroDoor Traditional 7501 22g - Tube Motor Shutter</t>
  </si>
  <si>
    <t>YT752SM7501</t>
  </si>
  <si>
    <t>Level 1 - SeceuroDoor Continental 7501 22g - Tube Motor, Full Vision Shutter</t>
  </si>
  <si>
    <t>YC752PM7501</t>
  </si>
  <si>
    <t>Level 1 - SeceuroDoor Continental 7501 22g - Tube Motor Shutter</t>
  </si>
  <si>
    <t>YC752SM7501</t>
  </si>
  <si>
    <t>SeceuroDoor Traditional 75 22g - Spring Operated, Full Vision Shutter</t>
  </si>
  <si>
    <t>YTRAP</t>
  </si>
  <si>
    <t>SeceuroDoor Traditional 75 22g - Spring Operated Shutter</t>
  </si>
  <si>
    <t>YTRAS</t>
  </si>
  <si>
    <t>SeceuroDoor Continental 75 22g - Spring Operated, Full Vision Shutter</t>
  </si>
  <si>
    <t>YCOP</t>
  </si>
  <si>
    <t>SeceuroDoor Continental 75 22g - Spring Operated Shutter</t>
  </si>
  <si>
    <t>YCOS</t>
  </si>
  <si>
    <t>SeceuroDoor Traditional Plus 75 20g - Tube Motor Shutter</t>
  </si>
  <si>
    <t>YT8750</t>
  </si>
  <si>
    <t>SeceuroDoor Traditional 75 20g - Tube Motor Full Vision Shutter</t>
  </si>
  <si>
    <t>YT750PM</t>
  </si>
  <si>
    <t>SeceuroDoor Traditional 75 20g - Tube Motor Shutter</t>
  </si>
  <si>
    <t>YT750SM</t>
  </si>
  <si>
    <t>SeceuroDoor Traditional 75 22g - Tube Motor Full Vision Shutter</t>
  </si>
  <si>
    <t>YT752PM</t>
  </si>
  <si>
    <t>SeceuroDoor Traditional 75 22g - Tube Motor Shutter</t>
  </si>
  <si>
    <t>YT752SM</t>
  </si>
  <si>
    <t>SeceuroDoor Traditional 77t - Insulated Tube Motor Shutter</t>
  </si>
  <si>
    <t>YT077SM</t>
  </si>
  <si>
    <t>SeceuroDoor Continental 75 20g - Tube Motor Full Vision Shutter</t>
  </si>
  <si>
    <t>YC750PM</t>
  </si>
  <si>
    <t>SeceuroDoor Continental 75 20g - Tube Motor Shutter</t>
  </si>
  <si>
    <t>YC750SM</t>
  </si>
  <si>
    <t>SeceuroDoor Continental 75 22g - Tube Motor, Full Vision Shutter</t>
  </si>
  <si>
    <t>YC752PM</t>
  </si>
  <si>
    <t>SeceuroDoor Continental 75 22g - Tube Motor Shutter</t>
  </si>
  <si>
    <t>YC752SM</t>
  </si>
  <si>
    <t>SeceuroDoor 77c - Insulated Industrial Hand Chain Shutter</t>
  </si>
  <si>
    <t>Y077</t>
  </si>
  <si>
    <t>SeceuroDoor 75c 20g - Industrial Hand Chain Shutter</t>
  </si>
  <si>
    <t>Y750</t>
  </si>
  <si>
    <t>SeceuroDoor 75c 22g - Industrial Hand Chain Shutter</t>
  </si>
  <si>
    <t>Y752</t>
  </si>
  <si>
    <t>SeceuroDoor 100 - Insulated Industrial Motor Shutter</t>
  </si>
  <si>
    <t>Y100</t>
  </si>
  <si>
    <t>SeceuroDoor 77 - Insulated Industrial Motor Shutter</t>
  </si>
  <si>
    <t>SeceuroDoor 75 20g - Industrial Motor Shutter</t>
  </si>
  <si>
    <t>SeceuroDoor 75 22g - Industrial Motor Shutter</t>
  </si>
  <si>
    <t>CODE</t>
  </si>
  <si>
    <t>Lath type</t>
  </si>
  <si>
    <t>Guide type</t>
  </si>
  <si>
    <t>G65s</t>
  </si>
  <si>
    <t>G65w</t>
  </si>
  <si>
    <t>G100s</t>
  </si>
  <si>
    <t>G100w</t>
  </si>
  <si>
    <t>80 wind</t>
  </si>
  <si>
    <t>G80w</t>
  </si>
  <si>
    <t>Notes</t>
  </si>
  <si>
    <t>Reveal offsets</t>
  </si>
  <si>
    <t>width</t>
  </si>
  <si>
    <t>height</t>
  </si>
  <si>
    <t>qty</t>
  </si>
  <si>
    <t>weight</t>
  </si>
  <si>
    <t>m/2</t>
  </si>
  <si>
    <t>Product code</t>
  </si>
  <si>
    <t>Comments</t>
  </si>
  <si>
    <t>Ranger 90 1ph 19-57 1/2"</t>
  </si>
  <si>
    <t>Plate bore</t>
  </si>
  <si>
    <t>Sprokcket bore</t>
  </si>
  <si>
    <t>MT209M1</t>
  </si>
  <si>
    <t>Ranger 90 3 Phase Kit (No Controls)</t>
  </si>
  <si>
    <t>EACH</t>
  </si>
  <si>
    <t>MT259M1</t>
  </si>
  <si>
    <t>Ranger 70 1~ Phase Motor (70Nm/32RPM)</t>
  </si>
  <si>
    <t>MT273M1</t>
  </si>
  <si>
    <t>Ranger 150 3phase</t>
  </si>
  <si>
    <t>MT280M8</t>
  </si>
  <si>
    <t>Ranger Fi 140/80 240/415</t>
  </si>
  <si>
    <t>Ranger150 3ph 12-57 5/8"</t>
  </si>
  <si>
    <t>Ranger220 3ph 12-57 5/8"</t>
  </si>
  <si>
    <t>Ranger220 3ph 15-57 5/8"</t>
  </si>
  <si>
    <t>230.54mm</t>
  </si>
  <si>
    <t>288.18mm</t>
  </si>
  <si>
    <t>Plate diameter</t>
  </si>
  <si>
    <t>345.81mm</t>
  </si>
  <si>
    <t>Chain Breaking Strain in newtons</t>
  </si>
  <si>
    <t>Ranger 90 3ph 12-57 1/2"</t>
  </si>
  <si>
    <t>%</t>
  </si>
  <si>
    <t>Test weight in n</t>
  </si>
  <si>
    <t>axle diameter</t>
  </si>
  <si>
    <t>Chain pull in N</t>
  </si>
  <si>
    <t>Ranger 90 1ph 15-57 1/2"</t>
  </si>
  <si>
    <t>max m2</t>
  </si>
  <si>
    <t>Ranger 70 1ph 19-57 1/2"</t>
  </si>
  <si>
    <t>Motor Total Length</t>
  </si>
  <si>
    <t>spigot plate</t>
  </si>
  <si>
    <t>1.5mm thick</t>
  </si>
  <si>
    <t>3mm shoulder, 18mm pin length total</t>
  </si>
  <si>
    <t>bearing plate</t>
  </si>
  <si>
    <t>3mm thick, 16mm bearing bracket stepoff</t>
  </si>
  <si>
    <t>over cap thickness 3mm</t>
  </si>
  <si>
    <t>endplate</t>
  </si>
  <si>
    <t>bearing bracket</t>
  </si>
  <si>
    <t>dummy cap</t>
  </si>
  <si>
    <t>motor penetration</t>
  </si>
  <si>
    <t>motor head</t>
  </si>
  <si>
    <t>SWS Code</t>
  </si>
  <si>
    <t>MT417M3</t>
  </si>
  <si>
    <t>MT426M3</t>
  </si>
  <si>
    <t>NO CODE</t>
  </si>
  <si>
    <t>MT435M3</t>
  </si>
  <si>
    <t>MT450M3</t>
  </si>
  <si>
    <t>MT465M3</t>
  </si>
  <si>
    <t>MT475M3</t>
  </si>
  <si>
    <t>MT410M3</t>
  </si>
  <si>
    <t>MT315L1/R1 L3/R3</t>
  </si>
  <si>
    <t>MT350L1/R1 L3/R3</t>
  </si>
  <si>
    <t>MT375L1/R1 L3/ R3</t>
  </si>
  <si>
    <t>MT205M2</t>
  </si>
  <si>
    <t>MT206M1</t>
  </si>
  <si>
    <t>MT207M1</t>
  </si>
  <si>
    <t>MT208M1</t>
  </si>
  <si>
    <t>MT236M1</t>
  </si>
  <si>
    <t>MT238M1</t>
  </si>
  <si>
    <t>MT239M1</t>
  </si>
  <si>
    <t>MT240M7</t>
  </si>
  <si>
    <t>MT241M1</t>
  </si>
  <si>
    <t>MT242M1</t>
  </si>
  <si>
    <t>MT260M1</t>
  </si>
  <si>
    <t>MT235M2</t>
  </si>
  <si>
    <t>MT235M1</t>
  </si>
  <si>
    <t>MT251GD</t>
  </si>
  <si>
    <t>MT237M1</t>
  </si>
  <si>
    <t>min axle diameter</t>
  </si>
  <si>
    <t>Ranger150 3ph 19-57 1/2"</t>
  </si>
  <si>
    <t>Ranger 90 3ph 19-57 1/2"</t>
  </si>
  <si>
    <t>Ranger 90 3ph 15-57 1/2"</t>
  </si>
  <si>
    <t>Usage type</t>
  </si>
  <si>
    <t>Hi speed</t>
  </si>
  <si>
    <t>SI 25V.80 FI</t>
  </si>
  <si>
    <t>SI 40.40 FI</t>
  </si>
  <si>
    <t>SI 45.60 FI</t>
  </si>
  <si>
    <t>SI 50.80 FI</t>
  </si>
  <si>
    <t>SI 55.20 FI</t>
  </si>
  <si>
    <t>SI 55.40 FI</t>
  </si>
  <si>
    <t>SI 75.20 FI</t>
  </si>
  <si>
    <t>SI 75.45 FI</t>
  </si>
  <si>
    <t>SI 100.30 FI</t>
  </si>
  <si>
    <t>SI 140.20 FI</t>
  </si>
  <si>
    <t>SI 25HC.15</t>
  </si>
  <si>
    <t>Hi usage</t>
  </si>
  <si>
    <t>SI 40HCV.15</t>
  </si>
  <si>
    <t>SI 40.24</t>
  </si>
  <si>
    <t>SI 55HCV.15</t>
  </si>
  <si>
    <t>SI 60.24</t>
  </si>
  <si>
    <t>SI 75.24</t>
  </si>
  <si>
    <t>SI 100.24</t>
  </si>
  <si>
    <t>JM200</t>
  </si>
  <si>
    <t>JM1000</t>
  </si>
  <si>
    <t>JM1500</t>
  </si>
  <si>
    <t>JM2200</t>
  </si>
  <si>
    <t>F100</t>
  </si>
  <si>
    <t>F160</t>
  </si>
  <si>
    <t>MT280M7</t>
  </si>
  <si>
    <t>MT280M3</t>
  </si>
  <si>
    <t>Price for ref</t>
  </si>
  <si>
    <t>W370c</t>
  </si>
  <si>
    <t>-</t>
  </si>
  <si>
    <t>T-Rail  with D-rubber 5.34kg/m</t>
  </si>
  <si>
    <t>L-Rail with wireless-rubber 3.32kg/m</t>
  </si>
  <si>
    <t>77t with triple chamber rubber 2kg/m</t>
  </si>
  <si>
    <t>West Mercia</t>
  </si>
  <si>
    <t>75mm 20g</t>
  </si>
  <si>
    <t>75mm 22g</t>
  </si>
  <si>
    <t>90mm</t>
  </si>
  <si>
    <t>CRF</t>
  </si>
  <si>
    <t>75mm 18g</t>
  </si>
  <si>
    <t>75mm 22g perf</t>
  </si>
  <si>
    <t>Class</t>
  </si>
  <si>
    <t>Angle thickness</t>
  </si>
  <si>
    <t>Guide</t>
  </si>
  <si>
    <t>Lath</t>
  </si>
  <si>
    <t>95mm  WM95 (Zinc Ali) 11.9kg.sqm</t>
  </si>
  <si>
    <t>Disc size</t>
  </si>
  <si>
    <t>10 3/4" 3g</t>
  </si>
  <si>
    <t>4" 16 g</t>
  </si>
  <si>
    <t>4" 10g</t>
  </si>
  <si>
    <t>5" 10g</t>
  </si>
  <si>
    <t>5.5" 6g</t>
  </si>
  <si>
    <t>7 5/8th" 3g</t>
  </si>
  <si>
    <t>ax134r0</t>
  </si>
  <si>
    <t>ax133r0</t>
  </si>
  <si>
    <t>8 5/8" 3g</t>
  </si>
  <si>
    <t>Max. Catch Weight (kg) per Tube Diameter and Safety Break</t>
  </si>
  <si>
    <t xml:space="preserve"> GDB 18</t>
  </si>
  <si>
    <r>
      <t xml:space="preserve">RSB 1 / 2 </t>
    </r>
    <r>
      <rPr>
        <b/>
        <sz val="8"/>
        <rFont val="Arial"/>
        <family val="2"/>
      </rPr>
      <t>(RSB1-30)</t>
    </r>
  </si>
  <si>
    <r>
      <t xml:space="preserve">RSB 2 / 3 </t>
    </r>
    <r>
      <rPr>
        <b/>
        <sz val="8"/>
        <rFont val="Arial"/>
        <family val="2"/>
      </rPr>
      <t>(RSB1-40)</t>
    </r>
  </si>
  <si>
    <r>
      <t xml:space="preserve">RSB 4 </t>
    </r>
    <r>
      <rPr>
        <b/>
        <sz val="8"/>
        <rFont val="Arial"/>
        <family val="2"/>
      </rPr>
      <t>(PCM10A)</t>
    </r>
  </si>
  <si>
    <t>TA5</t>
  </si>
  <si>
    <t>TA6</t>
  </si>
  <si>
    <t>Tube O/D (mm)</t>
  </si>
  <si>
    <t>.</t>
  </si>
  <si>
    <t>X</t>
  </si>
  <si>
    <t>FG 40 -30</t>
  </si>
  <si>
    <t>FG 40 -35</t>
  </si>
  <si>
    <t>FG 80 -40</t>
  </si>
  <si>
    <t>FG 120 -50</t>
  </si>
  <si>
    <t>FG 220 -60</t>
  </si>
  <si>
    <t>FG 360 - 80</t>
  </si>
  <si>
    <t>GT40</t>
  </si>
  <si>
    <t>GT30</t>
  </si>
  <si>
    <t>GT20</t>
  </si>
  <si>
    <t>GT60</t>
  </si>
  <si>
    <t>GT80</t>
  </si>
  <si>
    <t>GT120</t>
  </si>
  <si>
    <t>disc agp</t>
  </si>
  <si>
    <t>193 x 6.3</t>
  </si>
  <si>
    <t>70mm x 1.2</t>
  </si>
  <si>
    <t>60mm x 1.2</t>
  </si>
  <si>
    <t>6  5/8th" 6g</t>
  </si>
  <si>
    <t>273 x 5.89</t>
  </si>
  <si>
    <t>KE 120.24</t>
  </si>
  <si>
    <t>230/415</t>
  </si>
  <si>
    <t>Sprocket Bore size mm</t>
  </si>
  <si>
    <t>Platewheel Bore size mm</t>
  </si>
  <si>
    <t>Disc o/d</t>
  </si>
  <si>
    <t>Disc thickness</t>
  </si>
  <si>
    <t>Disc bore</t>
  </si>
  <si>
    <t>Stock ref</t>
  </si>
  <si>
    <t>SWS stock</t>
  </si>
  <si>
    <t xml:space="preserve">Yes </t>
  </si>
  <si>
    <t>Supplier</t>
  </si>
  <si>
    <t>NVM</t>
  </si>
  <si>
    <t>KE 20.24 19-57 3/4"</t>
  </si>
  <si>
    <t>KE 30.24  19-57 3/4"</t>
  </si>
  <si>
    <t>KE 40.24  19-57 1"</t>
  </si>
  <si>
    <t>KE 60.24   19-57 1"</t>
  </si>
  <si>
    <t>KE 80.24   19-57 1 1/4"</t>
  </si>
  <si>
    <t>Ranger 70 1ph 15-57 1/2"</t>
  </si>
  <si>
    <t>CD300 4.5 Kgs/m3</t>
  </si>
  <si>
    <t>-----------------------------------</t>
  </si>
  <si>
    <t>Ranger150 3ph 19-57 5/8"</t>
  </si>
  <si>
    <t>77 plastic</t>
  </si>
  <si>
    <t>CD77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</si>
</sst>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44" formatCode="_-&quot;£&quot;* #,##0.00_-;\-&quot;£&quot;* #,##0.00_-;_-&quot;£&quot;* &quot;-&quot;??_-;_-@_-"/>
    <numFmt numFmtId="164" formatCode="0.0"/>
    <numFmt numFmtId="165" formatCode="0.000"/>
  </numFmts>
  <fonts count="27" x14ac:knownFonts="1">
    <font>
      <sz val="11"/>
      <color theme="1"/>
      <name val="Calibri"/>
      <family val="2"/>
      <scheme val="minor"/>
    </font>
    <font>
      <sz val="8"/>
      <name val="Calibri"/>
      <family val="2"/>
      <scheme val="minor"/>
    </font>
    <font>
      <sz val="11"/>
      <color theme="1"/>
      <name val="Calibri"/>
      <family val="2"/>
      <scheme val="minor"/>
    </font>
    <font>
      <b/>
      <sz val="9"/>
      <color theme="1"/>
      <name val="Arial"/>
      <family val="2"/>
    </font>
    <font>
      <sz val="11"/>
      <color theme="1"/>
      <name val="Arial"/>
      <family val="2"/>
    </font>
    <font>
      <sz val="9"/>
      <color theme="1"/>
      <name val="Arial"/>
      <family val="2"/>
    </font>
    <font>
      <sz val="10"/>
      <name val="Arial"/>
      <family val="2"/>
    </font>
    <font>
      <sz val="10"/>
      <color theme="1"/>
      <name val="Arial"/>
      <family val="2"/>
    </font>
    <font>
      <b/>
      <sz val="11"/>
      <color theme="1"/>
      <name val="Calibri"/>
      <family val="2"/>
      <scheme val="minor"/>
    </font>
    <font>
      <sz val="9"/>
      <color indexed="81"/>
      <name val="Tahoma"/>
      <family val="2"/>
    </font>
    <font>
      <b/>
      <sz val="9"/>
      <color indexed="81"/>
      <name val="Tahoma"/>
      <family val="2"/>
    </font>
    <font>
      <b/>
      <sz val="12"/>
      <name val="Arial"/>
      <family val="2"/>
    </font>
    <font>
      <b/>
      <sz val="10"/>
      <name val="Arial"/>
      <family val="2"/>
    </font>
    <font>
      <b/>
      <sz val="7"/>
      <name val="Arial"/>
      <family val="2"/>
    </font>
    <font>
      <sz val="7"/>
      <name val="Arial"/>
      <family val="2"/>
    </font>
    <font>
      <sz val="11"/>
      <name val="Calibri"/>
      <family val="2"/>
      <scheme val="minor"/>
    </font>
    <font>
      <sz val="11"/>
      <color rgb="FF1A1C1E"/>
      <name val="Calibri"/>
      <family val="2"/>
      <scheme val="minor"/>
    </font>
    <font>
      <sz val="11"/>
      <name val="Arial"/>
      <family val="2"/>
    </font>
    <font>
      <sz val="9"/>
      <color theme="1"/>
      <name val="Calibri"/>
      <family val="2"/>
      <scheme val="minor"/>
    </font>
    <font>
      <sz val="12"/>
      <color theme="1"/>
      <name val="Aptos"/>
      <family val="2"/>
    </font>
    <font>
      <sz val="6"/>
      <color theme="1"/>
      <name val="Arial"/>
      <family val="2"/>
    </font>
    <font>
      <i/>
      <sz val="9"/>
      <color rgb="FF2196F3"/>
      <name val="Arial"/>
      <family val="2"/>
    </font>
    <font>
      <sz val="11"/>
      <color rgb="FF000000"/>
      <name val="Calibri"/>
      <family val="2"/>
    </font>
    <font>
      <b/>
      <sz val="8"/>
      <name val="Arial"/>
      <family val="2"/>
    </font>
    <font>
      <b/>
      <sz val="10"/>
      <color theme="1"/>
      <name val="Arial"/>
      <family val="2"/>
    </font>
    <font>
      <sz val="11"/>
      <color theme="1"/>
      <name val="Calibri"/>
      <family val="2"/>
      <scheme val="minor"/>
    </font>
    <font>
      <sz val="11"/>
      <color rgb="FF2E2F3C"/>
      <name val="Calibri"/>
      <family val="2"/>
      <scheme val="minor"/>
    </font>
  </fonts>
  <fills count="17">
    <fill>
      <patternFill patternType="none"/>
    </fill>
    <fill>
      <patternFill patternType="gray125"/>
    </fill>
    <fill>
      <patternFill patternType="solid">
        <fgColor theme="4" tint="0.79998168889431442"/>
        <bgColor indexed="65"/>
      </patternFill>
    </fill>
    <fill>
      <patternFill patternType="solid">
        <fgColor theme="0" tint="-0.14999847407452621"/>
        <bgColor indexed="64"/>
      </patternFill>
    </fill>
    <fill>
      <patternFill patternType="solid">
        <fgColor theme="4" tint="0.59999389629810485"/>
        <bgColor indexed="64"/>
      </patternFill>
    </fill>
    <fill>
      <patternFill patternType="solid">
        <fgColor theme="0" tint="-0.249977111117893"/>
        <bgColor indexed="64"/>
      </patternFill>
    </fill>
    <fill>
      <patternFill patternType="solid">
        <fgColor rgb="FFEE0000"/>
        <bgColor indexed="64"/>
      </patternFill>
    </fill>
    <fill>
      <patternFill patternType="solid">
        <fgColor rgb="FFFF0000"/>
        <bgColor indexed="64"/>
      </patternFill>
    </fill>
    <fill>
      <patternFill patternType="solid">
        <fgColor rgb="FF92D050"/>
        <bgColor indexed="64"/>
      </patternFill>
    </fill>
    <fill>
      <patternFill patternType="solid">
        <fgColor theme="0" tint="-0.34998626667073579"/>
        <bgColor indexed="64"/>
      </patternFill>
    </fill>
    <fill>
      <patternFill patternType="solid">
        <fgColor rgb="FFF9F9FB"/>
        <bgColor indexed="64"/>
      </patternFill>
    </fill>
    <fill>
      <patternFill patternType="solid">
        <fgColor theme="6" tint="0.59999389629810485"/>
        <bgColor indexed="64"/>
      </patternFill>
    </fill>
    <fill>
      <patternFill patternType="solid">
        <fgColor theme="4" tint="0.79998168889431442"/>
        <bgColor theme="4" tint="0.79998168889431442"/>
      </patternFill>
    </fill>
    <fill>
      <patternFill patternType="solid">
        <fgColor theme="8" tint="0.39997558519241921"/>
        <bgColor indexed="64"/>
      </patternFill>
    </fill>
    <fill>
      <patternFill patternType="solid">
        <fgColor rgb="FFFFFF99"/>
        <bgColor indexed="64"/>
      </patternFill>
    </fill>
    <fill>
      <patternFill patternType="solid">
        <fgColor theme="5" tint="0.79998168889431442"/>
        <bgColor indexed="64"/>
      </patternFill>
    </fill>
    <fill>
      <patternFill patternType="solid">
        <fgColor theme="8" tint="0.79998168889431442"/>
        <bgColor indexed="64"/>
      </patternFill>
    </fill>
  </fills>
  <borders count="27">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diagonal/>
    </border>
    <border>
      <left style="thin">
        <color rgb="FFD0D7E5"/>
      </left>
      <right style="thin">
        <color rgb="FFD0D7E5"/>
      </right>
      <top style="thin">
        <color rgb="FFD0D7E5"/>
      </top>
      <bottom style="thin">
        <color rgb="FFD0D7E5"/>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style="thin">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style="medium">
        <color indexed="64"/>
      </left>
      <right style="thin">
        <color indexed="64"/>
      </right>
      <top/>
      <bottom style="medium">
        <color indexed="64"/>
      </bottom>
      <diagonal/>
    </border>
    <border>
      <left style="thin">
        <color indexed="64"/>
      </left>
      <right style="thin">
        <color indexed="64"/>
      </right>
      <top/>
      <bottom style="medium">
        <color indexed="64"/>
      </bottom>
      <diagonal/>
    </border>
    <border>
      <left style="thin">
        <color indexed="64"/>
      </left>
      <right style="medium">
        <color indexed="64"/>
      </right>
      <top/>
      <bottom style="medium">
        <color indexed="64"/>
      </bottom>
      <diagonal/>
    </border>
    <border>
      <left style="medium">
        <color indexed="64"/>
      </left>
      <right/>
      <top/>
      <bottom style="thin">
        <color indexed="64"/>
      </bottom>
      <diagonal/>
    </border>
    <border>
      <left style="medium">
        <color indexed="64"/>
      </left>
      <right style="thin">
        <color indexed="64"/>
      </right>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style="medium">
        <color indexed="64"/>
      </right>
      <top/>
      <bottom style="thin">
        <color indexed="64"/>
      </bottom>
      <diagonal/>
    </border>
    <border>
      <left style="medium">
        <color indexed="64"/>
      </left>
      <right/>
      <top style="thin">
        <color indexed="64"/>
      </top>
      <bottom style="thin">
        <color indexed="64"/>
      </bottom>
      <diagonal/>
    </border>
    <border>
      <left style="medium">
        <color indexed="64"/>
      </left>
      <right style="thin">
        <color indexed="64"/>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top style="thin">
        <color indexed="64"/>
      </top>
      <bottom style="medium">
        <color indexed="64"/>
      </bottom>
      <diagonal/>
    </border>
    <border>
      <left style="medium">
        <color indexed="64"/>
      </left>
      <right style="thin">
        <color indexed="64"/>
      </right>
      <top style="thin">
        <color indexed="64"/>
      </top>
      <bottom style="medium">
        <color indexed="64"/>
      </bottom>
      <diagonal/>
    </border>
    <border>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s>
  <cellStyleXfs count="4">
    <xf numFmtId="0" fontId="0" fillId="0" borderId="0"/>
    <xf numFmtId="0" fontId="2" fillId="2" borderId="0" applyNumberFormat="0" applyBorder="0" applyAlignment="0" applyProtection="0"/>
    <xf numFmtId="0" fontId="4" fillId="0" borderId="0"/>
    <xf numFmtId="44" fontId="2" fillId="0" borderId="0" applyFont="0" applyFill="0" applyBorder="0" applyAlignment="0" applyProtection="0"/>
  </cellStyleXfs>
  <cellXfs count="158">
    <xf numFmtId="0" fontId="0" fillId="0" borderId="0" xfId="0"/>
    <xf numFmtId="0" fontId="0" fillId="0" borderId="0" xfId="0" applyAlignment="1">
      <alignment horizontal="center" vertical="center"/>
    </xf>
    <xf numFmtId="2" fontId="0" fillId="0" borderId="0" xfId="0" applyNumberFormat="1" applyAlignment="1">
      <alignment horizontal="center" vertical="center"/>
    </xf>
    <xf numFmtId="0" fontId="0" fillId="0" borderId="0" xfId="0" applyAlignment="1">
      <alignment horizontal="left" vertical="center"/>
    </xf>
    <xf numFmtId="0" fontId="5" fillId="0" borderId="1" xfId="0" applyFont="1" applyBorder="1" applyAlignment="1">
      <alignment horizontal="center"/>
    </xf>
    <xf numFmtId="0" fontId="5" fillId="0" borderId="1" xfId="1" applyFont="1" applyFill="1" applyBorder="1" applyAlignment="1" applyProtection="1">
      <alignment horizontal="center"/>
      <protection hidden="1"/>
    </xf>
    <xf numFmtId="0" fontId="0" fillId="0" borderId="0" xfId="0" applyAlignment="1">
      <alignment horizontal="center"/>
    </xf>
    <xf numFmtId="0" fontId="11" fillId="0" borderId="0" xfId="0" applyFont="1" applyAlignment="1">
      <alignment horizontal="center"/>
    </xf>
    <xf numFmtId="0" fontId="12" fillId="0" borderId="0" xfId="0" applyFont="1" applyAlignment="1">
      <alignment horizontal="center"/>
    </xf>
    <xf numFmtId="0" fontId="6" fillId="0" borderId="0" xfId="0" applyFont="1" applyAlignment="1">
      <alignment horizontal="center"/>
    </xf>
    <xf numFmtId="0" fontId="0" fillId="0" borderId="0" xfId="0" applyAlignment="1">
      <alignment horizontal="left" vertical="center" wrapText="1"/>
    </xf>
    <xf numFmtId="0" fontId="0" fillId="0" borderId="0" xfId="0" applyAlignment="1">
      <alignment horizontal="center" vertical="center" wrapText="1"/>
    </xf>
    <xf numFmtId="0" fontId="0" fillId="0" borderId="0" xfId="0" applyAlignment="1">
      <alignment wrapText="1"/>
    </xf>
    <xf numFmtId="0" fontId="0" fillId="0" borderId="1" xfId="0" applyBorder="1"/>
    <xf numFmtId="0" fontId="5" fillId="0" borderId="1" xfId="0" applyFont="1" applyBorder="1" applyAlignment="1">
      <alignment horizontal="center" vertical="center"/>
    </xf>
    <xf numFmtId="0" fontId="0" fillId="0" borderId="1" xfId="0" applyBorder="1" applyAlignment="1">
      <alignment horizontal="center" vertical="center"/>
    </xf>
    <xf numFmtId="0" fontId="6" fillId="0" borderId="1" xfId="0" applyFont="1" applyBorder="1" applyAlignment="1">
      <alignment horizontal="center" vertical="center"/>
    </xf>
    <xf numFmtId="0" fontId="13" fillId="0" borderId="0" xfId="0" applyFont="1" applyAlignment="1">
      <alignment horizontal="left" vertical="center" wrapText="1" indent="1"/>
    </xf>
    <xf numFmtId="0" fontId="14" fillId="0" borderId="0" xfId="0" applyFont="1" applyAlignment="1">
      <alignment horizontal="left" vertical="center" wrapText="1" indent="1"/>
    </xf>
    <xf numFmtId="0" fontId="14" fillId="0" borderId="0" xfId="0" applyFont="1" applyAlignment="1">
      <alignment horizontal="left" vertical="center" wrapText="1" indent="2"/>
    </xf>
    <xf numFmtId="0" fontId="14" fillId="0" borderId="0" xfId="0" applyFont="1" applyAlignment="1">
      <alignment horizontal="left" vertical="center" wrapText="1" indent="3"/>
    </xf>
    <xf numFmtId="0" fontId="13" fillId="0" borderId="0" xfId="0" applyFont="1" applyAlignment="1">
      <alignment horizontal="left" vertical="center" wrapText="1" indent="3"/>
    </xf>
    <xf numFmtId="0" fontId="5" fillId="4" borderId="1" xfId="1" applyFont="1" applyFill="1" applyBorder="1" applyAlignment="1" applyProtection="1">
      <alignment horizontal="center"/>
      <protection hidden="1"/>
    </xf>
    <xf numFmtId="0" fontId="5" fillId="4" borderId="1" xfId="0" applyFont="1" applyFill="1" applyBorder="1" applyAlignment="1">
      <alignment horizontal="center"/>
    </xf>
    <xf numFmtId="1" fontId="0" fillId="0" borderId="0" xfId="0" applyNumberFormat="1"/>
    <xf numFmtId="0" fontId="3" fillId="0" borderId="0" xfId="2" applyFont="1" applyAlignment="1" applyProtection="1">
      <alignment horizontal="center" vertical="center" wrapText="1"/>
      <protection hidden="1"/>
    </xf>
    <xf numFmtId="0" fontId="3" fillId="0" borderId="0" xfId="1" applyFont="1" applyFill="1" applyBorder="1" applyAlignment="1" applyProtection="1">
      <alignment horizontal="center"/>
      <protection hidden="1"/>
    </xf>
    <xf numFmtId="0" fontId="3" fillId="0" borderId="0" xfId="0" applyFont="1" applyAlignment="1">
      <alignment horizontal="center"/>
    </xf>
    <xf numFmtId="0" fontId="8" fillId="5" borderId="1" xfId="0" applyFont="1" applyFill="1" applyBorder="1" applyAlignment="1">
      <alignment horizontal="center" vertical="center" wrapText="1"/>
    </xf>
    <xf numFmtId="0" fontId="3" fillId="5" borderId="1" xfId="2" applyFont="1" applyFill="1" applyBorder="1" applyAlignment="1" applyProtection="1">
      <alignment horizontal="center" vertical="center" wrapText="1"/>
      <protection hidden="1"/>
    </xf>
    <xf numFmtId="0" fontId="7" fillId="0" borderId="1" xfId="0" applyFont="1" applyBorder="1" applyAlignment="1">
      <alignment horizontal="center" vertical="center"/>
    </xf>
    <xf numFmtId="0" fontId="0" fillId="6" borderId="1" xfId="0" applyFill="1" applyBorder="1" applyAlignment="1">
      <alignment horizontal="center" vertical="center"/>
    </xf>
    <xf numFmtId="0" fontId="7" fillId="6" borderId="1" xfId="0" applyFont="1" applyFill="1" applyBorder="1" applyAlignment="1">
      <alignment horizontal="center" vertical="center"/>
    </xf>
    <xf numFmtId="164" fontId="0" fillId="0" borderId="0" xfId="0" applyNumberFormat="1" applyAlignment="1">
      <alignment horizontal="center" vertical="center"/>
    </xf>
    <xf numFmtId="1" fontId="0" fillId="0" borderId="0" xfId="0" applyNumberFormat="1" applyAlignment="1">
      <alignment horizontal="center" vertical="center"/>
    </xf>
    <xf numFmtId="0" fontId="0" fillId="7" borderId="0" xfId="0" applyFill="1"/>
    <xf numFmtId="0" fontId="0" fillId="0" borderId="0" xfId="0" applyAlignment="1">
      <alignment horizontal="left"/>
    </xf>
    <xf numFmtId="0" fontId="5" fillId="0" borderId="1" xfId="0" applyFont="1" applyBorder="1" applyAlignment="1" applyProtection="1">
      <alignment horizontal="left"/>
      <protection hidden="1"/>
    </xf>
    <xf numFmtId="2" fontId="5" fillId="0" borderId="1" xfId="0" applyNumberFormat="1" applyFont="1" applyBorder="1" applyAlignment="1">
      <alignment horizontal="center" vertical="center"/>
    </xf>
    <xf numFmtId="0" fontId="8" fillId="3" borderId="1" xfId="0" applyFont="1" applyFill="1" applyBorder="1" applyAlignment="1">
      <alignment horizontal="center" vertical="center"/>
    </xf>
    <xf numFmtId="0" fontId="8" fillId="3" borderId="1" xfId="0" applyFont="1" applyFill="1" applyBorder="1" applyAlignment="1">
      <alignment horizontal="center" vertical="center" wrapText="1"/>
    </xf>
    <xf numFmtId="0" fontId="3" fillId="3" borderId="1" xfId="2" applyFont="1" applyFill="1" applyBorder="1" applyAlignment="1" applyProtection="1">
      <alignment horizontal="center" vertical="center" wrapText="1"/>
      <protection hidden="1"/>
    </xf>
    <xf numFmtId="2" fontId="3" fillId="3" borderId="1" xfId="2" applyNumberFormat="1" applyFont="1" applyFill="1" applyBorder="1" applyAlignment="1" applyProtection="1">
      <alignment horizontal="center" vertical="center" wrapText="1"/>
      <protection hidden="1"/>
    </xf>
    <xf numFmtId="0" fontId="5" fillId="4" borderId="1" xfId="0" applyFont="1" applyFill="1" applyBorder="1" applyAlignment="1" applyProtection="1">
      <alignment horizontal="left"/>
      <protection hidden="1"/>
    </xf>
    <xf numFmtId="2" fontId="5" fillId="4" borderId="1" xfId="0" applyNumberFormat="1" applyFont="1" applyFill="1" applyBorder="1" applyAlignment="1">
      <alignment horizontal="center" vertical="center"/>
    </xf>
    <xf numFmtId="0" fontId="0" fillId="0" borderId="1" xfId="0" applyBorder="1" applyAlignment="1">
      <alignment horizontal="center"/>
    </xf>
    <xf numFmtId="0" fontId="0" fillId="3" borderId="1" xfId="0" applyFill="1" applyBorder="1" applyAlignment="1">
      <alignment horizontal="center" vertical="center"/>
    </xf>
    <xf numFmtId="0" fontId="0" fillId="0" borderId="0" xfId="0" applyAlignment="1">
      <alignment vertical="center" wrapText="1"/>
    </xf>
    <xf numFmtId="0" fontId="6" fillId="3" borderId="1" xfId="0" applyFont="1" applyFill="1" applyBorder="1" applyAlignment="1">
      <alignment horizontal="center" vertical="center"/>
    </xf>
    <xf numFmtId="0" fontId="6" fillId="3" borderId="1" xfId="0" applyFont="1" applyFill="1" applyBorder="1" applyAlignment="1">
      <alignment horizontal="center" vertical="center" wrapText="1"/>
    </xf>
    <xf numFmtId="0" fontId="0" fillId="3" borderId="1" xfId="0" applyFill="1" applyBorder="1" applyAlignment="1">
      <alignment horizontal="center" vertical="center" wrapText="1"/>
    </xf>
    <xf numFmtId="0" fontId="15" fillId="3" borderId="1" xfId="0" applyFont="1" applyFill="1" applyBorder="1" applyAlignment="1">
      <alignment horizontal="center" vertical="center" wrapText="1"/>
    </xf>
    <xf numFmtId="0" fontId="15" fillId="3" borderId="1" xfId="0" applyFont="1" applyFill="1" applyBorder="1" applyAlignment="1">
      <alignment horizontal="center" vertical="center"/>
    </xf>
    <xf numFmtId="0" fontId="5" fillId="0" borderId="0" xfId="1" applyFont="1" applyFill="1" applyBorder="1" applyAlignment="1" applyProtection="1">
      <alignment horizontal="center"/>
      <protection hidden="1"/>
    </xf>
    <xf numFmtId="0" fontId="5" fillId="4" borderId="0" xfId="1" applyFont="1" applyFill="1" applyBorder="1" applyAlignment="1" applyProtection="1">
      <alignment horizontal="center"/>
      <protection hidden="1"/>
    </xf>
    <xf numFmtId="0" fontId="0" fillId="3" borderId="0" xfId="0" applyFill="1" applyAlignment="1">
      <alignment horizontal="center" vertical="center" wrapText="1"/>
    </xf>
    <xf numFmtId="0" fontId="16" fillId="3" borderId="0" xfId="0" applyFont="1" applyFill="1" applyAlignment="1">
      <alignment horizontal="center" vertical="center" wrapText="1"/>
    </xf>
    <xf numFmtId="0" fontId="0" fillId="0" borderId="2" xfId="0" applyBorder="1" applyAlignment="1">
      <alignment horizontal="center" vertical="center"/>
    </xf>
    <xf numFmtId="0" fontId="17" fillId="0" borderId="0" xfId="0" applyFont="1" applyAlignment="1">
      <alignment horizontal="center"/>
    </xf>
    <xf numFmtId="0" fontId="6" fillId="0" borderId="0" xfId="0" applyFont="1"/>
    <xf numFmtId="0" fontId="0" fillId="7" borderId="0" xfId="0" applyFill="1" applyAlignment="1">
      <alignment horizontal="left"/>
    </xf>
    <xf numFmtId="0" fontId="0" fillId="7" borderId="0" xfId="0" applyFill="1" applyAlignment="1">
      <alignment horizontal="center"/>
    </xf>
    <xf numFmtId="0" fontId="0" fillId="0" borderId="0" xfId="0" applyAlignment="1">
      <alignment horizontal="center" wrapText="1"/>
    </xf>
    <xf numFmtId="0" fontId="18" fillId="0" borderId="0" xfId="0" applyFont="1" applyAlignment="1">
      <alignment horizontal="center" vertical="center"/>
    </xf>
    <xf numFmtId="0" fontId="18" fillId="0" borderId="0" xfId="0" applyFont="1" applyAlignment="1">
      <alignment horizontal="center"/>
    </xf>
    <xf numFmtId="0" fontId="18" fillId="0" borderId="0" xfId="0" applyFont="1"/>
    <xf numFmtId="0" fontId="0" fillId="7" borderId="0" xfId="0" applyFill="1" applyAlignment="1">
      <alignment horizontal="center" vertical="center"/>
    </xf>
    <xf numFmtId="0" fontId="5" fillId="7" borderId="1" xfId="1" applyFont="1" applyFill="1" applyBorder="1" applyAlignment="1" applyProtection="1">
      <alignment horizontal="center"/>
      <protection hidden="1"/>
    </xf>
    <xf numFmtId="0" fontId="0" fillId="7" borderId="1" xfId="0" applyFill="1" applyBorder="1"/>
    <xf numFmtId="2" fontId="5" fillId="7" borderId="1" xfId="0" applyNumberFormat="1" applyFont="1" applyFill="1" applyBorder="1" applyAlignment="1">
      <alignment horizontal="center" vertical="center"/>
    </xf>
    <xf numFmtId="0" fontId="0" fillId="8" borderId="0" xfId="0" applyFill="1"/>
    <xf numFmtId="0" fontId="0" fillId="0" borderId="0" xfId="0" applyAlignment="1">
      <alignment vertical="center"/>
    </xf>
    <xf numFmtId="0" fontId="19" fillId="0" borderId="0" xfId="0" applyFont="1" applyAlignment="1">
      <alignment vertical="center"/>
    </xf>
    <xf numFmtId="0" fontId="0" fillId="9" borderId="1" xfId="0" applyFill="1" applyBorder="1"/>
    <xf numFmtId="0" fontId="0" fillId="9" borderId="1" xfId="0" applyFill="1" applyBorder="1" applyAlignment="1">
      <alignment horizontal="center"/>
    </xf>
    <xf numFmtId="0" fontId="0" fillId="9" borderId="0" xfId="0" applyFill="1" applyAlignment="1">
      <alignment horizontal="center"/>
    </xf>
    <xf numFmtId="0" fontId="0" fillId="9" borderId="0" xfId="0" applyFill="1"/>
    <xf numFmtId="0" fontId="18" fillId="9" borderId="0" xfId="0" applyFont="1" applyFill="1"/>
    <xf numFmtId="0" fontId="5" fillId="9" borderId="1" xfId="0" applyFont="1" applyFill="1" applyBorder="1" applyAlignment="1">
      <alignment horizontal="center"/>
    </xf>
    <xf numFmtId="2" fontId="5" fillId="9" borderId="1" xfId="0" applyNumberFormat="1" applyFont="1" applyFill="1" applyBorder="1" applyAlignment="1">
      <alignment horizontal="center" vertical="center"/>
    </xf>
    <xf numFmtId="0" fontId="5" fillId="9" borderId="1" xfId="1" applyFont="1" applyFill="1" applyBorder="1" applyAlignment="1" applyProtection="1">
      <alignment horizontal="center"/>
      <protection hidden="1"/>
    </xf>
    <xf numFmtId="0" fontId="5" fillId="9" borderId="0" xfId="1" applyFont="1" applyFill="1" applyBorder="1" applyAlignment="1" applyProtection="1">
      <alignment horizontal="center"/>
      <protection hidden="1"/>
    </xf>
    <xf numFmtId="0" fontId="20" fillId="10" borderId="0" xfId="0" applyFont="1" applyFill="1" applyAlignment="1">
      <alignment vertical="center" wrapText="1"/>
    </xf>
    <xf numFmtId="0" fontId="0" fillId="10" borderId="0" xfId="0" applyFill="1"/>
    <xf numFmtId="0" fontId="21" fillId="10" borderId="0" xfId="0" applyFont="1" applyFill="1" applyAlignment="1">
      <alignment horizontal="center" vertical="center" wrapText="1"/>
    </xf>
    <xf numFmtId="0" fontId="22" fillId="11" borderId="3" xfId="0" applyFont="1" applyFill="1" applyBorder="1" applyAlignment="1">
      <alignment vertical="center" wrapText="1"/>
    </xf>
    <xf numFmtId="0" fontId="22" fillId="11" borderId="3" xfId="0" applyFont="1" applyFill="1" applyBorder="1" applyAlignment="1">
      <alignment horizontal="right" vertical="center" wrapText="1"/>
    </xf>
    <xf numFmtId="0" fontId="6" fillId="3" borderId="1" xfId="0" applyFont="1" applyFill="1" applyBorder="1" applyAlignment="1">
      <alignment wrapText="1"/>
    </xf>
    <xf numFmtId="0" fontId="0" fillId="8" borderId="0" xfId="0" applyFill="1" applyAlignment="1">
      <alignment horizontal="center"/>
    </xf>
    <xf numFmtId="1" fontId="0" fillId="0" borderId="0" xfId="0" applyNumberFormat="1" applyAlignment="1">
      <alignment horizontal="center"/>
    </xf>
    <xf numFmtId="1" fontId="0" fillId="8" borderId="0" xfId="0" applyNumberFormat="1" applyFill="1" applyAlignment="1">
      <alignment horizontal="center"/>
    </xf>
    <xf numFmtId="164" fontId="0" fillId="0" borderId="0" xfId="0" applyNumberFormat="1" applyAlignment="1">
      <alignment horizontal="center"/>
    </xf>
    <xf numFmtId="164" fontId="0" fillId="8" borderId="0" xfId="0" applyNumberFormat="1" applyFill="1" applyAlignment="1">
      <alignment horizontal="center"/>
    </xf>
    <xf numFmtId="164" fontId="0" fillId="9" borderId="0" xfId="0" applyNumberFormat="1" applyFill="1" applyAlignment="1">
      <alignment horizontal="center"/>
    </xf>
    <xf numFmtId="0" fontId="0" fillId="3" borderId="0" xfId="0" applyFill="1" applyAlignment="1">
      <alignment horizontal="center" vertical="center"/>
    </xf>
    <xf numFmtId="0" fontId="0" fillId="7" borderId="0" xfId="0" applyFill="1" applyAlignment="1">
      <alignment horizontal="left" vertical="center"/>
    </xf>
    <xf numFmtId="2" fontId="0" fillId="7" borderId="0" xfId="0" applyNumberFormat="1" applyFill="1" applyAlignment="1">
      <alignment horizontal="center" vertical="center"/>
    </xf>
    <xf numFmtId="44" fontId="0" fillId="0" borderId="0" xfId="3" applyFont="1" applyAlignment="1">
      <alignment wrapText="1"/>
    </xf>
    <xf numFmtId="44" fontId="0" fillId="0" borderId="0" xfId="3" applyFont="1"/>
    <xf numFmtId="44" fontId="0" fillId="7" borderId="0" xfId="3" applyFont="1" applyFill="1"/>
    <xf numFmtId="44" fontId="0" fillId="0" borderId="0" xfId="3" applyFont="1" applyAlignment="1">
      <alignment horizontal="left" vertical="center"/>
    </xf>
    <xf numFmtId="44" fontId="0" fillId="0" borderId="0" xfId="0" applyNumberFormat="1"/>
    <xf numFmtId="164" fontId="0" fillId="7" borderId="0" xfId="0" applyNumberFormat="1" applyFill="1" applyAlignment="1">
      <alignment horizontal="center"/>
    </xf>
    <xf numFmtId="1" fontId="0" fillId="7" borderId="0" xfId="0" applyNumberFormat="1" applyFill="1" applyAlignment="1">
      <alignment horizontal="center"/>
    </xf>
    <xf numFmtId="0" fontId="15" fillId="0" borderId="0" xfId="0" applyFont="1" applyAlignment="1">
      <alignment horizontal="center"/>
    </xf>
    <xf numFmtId="0" fontId="15" fillId="0" borderId="0" xfId="0" applyFont="1" applyAlignment="1">
      <alignment vertical="center" wrapText="1"/>
    </xf>
    <xf numFmtId="0" fontId="15" fillId="8" borderId="0" xfId="0" applyFont="1" applyFill="1" applyAlignment="1">
      <alignment vertical="center" wrapText="1"/>
    </xf>
    <xf numFmtId="0" fontId="12" fillId="0" borderId="7" xfId="0" applyFont="1" applyBorder="1" applyAlignment="1">
      <alignment horizontal="center" vertical="center" wrapText="1"/>
    </xf>
    <xf numFmtId="0" fontId="12" fillId="0" borderId="8" xfId="0" applyFont="1" applyBorder="1" applyAlignment="1">
      <alignment horizontal="center" vertical="center" wrapText="1"/>
    </xf>
    <xf numFmtId="0" fontId="12" fillId="0" borderId="9" xfId="0" applyFont="1" applyBorder="1" applyAlignment="1">
      <alignment horizontal="center" vertical="center" wrapText="1"/>
    </xf>
    <xf numFmtId="0" fontId="12" fillId="0" borderId="4" xfId="0" applyFont="1" applyBorder="1" applyAlignment="1">
      <alignment horizontal="center" vertical="center" wrapText="1"/>
    </xf>
    <xf numFmtId="0" fontId="12" fillId="0" borderId="10" xfId="0" applyFont="1" applyBorder="1" applyAlignment="1">
      <alignment horizontal="center" vertical="center"/>
    </xf>
    <xf numFmtId="0" fontId="12" fillId="0" borderId="11" xfId="0" applyFont="1" applyBorder="1" applyAlignment="1">
      <alignment horizontal="center" vertical="center"/>
    </xf>
    <xf numFmtId="0" fontId="12" fillId="0" borderId="12" xfId="0" applyFont="1" applyBorder="1" applyAlignment="1">
      <alignment horizontal="center" vertical="center"/>
    </xf>
    <xf numFmtId="0" fontId="24" fillId="12" borderId="13" xfId="0" applyFont="1" applyFill="1" applyBorder="1" applyAlignment="1">
      <alignment horizontal="center" vertical="center"/>
    </xf>
    <xf numFmtId="0" fontId="24" fillId="12" borderId="14" xfId="0" applyFont="1" applyFill="1" applyBorder="1" applyAlignment="1">
      <alignment horizontal="center" vertical="center"/>
    </xf>
    <xf numFmtId="0" fontId="24" fillId="12" borderId="15" xfId="0" applyFont="1" applyFill="1" applyBorder="1" applyAlignment="1">
      <alignment horizontal="center" vertical="center"/>
    </xf>
    <xf numFmtId="0" fontId="24" fillId="12" borderId="16" xfId="0" applyFont="1" applyFill="1" applyBorder="1" applyAlignment="1">
      <alignment horizontal="center" vertical="center"/>
    </xf>
    <xf numFmtId="0" fontId="24" fillId="12" borderId="17" xfId="0" applyFont="1" applyFill="1" applyBorder="1" applyAlignment="1">
      <alignment horizontal="center" vertical="center"/>
    </xf>
    <xf numFmtId="0" fontId="24" fillId="0" borderId="18" xfId="0" applyFont="1" applyBorder="1" applyAlignment="1">
      <alignment horizontal="center" vertical="center"/>
    </xf>
    <xf numFmtId="0" fontId="24" fillId="0" borderId="19" xfId="0" applyFont="1" applyBorder="1" applyAlignment="1">
      <alignment horizontal="center" vertical="center"/>
    </xf>
    <xf numFmtId="0" fontId="24" fillId="0" borderId="20" xfId="0" applyFont="1" applyBorder="1" applyAlignment="1">
      <alignment horizontal="center" vertical="center"/>
    </xf>
    <xf numFmtId="0" fontId="24" fillId="0" borderId="1" xfId="0" applyFont="1" applyBorder="1" applyAlignment="1">
      <alignment horizontal="center" vertical="center"/>
    </xf>
    <xf numFmtId="0" fontId="24" fillId="0" borderId="21" xfId="0" applyFont="1" applyBorder="1" applyAlignment="1">
      <alignment horizontal="center" vertical="center"/>
    </xf>
    <xf numFmtId="0" fontId="24" fillId="12" borderId="18" xfId="0" applyFont="1" applyFill="1" applyBorder="1" applyAlignment="1">
      <alignment horizontal="center" vertical="center"/>
    </xf>
    <xf numFmtId="0" fontId="24" fillId="12" borderId="19" xfId="0" applyFont="1" applyFill="1" applyBorder="1" applyAlignment="1">
      <alignment horizontal="center" vertical="center"/>
    </xf>
    <xf numFmtId="0" fontId="24" fillId="12" borderId="20" xfId="0" applyFont="1" applyFill="1" applyBorder="1" applyAlignment="1">
      <alignment horizontal="center" vertical="center"/>
    </xf>
    <xf numFmtId="0" fontId="24" fillId="12" borderId="1" xfId="0" applyFont="1" applyFill="1" applyBorder="1" applyAlignment="1">
      <alignment horizontal="center" vertical="center"/>
    </xf>
    <xf numFmtId="0" fontId="24" fillId="12" borderId="21" xfId="0" applyFont="1" applyFill="1" applyBorder="1" applyAlignment="1">
      <alignment horizontal="center" vertical="center"/>
    </xf>
    <xf numFmtId="0" fontId="24" fillId="13" borderId="1" xfId="0" applyFont="1" applyFill="1" applyBorder="1" applyAlignment="1">
      <alignment horizontal="center" vertical="center"/>
    </xf>
    <xf numFmtId="0" fontId="24" fillId="13" borderId="21" xfId="0" applyFont="1" applyFill="1" applyBorder="1" applyAlignment="1">
      <alignment horizontal="center" vertical="center"/>
    </xf>
    <xf numFmtId="0" fontId="24" fillId="14" borderId="1" xfId="0" applyFont="1" applyFill="1" applyBorder="1" applyAlignment="1">
      <alignment horizontal="center" vertical="center"/>
    </xf>
    <xf numFmtId="0" fontId="24" fillId="0" borderId="18" xfId="0" applyFont="1" applyBorder="1" applyAlignment="1">
      <alignment horizontal="center" vertical="center" wrapText="1"/>
    </xf>
    <xf numFmtId="0" fontId="24" fillId="12" borderId="22" xfId="0" applyFont="1" applyFill="1" applyBorder="1" applyAlignment="1">
      <alignment horizontal="center" vertical="center"/>
    </xf>
    <xf numFmtId="0" fontId="24" fillId="12" borderId="23" xfId="0" applyFont="1" applyFill="1" applyBorder="1" applyAlignment="1">
      <alignment horizontal="center" vertical="center"/>
    </xf>
    <xf numFmtId="0" fontId="24" fillId="12" borderId="24" xfId="0" applyFont="1" applyFill="1" applyBorder="1" applyAlignment="1">
      <alignment horizontal="center" vertical="center"/>
    </xf>
    <xf numFmtId="0" fontId="24" fillId="13" borderId="25" xfId="0" applyFont="1" applyFill="1" applyBorder="1" applyAlignment="1">
      <alignment horizontal="center" vertical="center"/>
    </xf>
    <xf numFmtId="0" fontId="24" fillId="13" borderId="26" xfId="0" applyFont="1" applyFill="1" applyBorder="1" applyAlignment="1">
      <alignment horizontal="center" vertical="center"/>
    </xf>
    <xf numFmtId="0" fontId="12" fillId="4" borderId="4" xfId="0" applyFont="1" applyFill="1" applyBorder="1" applyAlignment="1">
      <alignment horizontal="center" vertical="center"/>
    </xf>
    <xf numFmtId="0" fontId="12" fillId="4" borderId="5" xfId="0" applyFont="1" applyFill="1" applyBorder="1" applyAlignment="1">
      <alignment horizontal="center" vertical="center"/>
    </xf>
    <xf numFmtId="0" fontId="12" fillId="4" borderId="6" xfId="0" applyFont="1" applyFill="1" applyBorder="1" applyAlignment="1">
      <alignment horizontal="center" vertical="center"/>
    </xf>
    <xf numFmtId="0" fontId="25" fillId="0" borderId="0" xfId="0" applyFont="1" applyAlignment="1">
      <alignment vertical="center" wrapText="1"/>
    </xf>
    <xf numFmtId="0" fontId="25" fillId="0" borderId="0" xfId="0" applyFont="1" applyAlignment="1">
      <alignment horizontal="center"/>
    </xf>
    <xf numFmtId="0" fontId="26" fillId="0" borderId="0" xfId="0" applyFont="1" applyAlignment="1">
      <alignment vertical="center" wrapText="1"/>
    </xf>
    <xf numFmtId="0" fontId="0" fillId="15" borderId="0" xfId="0" applyFill="1" applyAlignment="1">
      <alignment horizontal="center"/>
    </xf>
    <xf numFmtId="0" fontId="0" fillId="15" borderId="0" xfId="0" applyFill="1"/>
    <xf numFmtId="165" fontId="6" fillId="16" borderId="0" xfId="0" applyNumberFormat="1" applyFont="1" applyFill="1" applyAlignment="1">
      <alignment horizontal="center"/>
    </xf>
    <xf numFmtId="0" fontId="0" fillId="16" borderId="0" xfId="0" applyFill="1" applyAlignment="1">
      <alignment horizontal="center"/>
    </xf>
    <xf numFmtId="0" fontId="6" fillId="16" borderId="0" xfId="0" applyFont="1" applyFill="1"/>
    <xf numFmtId="0" fontId="0" fillId="16" borderId="0" xfId="0" applyFill="1"/>
    <xf numFmtId="44" fontId="0" fillId="0" borderId="0" xfId="3" applyFont="1" applyFill="1"/>
    <xf numFmtId="0" fontId="0" fillId="7" borderId="2" xfId="0" applyFill="1" applyBorder="1"/>
    <xf numFmtId="0" fontId="0" fillId="0" borderId="0" xfId="0" applyAlignment="1">
      <alignment horizontal="center"/>
    </xf>
    <xf numFmtId="0" fontId="5" fillId="9" borderId="1" xfId="0" quotePrefix="1" applyFont="1" applyFill="1" applyBorder="1" applyAlignment="1" applyProtection="1">
      <alignment horizontal="left"/>
      <protection hidden="1"/>
    </xf>
    <xf numFmtId="0" fontId="0" fillId="0" borderId="0" xfId="0" applyFill="1" applyAlignment="1">
      <alignment horizontal="center"/>
    </xf>
    <xf numFmtId="0" fontId="5" fillId="0" borderId="0" xfId="0" applyFont="1"/>
    <xf numFmtId="0" fontId="5" fillId="0" borderId="0" xfId="2" applyFont="1" applyAlignment="1" applyProtection="1">
      <alignment horizontal="left" vertical="center"/>
      <protection hidden="1"/>
    </xf>
    <xf numFmtId="0" fontId="5" fillId="0" borderId="0" xfId="0" applyFont="1" applyAlignment="1" applyProtection="1">
      <alignment horizontal="left"/>
      <protection hidden="1"/>
    </xf>
  </cellXfs>
  <cellStyles count="4">
    <cellStyle name="20% - Accent1 2" xfId="1" xr:uid="{4B6C72F7-C4CA-450E-9C13-94CEF72F8B8D}"/>
    <cellStyle name="Currency" xfId="3" builtinId="4"/>
    <cellStyle name="Normal" xfId="0" builtinId="0"/>
    <cellStyle name="Normal 2" xfId="2" xr:uid="{51BAEE36-5A10-4116-91F7-14A2F23EB466}"/>
  </cellStyles>
  <dxfs count="0"/>
  <tableStyles count="0" defaultTableStyle="TableStyleMedium2" defaultPivotStyle="PivotStyleLight16"/>
  <colors>
    <mruColors>
      <color rgb="FFFF00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3" Type="http://schemas.openxmlformats.org/officeDocument/2006/relationships/worksheet" Target="worksheets/sheet3.xml"/><Relationship Id="rId21" Type="http://schemas.openxmlformats.org/officeDocument/2006/relationships/sharedStrings" Target="sharedString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alcChain" Target="calcChain.xml"/></Relationships>
</file>

<file path=xl/drawings/_rels/drawing1.xml.rels><?xml version="1.0" encoding="UTF-8" standalone="yes"?>
<Relationships xmlns="http://schemas.openxmlformats.org/package/2006/relationships"><Relationship Id="rId8" Type="http://schemas.openxmlformats.org/officeDocument/2006/relationships/image" Target="../media/image8.png"/><Relationship Id="rId13" Type="http://schemas.openxmlformats.org/officeDocument/2006/relationships/image" Target="../media/image13.png"/><Relationship Id="rId3" Type="http://schemas.openxmlformats.org/officeDocument/2006/relationships/image" Target="../media/image3.png"/><Relationship Id="rId7" Type="http://schemas.openxmlformats.org/officeDocument/2006/relationships/image" Target="../media/image7.png"/><Relationship Id="rId12" Type="http://schemas.openxmlformats.org/officeDocument/2006/relationships/image" Target="../media/image12.png"/><Relationship Id="rId2" Type="http://schemas.openxmlformats.org/officeDocument/2006/relationships/image" Target="../media/image2.png"/><Relationship Id="rId16" Type="http://schemas.openxmlformats.org/officeDocument/2006/relationships/image" Target="../media/image16.png"/><Relationship Id="rId1" Type="http://schemas.openxmlformats.org/officeDocument/2006/relationships/image" Target="../media/image1.png"/><Relationship Id="rId6" Type="http://schemas.openxmlformats.org/officeDocument/2006/relationships/image" Target="../media/image6.png"/><Relationship Id="rId11" Type="http://schemas.openxmlformats.org/officeDocument/2006/relationships/image" Target="../media/image11.png"/><Relationship Id="rId5" Type="http://schemas.openxmlformats.org/officeDocument/2006/relationships/image" Target="../media/image5.png"/><Relationship Id="rId15" Type="http://schemas.openxmlformats.org/officeDocument/2006/relationships/image" Target="../media/image15.png"/><Relationship Id="rId10" Type="http://schemas.openxmlformats.org/officeDocument/2006/relationships/image" Target="../media/image10.png"/><Relationship Id="rId4" Type="http://schemas.openxmlformats.org/officeDocument/2006/relationships/image" Target="../media/image4.png"/><Relationship Id="rId9" Type="http://schemas.openxmlformats.org/officeDocument/2006/relationships/image" Target="../media/image9.png"/><Relationship Id="rId14" Type="http://schemas.openxmlformats.org/officeDocument/2006/relationships/image" Target="../media/image14.png"/></Relationships>
</file>

<file path=xl/drawings/_rels/drawing2.xml.rels><?xml version="1.0" encoding="UTF-8" standalone="yes"?>
<Relationships xmlns="http://schemas.openxmlformats.org/package/2006/relationships"><Relationship Id="rId1" Type="http://schemas.openxmlformats.org/officeDocument/2006/relationships/image" Target="../media/image17.png"/></Relationships>
</file>

<file path=xl/drawings/_rels/drawing3.xml.rels><?xml version="1.0" encoding="UTF-8" standalone="yes"?>
<Relationships xmlns="http://schemas.openxmlformats.org/package/2006/relationships"><Relationship Id="rId1" Type="http://schemas.openxmlformats.org/officeDocument/2006/relationships/image" Target="../media/image18.png"/></Relationships>
</file>

<file path=xl/drawings/_rels/drawing4.xml.rels><?xml version="1.0" encoding="UTF-8" standalone="yes"?>
<Relationships xmlns="http://schemas.openxmlformats.org/package/2006/relationships"><Relationship Id="rId2" Type="http://schemas.openxmlformats.org/officeDocument/2006/relationships/image" Target="../media/image20.png"/><Relationship Id="rId1" Type="http://schemas.openxmlformats.org/officeDocument/2006/relationships/image" Target="../media/image19.png"/></Relationships>
</file>

<file path=xl/drawings/_rels/drawing5.xml.rels><?xml version="1.0" encoding="UTF-8" standalone="yes"?>
<Relationships xmlns="http://schemas.openxmlformats.org/package/2006/relationships"><Relationship Id="rId8" Type="http://schemas.openxmlformats.org/officeDocument/2006/relationships/image" Target="../media/image28.png"/><Relationship Id="rId3" Type="http://schemas.openxmlformats.org/officeDocument/2006/relationships/image" Target="../media/image23.png"/><Relationship Id="rId7" Type="http://schemas.openxmlformats.org/officeDocument/2006/relationships/image" Target="../media/image27.png"/><Relationship Id="rId2" Type="http://schemas.openxmlformats.org/officeDocument/2006/relationships/image" Target="../media/image22.png"/><Relationship Id="rId1" Type="http://schemas.openxmlformats.org/officeDocument/2006/relationships/image" Target="../media/image21.png"/><Relationship Id="rId6" Type="http://schemas.openxmlformats.org/officeDocument/2006/relationships/image" Target="../media/image26.png"/><Relationship Id="rId5" Type="http://schemas.openxmlformats.org/officeDocument/2006/relationships/image" Target="../media/image25.png"/><Relationship Id="rId4" Type="http://schemas.openxmlformats.org/officeDocument/2006/relationships/image" Target="../media/image24.png"/><Relationship Id="rId9" Type="http://schemas.openxmlformats.org/officeDocument/2006/relationships/image" Target="../media/image29.png"/></Relationships>
</file>

<file path=xl/drawings/drawing1.xml><?xml version="1.0" encoding="utf-8"?>
<xdr:wsDr xmlns:xdr="http://schemas.openxmlformats.org/drawingml/2006/spreadsheetDrawing" xmlns:a="http://schemas.openxmlformats.org/drawingml/2006/main">
  <xdr:twoCellAnchor editAs="oneCell">
    <xdr:from>
      <xdr:col>13</xdr:col>
      <xdr:colOff>69953</xdr:colOff>
      <xdr:row>1</xdr:row>
      <xdr:rowOff>0</xdr:rowOff>
    </xdr:from>
    <xdr:to>
      <xdr:col>13</xdr:col>
      <xdr:colOff>542361</xdr:colOff>
      <xdr:row>1</xdr:row>
      <xdr:rowOff>469900</xdr:rowOff>
    </xdr:to>
    <xdr:pic>
      <xdr:nvPicPr>
        <xdr:cNvPr id="2" name="Picture 1">
          <a:extLst>
            <a:ext uri="{FF2B5EF4-FFF2-40B4-BE49-F238E27FC236}">
              <a16:creationId xmlns:a16="http://schemas.microsoft.com/office/drawing/2014/main" id="{DCED93F4-1F4D-F035-B643-A544D56030D7}"/>
            </a:ext>
          </a:extLst>
        </xdr:cNvPr>
        <xdr:cNvPicPr>
          <a:picLocks noChangeAspect="1"/>
        </xdr:cNvPicPr>
      </xdr:nvPicPr>
      <xdr:blipFill>
        <a:blip xmlns:r="http://schemas.openxmlformats.org/officeDocument/2006/relationships" r:embed="rId1"/>
        <a:stretch>
          <a:fillRect/>
        </a:stretch>
      </xdr:blipFill>
      <xdr:spPr>
        <a:xfrm>
          <a:off x="7582003" y="501650"/>
          <a:ext cx="472408" cy="469900"/>
        </a:xfrm>
        <a:prstGeom prst="rect">
          <a:avLst/>
        </a:prstGeom>
      </xdr:spPr>
    </xdr:pic>
    <xdr:clientData/>
  </xdr:twoCellAnchor>
  <xdr:twoCellAnchor editAs="oneCell">
    <xdr:from>
      <xdr:col>13</xdr:col>
      <xdr:colOff>95250</xdr:colOff>
      <xdr:row>3</xdr:row>
      <xdr:rowOff>44450</xdr:rowOff>
    </xdr:from>
    <xdr:to>
      <xdr:col>13</xdr:col>
      <xdr:colOff>567658</xdr:colOff>
      <xdr:row>4</xdr:row>
      <xdr:rowOff>6350</xdr:rowOff>
    </xdr:to>
    <xdr:pic>
      <xdr:nvPicPr>
        <xdr:cNvPr id="4" name="Picture 3">
          <a:extLst>
            <a:ext uri="{FF2B5EF4-FFF2-40B4-BE49-F238E27FC236}">
              <a16:creationId xmlns:a16="http://schemas.microsoft.com/office/drawing/2014/main" id="{B1AD1B30-7A6B-45D4-8CD6-F6243F4E8745}"/>
            </a:ext>
          </a:extLst>
        </xdr:cNvPr>
        <xdr:cNvPicPr>
          <a:picLocks noChangeAspect="1"/>
        </xdr:cNvPicPr>
      </xdr:nvPicPr>
      <xdr:blipFill>
        <a:blip xmlns:r="http://schemas.openxmlformats.org/officeDocument/2006/relationships" r:embed="rId1"/>
        <a:stretch>
          <a:fillRect/>
        </a:stretch>
      </xdr:blipFill>
      <xdr:spPr>
        <a:xfrm>
          <a:off x="7607300" y="1562100"/>
          <a:ext cx="472408" cy="469900"/>
        </a:xfrm>
        <a:prstGeom prst="rect">
          <a:avLst/>
        </a:prstGeom>
      </xdr:spPr>
    </xdr:pic>
    <xdr:clientData/>
  </xdr:twoCellAnchor>
  <xdr:twoCellAnchor editAs="oneCell">
    <xdr:from>
      <xdr:col>13</xdr:col>
      <xdr:colOff>82550</xdr:colOff>
      <xdr:row>5</xdr:row>
      <xdr:rowOff>31750</xdr:rowOff>
    </xdr:from>
    <xdr:to>
      <xdr:col>13</xdr:col>
      <xdr:colOff>554958</xdr:colOff>
      <xdr:row>5</xdr:row>
      <xdr:rowOff>501650</xdr:rowOff>
    </xdr:to>
    <xdr:pic>
      <xdr:nvPicPr>
        <xdr:cNvPr id="6" name="Picture 5">
          <a:extLst>
            <a:ext uri="{FF2B5EF4-FFF2-40B4-BE49-F238E27FC236}">
              <a16:creationId xmlns:a16="http://schemas.microsoft.com/office/drawing/2014/main" id="{39756932-BBB6-4DCA-9C5E-46375B0428CF}"/>
            </a:ext>
          </a:extLst>
        </xdr:cNvPr>
        <xdr:cNvPicPr>
          <a:picLocks noChangeAspect="1"/>
        </xdr:cNvPicPr>
      </xdr:nvPicPr>
      <xdr:blipFill>
        <a:blip xmlns:r="http://schemas.openxmlformats.org/officeDocument/2006/relationships" r:embed="rId1"/>
        <a:stretch>
          <a:fillRect/>
        </a:stretch>
      </xdr:blipFill>
      <xdr:spPr>
        <a:xfrm>
          <a:off x="7594600" y="2565400"/>
          <a:ext cx="472408" cy="469900"/>
        </a:xfrm>
        <a:prstGeom prst="rect">
          <a:avLst/>
        </a:prstGeom>
      </xdr:spPr>
    </xdr:pic>
    <xdr:clientData/>
  </xdr:twoCellAnchor>
  <xdr:twoCellAnchor editAs="oneCell">
    <xdr:from>
      <xdr:col>13</xdr:col>
      <xdr:colOff>153306</xdr:colOff>
      <xdr:row>22</xdr:row>
      <xdr:rowOff>1815</xdr:rowOff>
    </xdr:from>
    <xdr:to>
      <xdr:col>13</xdr:col>
      <xdr:colOff>529157</xdr:colOff>
      <xdr:row>22</xdr:row>
      <xdr:rowOff>478065</xdr:rowOff>
    </xdr:to>
    <xdr:pic>
      <xdr:nvPicPr>
        <xdr:cNvPr id="19" name="Picture 18">
          <a:extLst>
            <a:ext uri="{FF2B5EF4-FFF2-40B4-BE49-F238E27FC236}">
              <a16:creationId xmlns:a16="http://schemas.microsoft.com/office/drawing/2014/main" id="{FFAB9CE5-2A6A-5480-88C8-DE17F1AB0591}"/>
            </a:ext>
          </a:extLst>
        </xdr:cNvPr>
        <xdr:cNvPicPr>
          <a:picLocks noChangeAspect="1"/>
        </xdr:cNvPicPr>
      </xdr:nvPicPr>
      <xdr:blipFill>
        <a:blip xmlns:r="http://schemas.openxmlformats.org/officeDocument/2006/relationships" r:embed="rId2"/>
        <a:stretch>
          <a:fillRect/>
        </a:stretch>
      </xdr:blipFill>
      <xdr:spPr>
        <a:xfrm>
          <a:off x="7671706" y="11170558"/>
          <a:ext cx="375851" cy="476250"/>
        </a:xfrm>
        <a:prstGeom prst="rect">
          <a:avLst/>
        </a:prstGeom>
      </xdr:spPr>
    </xdr:pic>
    <xdr:clientData/>
  </xdr:twoCellAnchor>
  <xdr:twoCellAnchor editAs="oneCell">
    <xdr:from>
      <xdr:col>13</xdr:col>
      <xdr:colOff>88900</xdr:colOff>
      <xdr:row>21</xdr:row>
      <xdr:rowOff>19050</xdr:rowOff>
    </xdr:from>
    <xdr:to>
      <xdr:col>13</xdr:col>
      <xdr:colOff>574641</xdr:colOff>
      <xdr:row>21</xdr:row>
      <xdr:rowOff>482600</xdr:rowOff>
    </xdr:to>
    <xdr:pic>
      <xdr:nvPicPr>
        <xdr:cNvPr id="20" name="Picture 19">
          <a:extLst>
            <a:ext uri="{FF2B5EF4-FFF2-40B4-BE49-F238E27FC236}">
              <a16:creationId xmlns:a16="http://schemas.microsoft.com/office/drawing/2014/main" id="{1BF018E7-5D0A-66B3-C033-B340F5659C59}"/>
            </a:ext>
          </a:extLst>
        </xdr:cNvPr>
        <xdr:cNvPicPr>
          <a:picLocks noChangeAspect="1"/>
        </xdr:cNvPicPr>
      </xdr:nvPicPr>
      <xdr:blipFill>
        <a:blip xmlns:r="http://schemas.openxmlformats.org/officeDocument/2006/relationships" r:embed="rId3"/>
        <a:stretch>
          <a:fillRect/>
        </a:stretch>
      </xdr:blipFill>
      <xdr:spPr>
        <a:xfrm>
          <a:off x="7600950" y="12204700"/>
          <a:ext cx="485741" cy="463550"/>
        </a:xfrm>
        <a:prstGeom prst="rect">
          <a:avLst/>
        </a:prstGeom>
      </xdr:spPr>
    </xdr:pic>
    <xdr:clientData/>
  </xdr:twoCellAnchor>
  <xdr:twoCellAnchor editAs="oneCell">
    <xdr:from>
      <xdr:col>13</xdr:col>
      <xdr:colOff>146050</xdr:colOff>
      <xdr:row>20</xdr:row>
      <xdr:rowOff>6351</xdr:rowOff>
    </xdr:from>
    <xdr:to>
      <xdr:col>13</xdr:col>
      <xdr:colOff>521901</xdr:colOff>
      <xdr:row>20</xdr:row>
      <xdr:rowOff>482601</xdr:rowOff>
    </xdr:to>
    <xdr:pic>
      <xdr:nvPicPr>
        <xdr:cNvPr id="21" name="Picture 20">
          <a:extLst>
            <a:ext uri="{FF2B5EF4-FFF2-40B4-BE49-F238E27FC236}">
              <a16:creationId xmlns:a16="http://schemas.microsoft.com/office/drawing/2014/main" id="{C44CDAF9-1872-4ADE-A92F-AF6D9C612AAE}"/>
            </a:ext>
          </a:extLst>
        </xdr:cNvPr>
        <xdr:cNvPicPr>
          <a:picLocks noChangeAspect="1"/>
        </xdr:cNvPicPr>
      </xdr:nvPicPr>
      <xdr:blipFill>
        <a:blip xmlns:r="http://schemas.openxmlformats.org/officeDocument/2006/relationships" r:embed="rId2"/>
        <a:stretch>
          <a:fillRect/>
        </a:stretch>
      </xdr:blipFill>
      <xdr:spPr>
        <a:xfrm>
          <a:off x="7658100" y="11684001"/>
          <a:ext cx="375851" cy="476250"/>
        </a:xfrm>
        <a:prstGeom prst="rect">
          <a:avLst/>
        </a:prstGeom>
      </xdr:spPr>
    </xdr:pic>
    <xdr:clientData/>
  </xdr:twoCellAnchor>
  <xdr:twoCellAnchor editAs="oneCell">
    <xdr:from>
      <xdr:col>13</xdr:col>
      <xdr:colOff>141765</xdr:colOff>
      <xdr:row>24</xdr:row>
      <xdr:rowOff>12701</xdr:rowOff>
    </xdr:from>
    <xdr:to>
      <xdr:col>13</xdr:col>
      <xdr:colOff>490964</xdr:colOff>
      <xdr:row>24</xdr:row>
      <xdr:rowOff>495301</xdr:rowOff>
    </xdr:to>
    <xdr:pic>
      <xdr:nvPicPr>
        <xdr:cNvPr id="22" name="Picture 21">
          <a:extLst>
            <a:ext uri="{FF2B5EF4-FFF2-40B4-BE49-F238E27FC236}">
              <a16:creationId xmlns:a16="http://schemas.microsoft.com/office/drawing/2014/main" id="{1B168C02-AFF2-D9D3-EBF9-2F5FF4150A96}"/>
            </a:ext>
          </a:extLst>
        </xdr:cNvPr>
        <xdr:cNvPicPr>
          <a:picLocks noChangeAspect="1"/>
        </xdr:cNvPicPr>
      </xdr:nvPicPr>
      <xdr:blipFill>
        <a:blip xmlns:r="http://schemas.openxmlformats.org/officeDocument/2006/relationships" r:embed="rId4"/>
        <a:stretch>
          <a:fillRect/>
        </a:stretch>
      </xdr:blipFill>
      <xdr:spPr>
        <a:xfrm>
          <a:off x="7653815" y="13214351"/>
          <a:ext cx="349199" cy="482600"/>
        </a:xfrm>
        <a:prstGeom prst="rect">
          <a:avLst/>
        </a:prstGeom>
      </xdr:spPr>
    </xdr:pic>
    <xdr:clientData/>
  </xdr:twoCellAnchor>
  <xdr:twoCellAnchor editAs="oneCell">
    <xdr:from>
      <xdr:col>13</xdr:col>
      <xdr:colOff>55307</xdr:colOff>
      <xdr:row>13</xdr:row>
      <xdr:rowOff>66571</xdr:rowOff>
    </xdr:from>
    <xdr:to>
      <xdr:col>13</xdr:col>
      <xdr:colOff>572637</xdr:colOff>
      <xdr:row>13</xdr:row>
      <xdr:rowOff>430161</xdr:rowOff>
    </xdr:to>
    <xdr:pic>
      <xdr:nvPicPr>
        <xdr:cNvPr id="9" name="Picture 8">
          <a:extLst>
            <a:ext uri="{FF2B5EF4-FFF2-40B4-BE49-F238E27FC236}">
              <a16:creationId xmlns:a16="http://schemas.microsoft.com/office/drawing/2014/main" id="{E418E7D4-14F6-0B84-202F-E6A6B3196A23}"/>
            </a:ext>
          </a:extLst>
        </xdr:cNvPr>
        <xdr:cNvPicPr>
          <a:picLocks noChangeAspect="1"/>
        </xdr:cNvPicPr>
      </xdr:nvPicPr>
      <xdr:blipFill>
        <a:blip xmlns:r="http://schemas.openxmlformats.org/officeDocument/2006/relationships" r:embed="rId5"/>
        <a:stretch>
          <a:fillRect/>
        </a:stretch>
      </xdr:blipFill>
      <xdr:spPr>
        <a:xfrm>
          <a:off x="7570839" y="7680426"/>
          <a:ext cx="517330" cy="363590"/>
        </a:xfrm>
        <a:prstGeom prst="rect">
          <a:avLst/>
        </a:prstGeom>
      </xdr:spPr>
    </xdr:pic>
    <xdr:clientData/>
  </xdr:twoCellAnchor>
  <xdr:twoCellAnchor editAs="oneCell">
    <xdr:from>
      <xdr:col>13</xdr:col>
      <xdr:colOff>45884</xdr:colOff>
      <xdr:row>14</xdr:row>
      <xdr:rowOff>51004</xdr:rowOff>
    </xdr:from>
    <xdr:to>
      <xdr:col>13</xdr:col>
      <xdr:colOff>563214</xdr:colOff>
      <xdr:row>14</xdr:row>
      <xdr:rowOff>414594</xdr:rowOff>
    </xdr:to>
    <xdr:pic>
      <xdr:nvPicPr>
        <xdr:cNvPr id="10" name="Picture 9">
          <a:extLst>
            <a:ext uri="{FF2B5EF4-FFF2-40B4-BE49-F238E27FC236}">
              <a16:creationId xmlns:a16="http://schemas.microsoft.com/office/drawing/2014/main" id="{B2E47814-69D0-407C-92EE-453BEB9056AD}"/>
            </a:ext>
          </a:extLst>
        </xdr:cNvPr>
        <xdr:cNvPicPr>
          <a:picLocks noChangeAspect="1"/>
        </xdr:cNvPicPr>
      </xdr:nvPicPr>
      <xdr:blipFill>
        <a:blip xmlns:r="http://schemas.openxmlformats.org/officeDocument/2006/relationships" r:embed="rId5"/>
        <a:stretch>
          <a:fillRect/>
        </a:stretch>
      </xdr:blipFill>
      <xdr:spPr>
        <a:xfrm>
          <a:off x="7561416" y="8172859"/>
          <a:ext cx="517330" cy="363590"/>
        </a:xfrm>
        <a:prstGeom prst="rect">
          <a:avLst/>
        </a:prstGeom>
      </xdr:spPr>
    </xdr:pic>
    <xdr:clientData/>
  </xdr:twoCellAnchor>
  <xdr:twoCellAnchor editAs="oneCell">
    <xdr:from>
      <xdr:col>13</xdr:col>
      <xdr:colOff>44655</xdr:colOff>
      <xdr:row>15</xdr:row>
      <xdr:rowOff>62066</xdr:rowOff>
    </xdr:from>
    <xdr:to>
      <xdr:col>13</xdr:col>
      <xdr:colOff>561985</xdr:colOff>
      <xdr:row>15</xdr:row>
      <xdr:rowOff>425656</xdr:rowOff>
    </xdr:to>
    <xdr:pic>
      <xdr:nvPicPr>
        <xdr:cNvPr id="11" name="Picture 10">
          <a:extLst>
            <a:ext uri="{FF2B5EF4-FFF2-40B4-BE49-F238E27FC236}">
              <a16:creationId xmlns:a16="http://schemas.microsoft.com/office/drawing/2014/main" id="{77FFB4CE-5387-4CE2-8822-D9E94EDD05A9}"/>
            </a:ext>
          </a:extLst>
        </xdr:cNvPr>
        <xdr:cNvPicPr>
          <a:picLocks noChangeAspect="1"/>
        </xdr:cNvPicPr>
      </xdr:nvPicPr>
      <xdr:blipFill>
        <a:blip xmlns:r="http://schemas.openxmlformats.org/officeDocument/2006/relationships" r:embed="rId5"/>
        <a:stretch>
          <a:fillRect/>
        </a:stretch>
      </xdr:blipFill>
      <xdr:spPr>
        <a:xfrm>
          <a:off x="7560187" y="8691921"/>
          <a:ext cx="517330" cy="363590"/>
        </a:xfrm>
        <a:prstGeom prst="rect">
          <a:avLst/>
        </a:prstGeom>
      </xdr:spPr>
    </xdr:pic>
    <xdr:clientData/>
  </xdr:twoCellAnchor>
  <xdr:twoCellAnchor editAs="oneCell">
    <xdr:from>
      <xdr:col>13</xdr:col>
      <xdr:colOff>45474</xdr:colOff>
      <xdr:row>16</xdr:row>
      <xdr:rowOff>54692</xdr:rowOff>
    </xdr:from>
    <xdr:to>
      <xdr:col>13</xdr:col>
      <xdr:colOff>562804</xdr:colOff>
      <xdr:row>16</xdr:row>
      <xdr:rowOff>418282</xdr:rowOff>
    </xdr:to>
    <xdr:pic>
      <xdr:nvPicPr>
        <xdr:cNvPr id="12" name="Picture 11">
          <a:extLst>
            <a:ext uri="{FF2B5EF4-FFF2-40B4-BE49-F238E27FC236}">
              <a16:creationId xmlns:a16="http://schemas.microsoft.com/office/drawing/2014/main" id="{741F6D0F-9B5C-4E10-ACAD-87BB6259DB9A}"/>
            </a:ext>
          </a:extLst>
        </xdr:cNvPr>
        <xdr:cNvPicPr>
          <a:picLocks noChangeAspect="1"/>
        </xdr:cNvPicPr>
      </xdr:nvPicPr>
      <xdr:blipFill>
        <a:blip xmlns:r="http://schemas.openxmlformats.org/officeDocument/2006/relationships" r:embed="rId5"/>
        <a:stretch>
          <a:fillRect/>
        </a:stretch>
      </xdr:blipFill>
      <xdr:spPr>
        <a:xfrm>
          <a:off x="7561006" y="9192547"/>
          <a:ext cx="517330" cy="363590"/>
        </a:xfrm>
        <a:prstGeom prst="rect">
          <a:avLst/>
        </a:prstGeom>
      </xdr:spPr>
    </xdr:pic>
    <xdr:clientData/>
  </xdr:twoCellAnchor>
  <xdr:twoCellAnchor editAs="oneCell">
    <xdr:from>
      <xdr:col>13</xdr:col>
      <xdr:colOff>71892</xdr:colOff>
      <xdr:row>7</xdr:row>
      <xdr:rowOff>29723</xdr:rowOff>
    </xdr:from>
    <xdr:to>
      <xdr:col>13</xdr:col>
      <xdr:colOff>559339</xdr:colOff>
      <xdr:row>7</xdr:row>
      <xdr:rowOff>472436</xdr:rowOff>
    </xdr:to>
    <xdr:pic>
      <xdr:nvPicPr>
        <xdr:cNvPr id="13" name="Picture 12">
          <a:extLst>
            <a:ext uri="{FF2B5EF4-FFF2-40B4-BE49-F238E27FC236}">
              <a16:creationId xmlns:a16="http://schemas.microsoft.com/office/drawing/2014/main" id="{5168D9A1-CDE2-7CDF-780F-CC6A618EBA9E}"/>
            </a:ext>
          </a:extLst>
        </xdr:cNvPr>
        <xdr:cNvPicPr>
          <a:picLocks noChangeAspect="1"/>
        </xdr:cNvPicPr>
      </xdr:nvPicPr>
      <xdr:blipFill>
        <a:blip xmlns:r="http://schemas.openxmlformats.org/officeDocument/2006/relationships" r:embed="rId6"/>
        <a:stretch>
          <a:fillRect/>
        </a:stretch>
      </xdr:blipFill>
      <xdr:spPr>
        <a:xfrm>
          <a:off x="7591913" y="4088319"/>
          <a:ext cx="487447" cy="442713"/>
        </a:xfrm>
        <a:prstGeom prst="rect">
          <a:avLst/>
        </a:prstGeom>
      </xdr:spPr>
    </xdr:pic>
    <xdr:clientData/>
  </xdr:twoCellAnchor>
  <xdr:twoCellAnchor editAs="oneCell">
    <xdr:from>
      <xdr:col>13</xdr:col>
      <xdr:colOff>74054</xdr:colOff>
      <xdr:row>9</xdr:row>
      <xdr:rowOff>31885</xdr:rowOff>
    </xdr:from>
    <xdr:to>
      <xdr:col>13</xdr:col>
      <xdr:colOff>561501</xdr:colOff>
      <xdr:row>9</xdr:row>
      <xdr:rowOff>474598</xdr:rowOff>
    </xdr:to>
    <xdr:pic>
      <xdr:nvPicPr>
        <xdr:cNvPr id="15" name="Picture 14">
          <a:extLst>
            <a:ext uri="{FF2B5EF4-FFF2-40B4-BE49-F238E27FC236}">
              <a16:creationId xmlns:a16="http://schemas.microsoft.com/office/drawing/2014/main" id="{4F4D9CF2-4BE2-4331-9700-5F7B59A3C102}"/>
            </a:ext>
          </a:extLst>
        </xdr:cNvPr>
        <xdr:cNvPicPr>
          <a:picLocks noChangeAspect="1"/>
        </xdr:cNvPicPr>
      </xdr:nvPicPr>
      <xdr:blipFill>
        <a:blip xmlns:r="http://schemas.openxmlformats.org/officeDocument/2006/relationships" r:embed="rId6"/>
        <a:stretch>
          <a:fillRect/>
        </a:stretch>
      </xdr:blipFill>
      <xdr:spPr>
        <a:xfrm>
          <a:off x="7594075" y="5106481"/>
          <a:ext cx="487447" cy="442713"/>
        </a:xfrm>
        <a:prstGeom prst="rect">
          <a:avLst/>
        </a:prstGeom>
      </xdr:spPr>
    </xdr:pic>
    <xdr:clientData/>
  </xdr:twoCellAnchor>
  <xdr:twoCellAnchor editAs="oneCell">
    <xdr:from>
      <xdr:col>13</xdr:col>
      <xdr:colOff>78918</xdr:colOff>
      <xdr:row>11</xdr:row>
      <xdr:rowOff>34047</xdr:rowOff>
    </xdr:from>
    <xdr:to>
      <xdr:col>13</xdr:col>
      <xdr:colOff>566365</xdr:colOff>
      <xdr:row>11</xdr:row>
      <xdr:rowOff>476760</xdr:rowOff>
    </xdr:to>
    <xdr:pic>
      <xdr:nvPicPr>
        <xdr:cNvPr id="17" name="Picture 16">
          <a:extLst>
            <a:ext uri="{FF2B5EF4-FFF2-40B4-BE49-F238E27FC236}">
              <a16:creationId xmlns:a16="http://schemas.microsoft.com/office/drawing/2014/main" id="{87D97E96-746C-40E0-AD03-B8397C2907A0}"/>
            </a:ext>
          </a:extLst>
        </xdr:cNvPr>
        <xdr:cNvPicPr>
          <a:picLocks noChangeAspect="1"/>
        </xdr:cNvPicPr>
      </xdr:nvPicPr>
      <xdr:blipFill>
        <a:blip xmlns:r="http://schemas.openxmlformats.org/officeDocument/2006/relationships" r:embed="rId6"/>
        <a:stretch>
          <a:fillRect/>
        </a:stretch>
      </xdr:blipFill>
      <xdr:spPr>
        <a:xfrm>
          <a:off x="7598939" y="6124643"/>
          <a:ext cx="487447" cy="442713"/>
        </a:xfrm>
        <a:prstGeom prst="rect">
          <a:avLst/>
        </a:prstGeom>
      </xdr:spPr>
    </xdr:pic>
    <xdr:clientData/>
  </xdr:twoCellAnchor>
  <xdr:twoCellAnchor editAs="oneCell">
    <xdr:from>
      <xdr:col>13</xdr:col>
      <xdr:colOff>84720</xdr:colOff>
      <xdr:row>18</xdr:row>
      <xdr:rowOff>43233</xdr:rowOff>
    </xdr:from>
    <xdr:to>
      <xdr:col>13</xdr:col>
      <xdr:colOff>512293</xdr:colOff>
      <xdr:row>18</xdr:row>
      <xdr:rowOff>474738</xdr:rowOff>
    </xdr:to>
    <xdr:pic>
      <xdr:nvPicPr>
        <xdr:cNvPr id="8" name="Picture 7">
          <a:extLst>
            <a:ext uri="{FF2B5EF4-FFF2-40B4-BE49-F238E27FC236}">
              <a16:creationId xmlns:a16="http://schemas.microsoft.com/office/drawing/2014/main" id="{D5AE257B-AF69-0732-EBBB-55752226571E}"/>
            </a:ext>
          </a:extLst>
        </xdr:cNvPr>
        <xdr:cNvPicPr>
          <a:picLocks noChangeAspect="1"/>
        </xdr:cNvPicPr>
      </xdr:nvPicPr>
      <xdr:blipFill>
        <a:blip xmlns:r="http://schemas.openxmlformats.org/officeDocument/2006/relationships" r:embed="rId7"/>
        <a:stretch>
          <a:fillRect/>
        </a:stretch>
      </xdr:blipFill>
      <xdr:spPr>
        <a:xfrm>
          <a:off x="7604741" y="10197829"/>
          <a:ext cx="427573" cy="431505"/>
        </a:xfrm>
        <a:prstGeom prst="rect">
          <a:avLst/>
        </a:prstGeom>
      </xdr:spPr>
    </xdr:pic>
    <xdr:clientData/>
  </xdr:twoCellAnchor>
  <xdr:twoCellAnchor editAs="oneCell">
    <xdr:from>
      <xdr:col>13</xdr:col>
      <xdr:colOff>82551</xdr:colOff>
      <xdr:row>2</xdr:row>
      <xdr:rowOff>25401</xdr:rowOff>
    </xdr:from>
    <xdr:to>
      <xdr:col>13</xdr:col>
      <xdr:colOff>533401</xdr:colOff>
      <xdr:row>2</xdr:row>
      <xdr:rowOff>476251</xdr:rowOff>
    </xdr:to>
    <xdr:pic>
      <xdr:nvPicPr>
        <xdr:cNvPr id="18" name="Picture 17">
          <a:extLst>
            <a:ext uri="{FF2B5EF4-FFF2-40B4-BE49-F238E27FC236}">
              <a16:creationId xmlns:a16="http://schemas.microsoft.com/office/drawing/2014/main" id="{99C39793-587F-DE43-96B3-2E07A0DA0DF4}"/>
            </a:ext>
          </a:extLst>
        </xdr:cNvPr>
        <xdr:cNvPicPr>
          <a:picLocks noChangeAspect="1"/>
        </xdr:cNvPicPr>
      </xdr:nvPicPr>
      <xdr:blipFill>
        <a:blip xmlns:r="http://schemas.openxmlformats.org/officeDocument/2006/relationships" r:embed="rId8"/>
        <a:stretch>
          <a:fillRect/>
        </a:stretch>
      </xdr:blipFill>
      <xdr:spPr>
        <a:xfrm>
          <a:off x="7594601" y="1035051"/>
          <a:ext cx="450850" cy="450850"/>
        </a:xfrm>
        <a:prstGeom prst="rect">
          <a:avLst/>
        </a:prstGeom>
      </xdr:spPr>
    </xdr:pic>
    <xdr:clientData/>
  </xdr:twoCellAnchor>
  <xdr:twoCellAnchor editAs="oneCell">
    <xdr:from>
      <xdr:col>13</xdr:col>
      <xdr:colOff>120650</xdr:colOff>
      <xdr:row>4</xdr:row>
      <xdr:rowOff>38100</xdr:rowOff>
    </xdr:from>
    <xdr:to>
      <xdr:col>13</xdr:col>
      <xdr:colOff>571500</xdr:colOff>
      <xdr:row>4</xdr:row>
      <xdr:rowOff>488950</xdr:rowOff>
    </xdr:to>
    <xdr:pic>
      <xdr:nvPicPr>
        <xdr:cNvPr id="23" name="Picture 22">
          <a:extLst>
            <a:ext uri="{FF2B5EF4-FFF2-40B4-BE49-F238E27FC236}">
              <a16:creationId xmlns:a16="http://schemas.microsoft.com/office/drawing/2014/main" id="{2F9490EC-B480-4F66-A6E2-5565AFC5C822}"/>
            </a:ext>
          </a:extLst>
        </xdr:cNvPr>
        <xdr:cNvPicPr>
          <a:picLocks noChangeAspect="1"/>
        </xdr:cNvPicPr>
      </xdr:nvPicPr>
      <xdr:blipFill>
        <a:blip xmlns:r="http://schemas.openxmlformats.org/officeDocument/2006/relationships" r:embed="rId8"/>
        <a:stretch>
          <a:fillRect/>
        </a:stretch>
      </xdr:blipFill>
      <xdr:spPr>
        <a:xfrm>
          <a:off x="7632700" y="2063750"/>
          <a:ext cx="450850" cy="450850"/>
        </a:xfrm>
        <a:prstGeom prst="rect">
          <a:avLst/>
        </a:prstGeom>
      </xdr:spPr>
    </xdr:pic>
    <xdr:clientData/>
  </xdr:twoCellAnchor>
  <xdr:twoCellAnchor editAs="oneCell">
    <xdr:from>
      <xdr:col>13</xdr:col>
      <xdr:colOff>95250</xdr:colOff>
      <xdr:row>6</xdr:row>
      <xdr:rowOff>25400</xdr:rowOff>
    </xdr:from>
    <xdr:to>
      <xdr:col>13</xdr:col>
      <xdr:colOff>546100</xdr:colOff>
      <xdr:row>6</xdr:row>
      <xdr:rowOff>476250</xdr:rowOff>
    </xdr:to>
    <xdr:pic>
      <xdr:nvPicPr>
        <xdr:cNvPr id="24" name="Picture 23">
          <a:extLst>
            <a:ext uri="{FF2B5EF4-FFF2-40B4-BE49-F238E27FC236}">
              <a16:creationId xmlns:a16="http://schemas.microsoft.com/office/drawing/2014/main" id="{ABD43DA2-E721-465C-B055-0EC2AA91AD51}"/>
            </a:ext>
          </a:extLst>
        </xdr:cNvPr>
        <xdr:cNvPicPr>
          <a:picLocks noChangeAspect="1"/>
        </xdr:cNvPicPr>
      </xdr:nvPicPr>
      <xdr:blipFill>
        <a:blip xmlns:r="http://schemas.openxmlformats.org/officeDocument/2006/relationships" r:embed="rId8"/>
        <a:stretch>
          <a:fillRect/>
        </a:stretch>
      </xdr:blipFill>
      <xdr:spPr>
        <a:xfrm>
          <a:off x="7607300" y="3067050"/>
          <a:ext cx="450850" cy="450850"/>
        </a:xfrm>
        <a:prstGeom prst="rect">
          <a:avLst/>
        </a:prstGeom>
      </xdr:spPr>
    </xdr:pic>
    <xdr:clientData/>
  </xdr:twoCellAnchor>
  <xdr:twoCellAnchor editAs="oneCell">
    <xdr:from>
      <xdr:col>13</xdr:col>
      <xdr:colOff>86448</xdr:colOff>
      <xdr:row>8</xdr:row>
      <xdr:rowOff>38100</xdr:rowOff>
    </xdr:from>
    <xdr:to>
      <xdr:col>13</xdr:col>
      <xdr:colOff>558799</xdr:colOff>
      <xdr:row>8</xdr:row>
      <xdr:rowOff>462888</xdr:rowOff>
    </xdr:to>
    <xdr:pic>
      <xdr:nvPicPr>
        <xdr:cNvPr id="25" name="Picture 24">
          <a:extLst>
            <a:ext uri="{FF2B5EF4-FFF2-40B4-BE49-F238E27FC236}">
              <a16:creationId xmlns:a16="http://schemas.microsoft.com/office/drawing/2014/main" id="{EB9F2206-FE2D-FBBB-0B6C-43AF2FC270C5}"/>
            </a:ext>
          </a:extLst>
        </xdr:cNvPr>
        <xdr:cNvPicPr>
          <a:picLocks noChangeAspect="1"/>
        </xdr:cNvPicPr>
      </xdr:nvPicPr>
      <xdr:blipFill>
        <a:blip xmlns:r="http://schemas.openxmlformats.org/officeDocument/2006/relationships" r:embed="rId9"/>
        <a:stretch>
          <a:fillRect/>
        </a:stretch>
      </xdr:blipFill>
      <xdr:spPr>
        <a:xfrm>
          <a:off x="7598498" y="4603750"/>
          <a:ext cx="472351" cy="424788"/>
        </a:xfrm>
        <a:prstGeom prst="rect">
          <a:avLst/>
        </a:prstGeom>
      </xdr:spPr>
    </xdr:pic>
    <xdr:clientData/>
  </xdr:twoCellAnchor>
  <xdr:twoCellAnchor editAs="oneCell">
    <xdr:from>
      <xdr:col>13</xdr:col>
      <xdr:colOff>92798</xdr:colOff>
      <xdr:row>10</xdr:row>
      <xdr:rowOff>44450</xdr:rowOff>
    </xdr:from>
    <xdr:to>
      <xdr:col>13</xdr:col>
      <xdr:colOff>565149</xdr:colOff>
      <xdr:row>10</xdr:row>
      <xdr:rowOff>469238</xdr:rowOff>
    </xdr:to>
    <xdr:pic>
      <xdr:nvPicPr>
        <xdr:cNvPr id="26" name="Picture 25">
          <a:extLst>
            <a:ext uri="{FF2B5EF4-FFF2-40B4-BE49-F238E27FC236}">
              <a16:creationId xmlns:a16="http://schemas.microsoft.com/office/drawing/2014/main" id="{A0F5A255-9E22-4D3B-9997-DC4D1EB8807A}"/>
            </a:ext>
          </a:extLst>
        </xdr:cNvPr>
        <xdr:cNvPicPr>
          <a:picLocks noChangeAspect="1"/>
        </xdr:cNvPicPr>
      </xdr:nvPicPr>
      <xdr:blipFill>
        <a:blip xmlns:r="http://schemas.openxmlformats.org/officeDocument/2006/relationships" r:embed="rId9"/>
        <a:stretch>
          <a:fillRect/>
        </a:stretch>
      </xdr:blipFill>
      <xdr:spPr>
        <a:xfrm>
          <a:off x="7604848" y="5626100"/>
          <a:ext cx="472351" cy="424788"/>
        </a:xfrm>
        <a:prstGeom prst="rect">
          <a:avLst/>
        </a:prstGeom>
      </xdr:spPr>
    </xdr:pic>
    <xdr:clientData/>
  </xdr:twoCellAnchor>
  <xdr:twoCellAnchor editAs="oneCell">
    <xdr:from>
      <xdr:col>13</xdr:col>
      <xdr:colOff>99148</xdr:colOff>
      <xdr:row>12</xdr:row>
      <xdr:rowOff>50800</xdr:rowOff>
    </xdr:from>
    <xdr:to>
      <xdr:col>13</xdr:col>
      <xdr:colOff>571499</xdr:colOff>
      <xdr:row>12</xdr:row>
      <xdr:rowOff>475588</xdr:rowOff>
    </xdr:to>
    <xdr:pic>
      <xdr:nvPicPr>
        <xdr:cNvPr id="27" name="Picture 26">
          <a:extLst>
            <a:ext uri="{FF2B5EF4-FFF2-40B4-BE49-F238E27FC236}">
              <a16:creationId xmlns:a16="http://schemas.microsoft.com/office/drawing/2014/main" id="{A1ED8DB8-DAA6-4C40-8E18-6C7442D27D97}"/>
            </a:ext>
          </a:extLst>
        </xdr:cNvPr>
        <xdr:cNvPicPr>
          <a:picLocks noChangeAspect="1"/>
        </xdr:cNvPicPr>
      </xdr:nvPicPr>
      <xdr:blipFill>
        <a:blip xmlns:r="http://schemas.openxmlformats.org/officeDocument/2006/relationships" r:embed="rId9"/>
        <a:stretch>
          <a:fillRect/>
        </a:stretch>
      </xdr:blipFill>
      <xdr:spPr>
        <a:xfrm>
          <a:off x="7611198" y="6648450"/>
          <a:ext cx="472351" cy="424788"/>
        </a:xfrm>
        <a:prstGeom prst="rect">
          <a:avLst/>
        </a:prstGeom>
      </xdr:spPr>
    </xdr:pic>
    <xdr:clientData/>
  </xdr:twoCellAnchor>
  <xdr:twoCellAnchor editAs="oneCell">
    <xdr:from>
      <xdr:col>13</xdr:col>
      <xdr:colOff>83039</xdr:colOff>
      <xdr:row>37</xdr:row>
      <xdr:rowOff>24424</xdr:rowOff>
    </xdr:from>
    <xdr:to>
      <xdr:col>13</xdr:col>
      <xdr:colOff>510612</xdr:colOff>
      <xdr:row>37</xdr:row>
      <xdr:rowOff>455929</xdr:rowOff>
    </xdr:to>
    <xdr:pic>
      <xdr:nvPicPr>
        <xdr:cNvPr id="3" name="Picture 2">
          <a:extLst>
            <a:ext uri="{FF2B5EF4-FFF2-40B4-BE49-F238E27FC236}">
              <a16:creationId xmlns:a16="http://schemas.microsoft.com/office/drawing/2014/main" id="{80F42B83-44FC-473C-912C-E34FE4298D11}"/>
            </a:ext>
          </a:extLst>
        </xdr:cNvPr>
        <xdr:cNvPicPr>
          <a:picLocks noChangeAspect="1"/>
        </xdr:cNvPicPr>
      </xdr:nvPicPr>
      <xdr:blipFill>
        <a:blip xmlns:r="http://schemas.openxmlformats.org/officeDocument/2006/relationships" r:embed="rId7"/>
        <a:stretch>
          <a:fillRect/>
        </a:stretch>
      </xdr:blipFill>
      <xdr:spPr>
        <a:xfrm>
          <a:off x="10189308" y="19831539"/>
          <a:ext cx="427573" cy="431505"/>
        </a:xfrm>
        <a:prstGeom prst="rect">
          <a:avLst/>
        </a:prstGeom>
      </xdr:spPr>
    </xdr:pic>
    <xdr:clientData/>
  </xdr:twoCellAnchor>
  <xdr:twoCellAnchor editAs="oneCell">
    <xdr:from>
      <xdr:col>13</xdr:col>
      <xdr:colOff>185987</xdr:colOff>
      <xdr:row>35</xdr:row>
      <xdr:rowOff>50800</xdr:rowOff>
    </xdr:from>
    <xdr:to>
      <xdr:col>13</xdr:col>
      <xdr:colOff>585669</xdr:colOff>
      <xdr:row>35</xdr:row>
      <xdr:rowOff>482600</xdr:rowOff>
    </xdr:to>
    <xdr:pic>
      <xdr:nvPicPr>
        <xdr:cNvPr id="5" name="Picture 4">
          <a:extLst>
            <a:ext uri="{FF2B5EF4-FFF2-40B4-BE49-F238E27FC236}">
              <a16:creationId xmlns:a16="http://schemas.microsoft.com/office/drawing/2014/main" id="{C4CD1269-63DC-D4CD-006D-787FC68ADC9A}"/>
            </a:ext>
          </a:extLst>
        </xdr:cNvPr>
        <xdr:cNvPicPr>
          <a:picLocks noChangeAspect="1"/>
        </xdr:cNvPicPr>
      </xdr:nvPicPr>
      <xdr:blipFill>
        <a:blip xmlns:r="http://schemas.openxmlformats.org/officeDocument/2006/relationships" r:embed="rId10"/>
        <a:stretch>
          <a:fillRect/>
        </a:stretch>
      </xdr:blipFill>
      <xdr:spPr>
        <a:xfrm>
          <a:off x="10288837" y="18954750"/>
          <a:ext cx="399682" cy="431800"/>
        </a:xfrm>
        <a:prstGeom prst="rect">
          <a:avLst/>
        </a:prstGeom>
      </xdr:spPr>
    </xdr:pic>
    <xdr:clientData/>
  </xdr:twoCellAnchor>
  <xdr:twoCellAnchor editAs="oneCell">
    <xdr:from>
      <xdr:col>13</xdr:col>
      <xdr:colOff>107950</xdr:colOff>
      <xdr:row>32</xdr:row>
      <xdr:rowOff>25924</xdr:rowOff>
    </xdr:from>
    <xdr:to>
      <xdr:col>13</xdr:col>
      <xdr:colOff>543578</xdr:colOff>
      <xdr:row>32</xdr:row>
      <xdr:rowOff>463550</xdr:rowOff>
    </xdr:to>
    <xdr:pic>
      <xdr:nvPicPr>
        <xdr:cNvPr id="7" name="Picture 6">
          <a:extLst>
            <a:ext uri="{FF2B5EF4-FFF2-40B4-BE49-F238E27FC236}">
              <a16:creationId xmlns:a16="http://schemas.microsoft.com/office/drawing/2014/main" id="{B0CA49C7-B136-3526-B04C-B19A22ADB94D}"/>
            </a:ext>
          </a:extLst>
        </xdr:cNvPr>
        <xdr:cNvPicPr>
          <a:picLocks noChangeAspect="1"/>
        </xdr:cNvPicPr>
      </xdr:nvPicPr>
      <xdr:blipFill>
        <a:blip xmlns:r="http://schemas.openxmlformats.org/officeDocument/2006/relationships" r:embed="rId11"/>
        <a:stretch>
          <a:fillRect/>
        </a:stretch>
      </xdr:blipFill>
      <xdr:spPr>
        <a:xfrm>
          <a:off x="10210800" y="17405874"/>
          <a:ext cx="435628" cy="437626"/>
        </a:xfrm>
        <a:prstGeom prst="rect">
          <a:avLst/>
        </a:prstGeom>
      </xdr:spPr>
    </xdr:pic>
    <xdr:clientData/>
  </xdr:twoCellAnchor>
  <xdr:twoCellAnchor editAs="oneCell">
    <xdr:from>
      <xdr:col>13</xdr:col>
      <xdr:colOff>95250</xdr:colOff>
      <xdr:row>33</xdr:row>
      <xdr:rowOff>32274</xdr:rowOff>
    </xdr:from>
    <xdr:to>
      <xdr:col>13</xdr:col>
      <xdr:colOff>530878</xdr:colOff>
      <xdr:row>33</xdr:row>
      <xdr:rowOff>469900</xdr:rowOff>
    </xdr:to>
    <xdr:pic>
      <xdr:nvPicPr>
        <xdr:cNvPr id="14" name="Picture 13">
          <a:extLst>
            <a:ext uri="{FF2B5EF4-FFF2-40B4-BE49-F238E27FC236}">
              <a16:creationId xmlns:a16="http://schemas.microsoft.com/office/drawing/2014/main" id="{03FAC597-C576-4196-BEA0-8E28404D3CB3}"/>
            </a:ext>
          </a:extLst>
        </xdr:cNvPr>
        <xdr:cNvPicPr>
          <a:picLocks noChangeAspect="1"/>
        </xdr:cNvPicPr>
      </xdr:nvPicPr>
      <xdr:blipFill>
        <a:blip xmlns:r="http://schemas.openxmlformats.org/officeDocument/2006/relationships" r:embed="rId11"/>
        <a:stretch>
          <a:fillRect/>
        </a:stretch>
      </xdr:blipFill>
      <xdr:spPr>
        <a:xfrm>
          <a:off x="10198100" y="17920224"/>
          <a:ext cx="435628" cy="437626"/>
        </a:xfrm>
        <a:prstGeom prst="rect">
          <a:avLst/>
        </a:prstGeom>
      </xdr:spPr>
    </xdr:pic>
    <xdr:clientData/>
  </xdr:twoCellAnchor>
  <xdr:twoCellAnchor editAs="oneCell">
    <xdr:from>
      <xdr:col>13</xdr:col>
      <xdr:colOff>95250</xdr:colOff>
      <xdr:row>34</xdr:row>
      <xdr:rowOff>38624</xdr:rowOff>
    </xdr:from>
    <xdr:to>
      <xdr:col>13</xdr:col>
      <xdr:colOff>530878</xdr:colOff>
      <xdr:row>34</xdr:row>
      <xdr:rowOff>476250</xdr:rowOff>
    </xdr:to>
    <xdr:pic>
      <xdr:nvPicPr>
        <xdr:cNvPr id="16" name="Picture 15">
          <a:extLst>
            <a:ext uri="{FF2B5EF4-FFF2-40B4-BE49-F238E27FC236}">
              <a16:creationId xmlns:a16="http://schemas.microsoft.com/office/drawing/2014/main" id="{C7CD81D8-E8C8-422D-9AAD-86FE1C8B07E1}"/>
            </a:ext>
          </a:extLst>
        </xdr:cNvPr>
        <xdr:cNvPicPr>
          <a:picLocks noChangeAspect="1"/>
        </xdr:cNvPicPr>
      </xdr:nvPicPr>
      <xdr:blipFill>
        <a:blip xmlns:r="http://schemas.openxmlformats.org/officeDocument/2006/relationships" r:embed="rId11"/>
        <a:stretch>
          <a:fillRect/>
        </a:stretch>
      </xdr:blipFill>
      <xdr:spPr>
        <a:xfrm>
          <a:off x="10198100" y="18434574"/>
          <a:ext cx="435628" cy="437626"/>
        </a:xfrm>
        <a:prstGeom prst="rect">
          <a:avLst/>
        </a:prstGeom>
      </xdr:spPr>
    </xdr:pic>
    <xdr:clientData/>
  </xdr:twoCellAnchor>
  <xdr:twoCellAnchor editAs="oneCell">
    <xdr:from>
      <xdr:col>13</xdr:col>
      <xdr:colOff>104865</xdr:colOff>
      <xdr:row>31</xdr:row>
      <xdr:rowOff>50800</xdr:rowOff>
    </xdr:from>
    <xdr:to>
      <xdr:col>13</xdr:col>
      <xdr:colOff>476486</xdr:colOff>
      <xdr:row>31</xdr:row>
      <xdr:rowOff>489229</xdr:rowOff>
    </xdr:to>
    <xdr:pic>
      <xdr:nvPicPr>
        <xdr:cNvPr id="28" name="Picture 27">
          <a:extLst>
            <a:ext uri="{FF2B5EF4-FFF2-40B4-BE49-F238E27FC236}">
              <a16:creationId xmlns:a16="http://schemas.microsoft.com/office/drawing/2014/main" id="{056C712F-2E77-E287-344C-4E233C6262C0}"/>
            </a:ext>
          </a:extLst>
        </xdr:cNvPr>
        <xdr:cNvPicPr>
          <a:picLocks noChangeAspect="1"/>
        </xdr:cNvPicPr>
      </xdr:nvPicPr>
      <xdr:blipFill>
        <a:blip xmlns:r="http://schemas.openxmlformats.org/officeDocument/2006/relationships" r:embed="rId12"/>
        <a:stretch>
          <a:fillRect/>
        </a:stretch>
      </xdr:blipFill>
      <xdr:spPr>
        <a:xfrm>
          <a:off x="10207715" y="16922750"/>
          <a:ext cx="371621" cy="438429"/>
        </a:xfrm>
        <a:prstGeom prst="rect">
          <a:avLst/>
        </a:prstGeom>
      </xdr:spPr>
    </xdr:pic>
    <xdr:clientData/>
  </xdr:twoCellAnchor>
  <xdr:twoCellAnchor editAs="oneCell">
    <xdr:from>
      <xdr:col>13</xdr:col>
      <xdr:colOff>30719</xdr:colOff>
      <xdr:row>30</xdr:row>
      <xdr:rowOff>44450</xdr:rowOff>
    </xdr:from>
    <xdr:to>
      <xdr:col>13</xdr:col>
      <xdr:colOff>542733</xdr:colOff>
      <xdr:row>30</xdr:row>
      <xdr:rowOff>444705</xdr:rowOff>
    </xdr:to>
    <xdr:pic>
      <xdr:nvPicPr>
        <xdr:cNvPr id="29" name="Picture 28">
          <a:extLst>
            <a:ext uri="{FF2B5EF4-FFF2-40B4-BE49-F238E27FC236}">
              <a16:creationId xmlns:a16="http://schemas.microsoft.com/office/drawing/2014/main" id="{EC2B5700-FF61-2BA9-9469-28B7902D330B}"/>
            </a:ext>
          </a:extLst>
        </xdr:cNvPr>
        <xdr:cNvPicPr>
          <a:picLocks noChangeAspect="1"/>
        </xdr:cNvPicPr>
      </xdr:nvPicPr>
      <xdr:blipFill>
        <a:blip xmlns:r="http://schemas.openxmlformats.org/officeDocument/2006/relationships" r:embed="rId13"/>
        <a:stretch>
          <a:fillRect/>
        </a:stretch>
      </xdr:blipFill>
      <xdr:spPr>
        <a:xfrm>
          <a:off x="10133569" y="16408400"/>
          <a:ext cx="512014" cy="400255"/>
        </a:xfrm>
        <a:prstGeom prst="rect">
          <a:avLst/>
        </a:prstGeom>
      </xdr:spPr>
    </xdr:pic>
    <xdr:clientData/>
  </xdr:twoCellAnchor>
  <xdr:twoCellAnchor editAs="oneCell">
    <xdr:from>
      <xdr:col>13</xdr:col>
      <xdr:colOff>38100</xdr:colOff>
      <xdr:row>29</xdr:row>
      <xdr:rowOff>50800</xdr:rowOff>
    </xdr:from>
    <xdr:to>
      <xdr:col>13</xdr:col>
      <xdr:colOff>550114</xdr:colOff>
      <xdr:row>29</xdr:row>
      <xdr:rowOff>451055</xdr:rowOff>
    </xdr:to>
    <xdr:pic>
      <xdr:nvPicPr>
        <xdr:cNvPr id="30" name="Picture 29">
          <a:extLst>
            <a:ext uri="{FF2B5EF4-FFF2-40B4-BE49-F238E27FC236}">
              <a16:creationId xmlns:a16="http://schemas.microsoft.com/office/drawing/2014/main" id="{A19CFCE5-347F-4E8F-B166-236837EE2266}"/>
            </a:ext>
          </a:extLst>
        </xdr:cNvPr>
        <xdr:cNvPicPr>
          <a:picLocks noChangeAspect="1"/>
        </xdr:cNvPicPr>
      </xdr:nvPicPr>
      <xdr:blipFill>
        <a:blip xmlns:r="http://schemas.openxmlformats.org/officeDocument/2006/relationships" r:embed="rId13"/>
        <a:stretch>
          <a:fillRect/>
        </a:stretch>
      </xdr:blipFill>
      <xdr:spPr>
        <a:xfrm>
          <a:off x="10140950" y="15906750"/>
          <a:ext cx="512014" cy="400255"/>
        </a:xfrm>
        <a:prstGeom prst="rect">
          <a:avLst/>
        </a:prstGeom>
      </xdr:spPr>
    </xdr:pic>
    <xdr:clientData/>
  </xdr:twoCellAnchor>
  <xdr:twoCellAnchor editAs="oneCell">
    <xdr:from>
      <xdr:col>13</xdr:col>
      <xdr:colOff>60714</xdr:colOff>
      <xdr:row>28</xdr:row>
      <xdr:rowOff>88900</xdr:rowOff>
    </xdr:from>
    <xdr:to>
      <xdr:col>13</xdr:col>
      <xdr:colOff>546099</xdr:colOff>
      <xdr:row>28</xdr:row>
      <xdr:rowOff>440464</xdr:rowOff>
    </xdr:to>
    <xdr:pic>
      <xdr:nvPicPr>
        <xdr:cNvPr id="31" name="Picture 30">
          <a:extLst>
            <a:ext uri="{FF2B5EF4-FFF2-40B4-BE49-F238E27FC236}">
              <a16:creationId xmlns:a16="http://schemas.microsoft.com/office/drawing/2014/main" id="{F5E91152-232B-92B8-ED43-B378A5CB7D86}"/>
            </a:ext>
          </a:extLst>
        </xdr:cNvPr>
        <xdr:cNvPicPr>
          <a:picLocks noChangeAspect="1"/>
        </xdr:cNvPicPr>
      </xdr:nvPicPr>
      <xdr:blipFill>
        <a:blip xmlns:r="http://schemas.openxmlformats.org/officeDocument/2006/relationships" r:embed="rId14"/>
        <a:stretch>
          <a:fillRect/>
        </a:stretch>
      </xdr:blipFill>
      <xdr:spPr>
        <a:xfrm>
          <a:off x="10163564" y="15436850"/>
          <a:ext cx="485385" cy="351564"/>
        </a:xfrm>
        <a:prstGeom prst="rect">
          <a:avLst/>
        </a:prstGeom>
      </xdr:spPr>
    </xdr:pic>
    <xdr:clientData/>
  </xdr:twoCellAnchor>
  <xdr:twoCellAnchor editAs="oneCell">
    <xdr:from>
      <xdr:col>13</xdr:col>
      <xdr:colOff>51802</xdr:colOff>
      <xdr:row>27</xdr:row>
      <xdr:rowOff>57150</xdr:rowOff>
    </xdr:from>
    <xdr:to>
      <xdr:col>13</xdr:col>
      <xdr:colOff>508223</xdr:colOff>
      <xdr:row>27</xdr:row>
      <xdr:rowOff>470102</xdr:rowOff>
    </xdr:to>
    <xdr:pic>
      <xdr:nvPicPr>
        <xdr:cNvPr id="32" name="Picture 31">
          <a:extLst>
            <a:ext uri="{FF2B5EF4-FFF2-40B4-BE49-F238E27FC236}">
              <a16:creationId xmlns:a16="http://schemas.microsoft.com/office/drawing/2014/main" id="{DFA50369-FDE4-425F-BB8B-A32A47BCC48C}"/>
            </a:ext>
          </a:extLst>
        </xdr:cNvPr>
        <xdr:cNvPicPr>
          <a:picLocks noChangeAspect="1"/>
        </xdr:cNvPicPr>
      </xdr:nvPicPr>
      <xdr:blipFill>
        <a:blip xmlns:r="http://schemas.openxmlformats.org/officeDocument/2006/relationships" r:embed="rId15"/>
        <a:stretch>
          <a:fillRect/>
        </a:stretch>
      </xdr:blipFill>
      <xdr:spPr>
        <a:xfrm>
          <a:off x="10154652" y="14897100"/>
          <a:ext cx="456421" cy="412952"/>
        </a:xfrm>
        <a:prstGeom prst="rect">
          <a:avLst/>
        </a:prstGeom>
      </xdr:spPr>
    </xdr:pic>
    <xdr:clientData/>
  </xdr:twoCellAnchor>
  <xdr:twoCellAnchor editAs="oneCell">
    <xdr:from>
      <xdr:col>13</xdr:col>
      <xdr:colOff>133351</xdr:colOff>
      <xdr:row>26</xdr:row>
      <xdr:rowOff>19050</xdr:rowOff>
    </xdr:from>
    <xdr:to>
      <xdr:col>13</xdr:col>
      <xdr:colOff>508001</xdr:colOff>
      <xdr:row>26</xdr:row>
      <xdr:rowOff>476702</xdr:rowOff>
    </xdr:to>
    <xdr:pic>
      <xdr:nvPicPr>
        <xdr:cNvPr id="33" name="Picture 32">
          <a:extLst>
            <a:ext uri="{FF2B5EF4-FFF2-40B4-BE49-F238E27FC236}">
              <a16:creationId xmlns:a16="http://schemas.microsoft.com/office/drawing/2014/main" id="{3E1DB9D3-7CB9-5D5F-EED6-8406E475747E}"/>
            </a:ext>
          </a:extLst>
        </xdr:cNvPr>
        <xdr:cNvPicPr>
          <a:picLocks noChangeAspect="1"/>
        </xdr:cNvPicPr>
      </xdr:nvPicPr>
      <xdr:blipFill>
        <a:blip xmlns:r="http://schemas.openxmlformats.org/officeDocument/2006/relationships" r:embed="rId16"/>
        <a:stretch>
          <a:fillRect/>
        </a:stretch>
      </xdr:blipFill>
      <xdr:spPr>
        <a:xfrm>
          <a:off x="10236201" y="14351000"/>
          <a:ext cx="374650" cy="457652"/>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oneCellAnchor>
    <xdr:from>
      <xdr:col>0</xdr:col>
      <xdr:colOff>69850</xdr:colOff>
      <xdr:row>22</xdr:row>
      <xdr:rowOff>88928</xdr:rowOff>
    </xdr:from>
    <xdr:ext cx="10274017" cy="3179041"/>
    <xdr:pic>
      <xdr:nvPicPr>
        <xdr:cNvPr id="2" name="Picture 1">
          <a:extLst>
            <a:ext uri="{FF2B5EF4-FFF2-40B4-BE49-F238E27FC236}">
              <a16:creationId xmlns:a16="http://schemas.microsoft.com/office/drawing/2014/main" id="{E0B8B369-0621-4717-9AEA-267FBB927ECA}"/>
            </a:ext>
          </a:extLst>
        </xdr:cNvPr>
        <xdr:cNvPicPr>
          <a:picLocks noChangeAspect="1"/>
        </xdr:cNvPicPr>
      </xdr:nvPicPr>
      <xdr:blipFill>
        <a:blip xmlns:r="http://schemas.openxmlformats.org/officeDocument/2006/relationships" r:embed="rId1"/>
        <a:stretch>
          <a:fillRect/>
        </a:stretch>
      </xdr:blipFill>
      <xdr:spPr>
        <a:xfrm>
          <a:off x="69850" y="4140228"/>
          <a:ext cx="10274017" cy="3179041"/>
        </a:xfrm>
        <a:prstGeom prst="rect">
          <a:avLst/>
        </a:prstGeom>
      </xdr:spPr>
    </xdr:pic>
    <xdr:clientData/>
  </xdr:oneCellAnchor>
</xdr:wsDr>
</file>

<file path=xl/drawings/drawing3.xml><?xml version="1.0" encoding="utf-8"?>
<xdr:wsDr xmlns:xdr="http://schemas.openxmlformats.org/drawingml/2006/spreadsheetDrawing" xmlns:a="http://schemas.openxmlformats.org/drawingml/2006/main">
  <xdr:twoCellAnchor editAs="oneCell">
    <xdr:from>
      <xdr:col>0</xdr:col>
      <xdr:colOff>119065</xdr:colOff>
      <xdr:row>124</xdr:row>
      <xdr:rowOff>125639</xdr:rowOff>
    </xdr:from>
    <xdr:to>
      <xdr:col>2</xdr:col>
      <xdr:colOff>777875</xdr:colOff>
      <xdr:row>136</xdr:row>
      <xdr:rowOff>150811</xdr:rowOff>
    </xdr:to>
    <xdr:pic>
      <xdr:nvPicPr>
        <xdr:cNvPr id="2" name="Picture 1">
          <a:extLst>
            <a:ext uri="{FF2B5EF4-FFF2-40B4-BE49-F238E27FC236}">
              <a16:creationId xmlns:a16="http://schemas.microsoft.com/office/drawing/2014/main" id="{392A6CDD-6B33-F858-99E2-BF0CD6768CF7}"/>
            </a:ext>
          </a:extLst>
        </xdr:cNvPr>
        <xdr:cNvPicPr>
          <a:picLocks noChangeAspect="1"/>
        </xdr:cNvPicPr>
      </xdr:nvPicPr>
      <xdr:blipFill>
        <a:blip xmlns:r="http://schemas.openxmlformats.org/officeDocument/2006/relationships" r:embed="rId1"/>
        <a:stretch>
          <a:fillRect/>
        </a:stretch>
      </xdr:blipFill>
      <xdr:spPr>
        <a:xfrm>
          <a:off x="119065" y="22215702"/>
          <a:ext cx="4079873" cy="2215923"/>
        </a:xfrm>
        <a:prstGeom prst="rect">
          <a:avLst/>
        </a:prstGeom>
      </xdr:spPr>
    </xdr:pic>
    <xdr:clientData/>
  </xdr:twoCellAnchor>
</xdr:wsDr>
</file>

<file path=xl/drawings/drawing4.xml><?xml version="1.0" encoding="utf-8"?>
<xdr:wsDr xmlns:xdr="http://schemas.openxmlformats.org/drawingml/2006/spreadsheetDrawing" xmlns:a="http://schemas.openxmlformats.org/drawingml/2006/main">
  <xdr:twoCellAnchor editAs="oneCell">
    <xdr:from>
      <xdr:col>0</xdr:col>
      <xdr:colOff>578556</xdr:colOff>
      <xdr:row>19</xdr:row>
      <xdr:rowOff>127000</xdr:rowOff>
    </xdr:from>
    <xdr:to>
      <xdr:col>4</xdr:col>
      <xdr:colOff>299250</xdr:colOff>
      <xdr:row>35</xdr:row>
      <xdr:rowOff>102150</xdr:rowOff>
    </xdr:to>
    <xdr:pic>
      <xdr:nvPicPr>
        <xdr:cNvPr id="2" name="Picture 1">
          <a:extLst>
            <a:ext uri="{FF2B5EF4-FFF2-40B4-BE49-F238E27FC236}">
              <a16:creationId xmlns:a16="http://schemas.microsoft.com/office/drawing/2014/main" id="{8DC341D2-376E-3B54-B7E0-21561F00A137}"/>
            </a:ext>
          </a:extLst>
        </xdr:cNvPr>
        <xdr:cNvPicPr>
          <a:picLocks noChangeAspect="1"/>
        </xdr:cNvPicPr>
      </xdr:nvPicPr>
      <xdr:blipFill>
        <a:blip xmlns:r="http://schemas.openxmlformats.org/officeDocument/2006/relationships" r:embed="rId1"/>
        <a:stretch>
          <a:fillRect/>
        </a:stretch>
      </xdr:blipFill>
      <xdr:spPr>
        <a:xfrm>
          <a:off x="578556" y="3625850"/>
          <a:ext cx="4248244" cy="2921550"/>
        </a:xfrm>
        <a:prstGeom prst="rect">
          <a:avLst/>
        </a:prstGeom>
      </xdr:spPr>
    </xdr:pic>
    <xdr:clientData/>
  </xdr:twoCellAnchor>
  <xdr:twoCellAnchor editAs="oneCell">
    <xdr:from>
      <xdr:col>4</xdr:col>
      <xdr:colOff>304800</xdr:colOff>
      <xdr:row>19</xdr:row>
      <xdr:rowOff>138545</xdr:rowOff>
    </xdr:from>
    <xdr:to>
      <xdr:col>7</xdr:col>
      <xdr:colOff>194479</xdr:colOff>
      <xdr:row>32</xdr:row>
      <xdr:rowOff>130599</xdr:rowOff>
    </xdr:to>
    <xdr:pic>
      <xdr:nvPicPr>
        <xdr:cNvPr id="3" name="Picture 2">
          <a:extLst>
            <a:ext uri="{FF2B5EF4-FFF2-40B4-BE49-F238E27FC236}">
              <a16:creationId xmlns:a16="http://schemas.microsoft.com/office/drawing/2014/main" id="{7733E428-B67E-0B6A-2062-E0B7EB2D4EE3}"/>
            </a:ext>
          </a:extLst>
        </xdr:cNvPr>
        <xdr:cNvPicPr>
          <a:picLocks noChangeAspect="1"/>
        </xdr:cNvPicPr>
      </xdr:nvPicPr>
      <xdr:blipFill>
        <a:blip xmlns:r="http://schemas.openxmlformats.org/officeDocument/2006/relationships" r:embed="rId2"/>
        <a:stretch>
          <a:fillRect/>
        </a:stretch>
      </xdr:blipFill>
      <xdr:spPr>
        <a:xfrm>
          <a:off x="4832350" y="3637395"/>
          <a:ext cx="4525179" cy="2386004"/>
        </a:xfrm>
        <a:prstGeom prst="rect">
          <a:avLst/>
        </a:prstGeom>
      </xdr:spPr>
    </xdr:pic>
    <xdr:clientData/>
  </xdr:twoCellAnchor>
</xdr:wsDr>
</file>

<file path=xl/drawings/drawing5.xml><?xml version="1.0" encoding="utf-8"?>
<xdr:wsDr xmlns:xdr="http://schemas.openxmlformats.org/drawingml/2006/spreadsheetDrawing" xmlns:a="http://schemas.openxmlformats.org/drawingml/2006/main">
  <xdr:twoCellAnchor editAs="oneCell">
    <xdr:from>
      <xdr:col>10</xdr:col>
      <xdr:colOff>419100</xdr:colOff>
      <xdr:row>40</xdr:row>
      <xdr:rowOff>47897</xdr:rowOff>
    </xdr:from>
    <xdr:to>
      <xdr:col>19</xdr:col>
      <xdr:colOff>328377</xdr:colOff>
      <xdr:row>64</xdr:row>
      <xdr:rowOff>83943</xdr:rowOff>
    </xdr:to>
    <xdr:pic>
      <xdr:nvPicPr>
        <xdr:cNvPr id="3" name="Picture 2">
          <a:extLst>
            <a:ext uri="{FF2B5EF4-FFF2-40B4-BE49-F238E27FC236}">
              <a16:creationId xmlns:a16="http://schemas.microsoft.com/office/drawing/2014/main" id="{A2722705-3BF1-4074-AFB2-A2DBB12E1448}"/>
            </a:ext>
          </a:extLst>
        </xdr:cNvPr>
        <xdr:cNvPicPr>
          <a:picLocks noChangeAspect="1"/>
        </xdr:cNvPicPr>
      </xdr:nvPicPr>
      <xdr:blipFill>
        <a:blip xmlns:r="http://schemas.openxmlformats.org/officeDocument/2006/relationships" r:embed="rId1"/>
        <a:stretch>
          <a:fillRect/>
        </a:stretch>
      </xdr:blipFill>
      <xdr:spPr>
        <a:xfrm>
          <a:off x="11760200" y="11719197"/>
          <a:ext cx="5395677" cy="4461996"/>
        </a:xfrm>
        <a:prstGeom prst="rect">
          <a:avLst/>
        </a:prstGeom>
      </xdr:spPr>
    </xdr:pic>
    <xdr:clientData/>
  </xdr:twoCellAnchor>
  <xdr:twoCellAnchor editAs="oneCell">
    <xdr:from>
      <xdr:col>8</xdr:col>
      <xdr:colOff>152400</xdr:colOff>
      <xdr:row>1</xdr:row>
      <xdr:rowOff>76200</xdr:rowOff>
    </xdr:from>
    <xdr:to>
      <xdr:col>8</xdr:col>
      <xdr:colOff>498769</xdr:colOff>
      <xdr:row>1</xdr:row>
      <xdr:rowOff>457049</xdr:rowOff>
    </xdr:to>
    <xdr:pic>
      <xdr:nvPicPr>
        <xdr:cNvPr id="2" name="Picture 1">
          <a:extLst>
            <a:ext uri="{FF2B5EF4-FFF2-40B4-BE49-F238E27FC236}">
              <a16:creationId xmlns:a16="http://schemas.microsoft.com/office/drawing/2014/main" id="{0F38E83C-BDAD-D750-765A-C2057AB66623}"/>
            </a:ext>
          </a:extLst>
        </xdr:cNvPr>
        <xdr:cNvPicPr>
          <a:picLocks noChangeAspect="1"/>
        </xdr:cNvPicPr>
      </xdr:nvPicPr>
      <xdr:blipFill>
        <a:blip xmlns:r="http://schemas.openxmlformats.org/officeDocument/2006/relationships" r:embed="rId2"/>
        <a:stretch>
          <a:fillRect/>
        </a:stretch>
      </xdr:blipFill>
      <xdr:spPr>
        <a:xfrm>
          <a:off x="10274300" y="628650"/>
          <a:ext cx="346369" cy="380849"/>
        </a:xfrm>
        <a:prstGeom prst="rect">
          <a:avLst/>
        </a:prstGeom>
      </xdr:spPr>
    </xdr:pic>
    <xdr:clientData/>
  </xdr:twoCellAnchor>
  <xdr:twoCellAnchor editAs="oneCell">
    <xdr:from>
      <xdr:col>8</xdr:col>
      <xdr:colOff>165100</xdr:colOff>
      <xdr:row>2</xdr:row>
      <xdr:rowOff>44450</xdr:rowOff>
    </xdr:from>
    <xdr:to>
      <xdr:col>8</xdr:col>
      <xdr:colOff>511469</xdr:colOff>
      <xdr:row>2</xdr:row>
      <xdr:rowOff>425299</xdr:rowOff>
    </xdr:to>
    <xdr:pic>
      <xdr:nvPicPr>
        <xdr:cNvPr id="4" name="Picture 3">
          <a:extLst>
            <a:ext uri="{FF2B5EF4-FFF2-40B4-BE49-F238E27FC236}">
              <a16:creationId xmlns:a16="http://schemas.microsoft.com/office/drawing/2014/main" id="{2874F389-2075-4639-96B6-D9BF13C1ECC7}"/>
            </a:ext>
          </a:extLst>
        </xdr:cNvPr>
        <xdr:cNvPicPr>
          <a:picLocks noChangeAspect="1"/>
        </xdr:cNvPicPr>
      </xdr:nvPicPr>
      <xdr:blipFill>
        <a:blip xmlns:r="http://schemas.openxmlformats.org/officeDocument/2006/relationships" r:embed="rId2"/>
        <a:stretch>
          <a:fillRect/>
        </a:stretch>
      </xdr:blipFill>
      <xdr:spPr>
        <a:xfrm>
          <a:off x="10287000" y="1104900"/>
          <a:ext cx="346369" cy="380849"/>
        </a:xfrm>
        <a:prstGeom prst="rect">
          <a:avLst/>
        </a:prstGeom>
      </xdr:spPr>
    </xdr:pic>
    <xdr:clientData/>
  </xdr:twoCellAnchor>
  <xdr:twoCellAnchor editAs="oneCell">
    <xdr:from>
      <xdr:col>8</xdr:col>
      <xdr:colOff>146050</xdr:colOff>
      <xdr:row>9</xdr:row>
      <xdr:rowOff>63500</xdr:rowOff>
    </xdr:from>
    <xdr:to>
      <xdr:col>8</xdr:col>
      <xdr:colOff>492419</xdr:colOff>
      <xdr:row>9</xdr:row>
      <xdr:rowOff>444349</xdr:rowOff>
    </xdr:to>
    <xdr:pic>
      <xdr:nvPicPr>
        <xdr:cNvPr id="5" name="Picture 4">
          <a:extLst>
            <a:ext uri="{FF2B5EF4-FFF2-40B4-BE49-F238E27FC236}">
              <a16:creationId xmlns:a16="http://schemas.microsoft.com/office/drawing/2014/main" id="{E71E2220-E474-43A9-AFCE-7E4B2F38FDA1}"/>
            </a:ext>
          </a:extLst>
        </xdr:cNvPr>
        <xdr:cNvPicPr>
          <a:picLocks noChangeAspect="1"/>
        </xdr:cNvPicPr>
      </xdr:nvPicPr>
      <xdr:blipFill>
        <a:blip xmlns:r="http://schemas.openxmlformats.org/officeDocument/2006/relationships" r:embed="rId2"/>
        <a:stretch>
          <a:fillRect/>
        </a:stretch>
      </xdr:blipFill>
      <xdr:spPr>
        <a:xfrm>
          <a:off x="10267950" y="4679950"/>
          <a:ext cx="346369" cy="380849"/>
        </a:xfrm>
        <a:prstGeom prst="rect">
          <a:avLst/>
        </a:prstGeom>
      </xdr:spPr>
    </xdr:pic>
    <xdr:clientData/>
  </xdr:twoCellAnchor>
  <xdr:twoCellAnchor editAs="oneCell">
    <xdr:from>
      <xdr:col>8</xdr:col>
      <xdr:colOff>171450</xdr:colOff>
      <xdr:row>10</xdr:row>
      <xdr:rowOff>57150</xdr:rowOff>
    </xdr:from>
    <xdr:to>
      <xdr:col>8</xdr:col>
      <xdr:colOff>517819</xdr:colOff>
      <xdr:row>10</xdr:row>
      <xdr:rowOff>437999</xdr:rowOff>
    </xdr:to>
    <xdr:pic>
      <xdr:nvPicPr>
        <xdr:cNvPr id="6" name="Picture 5">
          <a:extLst>
            <a:ext uri="{FF2B5EF4-FFF2-40B4-BE49-F238E27FC236}">
              <a16:creationId xmlns:a16="http://schemas.microsoft.com/office/drawing/2014/main" id="{A19B379B-A0F7-42AE-8BF2-567C3C82B64E}"/>
            </a:ext>
          </a:extLst>
        </xdr:cNvPr>
        <xdr:cNvPicPr>
          <a:picLocks noChangeAspect="1"/>
        </xdr:cNvPicPr>
      </xdr:nvPicPr>
      <xdr:blipFill>
        <a:blip xmlns:r="http://schemas.openxmlformats.org/officeDocument/2006/relationships" r:embed="rId2"/>
        <a:stretch>
          <a:fillRect/>
        </a:stretch>
      </xdr:blipFill>
      <xdr:spPr>
        <a:xfrm>
          <a:off x="10293350" y="5181600"/>
          <a:ext cx="346369" cy="380849"/>
        </a:xfrm>
        <a:prstGeom prst="rect">
          <a:avLst/>
        </a:prstGeom>
      </xdr:spPr>
    </xdr:pic>
    <xdr:clientData/>
  </xdr:twoCellAnchor>
  <xdr:twoCellAnchor editAs="oneCell">
    <xdr:from>
      <xdr:col>8</xdr:col>
      <xdr:colOff>113553</xdr:colOff>
      <xdr:row>15</xdr:row>
      <xdr:rowOff>44450</xdr:rowOff>
    </xdr:from>
    <xdr:to>
      <xdr:col>8</xdr:col>
      <xdr:colOff>527377</xdr:colOff>
      <xdr:row>15</xdr:row>
      <xdr:rowOff>473414</xdr:rowOff>
    </xdr:to>
    <xdr:pic>
      <xdr:nvPicPr>
        <xdr:cNvPr id="7" name="Picture 6">
          <a:extLst>
            <a:ext uri="{FF2B5EF4-FFF2-40B4-BE49-F238E27FC236}">
              <a16:creationId xmlns:a16="http://schemas.microsoft.com/office/drawing/2014/main" id="{2DB29705-D579-A5DF-33F7-34F5854A21BD}"/>
            </a:ext>
          </a:extLst>
        </xdr:cNvPr>
        <xdr:cNvPicPr>
          <a:picLocks noChangeAspect="1"/>
        </xdr:cNvPicPr>
      </xdr:nvPicPr>
      <xdr:blipFill>
        <a:blip xmlns:r="http://schemas.openxmlformats.org/officeDocument/2006/relationships" r:embed="rId3"/>
        <a:stretch>
          <a:fillRect/>
        </a:stretch>
      </xdr:blipFill>
      <xdr:spPr>
        <a:xfrm>
          <a:off x="10235453" y="7708900"/>
          <a:ext cx="413824" cy="428964"/>
        </a:xfrm>
        <a:prstGeom prst="rect">
          <a:avLst/>
        </a:prstGeom>
      </xdr:spPr>
    </xdr:pic>
    <xdr:clientData/>
  </xdr:twoCellAnchor>
  <xdr:twoCellAnchor editAs="oneCell">
    <xdr:from>
      <xdr:col>8</xdr:col>
      <xdr:colOff>88900</xdr:colOff>
      <xdr:row>3</xdr:row>
      <xdr:rowOff>23003</xdr:rowOff>
    </xdr:from>
    <xdr:to>
      <xdr:col>8</xdr:col>
      <xdr:colOff>562588</xdr:colOff>
      <xdr:row>3</xdr:row>
      <xdr:rowOff>450850</xdr:rowOff>
    </xdr:to>
    <xdr:pic>
      <xdr:nvPicPr>
        <xdr:cNvPr id="8" name="Picture 7">
          <a:extLst>
            <a:ext uri="{FF2B5EF4-FFF2-40B4-BE49-F238E27FC236}">
              <a16:creationId xmlns:a16="http://schemas.microsoft.com/office/drawing/2014/main" id="{4DDE7E8C-B1BF-CF0F-A5AE-F7DB557F51B3}"/>
            </a:ext>
          </a:extLst>
        </xdr:cNvPr>
        <xdr:cNvPicPr>
          <a:picLocks noChangeAspect="1"/>
        </xdr:cNvPicPr>
      </xdr:nvPicPr>
      <xdr:blipFill>
        <a:blip xmlns:r="http://schemas.openxmlformats.org/officeDocument/2006/relationships" r:embed="rId4"/>
        <a:stretch>
          <a:fillRect/>
        </a:stretch>
      </xdr:blipFill>
      <xdr:spPr>
        <a:xfrm>
          <a:off x="10210800" y="1591453"/>
          <a:ext cx="473688" cy="427847"/>
        </a:xfrm>
        <a:prstGeom prst="rect">
          <a:avLst/>
        </a:prstGeom>
      </xdr:spPr>
    </xdr:pic>
    <xdr:clientData/>
  </xdr:twoCellAnchor>
  <xdr:twoCellAnchor editAs="oneCell">
    <xdr:from>
      <xdr:col>8</xdr:col>
      <xdr:colOff>76200</xdr:colOff>
      <xdr:row>11</xdr:row>
      <xdr:rowOff>29353</xdr:rowOff>
    </xdr:from>
    <xdr:to>
      <xdr:col>8</xdr:col>
      <xdr:colOff>549888</xdr:colOff>
      <xdr:row>11</xdr:row>
      <xdr:rowOff>457200</xdr:rowOff>
    </xdr:to>
    <xdr:pic>
      <xdr:nvPicPr>
        <xdr:cNvPr id="9" name="Picture 8">
          <a:extLst>
            <a:ext uri="{FF2B5EF4-FFF2-40B4-BE49-F238E27FC236}">
              <a16:creationId xmlns:a16="http://schemas.microsoft.com/office/drawing/2014/main" id="{8416851B-4B1A-44AE-A129-32972AD9C3F1}"/>
            </a:ext>
          </a:extLst>
        </xdr:cNvPr>
        <xdr:cNvPicPr>
          <a:picLocks noChangeAspect="1"/>
        </xdr:cNvPicPr>
      </xdr:nvPicPr>
      <xdr:blipFill>
        <a:blip xmlns:r="http://schemas.openxmlformats.org/officeDocument/2006/relationships" r:embed="rId4"/>
        <a:stretch>
          <a:fillRect/>
        </a:stretch>
      </xdr:blipFill>
      <xdr:spPr>
        <a:xfrm>
          <a:off x="10198100" y="5661803"/>
          <a:ext cx="473688" cy="427847"/>
        </a:xfrm>
        <a:prstGeom prst="rect">
          <a:avLst/>
        </a:prstGeom>
      </xdr:spPr>
    </xdr:pic>
    <xdr:clientData/>
  </xdr:twoCellAnchor>
  <xdr:twoCellAnchor editAs="oneCell">
    <xdr:from>
      <xdr:col>8</xdr:col>
      <xdr:colOff>125227</xdr:colOff>
      <xdr:row>4</xdr:row>
      <xdr:rowOff>6350</xdr:rowOff>
    </xdr:from>
    <xdr:to>
      <xdr:col>8</xdr:col>
      <xdr:colOff>550173</xdr:colOff>
      <xdr:row>4</xdr:row>
      <xdr:rowOff>438150</xdr:rowOff>
    </xdr:to>
    <xdr:pic>
      <xdr:nvPicPr>
        <xdr:cNvPr id="10" name="Picture 9">
          <a:extLst>
            <a:ext uri="{FF2B5EF4-FFF2-40B4-BE49-F238E27FC236}">
              <a16:creationId xmlns:a16="http://schemas.microsoft.com/office/drawing/2014/main" id="{A9002638-98EA-0314-A54E-F4A7579D9EA5}"/>
            </a:ext>
          </a:extLst>
        </xdr:cNvPr>
        <xdr:cNvPicPr>
          <a:picLocks noChangeAspect="1"/>
        </xdr:cNvPicPr>
      </xdr:nvPicPr>
      <xdr:blipFill>
        <a:blip xmlns:r="http://schemas.openxmlformats.org/officeDocument/2006/relationships" r:embed="rId5"/>
        <a:stretch>
          <a:fillRect/>
        </a:stretch>
      </xdr:blipFill>
      <xdr:spPr>
        <a:xfrm>
          <a:off x="10247127" y="2082800"/>
          <a:ext cx="424946" cy="431800"/>
        </a:xfrm>
        <a:prstGeom prst="rect">
          <a:avLst/>
        </a:prstGeom>
      </xdr:spPr>
    </xdr:pic>
    <xdr:clientData/>
  </xdr:twoCellAnchor>
  <xdr:twoCellAnchor editAs="oneCell">
    <xdr:from>
      <xdr:col>8</xdr:col>
      <xdr:colOff>112527</xdr:colOff>
      <xdr:row>12</xdr:row>
      <xdr:rowOff>44450</xdr:rowOff>
    </xdr:from>
    <xdr:to>
      <xdr:col>8</xdr:col>
      <xdr:colOff>537473</xdr:colOff>
      <xdr:row>12</xdr:row>
      <xdr:rowOff>476250</xdr:rowOff>
    </xdr:to>
    <xdr:pic>
      <xdr:nvPicPr>
        <xdr:cNvPr id="11" name="Picture 10">
          <a:extLst>
            <a:ext uri="{FF2B5EF4-FFF2-40B4-BE49-F238E27FC236}">
              <a16:creationId xmlns:a16="http://schemas.microsoft.com/office/drawing/2014/main" id="{52FB3075-E27B-4A4B-831C-C9B819244012}"/>
            </a:ext>
          </a:extLst>
        </xdr:cNvPr>
        <xdr:cNvPicPr>
          <a:picLocks noChangeAspect="1"/>
        </xdr:cNvPicPr>
      </xdr:nvPicPr>
      <xdr:blipFill>
        <a:blip xmlns:r="http://schemas.openxmlformats.org/officeDocument/2006/relationships" r:embed="rId5"/>
        <a:stretch>
          <a:fillRect/>
        </a:stretch>
      </xdr:blipFill>
      <xdr:spPr>
        <a:xfrm>
          <a:off x="10234427" y="6184900"/>
          <a:ext cx="424946" cy="431800"/>
        </a:xfrm>
        <a:prstGeom prst="rect">
          <a:avLst/>
        </a:prstGeom>
      </xdr:spPr>
    </xdr:pic>
    <xdr:clientData/>
  </xdr:twoCellAnchor>
  <xdr:twoCellAnchor editAs="oneCell">
    <xdr:from>
      <xdr:col>8</xdr:col>
      <xdr:colOff>133350</xdr:colOff>
      <xdr:row>5</xdr:row>
      <xdr:rowOff>31750</xdr:rowOff>
    </xdr:from>
    <xdr:to>
      <xdr:col>8</xdr:col>
      <xdr:colOff>533400</xdr:colOff>
      <xdr:row>5</xdr:row>
      <xdr:rowOff>431800</xdr:rowOff>
    </xdr:to>
    <xdr:pic>
      <xdr:nvPicPr>
        <xdr:cNvPr id="12" name="Picture 11">
          <a:extLst>
            <a:ext uri="{FF2B5EF4-FFF2-40B4-BE49-F238E27FC236}">
              <a16:creationId xmlns:a16="http://schemas.microsoft.com/office/drawing/2014/main" id="{7B43DB61-7AAB-3F32-E8B0-BFB4B5CA87B5}"/>
            </a:ext>
          </a:extLst>
        </xdr:cNvPr>
        <xdr:cNvPicPr>
          <a:picLocks noChangeAspect="1"/>
        </xdr:cNvPicPr>
      </xdr:nvPicPr>
      <xdr:blipFill>
        <a:blip xmlns:r="http://schemas.openxmlformats.org/officeDocument/2006/relationships" r:embed="rId6"/>
        <a:stretch>
          <a:fillRect/>
        </a:stretch>
      </xdr:blipFill>
      <xdr:spPr>
        <a:xfrm>
          <a:off x="10255250" y="2616200"/>
          <a:ext cx="400050" cy="400050"/>
        </a:xfrm>
        <a:prstGeom prst="rect">
          <a:avLst/>
        </a:prstGeom>
      </xdr:spPr>
    </xdr:pic>
    <xdr:clientData/>
  </xdr:twoCellAnchor>
  <xdr:twoCellAnchor editAs="oneCell">
    <xdr:from>
      <xdr:col>8</xdr:col>
      <xdr:colOff>133350</xdr:colOff>
      <xdr:row>13</xdr:row>
      <xdr:rowOff>69850</xdr:rowOff>
    </xdr:from>
    <xdr:to>
      <xdr:col>8</xdr:col>
      <xdr:colOff>533400</xdr:colOff>
      <xdr:row>13</xdr:row>
      <xdr:rowOff>469900</xdr:rowOff>
    </xdr:to>
    <xdr:pic>
      <xdr:nvPicPr>
        <xdr:cNvPr id="13" name="Picture 12">
          <a:extLst>
            <a:ext uri="{FF2B5EF4-FFF2-40B4-BE49-F238E27FC236}">
              <a16:creationId xmlns:a16="http://schemas.microsoft.com/office/drawing/2014/main" id="{B2B96D12-E13B-433B-A1BC-2062B10E7496}"/>
            </a:ext>
          </a:extLst>
        </xdr:cNvPr>
        <xdr:cNvPicPr>
          <a:picLocks noChangeAspect="1"/>
        </xdr:cNvPicPr>
      </xdr:nvPicPr>
      <xdr:blipFill>
        <a:blip xmlns:r="http://schemas.openxmlformats.org/officeDocument/2006/relationships" r:embed="rId6"/>
        <a:stretch>
          <a:fillRect/>
        </a:stretch>
      </xdr:blipFill>
      <xdr:spPr>
        <a:xfrm>
          <a:off x="10255250" y="6718300"/>
          <a:ext cx="400050" cy="400050"/>
        </a:xfrm>
        <a:prstGeom prst="rect">
          <a:avLst/>
        </a:prstGeom>
      </xdr:spPr>
    </xdr:pic>
    <xdr:clientData/>
  </xdr:twoCellAnchor>
  <xdr:twoCellAnchor editAs="oneCell">
    <xdr:from>
      <xdr:col>8</xdr:col>
      <xdr:colOff>114300</xdr:colOff>
      <xdr:row>6</xdr:row>
      <xdr:rowOff>26526</xdr:rowOff>
    </xdr:from>
    <xdr:to>
      <xdr:col>8</xdr:col>
      <xdr:colOff>530495</xdr:colOff>
      <xdr:row>6</xdr:row>
      <xdr:rowOff>444771</xdr:rowOff>
    </xdr:to>
    <xdr:pic>
      <xdr:nvPicPr>
        <xdr:cNvPr id="14" name="Picture 13">
          <a:extLst>
            <a:ext uri="{FF2B5EF4-FFF2-40B4-BE49-F238E27FC236}">
              <a16:creationId xmlns:a16="http://schemas.microsoft.com/office/drawing/2014/main" id="{A0267ABB-92D3-2F0C-4CE4-3B75EFAA14D6}"/>
            </a:ext>
          </a:extLst>
        </xdr:cNvPr>
        <xdr:cNvPicPr>
          <a:picLocks noChangeAspect="1"/>
        </xdr:cNvPicPr>
      </xdr:nvPicPr>
      <xdr:blipFill>
        <a:blip xmlns:r="http://schemas.openxmlformats.org/officeDocument/2006/relationships" r:embed="rId7"/>
        <a:stretch>
          <a:fillRect/>
        </a:stretch>
      </xdr:blipFill>
      <xdr:spPr>
        <a:xfrm>
          <a:off x="10236200" y="3118976"/>
          <a:ext cx="416195" cy="418245"/>
        </a:xfrm>
        <a:prstGeom prst="rect">
          <a:avLst/>
        </a:prstGeom>
      </xdr:spPr>
    </xdr:pic>
    <xdr:clientData/>
  </xdr:twoCellAnchor>
  <xdr:twoCellAnchor editAs="oneCell">
    <xdr:from>
      <xdr:col>8</xdr:col>
      <xdr:colOff>120650</xdr:colOff>
      <xdr:row>14</xdr:row>
      <xdr:rowOff>13826</xdr:rowOff>
    </xdr:from>
    <xdr:to>
      <xdr:col>8</xdr:col>
      <xdr:colOff>536845</xdr:colOff>
      <xdr:row>14</xdr:row>
      <xdr:rowOff>432071</xdr:rowOff>
    </xdr:to>
    <xdr:pic>
      <xdr:nvPicPr>
        <xdr:cNvPr id="15" name="Picture 14">
          <a:extLst>
            <a:ext uri="{FF2B5EF4-FFF2-40B4-BE49-F238E27FC236}">
              <a16:creationId xmlns:a16="http://schemas.microsoft.com/office/drawing/2014/main" id="{BDB43B49-1534-44AA-B30E-1C106160D7D3}"/>
            </a:ext>
          </a:extLst>
        </xdr:cNvPr>
        <xdr:cNvPicPr>
          <a:picLocks noChangeAspect="1"/>
        </xdr:cNvPicPr>
      </xdr:nvPicPr>
      <xdr:blipFill>
        <a:blip xmlns:r="http://schemas.openxmlformats.org/officeDocument/2006/relationships" r:embed="rId7"/>
        <a:stretch>
          <a:fillRect/>
        </a:stretch>
      </xdr:blipFill>
      <xdr:spPr>
        <a:xfrm>
          <a:off x="10242550" y="7170276"/>
          <a:ext cx="416195" cy="418245"/>
        </a:xfrm>
        <a:prstGeom prst="rect">
          <a:avLst/>
        </a:prstGeom>
      </xdr:spPr>
    </xdr:pic>
    <xdr:clientData/>
  </xdr:twoCellAnchor>
  <xdr:twoCellAnchor editAs="oneCell">
    <xdr:from>
      <xdr:col>8</xdr:col>
      <xdr:colOff>114300</xdr:colOff>
      <xdr:row>7</xdr:row>
      <xdr:rowOff>21549</xdr:rowOff>
    </xdr:from>
    <xdr:to>
      <xdr:col>8</xdr:col>
      <xdr:colOff>527345</xdr:colOff>
      <xdr:row>7</xdr:row>
      <xdr:rowOff>490411</xdr:rowOff>
    </xdr:to>
    <xdr:pic>
      <xdr:nvPicPr>
        <xdr:cNvPr id="16" name="Picture 15">
          <a:extLst>
            <a:ext uri="{FF2B5EF4-FFF2-40B4-BE49-F238E27FC236}">
              <a16:creationId xmlns:a16="http://schemas.microsoft.com/office/drawing/2014/main" id="{34AB6D0C-0E23-70D8-B111-4F3C8CCF0723}"/>
            </a:ext>
          </a:extLst>
        </xdr:cNvPr>
        <xdr:cNvPicPr>
          <a:picLocks noChangeAspect="1"/>
        </xdr:cNvPicPr>
      </xdr:nvPicPr>
      <xdr:blipFill>
        <a:blip xmlns:r="http://schemas.openxmlformats.org/officeDocument/2006/relationships" r:embed="rId8"/>
        <a:stretch>
          <a:fillRect/>
        </a:stretch>
      </xdr:blipFill>
      <xdr:spPr>
        <a:xfrm>
          <a:off x="10236200" y="3621999"/>
          <a:ext cx="413045" cy="468862"/>
        </a:xfrm>
        <a:prstGeom prst="rect">
          <a:avLst/>
        </a:prstGeom>
      </xdr:spPr>
    </xdr:pic>
    <xdr:clientData/>
  </xdr:twoCellAnchor>
  <xdr:twoCellAnchor editAs="oneCell">
    <xdr:from>
      <xdr:col>8</xdr:col>
      <xdr:colOff>147108</xdr:colOff>
      <xdr:row>8</xdr:row>
      <xdr:rowOff>19051</xdr:rowOff>
    </xdr:from>
    <xdr:to>
      <xdr:col>8</xdr:col>
      <xdr:colOff>527503</xdr:colOff>
      <xdr:row>8</xdr:row>
      <xdr:rowOff>450851</xdr:rowOff>
    </xdr:to>
    <xdr:pic>
      <xdr:nvPicPr>
        <xdr:cNvPr id="17" name="Picture 16">
          <a:extLst>
            <a:ext uri="{FF2B5EF4-FFF2-40B4-BE49-F238E27FC236}">
              <a16:creationId xmlns:a16="http://schemas.microsoft.com/office/drawing/2014/main" id="{1800CEA8-4BF0-530F-5C3D-982AAD7F4A03}"/>
            </a:ext>
          </a:extLst>
        </xdr:cNvPr>
        <xdr:cNvPicPr>
          <a:picLocks noChangeAspect="1"/>
        </xdr:cNvPicPr>
      </xdr:nvPicPr>
      <xdr:blipFill>
        <a:blip xmlns:r="http://schemas.openxmlformats.org/officeDocument/2006/relationships" r:embed="rId8"/>
        <a:stretch>
          <a:fillRect/>
        </a:stretch>
      </xdr:blipFill>
      <xdr:spPr>
        <a:xfrm>
          <a:off x="10269008" y="4127501"/>
          <a:ext cx="380395" cy="431800"/>
        </a:xfrm>
        <a:prstGeom prst="rect">
          <a:avLst/>
        </a:prstGeom>
      </xdr:spPr>
    </xdr:pic>
    <xdr:clientData/>
  </xdr:twoCellAnchor>
  <xdr:twoCellAnchor editAs="oneCell">
    <xdr:from>
      <xdr:col>9</xdr:col>
      <xdr:colOff>246945</xdr:colOff>
      <xdr:row>15</xdr:row>
      <xdr:rowOff>389548</xdr:rowOff>
    </xdr:from>
    <xdr:to>
      <xdr:col>18</xdr:col>
      <xdr:colOff>164575</xdr:colOff>
      <xdr:row>26</xdr:row>
      <xdr:rowOff>36354</xdr:rowOff>
    </xdr:to>
    <xdr:pic>
      <xdr:nvPicPr>
        <xdr:cNvPr id="19" name="Picture 18">
          <a:extLst>
            <a:ext uri="{FF2B5EF4-FFF2-40B4-BE49-F238E27FC236}">
              <a16:creationId xmlns:a16="http://schemas.microsoft.com/office/drawing/2014/main" id="{40DF1AC5-C699-CF10-A37B-48DB13A154CF}"/>
            </a:ext>
          </a:extLst>
        </xdr:cNvPr>
        <xdr:cNvPicPr>
          <a:picLocks noChangeAspect="1"/>
        </xdr:cNvPicPr>
      </xdr:nvPicPr>
      <xdr:blipFill>
        <a:blip xmlns:r="http://schemas.openxmlformats.org/officeDocument/2006/relationships" r:embed="rId9"/>
        <a:stretch>
          <a:fillRect/>
        </a:stretch>
      </xdr:blipFill>
      <xdr:spPr>
        <a:xfrm>
          <a:off x="10971389" y="8051881"/>
          <a:ext cx="5378630" cy="1996306"/>
        </a:xfrm>
        <a:prstGeom prst="rect">
          <a:avLst/>
        </a:prstGeom>
      </xdr:spPr>
    </xdr:pic>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drawing" Target="../drawings/drawing1.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5.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7.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8.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10.xml.rels><?xml version="1.0" encoding="UTF-8" standalone="yes"?>
<Relationships xmlns="http://schemas.openxmlformats.org/package/2006/relationships"><Relationship Id="rId3" Type="http://schemas.openxmlformats.org/officeDocument/2006/relationships/vmlDrawing" Target="../drawings/vmlDrawing5.vml"/><Relationship Id="rId2" Type="http://schemas.openxmlformats.org/officeDocument/2006/relationships/drawing" Target="../drawings/drawing3.xml"/><Relationship Id="rId1" Type="http://schemas.openxmlformats.org/officeDocument/2006/relationships/printerSettings" Target="../printerSettings/printerSettings3.bin"/><Relationship Id="rId4" Type="http://schemas.openxmlformats.org/officeDocument/2006/relationships/comments" Target="../comments5.xml"/></Relationships>
</file>

<file path=xl/worksheets/_rels/sheet11.xml.rels><?xml version="1.0" encoding="UTF-8" standalone="yes"?>
<Relationships xmlns="http://schemas.openxmlformats.org/package/2006/relationships"><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13.xml.rels><?xml version="1.0" encoding="UTF-8" standalone="yes"?>
<Relationships xmlns="http://schemas.openxmlformats.org/package/2006/relationships"><Relationship Id="rId2" Type="http://schemas.openxmlformats.org/officeDocument/2006/relationships/comments" Target="../comments7.xml"/><Relationship Id="rId1" Type="http://schemas.openxmlformats.org/officeDocument/2006/relationships/vmlDrawing" Target="../drawings/vmlDrawing7.v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15.xml.rels><?xml version="1.0" encoding="UTF-8" standalone="yes"?>
<Relationships xmlns="http://schemas.openxmlformats.org/package/2006/relationships"><Relationship Id="rId2" Type="http://schemas.openxmlformats.org/officeDocument/2006/relationships/comments" Target="../comments8.xml"/><Relationship Id="rId1" Type="http://schemas.openxmlformats.org/officeDocument/2006/relationships/vmlDrawing" Target="../drawings/vmlDrawing8.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D3D8DC-B6DC-42A1-93AB-AF04FC0CF7A9}">
  <dimension ref="B2:B28"/>
  <sheetViews>
    <sheetView workbookViewId="0">
      <selection activeCell="B12" sqref="B12"/>
    </sheetView>
  </sheetViews>
  <sheetFormatPr defaultRowHeight="14.5" x14ac:dyDescent="0.35"/>
  <cols>
    <col min="2" max="2" width="109.26953125" customWidth="1"/>
    <col min="3" max="3" width="17.7265625" bestFit="1" customWidth="1"/>
  </cols>
  <sheetData>
    <row r="2" spans="2:2" x14ac:dyDescent="0.35">
      <c r="B2" t="s">
        <v>115</v>
      </c>
    </row>
    <row r="4" spans="2:2" x14ac:dyDescent="0.35">
      <c r="B4" t="s">
        <v>116</v>
      </c>
    </row>
    <row r="7" spans="2:2" x14ac:dyDescent="0.35">
      <c r="B7" s="35" t="s">
        <v>303</v>
      </c>
    </row>
    <row r="19" spans="2:2" x14ac:dyDescent="0.35">
      <c r="B19" s="17"/>
    </row>
    <row r="20" spans="2:2" x14ac:dyDescent="0.35">
      <c r="B20" s="18"/>
    </row>
    <row r="21" spans="2:2" x14ac:dyDescent="0.35">
      <c r="B21" s="19"/>
    </row>
    <row r="22" spans="2:2" x14ac:dyDescent="0.35">
      <c r="B22" s="19"/>
    </row>
    <row r="23" spans="2:2" x14ac:dyDescent="0.35">
      <c r="B23" s="19"/>
    </row>
    <row r="24" spans="2:2" x14ac:dyDescent="0.35">
      <c r="B24" s="20"/>
    </row>
    <row r="25" spans="2:2" x14ac:dyDescent="0.35">
      <c r="B25" s="20"/>
    </row>
    <row r="26" spans="2:2" x14ac:dyDescent="0.35">
      <c r="B26" s="21"/>
    </row>
    <row r="27" spans="2:2" x14ac:dyDescent="0.35">
      <c r="B27" s="20"/>
    </row>
    <row r="28" spans="2:2" x14ac:dyDescent="0.35">
      <c r="B28" s="19"/>
    </row>
  </sheetData>
  <dataValidations count="1">
    <dataValidation type="list" allowBlank="1" showInputMessage="1" showErrorMessage="1" sqref="B13" xr:uid="{4AE432DE-F553-48EC-B312-75A91BF02E14}">
      <formula1>$B$5:$B$6</formula1>
    </dataValidation>
  </dataValidations>
  <pageMargins left="0.7" right="0.7" top="0.75" bottom="0.75" header="0.3" footer="0.3"/>
  <pageSetup orientation="portrait"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E91FF3-79AA-48A9-9F88-C48DFFEF60AE}">
  <dimension ref="A1:S211"/>
  <sheetViews>
    <sheetView tabSelected="1" zoomScaleNormal="100" workbookViewId="0">
      <pane ySplit="1" topLeftCell="A2" activePane="bottomLeft" state="frozen"/>
      <selection pane="bottomLeft" activeCell="A29" sqref="A29"/>
    </sheetView>
  </sheetViews>
  <sheetFormatPr defaultRowHeight="14.5" x14ac:dyDescent="0.35"/>
  <cols>
    <col min="1" max="1" width="35.453125" bestFit="1" customWidth="1"/>
    <col min="2" max="2" width="8.7265625" style="6"/>
    <col min="3" max="3" width="14.1796875" customWidth="1"/>
    <col min="5" max="5" width="10.26953125" customWidth="1"/>
    <col min="6" max="6" width="11.453125" customWidth="1"/>
    <col min="8" max="11" width="10" style="6" customWidth="1"/>
    <col min="12" max="12" width="14.26953125" style="6" customWidth="1"/>
    <col min="13" max="13" width="12.81640625" style="6" customWidth="1"/>
    <col min="15" max="16" width="8.7265625" style="6"/>
    <col min="17" max="17" width="10.1796875" style="6" customWidth="1"/>
    <col min="18" max="18" width="10.7265625" style="65" customWidth="1"/>
  </cols>
  <sheetData>
    <row r="1" spans="1:19" s="1" customFormat="1" ht="48.65" customHeight="1" x14ac:dyDescent="0.35">
      <c r="A1" s="39" t="s">
        <v>0</v>
      </c>
      <c r="B1" s="39" t="s">
        <v>5</v>
      </c>
      <c r="C1" s="40" t="s">
        <v>32</v>
      </c>
      <c r="D1" s="41" t="s">
        <v>136</v>
      </c>
      <c r="E1" s="41" t="s">
        <v>137</v>
      </c>
      <c r="F1" s="41" t="s">
        <v>6</v>
      </c>
      <c r="G1" s="42" t="s">
        <v>7</v>
      </c>
      <c r="H1" s="46" t="s">
        <v>146</v>
      </c>
      <c r="I1" s="55" t="s">
        <v>468</v>
      </c>
      <c r="J1" s="94" t="s">
        <v>427</v>
      </c>
      <c r="K1" s="55" t="s">
        <v>244</v>
      </c>
      <c r="L1" s="55" t="s">
        <v>197</v>
      </c>
      <c r="M1" s="56" t="s">
        <v>196</v>
      </c>
      <c r="N1" s="55" t="s">
        <v>188</v>
      </c>
      <c r="O1" s="6" t="s">
        <v>262</v>
      </c>
      <c r="P1" s="6" t="s">
        <v>118</v>
      </c>
      <c r="Q1" s="62" t="s">
        <v>275</v>
      </c>
      <c r="R1" s="63" t="s">
        <v>278</v>
      </c>
      <c r="S1" s="11" t="s">
        <v>399</v>
      </c>
    </row>
    <row r="2" spans="1:19" ht="40" customHeight="1" x14ac:dyDescent="0.35">
      <c r="A2" s="37" t="s">
        <v>304</v>
      </c>
      <c r="B2" s="5">
        <v>9.3000000000000007</v>
      </c>
      <c r="C2" s="5"/>
      <c r="D2" s="5">
        <v>74</v>
      </c>
      <c r="E2" s="5">
        <v>80</v>
      </c>
      <c r="F2" s="5">
        <v>17</v>
      </c>
      <c r="G2" s="38">
        <v>10</v>
      </c>
      <c r="H2" s="5">
        <v>9000</v>
      </c>
      <c r="I2" s="53">
        <v>100</v>
      </c>
      <c r="J2" s="53"/>
      <c r="K2" s="53">
        <v>0</v>
      </c>
      <c r="L2" s="53">
        <v>338635.97690000001</v>
      </c>
      <c r="M2" s="53">
        <v>190000</v>
      </c>
      <c r="O2" s="6" t="s">
        <v>98</v>
      </c>
      <c r="P2" s="6" t="s">
        <v>121</v>
      </c>
      <c r="Q2" s="6" t="s">
        <v>276</v>
      </c>
      <c r="R2" s="64" t="s">
        <v>279</v>
      </c>
    </row>
    <row r="3" spans="1:19" ht="40" customHeight="1" x14ac:dyDescent="0.35">
      <c r="A3" s="43" t="s">
        <v>305</v>
      </c>
      <c r="B3" s="22">
        <v>9.3000000000000007</v>
      </c>
      <c r="C3" s="22"/>
      <c r="D3" s="22">
        <v>74</v>
      </c>
      <c r="E3" s="22">
        <v>80</v>
      </c>
      <c r="F3" s="22">
        <v>17</v>
      </c>
      <c r="G3" s="44">
        <v>15</v>
      </c>
      <c r="H3" s="22">
        <v>9000</v>
      </c>
      <c r="I3" s="54">
        <v>100</v>
      </c>
      <c r="J3" s="54"/>
      <c r="K3" s="54">
        <v>0</v>
      </c>
      <c r="L3" s="54"/>
      <c r="M3" s="54"/>
      <c r="O3" s="6" t="s">
        <v>53</v>
      </c>
      <c r="P3" s="6" t="s">
        <v>121</v>
      </c>
      <c r="Q3" s="6" t="s">
        <v>276</v>
      </c>
      <c r="R3" s="64" t="s">
        <v>279</v>
      </c>
    </row>
    <row r="4" spans="1:19" ht="40" customHeight="1" x14ac:dyDescent="0.35">
      <c r="A4" s="37" t="s">
        <v>301</v>
      </c>
      <c r="B4" s="5">
        <v>12.1</v>
      </c>
      <c r="C4" s="5"/>
      <c r="D4" s="5">
        <v>74</v>
      </c>
      <c r="E4" s="5">
        <v>80</v>
      </c>
      <c r="F4" s="5">
        <v>17</v>
      </c>
      <c r="G4" s="38">
        <v>10</v>
      </c>
      <c r="H4" s="5">
        <v>10000</v>
      </c>
      <c r="I4" s="53">
        <v>100</v>
      </c>
      <c r="J4" s="53"/>
      <c r="K4" s="53">
        <v>0</v>
      </c>
      <c r="L4" s="53"/>
      <c r="M4" s="53"/>
      <c r="O4" s="6" t="s">
        <v>98</v>
      </c>
      <c r="P4" s="6" t="s">
        <v>121</v>
      </c>
      <c r="Q4" s="6" t="s">
        <v>276</v>
      </c>
      <c r="R4" s="64" t="s">
        <v>279</v>
      </c>
    </row>
    <row r="5" spans="1:19" ht="40" customHeight="1" x14ac:dyDescent="0.35">
      <c r="A5" s="43" t="s">
        <v>302</v>
      </c>
      <c r="B5" s="22">
        <v>12.1</v>
      </c>
      <c r="C5" s="22"/>
      <c r="D5" s="22">
        <v>74</v>
      </c>
      <c r="E5" s="22">
        <v>80</v>
      </c>
      <c r="F5" s="22">
        <v>17</v>
      </c>
      <c r="G5" s="44">
        <v>15</v>
      </c>
      <c r="H5" s="22">
        <v>10000</v>
      </c>
      <c r="I5" s="54">
        <v>100</v>
      </c>
      <c r="J5" s="54"/>
      <c r="K5" s="54">
        <v>0</v>
      </c>
      <c r="L5" s="54"/>
      <c r="M5" s="54"/>
      <c r="O5" s="6" t="s">
        <v>53</v>
      </c>
      <c r="P5" s="6" t="s">
        <v>121</v>
      </c>
      <c r="Q5" s="6" t="s">
        <v>276</v>
      </c>
      <c r="R5" s="64" t="s">
        <v>279</v>
      </c>
    </row>
    <row r="6" spans="1:19" ht="40" customHeight="1" x14ac:dyDescent="0.35">
      <c r="A6" s="37" t="s">
        <v>306</v>
      </c>
      <c r="B6" s="4">
        <v>16</v>
      </c>
      <c r="C6" s="4"/>
      <c r="D6" s="5">
        <v>74</v>
      </c>
      <c r="E6" s="5">
        <v>80</v>
      </c>
      <c r="F6" s="4">
        <v>17</v>
      </c>
      <c r="G6" s="38">
        <v>10</v>
      </c>
      <c r="H6" s="5">
        <v>10000</v>
      </c>
      <c r="I6" s="53">
        <v>100</v>
      </c>
      <c r="J6" s="53"/>
      <c r="K6" s="53">
        <v>0</v>
      </c>
      <c r="L6" s="53"/>
      <c r="M6" s="53"/>
      <c r="O6" s="6" t="s">
        <v>98</v>
      </c>
      <c r="P6" s="6" t="s">
        <v>121</v>
      </c>
      <c r="Q6" s="6" t="s">
        <v>276</v>
      </c>
      <c r="R6" s="64" t="s">
        <v>279</v>
      </c>
    </row>
    <row r="7" spans="1:19" ht="40" customHeight="1" x14ac:dyDescent="0.35">
      <c r="A7" s="43" t="s">
        <v>307</v>
      </c>
      <c r="B7" s="23">
        <v>16</v>
      </c>
      <c r="C7" s="23"/>
      <c r="D7" s="22">
        <v>74</v>
      </c>
      <c r="E7" s="22">
        <v>80</v>
      </c>
      <c r="F7" s="23">
        <v>17</v>
      </c>
      <c r="G7" s="44">
        <v>15</v>
      </c>
      <c r="H7" s="22">
        <v>10000</v>
      </c>
      <c r="I7" s="54">
        <v>100</v>
      </c>
      <c r="J7" s="54"/>
      <c r="K7" s="54">
        <v>0</v>
      </c>
      <c r="L7" s="54"/>
      <c r="M7" s="54"/>
      <c r="O7" s="6" t="s">
        <v>53</v>
      </c>
      <c r="P7" s="6" t="s">
        <v>121</v>
      </c>
      <c r="Q7" s="6" t="s">
        <v>276</v>
      </c>
      <c r="R7" s="64" t="s">
        <v>279</v>
      </c>
    </row>
    <row r="8" spans="1:19" ht="40" customHeight="1" x14ac:dyDescent="0.35">
      <c r="A8" s="37" t="s">
        <v>178</v>
      </c>
      <c r="B8" s="5">
        <v>8.3000000000000007</v>
      </c>
      <c r="C8" s="5"/>
      <c r="D8" s="5">
        <v>74</v>
      </c>
      <c r="E8" s="5">
        <v>80</v>
      </c>
      <c r="F8" s="5">
        <v>17</v>
      </c>
      <c r="G8" s="38">
        <v>10</v>
      </c>
      <c r="H8" s="5">
        <v>9000</v>
      </c>
      <c r="I8" s="53">
        <v>100</v>
      </c>
      <c r="J8" s="53"/>
      <c r="K8" s="53">
        <v>30</v>
      </c>
      <c r="L8" s="53"/>
      <c r="M8" s="53"/>
      <c r="O8" s="6" t="s">
        <v>98</v>
      </c>
      <c r="P8" s="6" t="s">
        <v>121</v>
      </c>
      <c r="Q8" s="6" t="s">
        <v>276</v>
      </c>
      <c r="R8" s="64" t="s">
        <v>279</v>
      </c>
    </row>
    <row r="9" spans="1:19" ht="40" customHeight="1" x14ac:dyDescent="0.35">
      <c r="A9" s="43" t="s">
        <v>179</v>
      </c>
      <c r="B9" s="22">
        <v>8.3000000000000007</v>
      </c>
      <c r="C9" s="22"/>
      <c r="D9" s="22">
        <v>74</v>
      </c>
      <c r="E9" s="22">
        <v>80</v>
      </c>
      <c r="F9" s="22">
        <v>17</v>
      </c>
      <c r="G9" s="44">
        <v>15</v>
      </c>
      <c r="H9" s="22">
        <v>9000</v>
      </c>
      <c r="I9" s="54">
        <v>100</v>
      </c>
      <c r="J9" s="54"/>
      <c r="K9" s="54">
        <v>30</v>
      </c>
      <c r="L9" s="54"/>
      <c r="M9" s="54"/>
      <c r="O9" s="6" t="s">
        <v>53</v>
      </c>
      <c r="P9" s="6" t="s">
        <v>121</v>
      </c>
      <c r="Q9" s="6" t="s">
        <v>276</v>
      </c>
      <c r="R9" s="64" t="s">
        <v>279</v>
      </c>
    </row>
    <row r="10" spans="1:19" ht="40" customHeight="1" x14ac:dyDescent="0.35">
      <c r="A10" s="37" t="s">
        <v>180</v>
      </c>
      <c r="B10" s="5">
        <v>10.5</v>
      </c>
      <c r="C10" s="5"/>
      <c r="D10" s="5">
        <v>74</v>
      </c>
      <c r="E10" s="5">
        <v>80</v>
      </c>
      <c r="F10" s="5">
        <v>17</v>
      </c>
      <c r="G10" s="38">
        <v>10</v>
      </c>
      <c r="H10" s="5">
        <v>10000</v>
      </c>
      <c r="I10" s="53">
        <v>100</v>
      </c>
      <c r="J10" s="53"/>
      <c r="K10" s="53">
        <v>30</v>
      </c>
      <c r="L10" s="53"/>
      <c r="M10" s="53"/>
      <c r="O10" s="6" t="s">
        <v>98</v>
      </c>
      <c r="P10" s="6" t="s">
        <v>121</v>
      </c>
      <c r="Q10" s="6" t="s">
        <v>276</v>
      </c>
      <c r="R10" s="64" t="s">
        <v>279</v>
      </c>
    </row>
    <row r="11" spans="1:19" ht="40" customHeight="1" x14ac:dyDescent="0.35">
      <c r="A11" s="43" t="s">
        <v>181</v>
      </c>
      <c r="B11" s="22">
        <v>10.5</v>
      </c>
      <c r="C11" s="22"/>
      <c r="D11" s="22">
        <v>74</v>
      </c>
      <c r="E11" s="22">
        <v>80</v>
      </c>
      <c r="F11" s="22">
        <v>17</v>
      </c>
      <c r="G11" s="44">
        <v>15</v>
      </c>
      <c r="H11" s="22">
        <v>1000</v>
      </c>
      <c r="I11" s="54">
        <v>100</v>
      </c>
      <c r="J11" s="54"/>
      <c r="K11" s="54">
        <v>30</v>
      </c>
      <c r="L11" s="54"/>
      <c r="M11" s="54"/>
      <c r="O11" s="6" t="s">
        <v>53</v>
      </c>
      <c r="P11" s="6" t="s">
        <v>121</v>
      </c>
      <c r="Q11" s="6" t="s">
        <v>276</v>
      </c>
      <c r="R11" s="64" t="s">
        <v>279</v>
      </c>
    </row>
    <row r="12" spans="1:19" ht="40" customHeight="1" x14ac:dyDescent="0.35">
      <c r="A12" s="37" t="s">
        <v>182</v>
      </c>
      <c r="B12" s="5">
        <v>14</v>
      </c>
      <c r="C12" s="5"/>
      <c r="D12" s="5">
        <v>74</v>
      </c>
      <c r="E12" s="5">
        <v>80</v>
      </c>
      <c r="F12" s="5">
        <v>17</v>
      </c>
      <c r="G12" s="38">
        <v>10</v>
      </c>
      <c r="H12" s="5">
        <v>9000</v>
      </c>
      <c r="I12" s="53">
        <v>100</v>
      </c>
      <c r="J12" s="53"/>
      <c r="K12" s="53">
        <v>30</v>
      </c>
      <c r="L12" s="53"/>
      <c r="M12" s="53"/>
      <c r="O12" s="6" t="s">
        <v>98</v>
      </c>
      <c r="P12" s="6" t="s">
        <v>121</v>
      </c>
      <c r="Q12" s="6" t="s">
        <v>276</v>
      </c>
      <c r="R12" s="64" t="s">
        <v>279</v>
      </c>
    </row>
    <row r="13" spans="1:19" ht="40" customHeight="1" x14ac:dyDescent="0.35">
      <c r="A13" s="43" t="s">
        <v>183</v>
      </c>
      <c r="B13" s="22">
        <v>14</v>
      </c>
      <c r="C13" s="22"/>
      <c r="D13" s="22">
        <v>74</v>
      </c>
      <c r="E13" s="22">
        <v>80</v>
      </c>
      <c r="F13" s="22">
        <v>17</v>
      </c>
      <c r="G13" s="44">
        <v>15</v>
      </c>
      <c r="H13" s="22">
        <v>9000</v>
      </c>
      <c r="I13" s="54">
        <v>100</v>
      </c>
      <c r="J13" s="54"/>
      <c r="K13" s="54">
        <v>30</v>
      </c>
      <c r="L13" s="54"/>
      <c r="M13" s="54"/>
      <c r="O13" s="6" t="s">
        <v>53</v>
      </c>
      <c r="P13" s="6" t="s">
        <v>121</v>
      </c>
      <c r="Q13" s="6" t="s">
        <v>276</v>
      </c>
      <c r="R13" s="64" t="s">
        <v>279</v>
      </c>
    </row>
    <row r="14" spans="1:19" ht="40" customHeight="1" x14ac:dyDescent="0.35">
      <c r="A14" s="37" t="s">
        <v>266</v>
      </c>
      <c r="B14" s="5">
        <v>7.5</v>
      </c>
      <c r="C14" s="5"/>
      <c r="D14" s="5">
        <v>74</v>
      </c>
      <c r="E14" s="5">
        <v>80</v>
      </c>
      <c r="F14" s="5">
        <v>17</v>
      </c>
      <c r="G14" s="38">
        <v>10</v>
      </c>
      <c r="H14" s="5">
        <v>9000</v>
      </c>
      <c r="I14" s="53">
        <v>100</v>
      </c>
      <c r="J14" s="53"/>
      <c r="K14" s="53">
        <v>25</v>
      </c>
      <c r="L14" s="53"/>
      <c r="M14" s="53"/>
      <c r="O14" s="6" t="s">
        <v>98</v>
      </c>
      <c r="P14" s="6" t="s">
        <v>121</v>
      </c>
      <c r="Q14" s="6" t="s">
        <v>276</v>
      </c>
      <c r="R14" s="64" t="s">
        <v>279</v>
      </c>
    </row>
    <row r="15" spans="1:19" ht="40" customHeight="1" x14ac:dyDescent="0.35">
      <c r="A15" s="43" t="s">
        <v>267</v>
      </c>
      <c r="B15" s="22">
        <v>7.5</v>
      </c>
      <c r="C15" s="22"/>
      <c r="D15" s="22">
        <v>74</v>
      </c>
      <c r="E15" s="22">
        <v>80</v>
      </c>
      <c r="F15" s="22">
        <v>17</v>
      </c>
      <c r="G15" s="44">
        <v>15</v>
      </c>
      <c r="H15" s="22">
        <v>9000</v>
      </c>
      <c r="I15" s="54">
        <v>100</v>
      </c>
      <c r="J15" s="54"/>
      <c r="K15" s="54">
        <v>25</v>
      </c>
      <c r="L15" s="54"/>
      <c r="M15" s="54"/>
      <c r="O15" s="6" t="s">
        <v>53</v>
      </c>
      <c r="P15" s="6" t="s">
        <v>121</v>
      </c>
      <c r="Q15" s="6" t="s">
        <v>276</v>
      </c>
      <c r="R15" s="64" t="s">
        <v>279</v>
      </c>
    </row>
    <row r="16" spans="1:19" ht="40" customHeight="1" x14ac:dyDescent="0.35">
      <c r="A16" s="37" t="s">
        <v>268</v>
      </c>
      <c r="B16" s="5">
        <v>9.6999999999999993</v>
      </c>
      <c r="C16" s="5"/>
      <c r="D16" s="5">
        <v>74</v>
      </c>
      <c r="E16" s="5">
        <v>80</v>
      </c>
      <c r="F16" s="5">
        <v>17</v>
      </c>
      <c r="G16" s="38">
        <v>10</v>
      </c>
      <c r="H16" s="5">
        <v>9000</v>
      </c>
      <c r="I16" s="53">
        <v>100</v>
      </c>
      <c r="J16" s="53"/>
      <c r="K16" s="53">
        <v>25</v>
      </c>
      <c r="L16" s="53"/>
      <c r="M16" s="53"/>
      <c r="O16" s="6" t="s">
        <v>98</v>
      </c>
      <c r="P16" s="6" t="s">
        <v>121</v>
      </c>
      <c r="Q16" s="6" t="s">
        <v>276</v>
      </c>
      <c r="R16" s="64" t="s">
        <v>279</v>
      </c>
    </row>
    <row r="17" spans="1:18" ht="40" customHeight="1" x14ac:dyDescent="0.35">
      <c r="A17" s="43" t="s">
        <v>269</v>
      </c>
      <c r="B17" s="22">
        <v>9.6999999999999993</v>
      </c>
      <c r="C17" s="22"/>
      <c r="D17" s="22">
        <v>74</v>
      </c>
      <c r="E17" s="22">
        <v>80</v>
      </c>
      <c r="F17" s="22">
        <v>17</v>
      </c>
      <c r="G17" s="44">
        <v>15</v>
      </c>
      <c r="H17" s="22">
        <v>9000</v>
      </c>
      <c r="I17" s="54">
        <v>100</v>
      </c>
      <c r="J17" s="54"/>
      <c r="K17" s="54">
        <v>25</v>
      </c>
      <c r="L17" s="54"/>
      <c r="M17" s="54"/>
      <c r="O17" s="6" t="s">
        <v>53</v>
      </c>
      <c r="P17" s="6" t="s">
        <v>121</v>
      </c>
      <c r="Q17" s="6" t="s">
        <v>276</v>
      </c>
      <c r="R17" s="64" t="s">
        <v>279</v>
      </c>
    </row>
    <row r="18" spans="1:18" s="76" customFormat="1" ht="16" customHeight="1" x14ac:dyDescent="0.35">
      <c r="A18" s="153" t="s">
        <v>575</v>
      </c>
      <c r="B18" s="80"/>
      <c r="C18" s="80"/>
      <c r="D18" s="80"/>
      <c r="E18" s="80"/>
      <c r="F18" s="80"/>
      <c r="G18" s="79"/>
      <c r="H18" s="74"/>
      <c r="I18" s="75"/>
      <c r="J18" s="75"/>
      <c r="K18" s="75"/>
      <c r="L18" s="75"/>
      <c r="M18" s="75"/>
      <c r="O18" s="75"/>
      <c r="P18" s="75"/>
      <c r="Q18" s="75"/>
      <c r="R18" s="77"/>
    </row>
    <row r="19" spans="1:18" ht="40" customHeight="1" x14ac:dyDescent="0.35">
      <c r="A19" s="37" t="s">
        <v>184</v>
      </c>
      <c r="B19" s="45">
        <v>11.4</v>
      </c>
      <c r="C19" s="13"/>
      <c r="D19" s="5">
        <v>77</v>
      </c>
      <c r="E19" s="5">
        <v>82</v>
      </c>
      <c r="F19" s="5">
        <v>17</v>
      </c>
      <c r="G19" s="38">
        <v>10</v>
      </c>
      <c r="H19" s="45">
        <v>6000</v>
      </c>
      <c r="I19" s="6">
        <v>100</v>
      </c>
      <c r="K19" s="6">
        <v>0</v>
      </c>
      <c r="O19" s="6" t="s">
        <v>98</v>
      </c>
      <c r="P19" s="6" t="s">
        <v>121</v>
      </c>
      <c r="Q19" s="6" t="s">
        <v>277</v>
      </c>
      <c r="R19" s="64" t="s">
        <v>279</v>
      </c>
    </row>
    <row r="20" spans="1:18" s="76" customFormat="1" ht="12.65" customHeight="1" x14ac:dyDescent="0.35">
      <c r="A20" s="153" t="s">
        <v>575</v>
      </c>
      <c r="B20" s="74"/>
      <c r="C20" s="73"/>
      <c r="D20" s="73"/>
      <c r="E20" s="73"/>
      <c r="F20" s="73"/>
      <c r="G20" s="73"/>
      <c r="H20" s="74"/>
      <c r="I20" s="75"/>
      <c r="J20" s="75"/>
      <c r="K20" s="75"/>
      <c r="L20" s="75"/>
      <c r="M20" s="75"/>
      <c r="O20" s="75"/>
      <c r="P20" s="75"/>
      <c r="Q20" s="75"/>
      <c r="R20" s="77"/>
    </row>
    <row r="21" spans="1:18" ht="40" customHeight="1" x14ac:dyDescent="0.35">
      <c r="A21" s="37" t="s">
        <v>311</v>
      </c>
      <c r="B21" s="5">
        <v>13.25</v>
      </c>
      <c r="C21" s="5"/>
      <c r="D21" s="5">
        <v>90</v>
      </c>
      <c r="E21" s="5">
        <v>94</v>
      </c>
      <c r="F21" s="5">
        <v>25</v>
      </c>
      <c r="G21" s="38">
        <v>10</v>
      </c>
      <c r="H21" s="5">
        <v>10000</v>
      </c>
      <c r="I21" s="53">
        <v>127</v>
      </c>
      <c r="J21" s="53"/>
      <c r="K21" s="53">
        <v>0</v>
      </c>
      <c r="L21" s="53"/>
      <c r="M21" s="53"/>
      <c r="O21" s="6" t="s">
        <v>98</v>
      </c>
      <c r="P21" s="6" t="s">
        <v>121</v>
      </c>
      <c r="Q21" s="6">
        <v>3.2</v>
      </c>
      <c r="R21" s="64" t="s">
        <v>279</v>
      </c>
    </row>
    <row r="22" spans="1:18" ht="40" customHeight="1" x14ac:dyDescent="0.35">
      <c r="A22" s="37" t="s">
        <v>189</v>
      </c>
      <c r="B22" s="5">
        <v>12</v>
      </c>
      <c r="C22" s="5"/>
      <c r="D22" s="5">
        <v>90</v>
      </c>
      <c r="E22" s="5">
        <v>94</v>
      </c>
      <c r="F22" s="5">
        <v>25</v>
      </c>
      <c r="G22" s="38">
        <v>10</v>
      </c>
      <c r="H22" s="5">
        <v>9000</v>
      </c>
      <c r="I22" s="53">
        <v>127</v>
      </c>
      <c r="J22" s="53"/>
      <c r="K22" s="53"/>
      <c r="L22" s="53"/>
      <c r="M22" s="53"/>
      <c r="O22" s="6" t="s">
        <v>98</v>
      </c>
      <c r="P22" s="6" t="s">
        <v>121</v>
      </c>
      <c r="Q22" s="6" t="s">
        <v>277</v>
      </c>
      <c r="R22" s="64" t="s">
        <v>279</v>
      </c>
    </row>
    <row r="23" spans="1:18" ht="40" customHeight="1" x14ac:dyDescent="0.35">
      <c r="A23" s="37" t="s">
        <v>517</v>
      </c>
      <c r="B23" s="5">
        <v>11.9</v>
      </c>
      <c r="C23" s="5"/>
      <c r="D23" s="5">
        <v>90</v>
      </c>
      <c r="E23" s="5">
        <v>94</v>
      </c>
      <c r="F23" s="5">
        <v>25</v>
      </c>
      <c r="G23" s="38">
        <v>10</v>
      </c>
      <c r="H23" s="5">
        <v>10000</v>
      </c>
      <c r="I23" s="53">
        <v>127</v>
      </c>
      <c r="J23" s="53"/>
      <c r="K23" s="53">
        <v>0</v>
      </c>
      <c r="L23" s="53"/>
      <c r="M23" s="53"/>
      <c r="O23" s="6" t="s">
        <v>98</v>
      </c>
      <c r="P23" s="6" t="s">
        <v>121</v>
      </c>
      <c r="Q23" s="6">
        <v>3.2</v>
      </c>
      <c r="R23" s="64" t="s">
        <v>279</v>
      </c>
    </row>
    <row r="24" spans="1:18" s="76" customFormat="1" ht="10" customHeight="1" x14ac:dyDescent="0.35">
      <c r="A24" s="153" t="s">
        <v>575</v>
      </c>
      <c r="B24" s="80"/>
      <c r="C24" s="80"/>
      <c r="D24" s="80"/>
      <c r="E24" s="80"/>
      <c r="F24" s="80"/>
      <c r="G24" s="79"/>
      <c r="H24" s="80"/>
      <c r="I24" s="81"/>
      <c r="J24" s="81"/>
      <c r="K24" s="81"/>
      <c r="L24" s="81"/>
      <c r="M24" s="81"/>
      <c r="O24" s="75"/>
      <c r="P24" s="75"/>
      <c r="Q24" s="75"/>
      <c r="R24" s="77"/>
    </row>
    <row r="25" spans="1:18" ht="40" customHeight="1" x14ac:dyDescent="0.35">
      <c r="A25" s="37" t="s">
        <v>270</v>
      </c>
      <c r="B25" s="5">
        <v>22</v>
      </c>
      <c r="C25" s="5">
        <v>0.91</v>
      </c>
      <c r="D25" s="5">
        <v>115</v>
      </c>
      <c r="E25" s="5">
        <v>121</v>
      </c>
      <c r="F25" s="5">
        <v>25</v>
      </c>
      <c r="G25" s="38">
        <v>10</v>
      </c>
      <c r="H25" s="5">
        <v>9000</v>
      </c>
      <c r="I25" s="53">
        <v>100</v>
      </c>
      <c r="J25" s="53"/>
      <c r="K25" s="53">
        <v>0</v>
      </c>
      <c r="L25" s="53"/>
      <c r="M25" s="53"/>
      <c r="O25" s="6" t="s">
        <v>98</v>
      </c>
      <c r="P25" s="6" t="s">
        <v>121</v>
      </c>
      <c r="Q25" s="6">
        <v>4.3</v>
      </c>
      <c r="R25" s="64" t="s">
        <v>279</v>
      </c>
    </row>
    <row r="26" spans="1:18" s="76" customFormat="1" ht="16.5" customHeight="1" x14ac:dyDescent="0.35">
      <c r="A26" s="153" t="s">
        <v>575</v>
      </c>
      <c r="B26" s="78"/>
      <c r="C26" s="78"/>
      <c r="D26" s="78"/>
      <c r="E26" s="78"/>
      <c r="F26" s="78"/>
      <c r="G26" s="79"/>
      <c r="H26" s="74"/>
      <c r="I26" s="75"/>
      <c r="J26" s="75"/>
      <c r="K26" s="75"/>
      <c r="L26" s="75"/>
      <c r="M26" s="75"/>
      <c r="O26" s="75"/>
      <c r="P26" s="75"/>
      <c r="Q26" s="75"/>
      <c r="R26" s="77"/>
    </row>
    <row r="27" spans="1:18" ht="40" customHeight="1" x14ac:dyDescent="0.35">
      <c r="A27" s="37" t="s">
        <v>299</v>
      </c>
      <c r="B27" s="5">
        <v>4</v>
      </c>
      <c r="C27" s="5"/>
      <c r="D27" s="67">
        <v>40</v>
      </c>
      <c r="E27" s="67">
        <v>42</v>
      </c>
      <c r="F27" s="67">
        <v>9</v>
      </c>
      <c r="G27" s="69">
        <v>10</v>
      </c>
      <c r="H27" s="45">
        <v>3800</v>
      </c>
      <c r="I27" s="6">
        <v>60</v>
      </c>
      <c r="O27" s="6" t="s">
        <v>98</v>
      </c>
      <c r="P27" s="6" t="s">
        <v>259</v>
      </c>
      <c r="Q27" s="6" t="s">
        <v>277</v>
      </c>
      <c r="R27" s="64" t="s">
        <v>280</v>
      </c>
    </row>
    <row r="28" spans="1:18" ht="40" customHeight="1" x14ac:dyDescent="0.35">
      <c r="A28" s="37" t="s">
        <v>298</v>
      </c>
      <c r="B28" s="5">
        <v>8</v>
      </c>
      <c r="C28" s="5"/>
      <c r="D28" s="67">
        <v>36</v>
      </c>
      <c r="E28" s="67">
        <v>38</v>
      </c>
      <c r="F28" s="67">
        <v>9</v>
      </c>
      <c r="G28" s="69">
        <v>10</v>
      </c>
      <c r="H28" s="45">
        <v>5000</v>
      </c>
      <c r="I28" s="6">
        <v>60</v>
      </c>
      <c r="O28" s="6" t="s">
        <v>98</v>
      </c>
      <c r="P28" s="6" t="s">
        <v>259</v>
      </c>
      <c r="Q28" s="6" t="s">
        <v>277</v>
      </c>
      <c r="R28" s="64" t="s">
        <v>280</v>
      </c>
    </row>
    <row r="29" spans="1:18" ht="40" customHeight="1" x14ac:dyDescent="0.35">
      <c r="A29" s="37" t="s">
        <v>264</v>
      </c>
      <c r="B29" s="5">
        <v>6.5</v>
      </c>
      <c r="C29" s="5"/>
      <c r="D29" s="67">
        <v>36</v>
      </c>
      <c r="E29" s="67">
        <v>38</v>
      </c>
      <c r="F29" s="67">
        <v>9</v>
      </c>
      <c r="G29" s="69">
        <v>10</v>
      </c>
      <c r="H29" s="45">
        <v>3000</v>
      </c>
      <c r="I29" s="6">
        <v>60</v>
      </c>
      <c r="O29" s="6" t="s">
        <v>98</v>
      </c>
      <c r="P29" s="6" t="s">
        <v>259</v>
      </c>
      <c r="Q29" s="6" t="s">
        <v>277</v>
      </c>
      <c r="R29" s="64" t="s">
        <v>280</v>
      </c>
    </row>
    <row r="30" spans="1:18" ht="40" customHeight="1" x14ac:dyDescent="0.35">
      <c r="A30" s="37" t="s">
        <v>265</v>
      </c>
      <c r="B30" s="5">
        <v>6.5</v>
      </c>
      <c r="C30" s="5"/>
      <c r="D30" s="67">
        <v>36</v>
      </c>
      <c r="E30" s="67">
        <v>38</v>
      </c>
      <c r="F30" s="67">
        <v>9</v>
      </c>
      <c r="G30" s="69">
        <v>10</v>
      </c>
      <c r="H30" s="45">
        <v>3000</v>
      </c>
      <c r="I30" s="6">
        <v>60</v>
      </c>
      <c r="O30" s="6" t="s">
        <v>98</v>
      </c>
      <c r="P30" s="6" t="s">
        <v>259</v>
      </c>
      <c r="Q30" s="6" t="s">
        <v>277</v>
      </c>
      <c r="R30" s="64" t="s">
        <v>280</v>
      </c>
    </row>
    <row r="31" spans="1:18" ht="40" customHeight="1" x14ac:dyDescent="0.35">
      <c r="A31" s="37" t="s">
        <v>271</v>
      </c>
      <c r="B31" s="5">
        <v>7.5</v>
      </c>
      <c r="C31" s="5"/>
      <c r="D31" s="67">
        <v>36</v>
      </c>
      <c r="E31" s="67">
        <v>38</v>
      </c>
      <c r="F31" s="67">
        <v>9</v>
      </c>
      <c r="G31" s="69">
        <v>10</v>
      </c>
      <c r="H31" s="45">
        <v>3000</v>
      </c>
      <c r="I31" s="6">
        <v>60</v>
      </c>
      <c r="O31" s="6" t="s">
        <v>98</v>
      </c>
      <c r="P31" s="6" t="s">
        <v>259</v>
      </c>
      <c r="Q31" s="6" t="s">
        <v>277</v>
      </c>
      <c r="R31" s="64" t="s">
        <v>280</v>
      </c>
    </row>
    <row r="32" spans="1:18" ht="40" customHeight="1" x14ac:dyDescent="0.35">
      <c r="A32" s="37" t="s">
        <v>297</v>
      </c>
      <c r="B32" s="5">
        <v>9</v>
      </c>
      <c r="C32" s="5"/>
      <c r="D32" s="67">
        <v>55</v>
      </c>
      <c r="E32" s="67">
        <v>59</v>
      </c>
      <c r="F32" s="67">
        <v>15</v>
      </c>
      <c r="G32" s="69">
        <v>10</v>
      </c>
      <c r="H32" s="45">
        <v>6000</v>
      </c>
      <c r="I32" s="6">
        <v>60</v>
      </c>
      <c r="O32" s="6" t="s">
        <v>98</v>
      </c>
      <c r="P32" s="6" t="s">
        <v>259</v>
      </c>
      <c r="Q32" s="6" t="s">
        <v>277</v>
      </c>
      <c r="R32" s="64" t="s">
        <v>280</v>
      </c>
    </row>
    <row r="33" spans="1:18" ht="40" customHeight="1" x14ac:dyDescent="0.35">
      <c r="A33" s="37" t="s">
        <v>272</v>
      </c>
      <c r="B33" s="45">
        <v>9.25</v>
      </c>
      <c r="C33" s="13"/>
      <c r="D33" s="68">
        <v>77.3</v>
      </c>
      <c r="E33" s="68">
        <v>79</v>
      </c>
      <c r="F33" s="68">
        <v>19</v>
      </c>
      <c r="G33" s="68">
        <v>10</v>
      </c>
      <c r="H33" s="45">
        <v>6000</v>
      </c>
      <c r="I33" s="6">
        <v>60</v>
      </c>
      <c r="O33" s="6" t="s">
        <v>98</v>
      </c>
      <c r="P33" s="6" t="s">
        <v>259</v>
      </c>
      <c r="Q33" s="6" t="s">
        <v>277</v>
      </c>
      <c r="R33" s="64" t="s">
        <v>280</v>
      </c>
    </row>
    <row r="34" spans="1:18" ht="40" customHeight="1" x14ac:dyDescent="0.35">
      <c r="A34" s="37" t="s">
        <v>273</v>
      </c>
      <c r="B34" s="45">
        <v>7</v>
      </c>
      <c r="C34" s="13"/>
      <c r="D34" s="68">
        <v>77.3</v>
      </c>
      <c r="E34" s="68">
        <v>79</v>
      </c>
      <c r="F34" s="68">
        <v>19</v>
      </c>
      <c r="G34" s="68">
        <v>10</v>
      </c>
      <c r="H34" s="45">
        <v>6000</v>
      </c>
      <c r="I34" s="6">
        <v>60</v>
      </c>
      <c r="O34" s="6" t="s">
        <v>98</v>
      </c>
      <c r="P34" s="6" t="s">
        <v>259</v>
      </c>
      <c r="Q34" s="6" t="s">
        <v>277</v>
      </c>
      <c r="R34" s="64" t="s">
        <v>280</v>
      </c>
    </row>
    <row r="35" spans="1:18" ht="40" customHeight="1" x14ac:dyDescent="0.35">
      <c r="A35" s="37" t="s">
        <v>274</v>
      </c>
      <c r="B35" s="45">
        <v>8</v>
      </c>
      <c r="C35" s="13"/>
      <c r="D35" s="68">
        <v>77.3</v>
      </c>
      <c r="E35" s="68">
        <v>79</v>
      </c>
      <c r="F35" s="68">
        <v>19</v>
      </c>
      <c r="G35" s="68">
        <v>10</v>
      </c>
      <c r="H35" s="45">
        <v>6000</v>
      </c>
      <c r="I35" s="6">
        <v>60</v>
      </c>
      <c r="O35" s="6" t="s">
        <v>98</v>
      </c>
      <c r="P35" s="6" t="s">
        <v>259</v>
      </c>
      <c r="Q35" s="6" t="s">
        <v>277</v>
      </c>
      <c r="R35" s="64" t="s">
        <v>280</v>
      </c>
    </row>
    <row r="36" spans="1:18" ht="40" customHeight="1" x14ac:dyDescent="0.35">
      <c r="A36" s="37" t="s">
        <v>296</v>
      </c>
      <c r="B36" s="45">
        <v>7</v>
      </c>
      <c r="C36" s="13"/>
      <c r="D36" s="68">
        <v>88</v>
      </c>
      <c r="E36" s="68">
        <v>90</v>
      </c>
      <c r="F36" s="68">
        <v>27</v>
      </c>
      <c r="G36" s="68">
        <v>10</v>
      </c>
      <c r="H36" s="45">
        <v>5000</v>
      </c>
      <c r="I36" s="6">
        <v>60</v>
      </c>
      <c r="O36" s="6" t="s">
        <v>98</v>
      </c>
      <c r="P36" s="6" t="s">
        <v>259</v>
      </c>
      <c r="Q36" s="6" t="s">
        <v>54</v>
      </c>
      <c r="R36" s="64" t="s">
        <v>280</v>
      </c>
    </row>
    <row r="37" spans="1:18" s="76" customFormat="1" ht="14.15" customHeight="1" x14ac:dyDescent="0.35">
      <c r="A37" s="153" t="s">
        <v>575</v>
      </c>
      <c r="B37" s="74"/>
      <c r="C37" s="73"/>
      <c r="D37" s="73"/>
      <c r="E37" s="73"/>
      <c r="F37" s="73"/>
      <c r="G37" s="73"/>
      <c r="H37" s="74"/>
      <c r="I37" s="6"/>
      <c r="J37" s="75"/>
      <c r="K37" s="75"/>
      <c r="L37" s="75"/>
      <c r="M37" s="75"/>
      <c r="O37" s="75"/>
      <c r="P37" s="75"/>
      <c r="Q37" s="75"/>
      <c r="R37" s="77"/>
    </row>
    <row r="38" spans="1:18" ht="40" customHeight="1" x14ac:dyDescent="0.35">
      <c r="A38" s="37" t="s">
        <v>295</v>
      </c>
      <c r="B38" s="45">
        <v>5</v>
      </c>
      <c r="C38" s="13"/>
      <c r="D38" s="68">
        <v>77</v>
      </c>
      <c r="E38" s="68">
        <v>79</v>
      </c>
      <c r="F38" s="68">
        <v>21</v>
      </c>
      <c r="G38" s="68">
        <v>10</v>
      </c>
      <c r="H38" s="45">
        <v>5400</v>
      </c>
      <c r="I38" s="6">
        <v>60</v>
      </c>
      <c r="O38" s="6" t="s">
        <v>98</v>
      </c>
      <c r="P38" s="6" t="s">
        <v>259</v>
      </c>
      <c r="Q38" s="6" t="s">
        <v>277</v>
      </c>
      <c r="R38" s="64" t="s">
        <v>281</v>
      </c>
    </row>
    <row r="39" spans="1:18" ht="40" customHeight="1" x14ac:dyDescent="0.35">
      <c r="A39" s="37" t="s">
        <v>574</v>
      </c>
      <c r="B39" s="6">
        <v>4.5</v>
      </c>
      <c r="D39" s="151">
        <v>55</v>
      </c>
      <c r="E39" s="151">
        <v>57</v>
      </c>
      <c r="F39" s="151">
        <v>14</v>
      </c>
      <c r="G39" s="151">
        <v>10</v>
      </c>
      <c r="H39" s="6">
        <v>3000</v>
      </c>
      <c r="I39" s="6">
        <v>60</v>
      </c>
      <c r="O39" s="6" t="s">
        <v>98</v>
      </c>
      <c r="P39" s="6" t="s">
        <v>259</v>
      </c>
      <c r="Q39" s="6" t="s">
        <v>277</v>
      </c>
      <c r="R39" s="64" t="s">
        <v>281</v>
      </c>
    </row>
    <row r="40" spans="1:18" ht="40" customHeight="1" x14ac:dyDescent="0.35"/>
    <row r="41" spans="1:18" ht="40" customHeight="1" x14ac:dyDescent="0.35"/>
    <row r="42" spans="1:18" ht="40" customHeight="1" x14ac:dyDescent="0.35"/>
    <row r="43" spans="1:18" ht="40" customHeight="1" x14ac:dyDescent="0.35"/>
    <row r="44" spans="1:18" ht="40" customHeight="1" x14ac:dyDescent="0.35"/>
    <row r="45" spans="1:18" ht="40" customHeight="1" x14ac:dyDescent="0.35"/>
    <row r="46" spans="1:18" ht="40" customHeight="1" x14ac:dyDescent="0.35"/>
    <row r="47" spans="1:18" ht="40" customHeight="1" x14ac:dyDescent="0.35"/>
    <row r="48" spans="1:18" ht="40" customHeight="1" x14ac:dyDescent="0.35"/>
    <row r="49" ht="40" customHeight="1" x14ac:dyDescent="0.35"/>
    <row r="50" ht="40" customHeight="1" x14ac:dyDescent="0.35"/>
    <row r="51" ht="40" customHeight="1" x14ac:dyDescent="0.35"/>
    <row r="52" ht="40" customHeight="1" x14ac:dyDescent="0.35"/>
    <row r="53" ht="40" customHeight="1" x14ac:dyDescent="0.35"/>
    <row r="54" ht="40" customHeight="1" x14ac:dyDescent="0.35"/>
    <row r="55" ht="40" customHeight="1" x14ac:dyDescent="0.35"/>
    <row r="56" ht="40" customHeight="1" x14ac:dyDescent="0.35"/>
    <row r="57" ht="40" customHeight="1" x14ac:dyDescent="0.35"/>
    <row r="58" ht="40" customHeight="1" x14ac:dyDescent="0.35"/>
    <row r="59" ht="40" customHeight="1" x14ac:dyDescent="0.35"/>
    <row r="60" ht="40" customHeight="1" x14ac:dyDescent="0.35"/>
    <row r="61" ht="40" customHeight="1" x14ac:dyDescent="0.35"/>
    <row r="62" ht="40" customHeight="1" x14ac:dyDescent="0.35"/>
    <row r="63" ht="40" customHeight="1" x14ac:dyDescent="0.35"/>
    <row r="64" ht="40" customHeight="1" x14ac:dyDescent="0.35"/>
    <row r="65" ht="40" customHeight="1" x14ac:dyDescent="0.35"/>
    <row r="66" ht="40" customHeight="1" x14ac:dyDescent="0.35"/>
    <row r="67" ht="40" customHeight="1" x14ac:dyDescent="0.35"/>
    <row r="68" ht="40" customHeight="1" x14ac:dyDescent="0.35"/>
    <row r="69" ht="40" customHeight="1" x14ac:dyDescent="0.35"/>
    <row r="70" ht="40" customHeight="1" x14ac:dyDescent="0.35"/>
    <row r="71" ht="40" customHeight="1" x14ac:dyDescent="0.35"/>
    <row r="72" ht="40" customHeight="1" x14ac:dyDescent="0.35"/>
    <row r="73" ht="40" customHeight="1" x14ac:dyDescent="0.35"/>
    <row r="74" ht="40" customHeight="1" x14ac:dyDescent="0.35"/>
    <row r="75" ht="40" customHeight="1" x14ac:dyDescent="0.35"/>
    <row r="76" ht="40" customHeight="1" x14ac:dyDescent="0.35"/>
    <row r="77" ht="40" customHeight="1" x14ac:dyDescent="0.35"/>
    <row r="78" ht="40" customHeight="1" x14ac:dyDescent="0.35"/>
    <row r="79" ht="40" customHeight="1" x14ac:dyDescent="0.35"/>
    <row r="80" ht="40" customHeight="1" x14ac:dyDescent="0.35"/>
    <row r="81" ht="40" customHeight="1" x14ac:dyDescent="0.35"/>
    <row r="82" ht="40" customHeight="1" x14ac:dyDescent="0.35"/>
    <row r="83" ht="40" customHeight="1" x14ac:dyDescent="0.35"/>
    <row r="84" ht="40" customHeight="1" x14ac:dyDescent="0.35"/>
    <row r="85" ht="40" customHeight="1" x14ac:dyDescent="0.35"/>
    <row r="86" ht="40" customHeight="1" x14ac:dyDescent="0.35"/>
    <row r="87" ht="40" customHeight="1" x14ac:dyDescent="0.35"/>
    <row r="88" ht="40" customHeight="1" x14ac:dyDescent="0.35"/>
    <row r="89" ht="40" customHeight="1" x14ac:dyDescent="0.35"/>
    <row r="90" ht="40" customHeight="1" x14ac:dyDescent="0.35"/>
    <row r="91" ht="40" customHeight="1" x14ac:dyDescent="0.35"/>
    <row r="92" ht="40" customHeight="1" x14ac:dyDescent="0.35"/>
    <row r="93" ht="40" customHeight="1" x14ac:dyDescent="0.35"/>
    <row r="94" ht="40" customHeight="1" x14ac:dyDescent="0.35"/>
    <row r="95" ht="40" customHeight="1" x14ac:dyDescent="0.35"/>
    <row r="96" ht="40" customHeight="1" x14ac:dyDescent="0.35"/>
    <row r="97" ht="40" customHeight="1" x14ac:dyDescent="0.35"/>
    <row r="98" ht="40" customHeight="1" x14ac:dyDescent="0.35"/>
    <row r="99" ht="40" customHeight="1" x14ac:dyDescent="0.35"/>
    <row r="100" ht="40" customHeight="1" x14ac:dyDescent="0.35"/>
    <row r="101" ht="40" customHeight="1" x14ac:dyDescent="0.35"/>
    <row r="102" ht="40" customHeight="1" x14ac:dyDescent="0.35"/>
    <row r="103" ht="40" customHeight="1" x14ac:dyDescent="0.35"/>
    <row r="104" ht="40" customHeight="1" x14ac:dyDescent="0.35"/>
    <row r="105" ht="40" customHeight="1" x14ac:dyDescent="0.35"/>
    <row r="106" ht="40" customHeight="1" x14ac:dyDescent="0.35"/>
    <row r="107" ht="40" customHeight="1" x14ac:dyDescent="0.35"/>
    <row r="108" ht="40" customHeight="1" x14ac:dyDescent="0.35"/>
    <row r="109" ht="40" customHeight="1" x14ac:dyDescent="0.35"/>
    <row r="110" ht="40" customHeight="1" x14ac:dyDescent="0.35"/>
    <row r="111" ht="40" customHeight="1" x14ac:dyDescent="0.35"/>
    <row r="112" ht="40" customHeight="1" x14ac:dyDescent="0.35"/>
    <row r="113" ht="40" customHeight="1" x14ac:dyDescent="0.35"/>
    <row r="114" ht="40" customHeight="1" x14ac:dyDescent="0.35"/>
    <row r="115" ht="40" customHeight="1" x14ac:dyDescent="0.35"/>
    <row r="116" ht="40" customHeight="1" x14ac:dyDescent="0.35"/>
    <row r="117" ht="40" customHeight="1" x14ac:dyDescent="0.35"/>
    <row r="118" ht="40" customHeight="1" x14ac:dyDescent="0.35"/>
    <row r="119" ht="40" customHeight="1" x14ac:dyDescent="0.35"/>
    <row r="120" ht="40" customHeight="1" x14ac:dyDescent="0.35"/>
    <row r="121" ht="40" customHeight="1" x14ac:dyDescent="0.35"/>
    <row r="122" ht="40" customHeight="1" x14ac:dyDescent="0.35"/>
    <row r="123" ht="40" customHeight="1" x14ac:dyDescent="0.35"/>
    <row r="124" ht="40" customHeight="1" x14ac:dyDescent="0.35"/>
    <row r="125" ht="40" customHeight="1" x14ac:dyDescent="0.35"/>
    <row r="126" ht="40" customHeight="1" x14ac:dyDescent="0.35"/>
    <row r="127" ht="40" customHeight="1" x14ac:dyDescent="0.35"/>
    <row r="128" ht="40" customHeight="1" x14ac:dyDescent="0.35"/>
    <row r="129" ht="40" customHeight="1" x14ac:dyDescent="0.35"/>
    <row r="130" ht="40" customHeight="1" x14ac:dyDescent="0.35"/>
    <row r="131" ht="40" customHeight="1" x14ac:dyDescent="0.35"/>
    <row r="132" ht="40" customHeight="1" x14ac:dyDescent="0.35"/>
    <row r="133" ht="40" customHeight="1" x14ac:dyDescent="0.35"/>
    <row r="134" ht="40" customHeight="1" x14ac:dyDescent="0.35"/>
    <row r="135" ht="40" customHeight="1" x14ac:dyDescent="0.35"/>
    <row r="136" ht="40" customHeight="1" x14ac:dyDescent="0.35"/>
    <row r="137" ht="40" customHeight="1" x14ac:dyDescent="0.35"/>
    <row r="138" ht="40" customHeight="1" x14ac:dyDescent="0.35"/>
    <row r="139" ht="40" customHeight="1" x14ac:dyDescent="0.35"/>
    <row r="140" ht="40" customHeight="1" x14ac:dyDescent="0.35"/>
    <row r="141" ht="40" customHeight="1" x14ac:dyDescent="0.35"/>
    <row r="142" ht="40" customHeight="1" x14ac:dyDescent="0.35"/>
    <row r="143" ht="40" customHeight="1" x14ac:dyDescent="0.35"/>
    <row r="144" ht="40" customHeight="1" x14ac:dyDescent="0.35"/>
    <row r="145" ht="40" customHeight="1" x14ac:dyDescent="0.35"/>
    <row r="146" ht="40" customHeight="1" x14ac:dyDescent="0.35"/>
    <row r="147" ht="40" customHeight="1" x14ac:dyDescent="0.35"/>
    <row r="148" ht="40" customHeight="1" x14ac:dyDescent="0.35"/>
    <row r="149" ht="40" customHeight="1" x14ac:dyDescent="0.35"/>
    <row r="150" ht="40" customHeight="1" x14ac:dyDescent="0.35"/>
    <row r="151" ht="40" customHeight="1" x14ac:dyDescent="0.35"/>
    <row r="152" ht="40" customHeight="1" x14ac:dyDescent="0.35"/>
    <row r="153" ht="40" customHeight="1" x14ac:dyDescent="0.35"/>
    <row r="154" ht="40" customHeight="1" x14ac:dyDescent="0.35"/>
    <row r="155" ht="40" customHeight="1" x14ac:dyDescent="0.35"/>
    <row r="156" ht="40" customHeight="1" x14ac:dyDescent="0.35"/>
    <row r="157" ht="40" customHeight="1" x14ac:dyDescent="0.35"/>
    <row r="158" ht="40" customHeight="1" x14ac:dyDescent="0.35"/>
    <row r="159" ht="40" customHeight="1" x14ac:dyDescent="0.35"/>
    <row r="160" ht="40" customHeight="1" x14ac:dyDescent="0.35"/>
    <row r="161" ht="40" customHeight="1" x14ac:dyDescent="0.35"/>
    <row r="162" ht="40" customHeight="1" x14ac:dyDescent="0.35"/>
    <row r="163" ht="40" customHeight="1" x14ac:dyDescent="0.35"/>
    <row r="164" ht="40" customHeight="1" x14ac:dyDescent="0.35"/>
    <row r="165" ht="40" customHeight="1" x14ac:dyDescent="0.35"/>
    <row r="166" ht="40" customHeight="1" x14ac:dyDescent="0.35"/>
    <row r="167" ht="40" customHeight="1" x14ac:dyDescent="0.35"/>
    <row r="168" ht="40" customHeight="1" x14ac:dyDescent="0.35"/>
    <row r="169" ht="40" customHeight="1" x14ac:dyDescent="0.35"/>
    <row r="170" ht="40" customHeight="1" x14ac:dyDescent="0.35"/>
    <row r="171" ht="40" customHeight="1" x14ac:dyDescent="0.35"/>
    <row r="172" ht="40" customHeight="1" x14ac:dyDescent="0.35"/>
    <row r="173" ht="40" customHeight="1" x14ac:dyDescent="0.35"/>
    <row r="174" ht="40" customHeight="1" x14ac:dyDescent="0.35"/>
    <row r="175" ht="40" customHeight="1" x14ac:dyDescent="0.35"/>
    <row r="176" ht="40" customHeight="1" x14ac:dyDescent="0.35"/>
    <row r="177" ht="40" customHeight="1" x14ac:dyDescent="0.35"/>
    <row r="178" ht="40" customHeight="1" x14ac:dyDescent="0.35"/>
    <row r="179" ht="40" customHeight="1" x14ac:dyDescent="0.35"/>
    <row r="180" ht="40" customHeight="1" x14ac:dyDescent="0.35"/>
    <row r="181" ht="40" customHeight="1" x14ac:dyDescent="0.35"/>
    <row r="182" ht="40" customHeight="1" x14ac:dyDescent="0.35"/>
    <row r="183" ht="40" customHeight="1" x14ac:dyDescent="0.35"/>
    <row r="184" ht="40" customHeight="1" x14ac:dyDescent="0.35"/>
    <row r="185" ht="40" customHeight="1" x14ac:dyDescent="0.35"/>
    <row r="186" ht="40" customHeight="1" x14ac:dyDescent="0.35"/>
    <row r="187" ht="40" customHeight="1" x14ac:dyDescent="0.35"/>
    <row r="188" ht="40" customHeight="1" x14ac:dyDescent="0.35"/>
    <row r="189" ht="40" customHeight="1" x14ac:dyDescent="0.35"/>
    <row r="190" ht="40" customHeight="1" x14ac:dyDescent="0.35"/>
    <row r="191" ht="40" customHeight="1" x14ac:dyDescent="0.35"/>
    <row r="192" ht="40" customHeight="1" x14ac:dyDescent="0.35"/>
    <row r="193" ht="40" customHeight="1" x14ac:dyDescent="0.35"/>
    <row r="194" ht="40" customHeight="1" x14ac:dyDescent="0.35"/>
    <row r="195" ht="40" customHeight="1" x14ac:dyDescent="0.35"/>
    <row r="196" ht="40" customHeight="1" x14ac:dyDescent="0.35"/>
    <row r="197" ht="40" customHeight="1" x14ac:dyDescent="0.35"/>
    <row r="198" ht="40" customHeight="1" x14ac:dyDescent="0.35"/>
    <row r="199" ht="40" customHeight="1" x14ac:dyDescent="0.35"/>
    <row r="200" ht="40" customHeight="1" x14ac:dyDescent="0.35"/>
    <row r="201" ht="40" customHeight="1" x14ac:dyDescent="0.35"/>
    <row r="202" ht="40" customHeight="1" x14ac:dyDescent="0.35"/>
    <row r="203" ht="40" customHeight="1" x14ac:dyDescent="0.35"/>
    <row r="204" ht="40" customHeight="1" x14ac:dyDescent="0.35"/>
    <row r="205" ht="40" customHeight="1" x14ac:dyDescent="0.35"/>
    <row r="206" ht="40" customHeight="1" x14ac:dyDescent="0.35"/>
    <row r="207" ht="40" customHeight="1" x14ac:dyDescent="0.35"/>
    <row r="208" ht="40" customHeight="1" x14ac:dyDescent="0.35"/>
    <row r="209" ht="40" customHeight="1" x14ac:dyDescent="0.35"/>
    <row r="210" ht="40" customHeight="1" x14ac:dyDescent="0.35"/>
    <row r="211" ht="40" customHeight="1" x14ac:dyDescent="0.35"/>
  </sheetData>
  <phoneticPr fontId="1" type="noConversion"/>
  <pageMargins left="0.7" right="0.7" top="0.75" bottom="0.75" header="0.3" footer="0.3"/>
  <drawing r:id="rId1"/>
  <legacy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B9ED08-8454-4272-8896-17578EF9EBC9}">
  <dimension ref="A1:G36"/>
  <sheetViews>
    <sheetView workbookViewId="0">
      <selection activeCell="E44" sqref="E44"/>
    </sheetView>
  </sheetViews>
  <sheetFormatPr defaultRowHeight="14.5" x14ac:dyDescent="0.35"/>
  <cols>
    <col min="1" max="1" width="12.26953125" customWidth="1"/>
    <col min="2" max="2" width="30" customWidth="1"/>
    <col min="4" max="4" width="10.7265625" customWidth="1"/>
    <col min="5" max="5" width="10.81640625" customWidth="1"/>
    <col min="6" max="6" width="11.453125" bestFit="1" customWidth="1"/>
    <col min="7" max="7" width="12.453125" bestFit="1" customWidth="1"/>
  </cols>
  <sheetData>
    <row r="1" spans="1:7" x14ac:dyDescent="0.35">
      <c r="A1" s="84" t="s">
        <v>383</v>
      </c>
      <c r="B1" s="83" t="s">
        <v>246</v>
      </c>
      <c r="C1" s="83"/>
      <c r="D1" t="s">
        <v>384</v>
      </c>
      <c r="E1" t="s">
        <v>385</v>
      </c>
      <c r="F1" t="s">
        <v>263</v>
      </c>
      <c r="G1" t="s">
        <v>393</v>
      </c>
    </row>
    <row r="2" spans="1:7" x14ac:dyDescent="0.35">
      <c r="A2" s="82" t="s">
        <v>377</v>
      </c>
      <c r="B2" s="82" t="s">
        <v>382</v>
      </c>
      <c r="C2" s="82">
        <v>1</v>
      </c>
    </row>
    <row r="3" spans="1:7" x14ac:dyDescent="0.35">
      <c r="A3" s="82" t="s">
        <v>375</v>
      </c>
      <c r="B3" s="82" t="s">
        <v>381</v>
      </c>
      <c r="C3" s="82">
        <v>2</v>
      </c>
    </row>
    <row r="4" spans="1:7" x14ac:dyDescent="0.35">
      <c r="A4" s="82" t="s">
        <v>373</v>
      </c>
      <c r="B4" s="82" t="s">
        <v>380</v>
      </c>
      <c r="C4" s="82">
        <v>3</v>
      </c>
    </row>
    <row r="5" spans="1:7" x14ac:dyDescent="0.35">
      <c r="A5" s="82" t="s">
        <v>379</v>
      </c>
      <c r="B5" s="82" t="s">
        <v>378</v>
      </c>
      <c r="C5" s="82">
        <v>5</v>
      </c>
    </row>
    <row r="6" spans="1:7" x14ac:dyDescent="0.35">
      <c r="A6" s="82" t="s">
        <v>377</v>
      </c>
      <c r="B6" s="82" t="s">
        <v>376</v>
      </c>
      <c r="C6" s="82">
        <v>6</v>
      </c>
    </row>
    <row r="7" spans="1:7" x14ac:dyDescent="0.35">
      <c r="A7" s="82" t="s">
        <v>375</v>
      </c>
      <c r="B7" s="82" t="s">
        <v>374</v>
      </c>
      <c r="C7" s="82">
        <v>7</v>
      </c>
    </row>
    <row r="8" spans="1:7" ht="16" x14ac:dyDescent="0.35">
      <c r="A8" s="82" t="s">
        <v>373</v>
      </c>
      <c r="B8" s="82" t="s">
        <v>372</v>
      </c>
      <c r="C8" s="82">
        <v>8</v>
      </c>
    </row>
    <row r="9" spans="1:7" x14ac:dyDescent="0.35">
      <c r="A9" s="82" t="s">
        <v>371</v>
      </c>
      <c r="B9" s="82" t="s">
        <v>370</v>
      </c>
      <c r="C9" s="82">
        <v>9</v>
      </c>
    </row>
    <row r="10" spans="1:7" ht="16" x14ac:dyDescent="0.35">
      <c r="A10" s="82" t="s">
        <v>369</v>
      </c>
      <c r="B10" s="82" t="s">
        <v>368</v>
      </c>
      <c r="C10" s="82">
        <v>10</v>
      </c>
    </row>
    <row r="11" spans="1:7" x14ac:dyDescent="0.35">
      <c r="A11" s="82" t="s">
        <v>367</v>
      </c>
      <c r="B11" s="82" t="s">
        <v>366</v>
      </c>
      <c r="C11" s="82">
        <v>11</v>
      </c>
    </row>
    <row r="12" spans="1:7" ht="16" x14ac:dyDescent="0.35">
      <c r="A12" s="82" t="s">
        <v>365</v>
      </c>
      <c r="B12" s="82" t="s">
        <v>364</v>
      </c>
      <c r="C12" s="82">
        <v>12</v>
      </c>
    </row>
    <row r="13" spans="1:7" ht="16" x14ac:dyDescent="0.35">
      <c r="A13" s="82" t="s">
        <v>363</v>
      </c>
      <c r="B13" s="82" t="s">
        <v>362</v>
      </c>
      <c r="C13" s="82">
        <v>13</v>
      </c>
    </row>
    <row r="14" spans="1:7" x14ac:dyDescent="0.35">
      <c r="A14" s="82" t="s">
        <v>361</v>
      </c>
      <c r="B14" s="82" t="s">
        <v>360</v>
      </c>
      <c r="C14" s="82">
        <v>14</v>
      </c>
    </row>
    <row r="15" spans="1:7" ht="16" x14ac:dyDescent="0.35">
      <c r="A15" s="82" t="s">
        <v>359</v>
      </c>
      <c r="B15" s="82" t="s">
        <v>358</v>
      </c>
      <c r="C15" s="82">
        <v>15</v>
      </c>
    </row>
    <row r="16" spans="1:7" x14ac:dyDescent="0.35">
      <c r="A16" s="82" t="s">
        <v>357</v>
      </c>
      <c r="B16" s="82" t="s">
        <v>356</v>
      </c>
      <c r="C16" s="82">
        <v>16</v>
      </c>
    </row>
    <row r="17" spans="1:3" ht="16" x14ac:dyDescent="0.35">
      <c r="A17" s="82" t="s">
        <v>355</v>
      </c>
      <c r="B17" s="82" t="s">
        <v>354</v>
      </c>
      <c r="C17" s="82">
        <v>17</v>
      </c>
    </row>
    <row r="18" spans="1:3" x14ac:dyDescent="0.35">
      <c r="A18" s="82" t="s">
        <v>353</v>
      </c>
      <c r="B18" s="82" t="s">
        <v>352</v>
      </c>
      <c r="C18" s="82">
        <v>18</v>
      </c>
    </row>
    <row r="19" spans="1:3" ht="16" x14ac:dyDescent="0.35">
      <c r="A19" s="82" t="s">
        <v>351</v>
      </c>
      <c r="B19" s="82" t="s">
        <v>350</v>
      </c>
      <c r="C19" s="82">
        <v>19</v>
      </c>
    </row>
    <row r="20" spans="1:3" ht="16" x14ac:dyDescent="0.35">
      <c r="A20" s="82" t="s">
        <v>349</v>
      </c>
      <c r="B20" s="82" t="s">
        <v>348</v>
      </c>
      <c r="C20" s="82">
        <v>20</v>
      </c>
    </row>
    <row r="21" spans="1:3" x14ac:dyDescent="0.35">
      <c r="A21" s="82" t="s">
        <v>347</v>
      </c>
      <c r="B21" s="82" t="s">
        <v>346</v>
      </c>
      <c r="C21" s="82">
        <v>21</v>
      </c>
    </row>
    <row r="22" spans="1:3" ht="16" x14ac:dyDescent="0.35">
      <c r="A22" s="82" t="s">
        <v>345</v>
      </c>
      <c r="B22" s="82" t="s">
        <v>344</v>
      </c>
      <c r="C22" s="82">
        <v>22</v>
      </c>
    </row>
    <row r="23" spans="1:3" ht="16" x14ac:dyDescent="0.35">
      <c r="A23" s="82" t="s">
        <v>343</v>
      </c>
      <c r="B23" s="82" t="s">
        <v>342</v>
      </c>
      <c r="C23" s="82">
        <v>23</v>
      </c>
    </row>
    <row r="24" spans="1:3" ht="16" x14ac:dyDescent="0.35">
      <c r="A24" s="82" t="s">
        <v>341</v>
      </c>
      <c r="B24" s="82" t="s">
        <v>340</v>
      </c>
      <c r="C24" s="82">
        <v>24</v>
      </c>
    </row>
    <row r="25" spans="1:3" ht="16" x14ac:dyDescent="0.35">
      <c r="A25" s="82" t="s">
        <v>339</v>
      </c>
      <c r="B25" s="82" t="s">
        <v>338</v>
      </c>
      <c r="C25" s="82">
        <v>25</v>
      </c>
    </row>
    <row r="26" spans="1:3" ht="16" x14ac:dyDescent="0.35">
      <c r="A26" s="82" t="s">
        <v>337</v>
      </c>
      <c r="B26" s="82" t="s">
        <v>336</v>
      </c>
      <c r="C26" s="82">
        <v>26</v>
      </c>
    </row>
    <row r="27" spans="1:3" ht="16" x14ac:dyDescent="0.35">
      <c r="A27" s="82" t="s">
        <v>335</v>
      </c>
      <c r="B27" s="82" t="s">
        <v>334</v>
      </c>
      <c r="C27" s="82">
        <v>27</v>
      </c>
    </row>
    <row r="28" spans="1:3" ht="16" x14ac:dyDescent="0.35">
      <c r="A28" s="82" t="s">
        <v>333</v>
      </c>
      <c r="B28" s="82" t="s">
        <v>332</v>
      </c>
      <c r="C28" s="82">
        <v>28</v>
      </c>
    </row>
    <row r="29" spans="1:3" ht="16" x14ac:dyDescent="0.35">
      <c r="A29" s="82" t="s">
        <v>331</v>
      </c>
      <c r="B29" s="82" t="s">
        <v>330</v>
      </c>
      <c r="C29" s="82">
        <v>29</v>
      </c>
    </row>
    <row r="30" spans="1:3" ht="16" x14ac:dyDescent="0.35">
      <c r="A30" s="82" t="s">
        <v>329</v>
      </c>
      <c r="B30" s="82" t="s">
        <v>328</v>
      </c>
      <c r="C30" s="82">
        <v>30</v>
      </c>
    </row>
    <row r="31" spans="1:3" x14ac:dyDescent="0.35">
      <c r="A31" s="82" t="s">
        <v>327</v>
      </c>
      <c r="B31" s="82" t="s">
        <v>326</v>
      </c>
      <c r="C31" s="82">
        <v>79</v>
      </c>
    </row>
    <row r="32" spans="1:3" x14ac:dyDescent="0.35">
      <c r="A32" s="82" t="s">
        <v>325</v>
      </c>
      <c r="B32" s="82" t="s">
        <v>324</v>
      </c>
      <c r="C32" s="82">
        <v>80</v>
      </c>
    </row>
    <row r="33" spans="1:3" ht="16" x14ac:dyDescent="0.35">
      <c r="A33" s="82" t="s">
        <v>323</v>
      </c>
      <c r="B33" s="82" t="s">
        <v>322</v>
      </c>
      <c r="C33" s="82">
        <v>81</v>
      </c>
    </row>
    <row r="34" spans="1:3" ht="16" x14ac:dyDescent="0.35">
      <c r="A34" s="82" t="s">
        <v>321</v>
      </c>
      <c r="B34" s="82" t="s">
        <v>320</v>
      </c>
      <c r="C34" s="82">
        <v>414</v>
      </c>
    </row>
    <row r="35" spans="1:3" ht="16" x14ac:dyDescent="0.35">
      <c r="A35" s="82" t="s">
        <v>319</v>
      </c>
      <c r="B35" s="82" t="s">
        <v>318</v>
      </c>
      <c r="C35" s="82">
        <v>415</v>
      </c>
    </row>
    <row r="36" spans="1:3" ht="16" x14ac:dyDescent="0.35">
      <c r="A36" s="82" t="s">
        <v>317</v>
      </c>
      <c r="B36" s="82" t="s">
        <v>316</v>
      </c>
      <c r="C36" s="82">
        <v>416</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ADABCF3-96BE-45E9-B437-F36F44B301C9}">
  <dimension ref="A3:F21"/>
  <sheetViews>
    <sheetView workbookViewId="0">
      <selection activeCell="J16" sqref="J16"/>
    </sheetView>
  </sheetViews>
  <sheetFormatPr defaultRowHeight="14.5" x14ac:dyDescent="0.35"/>
  <cols>
    <col min="1" max="1" width="12.6328125" style="6" customWidth="1"/>
    <col min="2" max="2" width="11.7265625" style="6" bestFit="1" customWidth="1"/>
    <col min="3" max="6" width="8.7265625" style="6"/>
  </cols>
  <sheetData>
    <row r="3" spans="1:6" ht="29" x14ac:dyDescent="0.35">
      <c r="A3" s="6" t="s">
        <v>516</v>
      </c>
      <c r="B3" s="6" t="s">
        <v>300</v>
      </c>
      <c r="C3" s="6" t="s">
        <v>515</v>
      </c>
      <c r="D3" s="6" t="s">
        <v>111</v>
      </c>
      <c r="E3" s="62" t="s">
        <v>514</v>
      </c>
      <c r="F3" s="6" t="s">
        <v>513</v>
      </c>
    </row>
    <row r="6" spans="1:6" x14ac:dyDescent="0.35">
      <c r="A6" s="6" t="s">
        <v>508</v>
      </c>
      <c r="B6" s="6" t="s">
        <v>510</v>
      </c>
      <c r="C6" s="6">
        <v>65</v>
      </c>
      <c r="D6" s="6">
        <v>4000</v>
      </c>
      <c r="E6" s="6">
        <v>3</v>
      </c>
      <c r="F6" s="6">
        <v>5</v>
      </c>
    </row>
    <row r="7" spans="1:6" x14ac:dyDescent="0.35">
      <c r="A7" s="6" t="s">
        <v>508</v>
      </c>
      <c r="B7" s="6" t="s">
        <v>510</v>
      </c>
      <c r="C7" s="6" t="s">
        <v>140</v>
      </c>
      <c r="D7" s="6">
        <v>5000</v>
      </c>
      <c r="E7" s="6" t="s">
        <v>151</v>
      </c>
      <c r="F7" s="6">
        <v>5</v>
      </c>
    </row>
    <row r="8" spans="1:6" x14ac:dyDescent="0.35">
      <c r="A8" s="6" t="s">
        <v>512</v>
      </c>
      <c r="B8" s="6" t="s">
        <v>510</v>
      </c>
      <c r="C8" s="6">
        <v>65</v>
      </c>
      <c r="D8" s="6">
        <v>4000</v>
      </c>
      <c r="E8" s="6">
        <v>3</v>
      </c>
      <c r="F8" s="6">
        <v>5</v>
      </c>
    </row>
    <row r="9" spans="1:6" x14ac:dyDescent="0.35">
      <c r="A9" s="6" t="s">
        <v>507</v>
      </c>
      <c r="B9" s="6" t="s">
        <v>510</v>
      </c>
      <c r="C9" s="6" t="s">
        <v>140</v>
      </c>
      <c r="D9" s="6">
        <v>6000</v>
      </c>
      <c r="E9" s="6" t="s">
        <v>151</v>
      </c>
      <c r="F9" s="6">
        <v>5</v>
      </c>
    </row>
    <row r="10" spans="1:6" x14ac:dyDescent="0.35">
      <c r="A10" s="6" t="s">
        <v>507</v>
      </c>
      <c r="B10" s="6" t="s">
        <v>510</v>
      </c>
      <c r="C10" s="6" t="s">
        <v>140</v>
      </c>
      <c r="D10" s="6">
        <v>8000</v>
      </c>
      <c r="E10" s="6">
        <v>6</v>
      </c>
      <c r="F10" s="6">
        <v>5</v>
      </c>
    </row>
    <row r="11" spans="1:6" x14ac:dyDescent="0.35">
      <c r="A11" s="6" t="s">
        <v>507</v>
      </c>
      <c r="B11" s="6" t="s">
        <v>510</v>
      </c>
      <c r="C11" s="6" t="s">
        <v>140</v>
      </c>
      <c r="D11" s="6">
        <v>10000</v>
      </c>
      <c r="E11" s="6">
        <v>6</v>
      </c>
      <c r="F11" s="6">
        <v>3</v>
      </c>
    </row>
    <row r="13" spans="1:6" x14ac:dyDescent="0.35">
      <c r="A13" s="6" t="s">
        <v>511</v>
      </c>
      <c r="B13" s="6" t="s">
        <v>510</v>
      </c>
      <c r="C13" s="6" t="s">
        <v>141</v>
      </c>
      <c r="D13" s="6">
        <v>10000</v>
      </c>
      <c r="E13" s="6">
        <v>6</v>
      </c>
      <c r="F13" s="6">
        <v>5</v>
      </c>
    </row>
    <row r="14" spans="1:6" x14ac:dyDescent="0.35">
      <c r="A14" s="6" t="s">
        <v>511</v>
      </c>
      <c r="B14" s="6" t="s">
        <v>510</v>
      </c>
      <c r="C14" s="6" t="s">
        <v>141</v>
      </c>
      <c r="D14" s="6">
        <v>12000</v>
      </c>
      <c r="E14" s="6">
        <v>6</v>
      </c>
      <c r="F14" s="6">
        <v>3</v>
      </c>
    </row>
    <row r="17" spans="1:6" x14ac:dyDescent="0.35">
      <c r="A17" s="6" t="s">
        <v>260</v>
      </c>
      <c r="B17" s="6" t="s">
        <v>510</v>
      </c>
      <c r="C17" s="6" t="s">
        <v>509</v>
      </c>
      <c r="D17" s="6">
        <v>10000</v>
      </c>
      <c r="E17" s="6">
        <v>6</v>
      </c>
      <c r="F17" s="6">
        <v>5</v>
      </c>
    </row>
    <row r="19" spans="1:6" x14ac:dyDescent="0.35">
      <c r="A19" s="6" t="s">
        <v>508</v>
      </c>
      <c r="B19" s="6" t="s">
        <v>506</v>
      </c>
      <c r="C19" s="6">
        <v>65</v>
      </c>
      <c r="D19" s="6">
        <v>4600</v>
      </c>
      <c r="E19" s="6">
        <v>3</v>
      </c>
      <c r="F19" s="6">
        <v>2</v>
      </c>
    </row>
    <row r="20" spans="1:6" x14ac:dyDescent="0.35">
      <c r="A20" s="6" t="s">
        <v>508</v>
      </c>
      <c r="B20" s="6" t="s">
        <v>506</v>
      </c>
      <c r="C20" s="6" t="s">
        <v>140</v>
      </c>
      <c r="D20" s="6">
        <v>6100</v>
      </c>
      <c r="E20" s="6">
        <v>3</v>
      </c>
      <c r="F20" s="6">
        <v>5</v>
      </c>
    </row>
    <row r="21" spans="1:6" x14ac:dyDescent="0.35">
      <c r="A21" s="6" t="s">
        <v>507</v>
      </c>
      <c r="B21" s="6" t="s">
        <v>506</v>
      </c>
      <c r="C21" s="6" t="s">
        <v>141</v>
      </c>
      <c r="D21" s="6">
        <v>8000</v>
      </c>
      <c r="E21" s="6">
        <v>5</v>
      </c>
      <c r="F21" s="6">
        <v>5</v>
      </c>
    </row>
  </sheetData>
  <pageMargins left="0.7" right="0.7" top="0.75" bottom="0.75" header="0.3" footer="0.3"/>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45B228-839B-4CA5-9448-9CA1774CB22C}">
  <dimension ref="B1:G11"/>
  <sheetViews>
    <sheetView workbookViewId="0">
      <selection activeCell="D10" sqref="D10"/>
    </sheetView>
  </sheetViews>
  <sheetFormatPr defaultRowHeight="14.5" x14ac:dyDescent="0.35"/>
  <cols>
    <col min="2" max="2" width="12.54296875" customWidth="1"/>
    <col min="3" max="3" width="15.81640625" customWidth="1"/>
    <col min="4" max="4" width="10.7265625" customWidth="1"/>
    <col min="5" max="5" width="14" style="6" bestFit="1" customWidth="1"/>
    <col min="6" max="6" width="15.81640625" style="6" customWidth="1"/>
    <col min="7" max="7" width="14.7265625" customWidth="1"/>
  </cols>
  <sheetData>
    <row r="1" spans="2:7" x14ac:dyDescent="0.35">
      <c r="B1" t="s">
        <v>246</v>
      </c>
      <c r="C1" t="s">
        <v>247</v>
      </c>
      <c r="D1" t="s">
        <v>248</v>
      </c>
      <c r="E1" s="6" t="s">
        <v>254</v>
      </c>
      <c r="F1" s="6" t="s">
        <v>289</v>
      </c>
      <c r="G1" t="s">
        <v>263</v>
      </c>
    </row>
    <row r="2" spans="2:7" x14ac:dyDescent="0.35">
      <c r="B2" t="s">
        <v>249</v>
      </c>
      <c r="C2" t="s">
        <v>250</v>
      </c>
      <c r="D2" t="s">
        <v>252</v>
      </c>
      <c r="E2" s="6">
        <v>20</v>
      </c>
      <c r="F2" s="6">
        <v>10</v>
      </c>
      <c r="G2" t="s">
        <v>153</v>
      </c>
    </row>
    <row r="3" spans="2:7" x14ac:dyDescent="0.35">
      <c r="B3" t="s">
        <v>251</v>
      </c>
      <c r="C3" t="s">
        <v>250</v>
      </c>
      <c r="D3" t="s">
        <v>253</v>
      </c>
      <c r="E3" s="6">
        <v>60</v>
      </c>
      <c r="F3" s="6">
        <v>7.5</v>
      </c>
      <c r="G3" t="s">
        <v>153</v>
      </c>
    </row>
    <row r="4" spans="2:7" x14ac:dyDescent="0.35">
      <c r="B4" t="s">
        <v>255</v>
      </c>
      <c r="C4" t="s">
        <v>250</v>
      </c>
      <c r="D4" t="s">
        <v>253</v>
      </c>
      <c r="E4" s="6">
        <v>235</v>
      </c>
      <c r="F4" s="6">
        <v>19</v>
      </c>
      <c r="G4" t="s">
        <v>262</v>
      </c>
    </row>
    <row r="5" spans="2:7" x14ac:dyDescent="0.35">
      <c r="B5" t="s">
        <v>257</v>
      </c>
      <c r="C5" t="s">
        <v>256</v>
      </c>
      <c r="D5" t="s">
        <v>252</v>
      </c>
      <c r="E5" s="6">
        <v>10</v>
      </c>
      <c r="F5" s="6">
        <v>5</v>
      </c>
      <c r="G5" t="s">
        <v>153</v>
      </c>
    </row>
    <row r="6" spans="2:7" x14ac:dyDescent="0.35">
      <c r="B6" t="s">
        <v>258</v>
      </c>
      <c r="C6" t="s">
        <v>258</v>
      </c>
      <c r="D6" t="s">
        <v>252</v>
      </c>
      <c r="E6" s="61">
        <v>20</v>
      </c>
      <c r="F6" s="61">
        <v>10</v>
      </c>
      <c r="G6" t="s">
        <v>153</v>
      </c>
    </row>
    <row r="7" spans="2:7" x14ac:dyDescent="0.35">
      <c r="B7" t="s">
        <v>260</v>
      </c>
      <c r="C7" t="s">
        <v>260</v>
      </c>
      <c r="D7" t="s">
        <v>252</v>
      </c>
      <c r="E7" s="61">
        <v>30</v>
      </c>
      <c r="F7" s="61">
        <v>10</v>
      </c>
      <c r="G7" t="s">
        <v>153</v>
      </c>
    </row>
    <row r="8" spans="2:7" x14ac:dyDescent="0.35">
      <c r="B8" t="s">
        <v>577</v>
      </c>
      <c r="C8" t="s">
        <v>578</v>
      </c>
      <c r="D8" t="s">
        <v>252</v>
      </c>
    </row>
    <row r="11" spans="2:7" x14ac:dyDescent="0.35">
      <c r="E11" s="61"/>
      <c r="F11" s="6" t="s">
        <v>261</v>
      </c>
    </row>
  </sheetData>
  <pageMargins left="0.7" right="0.7" top="0.75" bottom="0.75" header="0.3" footer="0.3"/>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B485315-044F-4FB0-A3DD-44B741CAB625}">
  <dimension ref="A1:F24"/>
  <sheetViews>
    <sheetView topLeftCell="A3" workbookViewId="0">
      <selection activeCell="A16" sqref="A16"/>
    </sheetView>
  </sheetViews>
  <sheetFormatPr defaultRowHeight="14.5" x14ac:dyDescent="0.35"/>
  <cols>
    <col min="1" max="1" width="33.453125" customWidth="1"/>
    <col min="2" max="2" width="34" bestFit="1" customWidth="1"/>
    <col min="4" max="4" width="9.81640625" customWidth="1"/>
  </cols>
  <sheetData>
    <row r="1" spans="1:4" ht="23" x14ac:dyDescent="0.35">
      <c r="A1" s="28" t="s">
        <v>57</v>
      </c>
      <c r="B1" s="28" t="s">
        <v>58</v>
      </c>
      <c r="C1" s="29" t="s">
        <v>82</v>
      </c>
      <c r="D1" s="28" t="s">
        <v>83</v>
      </c>
    </row>
    <row r="3" spans="1:4" x14ac:dyDescent="0.35">
      <c r="A3" s="156" t="s">
        <v>59</v>
      </c>
      <c r="B3" s="25">
        <v>3.2</v>
      </c>
      <c r="C3">
        <v>65</v>
      </c>
      <c r="D3">
        <v>50</v>
      </c>
    </row>
    <row r="4" spans="1:4" x14ac:dyDescent="0.35">
      <c r="A4" s="156" t="s">
        <v>503</v>
      </c>
      <c r="B4" s="25">
        <f>B3+1.64+0.5</f>
        <v>5.34</v>
      </c>
      <c r="C4">
        <v>90</v>
      </c>
      <c r="D4">
        <v>70</v>
      </c>
    </row>
    <row r="5" spans="1:4" x14ac:dyDescent="0.35">
      <c r="A5" s="156" t="s">
        <v>74</v>
      </c>
      <c r="B5" s="25">
        <f>B3+0.72+0.5</f>
        <v>4.42</v>
      </c>
      <c r="C5">
        <v>110</v>
      </c>
      <c r="D5">
        <v>85</v>
      </c>
    </row>
    <row r="6" spans="1:4" x14ac:dyDescent="0.35">
      <c r="A6" s="156" t="s">
        <v>60</v>
      </c>
      <c r="B6" s="25">
        <v>2.1</v>
      </c>
      <c r="C6">
        <v>65</v>
      </c>
      <c r="D6">
        <v>50</v>
      </c>
    </row>
    <row r="7" spans="1:4" x14ac:dyDescent="0.35">
      <c r="A7" s="156" t="s">
        <v>504</v>
      </c>
      <c r="B7" s="25">
        <f>B6+0.72+0.5</f>
        <v>3.3200000000000003</v>
      </c>
      <c r="C7">
        <v>110</v>
      </c>
      <c r="D7">
        <v>85</v>
      </c>
    </row>
    <row r="8" spans="1:4" x14ac:dyDescent="0.35">
      <c r="A8" s="156" t="s">
        <v>505</v>
      </c>
      <c r="B8" s="25">
        <v>2</v>
      </c>
      <c r="C8">
        <v>112</v>
      </c>
      <c r="D8">
        <v>80</v>
      </c>
    </row>
    <row r="9" spans="1:4" x14ac:dyDescent="0.35">
      <c r="A9" s="157" t="s">
        <v>56</v>
      </c>
      <c r="B9" s="26">
        <v>1.2</v>
      </c>
      <c r="C9">
        <v>80</v>
      </c>
      <c r="D9">
        <v>50</v>
      </c>
    </row>
    <row r="10" spans="1:4" x14ac:dyDescent="0.35">
      <c r="A10" s="157" t="s">
        <v>312</v>
      </c>
      <c r="B10" s="27">
        <f>0.82+0.72</f>
        <v>1.54</v>
      </c>
      <c r="C10">
        <v>120</v>
      </c>
      <c r="D10">
        <v>50</v>
      </c>
    </row>
    <row r="11" spans="1:4" x14ac:dyDescent="0.35">
      <c r="A11" s="155"/>
    </row>
    <row r="12" spans="1:4" x14ac:dyDescent="0.35">
      <c r="A12" s="155" t="s">
        <v>284</v>
      </c>
      <c r="B12" s="35">
        <v>1</v>
      </c>
      <c r="C12">
        <v>58</v>
      </c>
      <c r="D12">
        <v>50</v>
      </c>
    </row>
    <row r="13" spans="1:4" x14ac:dyDescent="0.35">
      <c r="A13" s="155" t="s">
        <v>283</v>
      </c>
      <c r="B13" s="35">
        <v>1.5</v>
      </c>
      <c r="C13">
        <v>65</v>
      </c>
      <c r="D13">
        <v>50</v>
      </c>
    </row>
    <row r="14" spans="1:4" x14ac:dyDescent="0.35">
      <c r="A14" s="155" t="s">
        <v>282</v>
      </c>
      <c r="B14" s="35">
        <v>2.5</v>
      </c>
      <c r="C14">
        <v>96</v>
      </c>
      <c r="D14">
        <v>50</v>
      </c>
    </row>
    <row r="15" spans="1:4" x14ac:dyDescent="0.35">
      <c r="A15" s="155" t="s">
        <v>285</v>
      </c>
      <c r="B15" s="35">
        <v>2</v>
      </c>
      <c r="C15">
        <v>114</v>
      </c>
      <c r="D15">
        <v>80</v>
      </c>
    </row>
    <row r="19" spans="2:6" ht="16" x14ac:dyDescent="0.35">
      <c r="B19" s="72" t="s">
        <v>308</v>
      </c>
      <c r="C19">
        <v>0.5</v>
      </c>
      <c r="D19">
        <v>1.0900000000000001</v>
      </c>
      <c r="E19">
        <f>C19/D19</f>
        <v>0.4587155963302752</v>
      </c>
    </row>
    <row r="20" spans="2:6" ht="16" x14ac:dyDescent="0.35">
      <c r="B20" s="72" t="s">
        <v>309</v>
      </c>
      <c r="C20">
        <v>5.38</v>
      </c>
      <c r="D20">
        <v>4.16</v>
      </c>
      <c r="E20">
        <f t="shared" ref="E20:E21" si="0">C20/D20</f>
        <v>1.2932692307692306</v>
      </c>
    </row>
    <row r="21" spans="2:6" ht="16" x14ac:dyDescent="0.35">
      <c r="B21" s="72" t="s">
        <v>310</v>
      </c>
      <c r="C21">
        <v>3.38</v>
      </c>
      <c r="D21">
        <v>4.0910000000000002</v>
      </c>
      <c r="E21">
        <f t="shared" si="0"/>
        <v>0.82620386213639685</v>
      </c>
    </row>
    <row r="22" spans="2:6" x14ac:dyDescent="0.35">
      <c r="B22" s="71" t="s">
        <v>313</v>
      </c>
      <c r="F22">
        <f>1.64*6</f>
        <v>9.84</v>
      </c>
    </row>
    <row r="23" spans="2:6" x14ac:dyDescent="0.35">
      <c r="B23" s="71" t="s">
        <v>314</v>
      </c>
    </row>
    <row r="24" spans="2:6" x14ac:dyDescent="0.35">
      <c r="B24" s="71" t="s">
        <v>315</v>
      </c>
    </row>
  </sheetData>
  <pageMargins left="0.7" right="0.7" top="0.75" bottom="0.75" header="0.3" footer="0.3"/>
  <pageSetup orientation="portrait" horizontalDpi="1200" verticalDpi="1200"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0CC1CC-64D0-4115-AE5E-AF959282EFAA}">
  <dimension ref="A1:H16"/>
  <sheetViews>
    <sheetView workbookViewId="0">
      <selection activeCell="G8" sqref="G8"/>
    </sheetView>
  </sheetViews>
  <sheetFormatPr defaultRowHeight="14.5" x14ac:dyDescent="0.35"/>
  <cols>
    <col min="2" max="2" width="12.7265625" customWidth="1"/>
    <col min="3" max="3" width="9.453125" style="6" customWidth="1"/>
    <col min="4" max="4" width="13.81640625" style="6" customWidth="1"/>
    <col min="5" max="5" width="12.1796875" style="6" customWidth="1"/>
    <col min="6" max="6" width="13.7265625" customWidth="1"/>
    <col min="7" max="7" width="12.81640625" customWidth="1"/>
    <col min="8" max="8" width="19.81640625" customWidth="1"/>
  </cols>
  <sheetData>
    <row r="1" spans="1:8" x14ac:dyDescent="0.35">
      <c r="A1" t="s">
        <v>4</v>
      </c>
      <c r="B1" t="s">
        <v>0</v>
      </c>
      <c r="C1" s="6" t="s">
        <v>111</v>
      </c>
      <c r="D1" s="6" t="s">
        <v>245</v>
      </c>
      <c r="E1" s="6" t="s">
        <v>118</v>
      </c>
      <c r="F1" t="s">
        <v>112</v>
      </c>
      <c r="G1" t="s">
        <v>113</v>
      </c>
      <c r="H1" s="6" t="s">
        <v>392</v>
      </c>
    </row>
    <row r="3" spans="1:8" x14ac:dyDescent="0.35">
      <c r="A3" t="s">
        <v>386</v>
      </c>
      <c r="B3" t="s">
        <v>138</v>
      </c>
      <c r="C3" s="6">
        <v>65</v>
      </c>
      <c r="D3" s="6">
        <f t="shared" ref="D3:D6" si="0">C3-5</f>
        <v>60</v>
      </c>
      <c r="E3" s="6" t="s">
        <v>121</v>
      </c>
    </row>
    <row r="4" spans="1:8" x14ac:dyDescent="0.35">
      <c r="A4" t="s">
        <v>387</v>
      </c>
      <c r="B4" t="s">
        <v>140</v>
      </c>
      <c r="C4" s="6">
        <v>65</v>
      </c>
      <c r="D4" s="6">
        <f t="shared" si="0"/>
        <v>60</v>
      </c>
      <c r="E4" s="6" t="s">
        <v>121</v>
      </c>
    </row>
    <row r="5" spans="1:8" x14ac:dyDescent="0.35">
      <c r="A5" t="s">
        <v>388</v>
      </c>
      <c r="B5" t="s">
        <v>139</v>
      </c>
      <c r="C5" s="6">
        <v>100</v>
      </c>
      <c r="D5" s="6">
        <f t="shared" si="0"/>
        <v>95</v>
      </c>
      <c r="E5" s="6" t="s">
        <v>121</v>
      </c>
    </row>
    <row r="6" spans="1:8" x14ac:dyDescent="0.35">
      <c r="A6" t="s">
        <v>389</v>
      </c>
      <c r="B6" t="s">
        <v>141</v>
      </c>
      <c r="C6" s="6">
        <v>100</v>
      </c>
      <c r="D6" s="6">
        <f t="shared" si="0"/>
        <v>95</v>
      </c>
      <c r="E6" s="6" t="s">
        <v>121</v>
      </c>
    </row>
    <row r="7" spans="1:8" x14ac:dyDescent="0.35">
      <c r="A7" t="s">
        <v>391</v>
      </c>
      <c r="B7" s="36" t="s">
        <v>390</v>
      </c>
      <c r="C7" s="6">
        <v>80</v>
      </c>
      <c r="D7" s="6">
        <f>C7-5</f>
        <v>75</v>
      </c>
      <c r="E7" s="6" t="s">
        <v>121</v>
      </c>
    </row>
    <row r="10" spans="1:8" x14ac:dyDescent="0.35">
      <c r="A10" t="s">
        <v>142</v>
      </c>
      <c r="B10" t="s">
        <v>142</v>
      </c>
      <c r="C10" s="6">
        <v>45</v>
      </c>
      <c r="D10" s="6">
        <f>17-5</f>
        <v>12</v>
      </c>
      <c r="E10" s="6" t="s">
        <v>259</v>
      </c>
    </row>
    <row r="11" spans="1:8" x14ac:dyDescent="0.35">
      <c r="A11" t="s">
        <v>143</v>
      </c>
      <c r="B11" t="s">
        <v>143</v>
      </c>
      <c r="C11" s="6">
        <v>53</v>
      </c>
      <c r="D11" s="6">
        <f>25-5</f>
        <v>20</v>
      </c>
      <c r="E11" s="6" t="s">
        <v>259</v>
      </c>
    </row>
    <row r="12" spans="1:8" x14ac:dyDescent="0.35">
      <c r="A12" t="s">
        <v>144</v>
      </c>
      <c r="B12" t="s">
        <v>144</v>
      </c>
      <c r="C12" s="6">
        <v>60</v>
      </c>
      <c r="D12" s="6">
        <f>31-7</f>
        <v>24</v>
      </c>
      <c r="E12" s="6" t="s">
        <v>259</v>
      </c>
    </row>
    <row r="13" spans="1:8" x14ac:dyDescent="0.35">
      <c r="A13" t="s">
        <v>145</v>
      </c>
      <c r="B13" t="s">
        <v>145</v>
      </c>
      <c r="C13" s="6">
        <v>70</v>
      </c>
      <c r="D13" s="6">
        <f>42-5</f>
        <v>37</v>
      </c>
      <c r="E13" s="6" t="s">
        <v>259</v>
      </c>
    </row>
    <row r="14" spans="1:8" x14ac:dyDescent="0.35">
      <c r="A14" t="s">
        <v>286</v>
      </c>
      <c r="B14" t="s">
        <v>286</v>
      </c>
      <c r="C14" s="6">
        <v>60</v>
      </c>
      <c r="D14" s="6">
        <f>32-5</f>
        <v>27</v>
      </c>
      <c r="E14" s="6" t="s">
        <v>259</v>
      </c>
    </row>
    <row r="15" spans="1:8" x14ac:dyDescent="0.35">
      <c r="A15" t="s">
        <v>287</v>
      </c>
      <c r="B15" t="s">
        <v>287</v>
      </c>
      <c r="C15" s="6">
        <v>75</v>
      </c>
      <c r="D15" s="6">
        <f>37-5</f>
        <v>32</v>
      </c>
      <c r="E15" s="6" t="s">
        <v>259</v>
      </c>
    </row>
    <row r="16" spans="1:8" x14ac:dyDescent="0.35">
      <c r="A16" t="s">
        <v>288</v>
      </c>
      <c r="B16" t="s">
        <v>288</v>
      </c>
      <c r="C16" s="6">
        <v>90</v>
      </c>
      <c r="D16" s="6">
        <f>52-5</f>
        <v>47</v>
      </c>
      <c r="E16" s="6" t="s">
        <v>259</v>
      </c>
    </row>
  </sheetData>
  <phoneticPr fontId="1" type="noConversion"/>
  <pageMargins left="0.7" right="0.7" top="0.75" bottom="0.75" header="0.3" footer="0.3"/>
  <legacy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DB295D-7881-4D5C-8380-F1C84A7F5934}">
  <dimension ref="A1:N20"/>
  <sheetViews>
    <sheetView workbookViewId="0">
      <selection activeCell="E19" sqref="E19"/>
    </sheetView>
  </sheetViews>
  <sheetFormatPr defaultRowHeight="14.5" x14ac:dyDescent="0.35"/>
  <cols>
    <col min="1" max="2" width="11.453125" customWidth="1"/>
    <col min="3" max="3" width="13.81640625" bestFit="1" customWidth="1"/>
    <col min="4" max="4" width="13.1796875" customWidth="1"/>
    <col min="5" max="5" width="17.26953125" customWidth="1"/>
    <col min="6" max="6" width="15.54296875" customWidth="1"/>
    <col min="7" max="10" width="16.7265625" customWidth="1"/>
    <col min="11" max="11" width="12.81640625" customWidth="1"/>
    <col min="13" max="13" width="11.1796875" style="6" customWidth="1"/>
  </cols>
  <sheetData>
    <row r="1" spans="1:14" x14ac:dyDescent="0.35">
      <c r="A1" s="13" t="s">
        <v>0</v>
      </c>
      <c r="B1" s="13" t="s">
        <v>229</v>
      </c>
      <c r="C1" s="13" t="s">
        <v>55</v>
      </c>
      <c r="D1" s="14" t="s">
        <v>10</v>
      </c>
      <c r="E1" s="14" t="s">
        <v>11</v>
      </c>
      <c r="F1" s="15" t="s">
        <v>4</v>
      </c>
      <c r="G1" s="15" t="s">
        <v>33</v>
      </c>
      <c r="H1" s="15" t="s">
        <v>34</v>
      </c>
      <c r="I1" s="15" t="s">
        <v>232</v>
      </c>
      <c r="J1" s="15" t="s">
        <v>97</v>
      </c>
      <c r="K1" s="13" t="s">
        <v>233</v>
      </c>
      <c r="L1" s="57" t="s">
        <v>198</v>
      </c>
      <c r="M1" s="57" t="s">
        <v>518</v>
      </c>
      <c r="N1" s="57" t="s">
        <v>550</v>
      </c>
    </row>
    <row r="2" spans="1:14" x14ac:dyDescent="0.35">
      <c r="A2" s="15" t="s">
        <v>553</v>
      </c>
      <c r="B2" s="15" t="s">
        <v>231</v>
      </c>
      <c r="C2" s="15" t="s">
        <v>235</v>
      </c>
      <c r="D2" s="15">
        <v>60</v>
      </c>
      <c r="E2" s="15">
        <v>1.2</v>
      </c>
      <c r="F2" s="15">
        <f t="shared" ref="F2" si="0">D2-(E2*2)</f>
        <v>57.6</v>
      </c>
      <c r="G2" s="15">
        <v>190000</v>
      </c>
      <c r="H2" s="15">
        <v>7850</v>
      </c>
      <c r="I2" s="15"/>
      <c r="J2" s="15" t="s">
        <v>53</v>
      </c>
      <c r="K2" s="15"/>
    </row>
    <row r="3" spans="1:14" x14ac:dyDescent="0.35">
      <c r="A3" s="15" t="s">
        <v>552</v>
      </c>
      <c r="B3" s="15" t="s">
        <v>231</v>
      </c>
      <c r="C3" s="15" t="s">
        <v>234</v>
      </c>
      <c r="D3" s="15">
        <v>70</v>
      </c>
      <c r="E3" s="15">
        <v>1.2</v>
      </c>
      <c r="F3" s="15">
        <f t="shared" ref="F3" si="1">D3-(E3*2)</f>
        <v>67.599999999999994</v>
      </c>
      <c r="G3" s="15">
        <v>190000</v>
      </c>
      <c r="H3" s="15">
        <v>7850</v>
      </c>
      <c r="I3" s="15"/>
      <c r="J3" s="15" t="s">
        <v>53</v>
      </c>
      <c r="K3" s="15"/>
    </row>
    <row r="4" spans="1:14" x14ac:dyDescent="0.35">
      <c r="A4" s="15" t="s">
        <v>236</v>
      </c>
      <c r="B4" s="15" t="s">
        <v>231</v>
      </c>
      <c r="C4" s="15" t="s">
        <v>234</v>
      </c>
      <c r="D4" s="15">
        <v>70</v>
      </c>
      <c r="E4" s="15">
        <v>1.5</v>
      </c>
      <c r="F4" s="15">
        <f t="shared" ref="F4" si="2">D4-(E4*2)</f>
        <v>67</v>
      </c>
      <c r="G4" s="15">
        <v>190000</v>
      </c>
      <c r="H4" s="15">
        <v>7850</v>
      </c>
      <c r="I4" s="15"/>
      <c r="J4" s="15" t="s">
        <v>53</v>
      </c>
      <c r="K4" s="15"/>
    </row>
    <row r="5" spans="1:14" x14ac:dyDescent="0.35">
      <c r="A5" s="16" t="s">
        <v>8</v>
      </c>
      <c r="B5" s="16" t="s">
        <v>230</v>
      </c>
      <c r="C5" s="16" t="s">
        <v>520</v>
      </c>
      <c r="D5" s="30">
        <v>102</v>
      </c>
      <c r="E5" s="30">
        <v>1.6</v>
      </c>
      <c r="F5" s="15">
        <f>D5-(E5*2)</f>
        <v>98.8</v>
      </c>
      <c r="G5" s="15">
        <v>190000</v>
      </c>
      <c r="H5" s="15">
        <v>7850</v>
      </c>
      <c r="I5" s="15"/>
      <c r="J5" s="15" t="s">
        <v>53</v>
      </c>
      <c r="K5" s="15"/>
      <c r="L5">
        <f>D5/25.4</f>
        <v>4.015748031496063</v>
      </c>
      <c r="M5" s="6">
        <v>97.5</v>
      </c>
      <c r="N5">
        <f>(F5-M5)/2</f>
        <v>0.64999999999999858</v>
      </c>
    </row>
    <row r="6" spans="1:14" x14ac:dyDescent="0.35">
      <c r="A6" s="16" t="s">
        <v>9</v>
      </c>
      <c r="B6" s="16" t="s">
        <v>230</v>
      </c>
      <c r="C6" s="16" t="s">
        <v>521</v>
      </c>
      <c r="D6" s="30">
        <v>102</v>
      </c>
      <c r="E6" s="30">
        <v>3.6</v>
      </c>
      <c r="F6" s="15">
        <f t="shared" ref="F6:F7" si="3">D6-(E6*2)</f>
        <v>94.8</v>
      </c>
      <c r="G6" s="15">
        <v>190000</v>
      </c>
      <c r="H6" s="15">
        <v>7850</v>
      </c>
      <c r="I6" s="15"/>
      <c r="J6" s="15" t="s">
        <v>53</v>
      </c>
      <c r="K6" s="15"/>
      <c r="L6">
        <f t="shared" ref="L6:L12" si="4">D6/25.4</f>
        <v>4.015748031496063</v>
      </c>
      <c r="M6" s="6">
        <v>93</v>
      </c>
      <c r="N6">
        <f>(F6-M6)/2</f>
        <v>0.89999999999999858</v>
      </c>
    </row>
    <row r="7" spans="1:14" x14ac:dyDescent="0.35">
      <c r="A7" s="15" t="s">
        <v>199</v>
      </c>
      <c r="B7" s="15" t="s">
        <v>230</v>
      </c>
      <c r="C7" s="15" t="s">
        <v>522</v>
      </c>
      <c r="D7" s="15">
        <v>127</v>
      </c>
      <c r="E7" s="15">
        <v>3.25</v>
      </c>
      <c r="F7" s="15">
        <f t="shared" si="3"/>
        <v>120.5</v>
      </c>
      <c r="G7" s="15">
        <v>210000</v>
      </c>
      <c r="H7" s="15">
        <v>7850</v>
      </c>
      <c r="I7" s="15"/>
      <c r="J7" s="15" t="s">
        <v>53</v>
      </c>
      <c r="K7" s="15"/>
      <c r="L7">
        <f t="shared" ref="L7" si="5">D7/25.4</f>
        <v>5</v>
      </c>
      <c r="M7" s="6">
        <v>120</v>
      </c>
      <c r="N7">
        <f>(F7-M7)/2</f>
        <v>0.25</v>
      </c>
    </row>
    <row r="8" spans="1:14" x14ac:dyDescent="0.35">
      <c r="A8" s="16" t="s">
        <v>135</v>
      </c>
      <c r="B8" s="16" t="s">
        <v>230</v>
      </c>
      <c r="C8" s="16" t="s">
        <v>523</v>
      </c>
      <c r="D8" s="30">
        <v>139</v>
      </c>
      <c r="E8" s="30">
        <v>4.8</v>
      </c>
      <c r="F8" s="15">
        <f>D8-(E8*2)</f>
        <v>129.4</v>
      </c>
      <c r="G8" s="15">
        <v>210000</v>
      </c>
      <c r="H8" s="15">
        <v>7850</v>
      </c>
      <c r="I8" s="15"/>
      <c r="J8" s="15" t="s">
        <v>53</v>
      </c>
      <c r="K8" s="15"/>
      <c r="L8">
        <f t="shared" si="4"/>
        <v>5.4724409448818898</v>
      </c>
      <c r="M8" s="6">
        <v>128.5</v>
      </c>
      <c r="N8">
        <f>(F8-M8)/2</f>
        <v>0.45000000000000284</v>
      </c>
    </row>
    <row r="9" spans="1:14" x14ac:dyDescent="0.35">
      <c r="A9" s="16" t="s">
        <v>134</v>
      </c>
      <c r="B9" s="16" t="s">
        <v>230</v>
      </c>
      <c r="C9" s="16" t="s">
        <v>554</v>
      </c>
      <c r="D9" s="30">
        <v>168</v>
      </c>
      <c r="E9" s="30">
        <v>4.8</v>
      </c>
      <c r="F9" s="15">
        <f>D9-(E9*2)</f>
        <v>158.4</v>
      </c>
      <c r="G9" s="15">
        <v>210000</v>
      </c>
      <c r="H9" s="15">
        <v>7850</v>
      </c>
      <c r="I9" s="15"/>
      <c r="J9" s="15" t="s">
        <v>53</v>
      </c>
      <c r="K9" s="15"/>
      <c r="L9">
        <f t="shared" si="4"/>
        <v>6.6141732283464574</v>
      </c>
      <c r="M9" s="6">
        <v>158</v>
      </c>
      <c r="N9">
        <f>(F9-M9)/2</f>
        <v>0.20000000000000284</v>
      </c>
    </row>
    <row r="10" spans="1:14" x14ac:dyDescent="0.35">
      <c r="A10" s="16" t="s">
        <v>551</v>
      </c>
      <c r="B10" s="16" t="s">
        <v>230</v>
      </c>
      <c r="C10" s="16" t="s">
        <v>524</v>
      </c>
      <c r="D10" s="16">
        <v>193</v>
      </c>
      <c r="E10" s="16">
        <v>6.3</v>
      </c>
      <c r="F10" s="15">
        <f t="shared" ref="F10" si="6">D10-(E10*2)</f>
        <v>180.4</v>
      </c>
      <c r="G10" s="15">
        <v>190000</v>
      </c>
      <c r="H10" s="15">
        <v>7850</v>
      </c>
      <c r="I10" s="15"/>
      <c r="J10" s="15" t="s">
        <v>53</v>
      </c>
      <c r="K10" s="15" t="s">
        <v>525</v>
      </c>
      <c r="L10">
        <f t="shared" si="4"/>
        <v>7.5984251968503944</v>
      </c>
      <c r="M10" s="6">
        <v>180</v>
      </c>
      <c r="N10">
        <f t="shared" ref="N10:N12" si="7">(F10-M10)/2</f>
        <v>0.20000000000000284</v>
      </c>
    </row>
    <row r="11" spans="1:14" x14ac:dyDescent="0.35">
      <c r="A11" s="15" t="s">
        <v>75</v>
      </c>
      <c r="B11" s="15" t="s">
        <v>230</v>
      </c>
      <c r="C11" s="16" t="s">
        <v>527</v>
      </c>
      <c r="D11" s="30">
        <v>219</v>
      </c>
      <c r="E11" s="30">
        <v>6.3</v>
      </c>
      <c r="F11" s="15">
        <f t="shared" ref="F11:F12" si="8">D11-(E11*2)</f>
        <v>206.4</v>
      </c>
      <c r="G11" s="15">
        <v>190000</v>
      </c>
      <c r="H11" s="15">
        <v>7850</v>
      </c>
      <c r="I11" s="15"/>
      <c r="J11" s="15" t="s">
        <v>53</v>
      </c>
      <c r="K11" s="15" t="s">
        <v>526</v>
      </c>
      <c r="L11">
        <f t="shared" si="4"/>
        <v>8.6220472440944889</v>
      </c>
      <c r="M11" s="6">
        <v>206</v>
      </c>
      <c r="N11">
        <f t="shared" si="7"/>
        <v>0.20000000000000284</v>
      </c>
    </row>
    <row r="12" spans="1:14" x14ac:dyDescent="0.35">
      <c r="A12" s="31" t="s">
        <v>555</v>
      </c>
      <c r="B12" s="31" t="s">
        <v>230</v>
      </c>
      <c r="C12" s="31" t="s">
        <v>519</v>
      </c>
      <c r="D12" s="32">
        <v>273.05</v>
      </c>
      <c r="E12" s="32">
        <v>5.89</v>
      </c>
      <c r="F12" s="31">
        <f t="shared" si="8"/>
        <v>261.27000000000004</v>
      </c>
      <c r="G12" s="31">
        <v>199000</v>
      </c>
      <c r="H12" s="31">
        <v>7850</v>
      </c>
      <c r="I12" s="31"/>
      <c r="J12" s="31" t="s">
        <v>98</v>
      </c>
      <c r="K12" s="31"/>
      <c r="L12">
        <f t="shared" si="4"/>
        <v>10.750000000000002</v>
      </c>
      <c r="M12" s="6">
        <v>259</v>
      </c>
      <c r="N12">
        <f t="shared" si="7"/>
        <v>1.1350000000000193</v>
      </c>
    </row>
    <row r="13" spans="1:14" x14ac:dyDescent="0.35">
      <c r="A13" s="15"/>
      <c r="B13" s="15"/>
      <c r="C13" s="15"/>
      <c r="D13" s="30"/>
      <c r="E13" s="30"/>
      <c r="F13" s="15"/>
      <c r="G13" s="15"/>
      <c r="H13" s="15"/>
      <c r="I13" s="15"/>
      <c r="J13" s="15"/>
      <c r="K13" s="15"/>
    </row>
    <row r="20" spans="3:4" x14ac:dyDescent="0.35">
      <c r="C20" s="35"/>
      <c r="D20" t="s">
        <v>114</v>
      </c>
    </row>
  </sheetData>
  <phoneticPr fontId="1" type="noConversion"/>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38F573-1137-4940-BD62-685CBD871B42}">
  <dimension ref="B2:G25"/>
  <sheetViews>
    <sheetView workbookViewId="0">
      <selection activeCell="D9" sqref="D9"/>
    </sheetView>
  </sheetViews>
  <sheetFormatPr defaultRowHeight="14.5" x14ac:dyDescent="0.35"/>
  <cols>
    <col min="2" max="2" width="10.90625" customWidth="1"/>
    <col min="3" max="3" width="14.6328125" style="6" customWidth="1"/>
    <col min="4" max="4" width="13.08984375" customWidth="1"/>
    <col min="5" max="5" width="12.1796875" customWidth="1"/>
    <col min="6" max="6" width="11.81640625" customWidth="1"/>
    <col min="7" max="7" width="10.54296875" customWidth="1"/>
  </cols>
  <sheetData>
    <row r="2" spans="2:7" x14ac:dyDescent="0.35">
      <c r="B2" t="s">
        <v>560</v>
      </c>
      <c r="C2" s="6" t="s">
        <v>561</v>
      </c>
      <c r="D2" t="s">
        <v>562</v>
      </c>
      <c r="E2" t="s">
        <v>563</v>
      </c>
      <c r="F2" t="s">
        <v>564</v>
      </c>
      <c r="G2" t="s">
        <v>566</v>
      </c>
    </row>
    <row r="4" spans="2:7" x14ac:dyDescent="0.35">
      <c r="B4">
        <v>94</v>
      </c>
      <c r="D4">
        <v>30</v>
      </c>
      <c r="F4" t="s">
        <v>565</v>
      </c>
      <c r="G4" t="s">
        <v>567</v>
      </c>
    </row>
    <row r="10" spans="2:7" x14ac:dyDescent="0.35">
      <c r="B10">
        <v>93</v>
      </c>
      <c r="C10" s="6">
        <v>5</v>
      </c>
      <c r="D10">
        <v>30</v>
      </c>
      <c r="G10" t="s">
        <v>41</v>
      </c>
    </row>
    <row r="11" spans="2:7" x14ac:dyDescent="0.35">
      <c r="B11">
        <v>97</v>
      </c>
      <c r="C11" s="6">
        <v>5</v>
      </c>
      <c r="D11">
        <v>30</v>
      </c>
      <c r="G11" t="s">
        <v>41</v>
      </c>
    </row>
    <row r="12" spans="2:7" x14ac:dyDescent="0.35">
      <c r="B12">
        <v>120</v>
      </c>
      <c r="C12" s="6">
        <v>5</v>
      </c>
      <c r="D12">
        <v>30</v>
      </c>
      <c r="G12" t="s">
        <v>41</v>
      </c>
    </row>
    <row r="13" spans="2:7" x14ac:dyDescent="0.35">
      <c r="B13">
        <v>128</v>
      </c>
      <c r="C13" s="6">
        <v>5</v>
      </c>
      <c r="D13">
        <v>30</v>
      </c>
      <c r="G13" t="s">
        <v>41</v>
      </c>
    </row>
    <row r="14" spans="2:7" x14ac:dyDescent="0.35">
      <c r="B14">
        <v>133</v>
      </c>
      <c r="C14" s="6">
        <v>5</v>
      </c>
      <c r="D14">
        <v>30</v>
      </c>
      <c r="G14" t="s">
        <v>41</v>
      </c>
    </row>
    <row r="15" spans="2:7" x14ac:dyDescent="0.35">
      <c r="B15">
        <v>157</v>
      </c>
      <c r="C15" s="6">
        <v>5</v>
      </c>
      <c r="D15">
        <v>30</v>
      </c>
      <c r="G15" t="s">
        <v>41</v>
      </c>
    </row>
    <row r="16" spans="2:7" x14ac:dyDescent="0.35">
      <c r="B16">
        <v>93</v>
      </c>
      <c r="C16" s="6">
        <v>5</v>
      </c>
      <c r="D16">
        <v>40</v>
      </c>
      <c r="G16" t="s">
        <v>41</v>
      </c>
    </row>
    <row r="17" spans="2:7" x14ac:dyDescent="0.35">
      <c r="B17">
        <v>97</v>
      </c>
      <c r="C17" s="6">
        <v>5</v>
      </c>
      <c r="D17">
        <v>40</v>
      </c>
      <c r="G17" t="s">
        <v>41</v>
      </c>
    </row>
    <row r="18" spans="2:7" x14ac:dyDescent="0.35">
      <c r="B18">
        <v>120</v>
      </c>
      <c r="C18" s="6">
        <v>5</v>
      </c>
      <c r="D18">
        <v>40</v>
      </c>
      <c r="G18" t="s">
        <v>41</v>
      </c>
    </row>
    <row r="19" spans="2:7" x14ac:dyDescent="0.35">
      <c r="B19">
        <v>128</v>
      </c>
      <c r="C19" s="6">
        <v>5</v>
      </c>
      <c r="D19">
        <v>40</v>
      </c>
      <c r="G19" t="s">
        <v>41</v>
      </c>
    </row>
    <row r="20" spans="2:7" x14ac:dyDescent="0.35">
      <c r="B20">
        <v>133</v>
      </c>
      <c r="C20" s="6">
        <v>5</v>
      </c>
      <c r="D20">
        <v>40</v>
      </c>
      <c r="G20" t="s">
        <v>41</v>
      </c>
    </row>
    <row r="21" spans="2:7" x14ac:dyDescent="0.35">
      <c r="B21">
        <v>157</v>
      </c>
      <c r="C21" s="6">
        <v>5</v>
      </c>
      <c r="D21">
        <v>40</v>
      </c>
      <c r="G21" t="s">
        <v>41</v>
      </c>
    </row>
    <row r="22" spans="2:7" x14ac:dyDescent="0.35">
      <c r="B22">
        <v>182</v>
      </c>
      <c r="C22" s="6">
        <v>5</v>
      </c>
      <c r="D22">
        <v>40</v>
      </c>
      <c r="G22" t="s">
        <v>41</v>
      </c>
    </row>
    <row r="23" spans="2:7" x14ac:dyDescent="0.35">
      <c r="B23">
        <v>133</v>
      </c>
      <c r="C23" s="6">
        <v>8</v>
      </c>
      <c r="D23">
        <v>55</v>
      </c>
      <c r="G23" t="s">
        <v>41</v>
      </c>
    </row>
    <row r="24" spans="2:7" x14ac:dyDescent="0.35">
      <c r="B24">
        <v>157</v>
      </c>
      <c r="C24" s="6">
        <v>8</v>
      </c>
      <c r="D24">
        <v>55</v>
      </c>
      <c r="G24" t="s">
        <v>41</v>
      </c>
    </row>
    <row r="25" spans="2:7" x14ac:dyDescent="0.35">
      <c r="B25">
        <v>182</v>
      </c>
      <c r="C25" s="6">
        <v>8</v>
      </c>
      <c r="D25">
        <v>55</v>
      </c>
      <c r="G25" t="s">
        <v>41</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B77DDB-B6D9-4CBA-9145-50EF6FDCE517}">
  <dimension ref="A1:U123"/>
  <sheetViews>
    <sheetView zoomScale="70" zoomScaleNormal="70" workbookViewId="0">
      <pane ySplit="1" topLeftCell="A35" activePane="bottomLeft" state="frozen"/>
      <selection pane="bottomLeft" activeCell="A64" sqref="A64"/>
    </sheetView>
  </sheetViews>
  <sheetFormatPr defaultRowHeight="14.5" x14ac:dyDescent="0.35"/>
  <cols>
    <col min="1" max="1" width="28.1796875" style="3" customWidth="1"/>
    <col min="2" max="2" width="20.81640625" style="3" customWidth="1"/>
    <col min="3" max="3" width="19.453125" style="1" customWidth="1"/>
    <col min="4" max="5" width="17.453125" style="1" customWidth="1"/>
    <col min="6" max="6" width="13.1796875" style="1" customWidth="1"/>
    <col min="7" max="7" width="13.7265625" style="1" customWidth="1"/>
    <col min="8" max="8" width="19.453125" style="1" customWidth="1"/>
    <col min="9" max="10" width="12.1796875" style="1" customWidth="1"/>
    <col min="11" max="11" width="14.1796875" style="1" customWidth="1"/>
    <col min="12" max="12" width="16.7265625" style="1" customWidth="1"/>
    <col min="13" max="15" width="19.453125" style="1" customWidth="1"/>
    <col min="16" max="16" width="10.54296875" customWidth="1"/>
    <col min="17" max="17" width="25.81640625" style="6" customWidth="1"/>
    <col min="18" max="18" width="12" customWidth="1"/>
    <col min="20" max="20" width="10.54296875" style="98" bestFit="1" customWidth="1"/>
    <col min="21" max="21" width="46.453125" customWidth="1"/>
  </cols>
  <sheetData>
    <row r="1" spans="1:21" s="12" customFormat="1" ht="29" x14ac:dyDescent="0.35">
      <c r="A1" s="10" t="s">
        <v>0</v>
      </c>
      <c r="B1" s="10" t="s">
        <v>300</v>
      </c>
      <c r="C1" s="11" t="s">
        <v>28</v>
      </c>
      <c r="D1" s="11" t="s">
        <v>29</v>
      </c>
      <c r="E1" s="11" t="s">
        <v>472</v>
      </c>
      <c r="F1" s="11" t="s">
        <v>12</v>
      </c>
      <c r="G1" s="11" t="s">
        <v>103</v>
      </c>
      <c r="H1" s="11" t="s">
        <v>18</v>
      </c>
      <c r="I1" s="11" t="s">
        <v>30</v>
      </c>
      <c r="J1" s="11" t="s">
        <v>429</v>
      </c>
      <c r="K1" s="11" t="s">
        <v>31</v>
      </c>
      <c r="L1" s="11" t="s">
        <v>85</v>
      </c>
      <c r="M1" s="11" t="s">
        <v>52</v>
      </c>
      <c r="N1" s="11" t="s">
        <v>227</v>
      </c>
      <c r="O1" s="11" t="s">
        <v>96</v>
      </c>
      <c r="P1" s="47" t="s">
        <v>172</v>
      </c>
      <c r="Q1" s="62" t="s">
        <v>441</v>
      </c>
      <c r="R1" s="12" t="s">
        <v>212</v>
      </c>
      <c r="T1" s="97" t="s">
        <v>500</v>
      </c>
      <c r="U1" s="12" t="s">
        <v>400</v>
      </c>
    </row>
    <row r="2" spans="1:21" x14ac:dyDescent="0.35">
      <c r="A2" s="3" t="s">
        <v>1</v>
      </c>
      <c r="B2" s="3" t="s">
        <v>41</v>
      </c>
      <c r="C2" s="1">
        <v>0</v>
      </c>
      <c r="D2" s="1">
        <v>50</v>
      </c>
      <c r="E2" s="1" t="s">
        <v>153</v>
      </c>
      <c r="F2" s="1">
        <v>12</v>
      </c>
      <c r="G2" s="1">
        <v>230</v>
      </c>
      <c r="H2" s="1" t="s">
        <v>19</v>
      </c>
      <c r="I2" s="1">
        <v>26</v>
      </c>
      <c r="J2" s="1">
        <v>605</v>
      </c>
      <c r="K2" s="1">
        <v>45</v>
      </c>
      <c r="L2" s="1" t="s">
        <v>84</v>
      </c>
      <c r="M2" s="1" t="s">
        <v>53</v>
      </c>
      <c r="O2" s="66">
        <v>3</v>
      </c>
      <c r="P2">
        <v>310</v>
      </c>
      <c r="R2">
        <v>22</v>
      </c>
    </row>
    <row r="3" spans="1:21" x14ac:dyDescent="0.35">
      <c r="A3" s="3" t="s">
        <v>13</v>
      </c>
      <c r="B3" s="3" t="s">
        <v>41</v>
      </c>
      <c r="C3" s="1">
        <v>0</v>
      </c>
      <c r="D3" s="1">
        <v>50</v>
      </c>
      <c r="E3" s="1" t="s">
        <v>153</v>
      </c>
      <c r="F3" s="1">
        <v>12</v>
      </c>
      <c r="G3" s="1">
        <v>230</v>
      </c>
      <c r="H3" s="1" t="s">
        <v>19</v>
      </c>
      <c r="I3" s="1">
        <v>23</v>
      </c>
      <c r="J3" s="1">
        <v>544</v>
      </c>
      <c r="K3" s="1">
        <v>45</v>
      </c>
      <c r="L3" s="1" t="s">
        <v>84</v>
      </c>
      <c r="M3" s="1" t="s">
        <v>53</v>
      </c>
      <c r="O3" s="66">
        <v>3.3</v>
      </c>
      <c r="P3">
        <v>310</v>
      </c>
      <c r="R3">
        <v>22</v>
      </c>
    </row>
    <row r="4" spans="1:21" x14ac:dyDescent="0.35">
      <c r="A4" s="3" t="s">
        <v>2</v>
      </c>
      <c r="B4" s="3" t="s">
        <v>41</v>
      </c>
      <c r="C4" s="1">
        <v>50.01</v>
      </c>
      <c r="D4" s="1">
        <v>100</v>
      </c>
      <c r="E4" s="1" t="s">
        <v>153</v>
      </c>
      <c r="F4" s="1">
        <v>12</v>
      </c>
      <c r="G4" s="1">
        <v>230</v>
      </c>
      <c r="H4" s="1" t="s">
        <v>19</v>
      </c>
      <c r="K4" s="1">
        <v>59</v>
      </c>
      <c r="L4" s="1" t="s">
        <v>84</v>
      </c>
      <c r="M4" s="1" t="s">
        <v>53</v>
      </c>
      <c r="O4" s="66">
        <v>5</v>
      </c>
      <c r="P4">
        <v>345</v>
      </c>
      <c r="R4">
        <v>22</v>
      </c>
    </row>
    <row r="5" spans="1:21" x14ac:dyDescent="0.35">
      <c r="A5" s="3" t="s">
        <v>16</v>
      </c>
      <c r="B5" s="3" t="s">
        <v>41</v>
      </c>
      <c r="C5" s="1">
        <v>50.01</v>
      </c>
      <c r="D5" s="1">
        <v>100</v>
      </c>
      <c r="E5" s="1" t="s">
        <v>153</v>
      </c>
      <c r="F5" s="1">
        <v>12</v>
      </c>
      <c r="G5" s="1">
        <v>230</v>
      </c>
      <c r="H5" s="1" t="s">
        <v>19</v>
      </c>
      <c r="K5" s="1">
        <v>59</v>
      </c>
      <c r="L5" s="1" t="s">
        <v>84</v>
      </c>
      <c r="M5" s="1" t="s">
        <v>53</v>
      </c>
      <c r="O5" s="66">
        <v>5.2</v>
      </c>
      <c r="P5">
        <v>345</v>
      </c>
      <c r="R5">
        <v>22</v>
      </c>
    </row>
    <row r="6" spans="1:21" x14ac:dyDescent="0.35">
      <c r="A6" s="3" t="s">
        <v>3</v>
      </c>
      <c r="B6" s="3" t="s">
        <v>41</v>
      </c>
      <c r="C6" s="1">
        <v>100.01</v>
      </c>
      <c r="D6" s="1">
        <v>150</v>
      </c>
      <c r="E6" s="1" t="s">
        <v>153</v>
      </c>
      <c r="F6" s="1">
        <v>10</v>
      </c>
      <c r="G6" s="1">
        <v>230</v>
      </c>
      <c r="H6" s="1" t="s">
        <v>19</v>
      </c>
      <c r="K6" s="1">
        <v>59</v>
      </c>
      <c r="L6" s="1" t="s">
        <v>84</v>
      </c>
      <c r="M6" s="1" t="s">
        <v>53</v>
      </c>
      <c r="O6" s="66">
        <v>8</v>
      </c>
      <c r="P6">
        <v>390</v>
      </c>
      <c r="R6">
        <v>22</v>
      </c>
    </row>
    <row r="7" spans="1:21" x14ac:dyDescent="0.35">
      <c r="A7" s="3" t="s">
        <v>17</v>
      </c>
      <c r="B7" s="3" t="s">
        <v>41</v>
      </c>
      <c r="C7" s="1">
        <v>100.01</v>
      </c>
      <c r="D7" s="1">
        <v>150</v>
      </c>
      <c r="E7" s="1" t="s">
        <v>153</v>
      </c>
      <c r="F7" s="1">
        <v>10</v>
      </c>
      <c r="G7" s="1">
        <v>230</v>
      </c>
      <c r="H7" s="1" t="s">
        <v>19</v>
      </c>
      <c r="K7" s="1">
        <v>59</v>
      </c>
      <c r="L7" s="1" t="s">
        <v>84</v>
      </c>
      <c r="M7" s="1" t="s">
        <v>53</v>
      </c>
      <c r="O7" s="66">
        <v>8.3000000000000007</v>
      </c>
      <c r="P7">
        <v>390</v>
      </c>
      <c r="R7">
        <v>22</v>
      </c>
    </row>
    <row r="8" spans="1:21" x14ac:dyDescent="0.35">
      <c r="A8" s="3" t="s">
        <v>15</v>
      </c>
      <c r="B8" s="3" t="s">
        <v>41</v>
      </c>
      <c r="C8" s="1">
        <v>150.01</v>
      </c>
      <c r="D8" s="1">
        <v>230</v>
      </c>
      <c r="E8" s="1" t="s">
        <v>153</v>
      </c>
      <c r="F8" s="1">
        <v>6</v>
      </c>
      <c r="G8" s="1">
        <v>230</v>
      </c>
      <c r="H8" s="1" t="s">
        <v>19</v>
      </c>
      <c r="K8" s="1">
        <v>92</v>
      </c>
      <c r="L8" s="1" t="s">
        <v>84</v>
      </c>
      <c r="M8" s="1" t="s">
        <v>53</v>
      </c>
      <c r="O8" s="66">
        <v>12</v>
      </c>
      <c r="P8">
        <v>570</v>
      </c>
      <c r="R8">
        <v>22</v>
      </c>
    </row>
    <row r="9" spans="1:21" x14ac:dyDescent="0.35">
      <c r="A9" s="3" t="s">
        <v>14</v>
      </c>
      <c r="B9" s="3" t="s">
        <v>41</v>
      </c>
      <c r="C9" s="1">
        <v>230.01</v>
      </c>
      <c r="D9" s="1">
        <v>350</v>
      </c>
      <c r="E9" s="1" t="s">
        <v>153</v>
      </c>
      <c r="F9" s="1">
        <v>7</v>
      </c>
      <c r="G9" s="1">
        <v>230</v>
      </c>
      <c r="H9" s="1" t="s">
        <v>19</v>
      </c>
      <c r="K9" s="1">
        <v>92</v>
      </c>
      <c r="L9" s="1" t="s">
        <v>84</v>
      </c>
      <c r="M9" s="1" t="s">
        <v>53</v>
      </c>
      <c r="O9" s="66">
        <v>14</v>
      </c>
      <c r="P9">
        <v>670</v>
      </c>
      <c r="R9">
        <v>22</v>
      </c>
    </row>
    <row r="10" spans="1:21" x14ac:dyDescent="0.35">
      <c r="B10" s="3" t="s">
        <v>502</v>
      </c>
      <c r="O10" s="66"/>
    </row>
    <row r="11" spans="1:21" x14ac:dyDescent="0.35">
      <c r="A11" s="3" t="s">
        <v>191</v>
      </c>
      <c r="B11" s="3" t="s">
        <v>190</v>
      </c>
      <c r="C11" s="1">
        <f>D9+0.01</f>
        <v>350.01</v>
      </c>
      <c r="D11" s="1">
        <v>450</v>
      </c>
      <c r="E11" s="1" t="s">
        <v>153</v>
      </c>
      <c r="F11" s="1">
        <v>8</v>
      </c>
      <c r="G11" s="1">
        <v>230</v>
      </c>
      <c r="H11" s="1" t="s">
        <v>19</v>
      </c>
      <c r="I11" s="1">
        <v>85</v>
      </c>
      <c r="K11" s="1">
        <v>89</v>
      </c>
      <c r="L11" s="1" t="s">
        <v>84</v>
      </c>
      <c r="M11" s="1" t="s">
        <v>53</v>
      </c>
      <c r="O11" s="66">
        <v>16</v>
      </c>
      <c r="P11">
        <v>1200</v>
      </c>
    </row>
    <row r="12" spans="1:21" x14ac:dyDescent="0.35">
      <c r="A12" s="3" t="s">
        <v>192</v>
      </c>
      <c r="B12" s="3" t="s">
        <v>190</v>
      </c>
      <c r="C12" s="1">
        <f>D11+0.01</f>
        <v>450.01</v>
      </c>
      <c r="D12" s="1">
        <v>600</v>
      </c>
      <c r="E12" s="1" t="s">
        <v>153</v>
      </c>
      <c r="F12" s="1">
        <v>9</v>
      </c>
      <c r="G12" s="1">
        <v>230</v>
      </c>
      <c r="H12" s="1" t="s">
        <v>19</v>
      </c>
      <c r="I12" s="1">
        <v>83</v>
      </c>
      <c r="K12" s="1">
        <v>89</v>
      </c>
      <c r="L12" s="1" t="s">
        <v>84</v>
      </c>
      <c r="M12" s="1" t="s">
        <v>53</v>
      </c>
      <c r="O12" s="66">
        <v>19</v>
      </c>
      <c r="P12">
        <v>920</v>
      </c>
    </row>
    <row r="13" spans="1:21" x14ac:dyDescent="0.35">
      <c r="B13" s="3" t="s">
        <v>502</v>
      </c>
    </row>
    <row r="14" spans="1:21" x14ac:dyDescent="0.35">
      <c r="A14" s="3" t="s">
        <v>159</v>
      </c>
      <c r="B14" s="3" t="s">
        <v>99</v>
      </c>
      <c r="C14" s="1">
        <v>0</v>
      </c>
      <c r="D14" s="1">
        <v>10</v>
      </c>
      <c r="E14" s="1" t="s">
        <v>153</v>
      </c>
      <c r="F14" s="1">
        <v>17</v>
      </c>
      <c r="G14" s="1">
        <v>230</v>
      </c>
      <c r="H14" s="1" t="s">
        <v>19</v>
      </c>
      <c r="K14" s="1">
        <v>48</v>
      </c>
      <c r="L14" s="1" t="s">
        <v>84</v>
      </c>
      <c r="M14" s="1" t="s">
        <v>53</v>
      </c>
      <c r="O14" s="1">
        <v>2.44</v>
      </c>
      <c r="P14">
        <v>120</v>
      </c>
    </row>
    <row r="15" spans="1:21" x14ac:dyDescent="0.35">
      <c r="A15" s="3" t="s">
        <v>160</v>
      </c>
      <c r="B15" s="3" t="s">
        <v>99</v>
      </c>
      <c r="C15" s="1">
        <f t="shared" ref="C15:C26" si="0">D14+0.01</f>
        <v>10.01</v>
      </c>
      <c r="D15" s="1">
        <v>20</v>
      </c>
      <c r="E15" s="1" t="s">
        <v>153</v>
      </c>
      <c r="F15" s="1">
        <v>17</v>
      </c>
      <c r="G15" s="1">
        <v>230</v>
      </c>
      <c r="H15" s="1" t="s">
        <v>19</v>
      </c>
      <c r="K15" s="1">
        <v>48</v>
      </c>
      <c r="L15" s="1" t="s">
        <v>84</v>
      </c>
      <c r="M15" s="1" t="s">
        <v>53</v>
      </c>
      <c r="O15" s="1">
        <v>2.76</v>
      </c>
      <c r="P15">
        <v>160</v>
      </c>
    </row>
    <row r="16" spans="1:21" x14ac:dyDescent="0.35">
      <c r="A16" s="3" t="s">
        <v>161</v>
      </c>
      <c r="B16" s="3" t="s">
        <v>99</v>
      </c>
      <c r="C16" s="1">
        <f t="shared" si="0"/>
        <v>20.010000000000002</v>
      </c>
      <c r="D16" s="1">
        <v>25</v>
      </c>
      <c r="E16" s="1" t="s">
        <v>153</v>
      </c>
      <c r="F16" s="1">
        <v>17</v>
      </c>
      <c r="G16" s="1">
        <v>230</v>
      </c>
      <c r="H16" s="1" t="s">
        <v>19</v>
      </c>
      <c r="K16" s="1">
        <v>48</v>
      </c>
      <c r="L16" s="1" t="s">
        <v>84</v>
      </c>
      <c r="M16" s="1" t="s">
        <v>53</v>
      </c>
      <c r="O16" s="1">
        <v>3.09</v>
      </c>
      <c r="P16">
        <v>240</v>
      </c>
    </row>
    <row r="17" spans="1:20" x14ac:dyDescent="0.35">
      <c r="A17" s="3" t="s">
        <v>162</v>
      </c>
      <c r="B17" s="3" t="s">
        <v>99</v>
      </c>
      <c r="C17" s="1">
        <f t="shared" si="0"/>
        <v>25.01</v>
      </c>
      <c r="D17" s="1">
        <v>35</v>
      </c>
      <c r="E17" s="1" t="s">
        <v>153</v>
      </c>
      <c r="F17" s="1">
        <v>17</v>
      </c>
      <c r="G17" s="1">
        <v>230</v>
      </c>
      <c r="H17" s="1" t="s">
        <v>19</v>
      </c>
      <c r="K17" s="1">
        <v>48</v>
      </c>
      <c r="L17" s="1" t="s">
        <v>84</v>
      </c>
      <c r="M17" s="1" t="s">
        <v>53</v>
      </c>
      <c r="O17" s="1">
        <v>3.38</v>
      </c>
      <c r="P17">
        <v>270</v>
      </c>
    </row>
    <row r="18" spans="1:20" x14ac:dyDescent="0.35">
      <c r="A18" s="3" t="s">
        <v>163</v>
      </c>
      <c r="B18" s="3" t="s">
        <v>99</v>
      </c>
      <c r="C18" s="1">
        <f t="shared" si="0"/>
        <v>35.01</v>
      </c>
      <c r="D18" s="1">
        <v>40</v>
      </c>
      <c r="E18" s="1" t="s">
        <v>153</v>
      </c>
      <c r="F18" s="1">
        <v>17</v>
      </c>
      <c r="G18" s="1">
        <v>230</v>
      </c>
      <c r="H18" s="1" t="s">
        <v>19</v>
      </c>
      <c r="K18" s="1">
        <v>48</v>
      </c>
      <c r="L18" s="1" t="s">
        <v>84</v>
      </c>
      <c r="M18" s="1" t="s">
        <v>53</v>
      </c>
      <c r="O18" s="1">
        <v>3.38</v>
      </c>
      <c r="P18">
        <v>270</v>
      </c>
    </row>
    <row r="19" spans="1:20" x14ac:dyDescent="0.35">
      <c r="A19" s="3" t="s">
        <v>164</v>
      </c>
      <c r="B19" s="3" t="s">
        <v>99</v>
      </c>
      <c r="C19" s="1">
        <f t="shared" si="0"/>
        <v>40.01</v>
      </c>
      <c r="D19" s="1">
        <v>50</v>
      </c>
      <c r="E19" s="1" t="s">
        <v>153</v>
      </c>
      <c r="F19" s="1">
        <v>12</v>
      </c>
      <c r="G19" s="1">
        <v>230</v>
      </c>
      <c r="H19" s="1" t="s">
        <v>19</v>
      </c>
      <c r="K19" s="1">
        <v>48</v>
      </c>
      <c r="L19" s="1" t="s">
        <v>84</v>
      </c>
      <c r="M19" s="1" t="s">
        <v>53</v>
      </c>
      <c r="O19" s="1">
        <v>3.09</v>
      </c>
      <c r="P19">
        <v>240</v>
      </c>
    </row>
    <row r="20" spans="1:20" x14ac:dyDescent="0.35">
      <c r="A20" s="3" t="s">
        <v>165</v>
      </c>
      <c r="B20" s="3" t="s">
        <v>99</v>
      </c>
      <c r="C20" s="1">
        <f t="shared" si="0"/>
        <v>50.01</v>
      </c>
      <c r="D20" s="1">
        <v>55</v>
      </c>
      <c r="E20" s="1" t="s">
        <v>153</v>
      </c>
      <c r="F20" s="1">
        <v>17</v>
      </c>
      <c r="G20" s="1">
        <v>230</v>
      </c>
      <c r="H20" s="1" t="s">
        <v>19</v>
      </c>
      <c r="K20" s="1">
        <v>60</v>
      </c>
      <c r="L20" s="1" t="s">
        <v>84</v>
      </c>
      <c r="M20" s="1" t="s">
        <v>53</v>
      </c>
      <c r="O20" s="1">
        <v>4.17</v>
      </c>
      <c r="P20">
        <v>320</v>
      </c>
    </row>
    <row r="21" spans="1:20" x14ac:dyDescent="0.35">
      <c r="A21" s="3" t="s">
        <v>166</v>
      </c>
      <c r="B21" s="3" t="s">
        <v>99</v>
      </c>
      <c r="C21" s="1">
        <f t="shared" si="0"/>
        <v>55.01</v>
      </c>
      <c r="D21" s="1">
        <v>60</v>
      </c>
      <c r="E21" s="1" t="s">
        <v>153</v>
      </c>
      <c r="F21" s="1">
        <v>12</v>
      </c>
      <c r="G21" s="1">
        <v>230</v>
      </c>
      <c r="H21" s="1" t="s">
        <v>19</v>
      </c>
      <c r="K21" s="1">
        <v>60</v>
      </c>
      <c r="L21" s="1" t="s">
        <v>84</v>
      </c>
      <c r="M21" s="1" t="s">
        <v>53</v>
      </c>
      <c r="O21" s="1">
        <v>3.92</v>
      </c>
      <c r="P21">
        <v>280</v>
      </c>
    </row>
    <row r="22" spans="1:20" x14ac:dyDescent="0.35">
      <c r="A22" s="3" t="s">
        <v>167</v>
      </c>
      <c r="B22" s="3" t="s">
        <v>99</v>
      </c>
      <c r="C22" s="1">
        <f t="shared" si="0"/>
        <v>60.01</v>
      </c>
      <c r="D22" s="1">
        <v>70</v>
      </c>
      <c r="E22" s="1" t="s">
        <v>153</v>
      </c>
      <c r="F22" s="1">
        <v>17</v>
      </c>
      <c r="G22" s="1">
        <v>230</v>
      </c>
      <c r="H22" s="1" t="s">
        <v>19</v>
      </c>
      <c r="K22" s="1">
        <v>60</v>
      </c>
      <c r="L22" s="1" t="s">
        <v>84</v>
      </c>
      <c r="M22" s="1" t="s">
        <v>53</v>
      </c>
      <c r="O22" s="1">
        <v>4.59</v>
      </c>
      <c r="P22">
        <v>410</v>
      </c>
    </row>
    <row r="23" spans="1:20" x14ac:dyDescent="0.35">
      <c r="A23" s="3" t="s">
        <v>168</v>
      </c>
      <c r="B23" s="3" t="s">
        <v>99</v>
      </c>
      <c r="C23" s="1">
        <f t="shared" si="0"/>
        <v>70.010000000000005</v>
      </c>
      <c r="D23" s="1">
        <v>80</v>
      </c>
      <c r="E23" s="1" t="s">
        <v>153</v>
      </c>
      <c r="F23" s="1">
        <v>12</v>
      </c>
      <c r="G23" s="1">
        <v>230</v>
      </c>
      <c r="H23" s="1" t="s">
        <v>19</v>
      </c>
      <c r="K23" s="1">
        <v>60</v>
      </c>
      <c r="L23" s="1" t="s">
        <v>84</v>
      </c>
      <c r="M23" s="1" t="s">
        <v>53</v>
      </c>
      <c r="O23" s="1">
        <v>4.1900000000000004</v>
      </c>
      <c r="P23">
        <v>320</v>
      </c>
    </row>
    <row r="24" spans="1:20" x14ac:dyDescent="0.35">
      <c r="A24" s="3" t="s">
        <v>169</v>
      </c>
      <c r="B24" s="3" t="s">
        <v>99</v>
      </c>
      <c r="C24" s="1">
        <f t="shared" si="0"/>
        <v>80.010000000000005</v>
      </c>
      <c r="D24" s="1">
        <v>85</v>
      </c>
      <c r="E24" s="1" t="s">
        <v>153</v>
      </c>
      <c r="F24" s="1">
        <v>17</v>
      </c>
      <c r="G24" s="1">
        <v>230</v>
      </c>
      <c r="H24" s="1" t="s">
        <v>19</v>
      </c>
      <c r="K24" s="1">
        <v>60</v>
      </c>
      <c r="L24" s="1" t="s">
        <v>84</v>
      </c>
      <c r="M24" s="1" t="s">
        <v>53</v>
      </c>
      <c r="O24" s="1">
        <v>4.45</v>
      </c>
      <c r="P24">
        <v>450</v>
      </c>
    </row>
    <row r="25" spans="1:20" x14ac:dyDescent="0.35">
      <c r="A25" s="3" t="s">
        <v>170</v>
      </c>
      <c r="B25" s="3" t="s">
        <v>99</v>
      </c>
      <c r="C25" s="1">
        <f t="shared" si="0"/>
        <v>85.01</v>
      </c>
      <c r="D25" s="1">
        <v>100</v>
      </c>
      <c r="E25" s="1" t="s">
        <v>153</v>
      </c>
      <c r="F25" s="1">
        <v>12</v>
      </c>
      <c r="G25" s="1">
        <v>230</v>
      </c>
      <c r="H25" s="1" t="s">
        <v>19</v>
      </c>
      <c r="K25" s="1">
        <v>60</v>
      </c>
      <c r="L25" s="1" t="s">
        <v>84</v>
      </c>
      <c r="M25" s="1" t="s">
        <v>53</v>
      </c>
      <c r="O25" s="1">
        <v>4.68</v>
      </c>
      <c r="P25">
        <v>410</v>
      </c>
    </row>
    <row r="26" spans="1:20" x14ac:dyDescent="0.35">
      <c r="A26" s="3" t="s">
        <v>171</v>
      </c>
      <c r="B26" s="3" t="s">
        <v>99</v>
      </c>
      <c r="C26" s="1">
        <f t="shared" si="0"/>
        <v>100.01</v>
      </c>
      <c r="D26" s="1">
        <v>120</v>
      </c>
      <c r="E26" s="1" t="s">
        <v>153</v>
      </c>
      <c r="F26" s="1">
        <v>12</v>
      </c>
      <c r="G26" s="1">
        <v>230</v>
      </c>
      <c r="H26" s="1" t="s">
        <v>19</v>
      </c>
      <c r="K26" s="1">
        <v>60</v>
      </c>
      <c r="L26" s="1" t="s">
        <v>84</v>
      </c>
      <c r="M26" s="1" t="s">
        <v>53</v>
      </c>
      <c r="O26" s="1">
        <v>4.45</v>
      </c>
      <c r="P26">
        <v>450</v>
      </c>
    </row>
    <row r="27" spans="1:20" x14ac:dyDescent="0.35">
      <c r="B27" s="3" t="s">
        <v>502</v>
      </c>
    </row>
    <row r="28" spans="1:20" s="35" customFormat="1" x14ac:dyDescent="0.35">
      <c r="A28" s="95" t="s">
        <v>173</v>
      </c>
      <c r="B28" s="95" t="s">
        <v>41</v>
      </c>
      <c r="C28" s="96">
        <v>0</v>
      </c>
      <c r="D28" s="96">
        <v>300</v>
      </c>
      <c r="E28" s="66" t="s">
        <v>153</v>
      </c>
      <c r="F28" s="66">
        <v>12</v>
      </c>
      <c r="G28" s="66">
        <v>230</v>
      </c>
      <c r="H28" s="66" t="s">
        <v>20</v>
      </c>
      <c r="I28" s="66" t="s">
        <v>84</v>
      </c>
      <c r="J28" s="66"/>
      <c r="K28" s="66" t="s">
        <v>84</v>
      </c>
      <c r="L28" s="66">
        <v>40</v>
      </c>
      <c r="M28" s="66" t="s">
        <v>54</v>
      </c>
      <c r="N28" s="66"/>
      <c r="O28" s="66"/>
      <c r="P28" s="35">
        <v>900</v>
      </c>
      <c r="Q28" s="61" t="s">
        <v>444</v>
      </c>
      <c r="T28" s="99"/>
    </row>
    <row r="29" spans="1:20" x14ac:dyDescent="0.35">
      <c r="B29" s="3" t="s">
        <v>502</v>
      </c>
    </row>
    <row r="30" spans="1:20" x14ac:dyDescent="0.35">
      <c r="A30" s="3" t="s">
        <v>21</v>
      </c>
      <c r="B30" s="3" t="s">
        <v>41</v>
      </c>
      <c r="C30" s="2">
        <v>0</v>
      </c>
      <c r="D30" s="2">
        <v>170</v>
      </c>
      <c r="E30" s="1" t="s">
        <v>153</v>
      </c>
      <c r="F30" s="1">
        <v>12</v>
      </c>
      <c r="G30" s="1">
        <v>415</v>
      </c>
      <c r="H30" s="1" t="s">
        <v>20</v>
      </c>
      <c r="I30" s="1" t="s">
        <v>84</v>
      </c>
      <c r="K30" s="1" t="s">
        <v>84</v>
      </c>
      <c r="L30" s="1">
        <v>30</v>
      </c>
      <c r="M30" s="1" t="s">
        <v>54</v>
      </c>
      <c r="P30">
        <v>900</v>
      </c>
      <c r="Q30" s="6" t="s">
        <v>442</v>
      </c>
    </row>
    <row r="31" spans="1:20" x14ac:dyDescent="0.35">
      <c r="A31" s="3" t="s">
        <v>22</v>
      </c>
      <c r="B31" s="3" t="s">
        <v>41</v>
      </c>
      <c r="C31" s="2">
        <v>170.01</v>
      </c>
      <c r="D31" s="2">
        <v>260</v>
      </c>
      <c r="E31" s="1" t="s">
        <v>153</v>
      </c>
      <c r="F31" s="1">
        <v>12</v>
      </c>
      <c r="G31" s="1">
        <v>415</v>
      </c>
      <c r="H31" s="1" t="s">
        <v>20</v>
      </c>
      <c r="I31" s="1" t="s">
        <v>84</v>
      </c>
      <c r="K31" s="1" t="s">
        <v>84</v>
      </c>
      <c r="L31" s="1">
        <v>40</v>
      </c>
      <c r="M31" s="1" t="s">
        <v>54</v>
      </c>
      <c r="P31">
        <v>900</v>
      </c>
      <c r="Q31" s="6" t="s">
        <v>443</v>
      </c>
    </row>
    <row r="32" spans="1:20" x14ac:dyDescent="0.35">
      <c r="A32" s="3" t="s">
        <v>23</v>
      </c>
      <c r="B32" s="3" t="s">
        <v>41</v>
      </c>
      <c r="C32" s="2">
        <v>260.01</v>
      </c>
      <c r="D32" s="2">
        <v>350</v>
      </c>
      <c r="E32" s="1" t="s">
        <v>153</v>
      </c>
      <c r="F32" s="1">
        <v>12</v>
      </c>
      <c r="G32" s="1">
        <v>415</v>
      </c>
      <c r="H32" s="1" t="s">
        <v>20</v>
      </c>
      <c r="I32" s="1" t="s">
        <v>84</v>
      </c>
      <c r="K32" s="1" t="s">
        <v>84</v>
      </c>
      <c r="L32" s="1">
        <v>40</v>
      </c>
      <c r="M32" s="1" t="s">
        <v>54</v>
      </c>
      <c r="P32">
        <v>900</v>
      </c>
      <c r="Q32" s="6" t="s">
        <v>445</v>
      </c>
    </row>
    <row r="33" spans="1:17" x14ac:dyDescent="0.35">
      <c r="A33" s="3" t="s">
        <v>24</v>
      </c>
      <c r="B33" s="3" t="s">
        <v>41</v>
      </c>
      <c r="C33" s="2">
        <v>351.01</v>
      </c>
      <c r="D33" s="2">
        <v>500</v>
      </c>
      <c r="E33" s="1" t="s">
        <v>153</v>
      </c>
      <c r="F33" s="1">
        <v>12</v>
      </c>
      <c r="G33" s="1">
        <v>415</v>
      </c>
      <c r="H33" s="1" t="s">
        <v>20</v>
      </c>
      <c r="I33" s="1" t="s">
        <v>84</v>
      </c>
      <c r="K33" s="1" t="s">
        <v>84</v>
      </c>
      <c r="L33" s="1">
        <v>40</v>
      </c>
      <c r="M33" s="1" t="s">
        <v>54</v>
      </c>
      <c r="P33">
        <v>900</v>
      </c>
      <c r="Q33" s="6" t="s">
        <v>446</v>
      </c>
    </row>
    <row r="34" spans="1:17" x14ac:dyDescent="0.35">
      <c r="A34" s="3" t="s">
        <v>25</v>
      </c>
      <c r="B34" s="3" t="s">
        <v>41</v>
      </c>
      <c r="C34" s="2">
        <v>500.01</v>
      </c>
      <c r="D34" s="2">
        <v>650</v>
      </c>
      <c r="E34" s="1" t="s">
        <v>153</v>
      </c>
      <c r="F34" s="1">
        <v>12</v>
      </c>
      <c r="G34" s="1">
        <v>415</v>
      </c>
      <c r="H34" s="1" t="s">
        <v>20</v>
      </c>
      <c r="I34" s="1" t="s">
        <v>84</v>
      </c>
      <c r="K34" s="1" t="s">
        <v>84</v>
      </c>
      <c r="L34" s="1">
        <v>55</v>
      </c>
      <c r="M34" s="1" t="s">
        <v>54</v>
      </c>
      <c r="P34">
        <v>1800</v>
      </c>
      <c r="Q34" s="6" t="s">
        <v>447</v>
      </c>
    </row>
    <row r="35" spans="1:17" x14ac:dyDescent="0.35">
      <c r="A35" s="3" t="s">
        <v>26</v>
      </c>
      <c r="B35" s="3" t="s">
        <v>41</v>
      </c>
      <c r="C35" s="2">
        <v>650.01</v>
      </c>
      <c r="D35" s="2">
        <v>750</v>
      </c>
      <c r="E35" s="1" t="s">
        <v>153</v>
      </c>
      <c r="F35" s="1">
        <v>12</v>
      </c>
      <c r="G35" s="1">
        <v>415</v>
      </c>
      <c r="H35" s="1" t="s">
        <v>20</v>
      </c>
      <c r="I35" s="1" t="s">
        <v>84</v>
      </c>
      <c r="K35" s="1" t="s">
        <v>84</v>
      </c>
      <c r="L35" s="1">
        <v>55</v>
      </c>
      <c r="M35" s="1" t="s">
        <v>54</v>
      </c>
      <c r="P35">
        <v>1800</v>
      </c>
      <c r="Q35" s="6" t="s">
        <v>448</v>
      </c>
    </row>
    <row r="36" spans="1:17" x14ac:dyDescent="0.35">
      <c r="A36" s="3" t="s">
        <v>27</v>
      </c>
      <c r="B36" s="3" t="s">
        <v>41</v>
      </c>
      <c r="C36" s="2">
        <v>750.01</v>
      </c>
      <c r="D36" s="2">
        <v>1000</v>
      </c>
      <c r="E36" s="1" t="s">
        <v>153</v>
      </c>
      <c r="F36" s="1">
        <v>9</v>
      </c>
      <c r="G36" s="1">
        <v>415</v>
      </c>
      <c r="H36" s="1" t="s">
        <v>20</v>
      </c>
      <c r="I36" s="1" t="s">
        <v>84</v>
      </c>
      <c r="K36" s="1" t="s">
        <v>84</v>
      </c>
      <c r="L36" s="1">
        <v>55</v>
      </c>
      <c r="M36" s="1" t="s">
        <v>54</v>
      </c>
      <c r="P36">
        <v>2500</v>
      </c>
      <c r="Q36" s="6" t="s">
        <v>449</v>
      </c>
    </row>
    <row r="37" spans="1:17" x14ac:dyDescent="0.35">
      <c r="B37" s="3" t="s">
        <v>502</v>
      </c>
      <c r="C37" s="2"/>
      <c r="D37" s="2"/>
    </row>
    <row r="38" spans="1:17" x14ac:dyDescent="0.35">
      <c r="A38" s="3" t="s">
        <v>87</v>
      </c>
      <c r="B38" s="3" t="s">
        <v>64</v>
      </c>
      <c r="C38" s="2">
        <v>0</v>
      </c>
      <c r="D38" s="1">
        <v>140</v>
      </c>
      <c r="E38" s="1" t="s">
        <v>153</v>
      </c>
      <c r="F38" s="1">
        <v>12</v>
      </c>
      <c r="G38" s="1">
        <v>415</v>
      </c>
      <c r="H38" s="1" t="s">
        <v>20</v>
      </c>
      <c r="I38" s="1" t="s">
        <v>84</v>
      </c>
      <c r="K38" s="1" t="s">
        <v>84</v>
      </c>
      <c r="L38" s="1">
        <v>30</v>
      </c>
      <c r="M38" s="1" t="s">
        <v>54</v>
      </c>
    </row>
    <row r="39" spans="1:17" x14ac:dyDescent="0.35">
      <c r="A39" s="3" t="s">
        <v>88</v>
      </c>
      <c r="B39" s="3" t="s">
        <v>64</v>
      </c>
      <c r="C39" s="2">
        <f t="shared" ref="C39:C46" si="1">D38+0.01</f>
        <v>140.01</v>
      </c>
      <c r="D39" s="1">
        <v>220</v>
      </c>
      <c r="E39" s="1" t="s">
        <v>153</v>
      </c>
      <c r="F39" s="1">
        <v>12</v>
      </c>
      <c r="G39" s="1">
        <v>415</v>
      </c>
      <c r="H39" s="1" t="s">
        <v>20</v>
      </c>
      <c r="I39" s="1" t="s">
        <v>84</v>
      </c>
      <c r="K39" s="1" t="s">
        <v>84</v>
      </c>
      <c r="L39" s="1">
        <v>30</v>
      </c>
      <c r="M39" s="1" t="s">
        <v>54</v>
      </c>
    </row>
    <row r="40" spans="1:17" x14ac:dyDescent="0.35">
      <c r="A40" s="3" t="s">
        <v>89</v>
      </c>
      <c r="B40" s="3" t="s">
        <v>64</v>
      </c>
      <c r="C40" s="2">
        <f t="shared" si="1"/>
        <v>220.01</v>
      </c>
      <c r="D40" s="1">
        <v>300</v>
      </c>
      <c r="E40" s="1" t="s">
        <v>153</v>
      </c>
      <c r="F40" s="1">
        <v>12</v>
      </c>
      <c r="G40" s="1">
        <v>415</v>
      </c>
      <c r="H40" s="1" t="s">
        <v>20</v>
      </c>
      <c r="I40" s="1" t="s">
        <v>84</v>
      </c>
      <c r="K40" s="1" t="s">
        <v>84</v>
      </c>
      <c r="L40" s="1">
        <v>30</v>
      </c>
      <c r="M40" s="1" t="s">
        <v>54</v>
      </c>
    </row>
    <row r="41" spans="1:17" x14ac:dyDescent="0.35">
      <c r="A41" s="95" t="s">
        <v>90</v>
      </c>
      <c r="B41" s="95" t="s">
        <v>64</v>
      </c>
      <c r="C41" s="96">
        <f t="shared" si="1"/>
        <v>300.01</v>
      </c>
      <c r="D41" s="66">
        <v>420</v>
      </c>
      <c r="E41" s="66" t="s">
        <v>153</v>
      </c>
      <c r="F41" s="66">
        <v>12</v>
      </c>
      <c r="G41" s="66">
        <v>415</v>
      </c>
      <c r="H41" s="66" t="s">
        <v>20</v>
      </c>
      <c r="I41" s="66" t="s">
        <v>84</v>
      </c>
      <c r="J41" s="66"/>
      <c r="K41" s="66" t="s">
        <v>84</v>
      </c>
      <c r="L41" s="66">
        <v>40</v>
      </c>
      <c r="M41" s="66" t="s">
        <v>54</v>
      </c>
    </row>
    <row r="42" spans="1:17" x14ac:dyDescent="0.35">
      <c r="A42" s="3" t="s">
        <v>91</v>
      </c>
      <c r="B42" s="3" t="s">
        <v>64</v>
      </c>
      <c r="C42" s="2">
        <f t="shared" si="1"/>
        <v>420.01</v>
      </c>
      <c r="D42" s="1">
        <v>500</v>
      </c>
      <c r="E42" s="1" t="s">
        <v>153</v>
      </c>
      <c r="F42" s="1">
        <v>12</v>
      </c>
      <c r="G42" s="1">
        <v>415</v>
      </c>
      <c r="H42" s="1" t="s">
        <v>20</v>
      </c>
      <c r="I42" s="1" t="s">
        <v>84</v>
      </c>
      <c r="K42" s="1" t="s">
        <v>84</v>
      </c>
      <c r="L42" s="1">
        <v>40</v>
      </c>
      <c r="M42" s="1" t="s">
        <v>54</v>
      </c>
    </row>
    <row r="43" spans="1:17" x14ac:dyDescent="0.35">
      <c r="A43" s="3" t="s">
        <v>92</v>
      </c>
      <c r="B43" s="3" t="s">
        <v>64</v>
      </c>
      <c r="C43" s="2">
        <f t="shared" si="1"/>
        <v>500.01</v>
      </c>
      <c r="D43" s="1">
        <v>1000</v>
      </c>
      <c r="E43" s="1" t="s">
        <v>153</v>
      </c>
      <c r="F43" s="1">
        <v>9</v>
      </c>
      <c r="G43" s="1">
        <v>415</v>
      </c>
      <c r="H43" s="1" t="s">
        <v>20</v>
      </c>
      <c r="I43" s="1" t="s">
        <v>84</v>
      </c>
      <c r="K43" s="1" t="s">
        <v>84</v>
      </c>
      <c r="L43" s="1">
        <v>55</v>
      </c>
      <c r="M43" s="1" t="s">
        <v>54</v>
      </c>
    </row>
    <row r="44" spans="1:17" x14ac:dyDescent="0.35">
      <c r="A44" s="3" t="s">
        <v>93</v>
      </c>
      <c r="B44" s="3" t="s">
        <v>64</v>
      </c>
      <c r="C44" s="2">
        <f t="shared" si="1"/>
        <v>1000.01</v>
      </c>
      <c r="D44" s="1">
        <v>1400</v>
      </c>
      <c r="E44" s="1" t="s">
        <v>153</v>
      </c>
      <c r="F44" s="1">
        <v>9</v>
      </c>
      <c r="G44" s="1">
        <v>415</v>
      </c>
      <c r="H44" s="1" t="s">
        <v>20</v>
      </c>
      <c r="I44" s="1" t="s">
        <v>84</v>
      </c>
      <c r="K44" s="1" t="s">
        <v>84</v>
      </c>
      <c r="L44" s="1">
        <v>55</v>
      </c>
      <c r="M44" s="1" t="s">
        <v>54</v>
      </c>
    </row>
    <row r="45" spans="1:17" x14ac:dyDescent="0.35">
      <c r="A45" s="3" t="s">
        <v>94</v>
      </c>
      <c r="B45" s="3" t="s">
        <v>64</v>
      </c>
      <c r="C45" s="2">
        <f t="shared" si="1"/>
        <v>1400.01</v>
      </c>
      <c r="D45" s="1">
        <v>1650</v>
      </c>
      <c r="E45" s="1" t="s">
        <v>153</v>
      </c>
      <c r="F45" s="1">
        <v>8</v>
      </c>
      <c r="G45" s="1">
        <v>415</v>
      </c>
      <c r="H45" s="1" t="s">
        <v>20</v>
      </c>
      <c r="I45" s="1" t="s">
        <v>84</v>
      </c>
      <c r="K45" s="1" t="s">
        <v>84</v>
      </c>
      <c r="L45" s="1">
        <v>55</v>
      </c>
      <c r="M45" s="1" t="s">
        <v>54</v>
      </c>
    </row>
    <row r="46" spans="1:17" x14ac:dyDescent="0.35">
      <c r="A46" s="3" t="s">
        <v>95</v>
      </c>
      <c r="B46" s="3" t="s">
        <v>64</v>
      </c>
      <c r="C46" s="2">
        <f t="shared" si="1"/>
        <v>1650.01</v>
      </c>
      <c r="D46" s="1">
        <v>2000</v>
      </c>
      <c r="E46" s="1" t="s">
        <v>153</v>
      </c>
      <c r="F46" s="1">
        <v>8</v>
      </c>
      <c r="G46" s="1">
        <v>415</v>
      </c>
      <c r="H46" s="1" t="s">
        <v>20</v>
      </c>
      <c r="I46" s="1" t="s">
        <v>84</v>
      </c>
      <c r="K46" s="1" t="s">
        <v>84</v>
      </c>
      <c r="L46" s="1">
        <v>55</v>
      </c>
      <c r="M46" s="1" t="s">
        <v>54</v>
      </c>
    </row>
    <row r="47" spans="1:17" x14ac:dyDescent="0.35">
      <c r="B47" s="3" t="s">
        <v>502</v>
      </c>
      <c r="C47" s="2"/>
    </row>
    <row r="48" spans="1:17" x14ac:dyDescent="0.35">
      <c r="A48" s="3" t="s">
        <v>290</v>
      </c>
      <c r="B48" s="3" t="s">
        <v>64</v>
      </c>
      <c r="C48" s="2">
        <v>0</v>
      </c>
      <c r="D48" s="1">
        <v>140</v>
      </c>
      <c r="E48" s="1" t="s">
        <v>153</v>
      </c>
      <c r="F48" s="1">
        <v>12</v>
      </c>
      <c r="G48" s="1">
        <v>230</v>
      </c>
      <c r="H48" s="1" t="s">
        <v>20</v>
      </c>
      <c r="I48" s="1" t="s">
        <v>84</v>
      </c>
      <c r="K48" s="1" t="s">
        <v>84</v>
      </c>
      <c r="L48" s="1">
        <v>30</v>
      </c>
      <c r="M48" s="1" t="s">
        <v>54</v>
      </c>
    </row>
    <row r="49" spans="1:21" x14ac:dyDescent="0.35">
      <c r="A49" s="3" t="s">
        <v>291</v>
      </c>
      <c r="B49" s="3" t="s">
        <v>64</v>
      </c>
      <c r="C49" s="2">
        <v>140.01</v>
      </c>
      <c r="D49" s="1">
        <v>220</v>
      </c>
      <c r="E49" s="1" t="s">
        <v>153</v>
      </c>
      <c r="F49" s="1">
        <v>12</v>
      </c>
      <c r="G49" s="1">
        <v>230</v>
      </c>
      <c r="H49" s="1" t="s">
        <v>20</v>
      </c>
      <c r="I49" s="1" t="s">
        <v>84</v>
      </c>
      <c r="K49" s="1" t="s">
        <v>84</v>
      </c>
      <c r="L49" s="1">
        <v>30</v>
      </c>
      <c r="M49" s="1" t="s">
        <v>54</v>
      </c>
    </row>
    <row r="50" spans="1:21" s="3" customFormat="1" x14ac:dyDescent="0.35">
      <c r="A50" s="3" t="s">
        <v>292</v>
      </c>
      <c r="B50" s="3" t="s">
        <v>64</v>
      </c>
      <c r="C50" s="1">
        <v>220.01</v>
      </c>
      <c r="D50" s="1">
        <v>280</v>
      </c>
      <c r="E50" s="1" t="s">
        <v>153</v>
      </c>
      <c r="F50" s="1">
        <v>12</v>
      </c>
      <c r="G50" s="1">
        <v>230</v>
      </c>
      <c r="H50" s="1" t="s">
        <v>20</v>
      </c>
      <c r="I50" s="1" t="s">
        <v>84</v>
      </c>
      <c r="J50" s="1"/>
      <c r="K50" s="1" t="s">
        <v>84</v>
      </c>
      <c r="L50" s="1">
        <v>30</v>
      </c>
      <c r="M50" s="1" t="s">
        <v>54</v>
      </c>
      <c r="Q50" s="1"/>
      <c r="T50" s="100"/>
    </row>
    <row r="51" spans="1:21" x14ac:dyDescent="0.35">
      <c r="A51" s="3" t="s">
        <v>293</v>
      </c>
      <c r="B51" s="3" t="s">
        <v>64</v>
      </c>
      <c r="C51" s="2">
        <v>280.01</v>
      </c>
      <c r="D51" s="1">
        <v>380</v>
      </c>
      <c r="E51" s="1" t="s">
        <v>153</v>
      </c>
      <c r="F51" s="1">
        <v>12</v>
      </c>
      <c r="G51" s="1">
        <v>230</v>
      </c>
      <c r="H51" s="1" t="s">
        <v>20</v>
      </c>
      <c r="I51" s="1" t="s">
        <v>84</v>
      </c>
      <c r="K51" s="1" t="s">
        <v>84</v>
      </c>
      <c r="L51" s="1">
        <v>40</v>
      </c>
      <c r="M51" s="1" t="s">
        <v>54</v>
      </c>
    </row>
    <row r="52" spans="1:21" x14ac:dyDescent="0.35">
      <c r="B52" s="3" t="s">
        <v>502</v>
      </c>
      <c r="C52" s="2"/>
    </row>
    <row r="53" spans="1:21" x14ac:dyDescent="0.35">
      <c r="A53" s="3" t="str">
        <f>Chaindrive!A52</f>
        <v>JM200</v>
      </c>
      <c r="B53" s="3" t="s">
        <v>41</v>
      </c>
      <c r="C53" s="2">
        <v>0</v>
      </c>
      <c r="D53" s="1">
        <f>Chaindrive!I52</f>
        <v>110.90909090909092</v>
      </c>
      <c r="E53" s="1" t="s">
        <v>153</v>
      </c>
      <c r="F53" s="1">
        <f>Chaindrive!K52</f>
        <v>6.1311475409836058</v>
      </c>
      <c r="G53" s="1">
        <v>415</v>
      </c>
      <c r="H53" s="1" t="s">
        <v>100</v>
      </c>
      <c r="I53" s="1" t="s">
        <v>84</v>
      </c>
      <c r="K53" s="1" t="s">
        <v>84</v>
      </c>
      <c r="L53" s="1">
        <v>25.4</v>
      </c>
      <c r="M53" s="1" t="s">
        <v>53</v>
      </c>
      <c r="P53">
        <v>90</v>
      </c>
      <c r="Q53" s="6" t="s">
        <v>450</v>
      </c>
    </row>
    <row r="54" spans="1:21" x14ac:dyDescent="0.35">
      <c r="A54" s="3" t="s">
        <v>216</v>
      </c>
      <c r="B54" s="3" t="s">
        <v>41</v>
      </c>
      <c r="C54" s="2">
        <v>15.01</v>
      </c>
      <c r="D54" s="1">
        <f>Chaindrive!I53</f>
        <v>344.44444444444446</v>
      </c>
      <c r="E54" s="1" t="s">
        <v>153</v>
      </c>
      <c r="F54" s="1">
        <f>Chaindrive!K53</f>
        <v>6.12</v>
      </c>
      <c r="G54" s="1">
        <v>415</v>
      </c>
      <c r="H54" s="1" t="s">
        <v>100</v>
      </c>
      <c r="I54" s="1" t="s">
        <v>84</v>
      </c>
      <c r="K54" s="1" t="s">
        <v>84</v>
      </c>
      <c r="L54" s="1">
        <v>25.4</v>
      </c>
      <c r="M54" s="1" t="s">
        <v>53</v>
      </c>
      <c r="P54">
        <v>120</v>
      </c>
      <c r="Q54" s="6" t="s">
        <v>451</v>
      </c>
    </row>
    <row r="55" spans="1:21" x14ac:dyDescent="0.35">
      <c r="A55" s="3" t="s">
        <v>217</v>
      </c>
      <c r="B55" s="3" t="s">
        <v>41</v>
      </c>
      <c r="C55" s="2">
        <v>62.01</v>
      </c>
      <c r="D55" s="1">
        <f>Chaindrive!I54</f>
        <v>608</v>
      </c>
      <c r="E55" s="1" t="s">
        <v>153</v>
      </c>
      <c r="F55" s="1">
        <f>Chaindrive!K54</f>
        <v>3.4375</v>
      </c>
      <c r="G55" s="1">
        <v>415</v>
      </c>
      <c r="H55" s="1" t="s">
        <v>100</v>
      </c>
      <c r="I55" s="1" t="s">
        <v>84</v>
      </c>
      <c r="K55" s="1" t="s">
        <v>84</v>
      </c>
      <c r="L55" s="1">
        <v>25.4</v>
      </c>
      <c r="M55" s="1" t="s">
        <v>53</v>
      </c>
      <c r="Q55" s="6" t="s">
        <v>452</v>
      </c>
    </row>
    <row r="56" spans="1:21" x14ac:dyDescent="0.35">
      <c r="C56" s="2"/>
    </row>
    <row r="57" spans="1:21" x14ac:dyDescent="0.35">
      <c r="A57" s="3" t="str">
        <f>Chaindrive!A4</f>
        <v>Ranger 70 1ph 19-57 1/2"</v>
      </c>
      <c r="B57" t="s">
        <v>86</v>
      </c>
      <c r="C57" s="2">
        <v>0</v>
      </c>
      <c r="D57" s="34">
        <v>210</v>
      </c>
      <c r="E57" s="1" t="s">
        <v>153</v>
      </c>
      <c r="F57" s="1">
        <v>10.7</v>
      </c>
      <c r="G57" s="1">
        <v>230</v>
      </c>
      <c r="H57" s="1" t="s">
        <v>100</v>
      </c>
      <c r="I57" s="1" t="s">
        <v>84</v>
      </c>
      <c r="K57" s="1" t="s">
        <v>84</v>
      </c>
      <c r="L57" s="1">
        <v>25.4</v>
      </c>
      <c r="M57" s="1" t="s">
        <v>53</v>
      </c>
      <c r="P57">
        <v>450</v>
      </c>
      <c r="Q57" s="6" t="s">
        <v>407</v>
      </c>
      <c r="R57">
        <v>40</v>
      </c>
      <c r="T57" s="98">
        <v>300.41000000000003</v>
      </c>
    </row>
    <row r="58" spans="1:21" x14ac:dyDescent="0.35">
      <c r="A58" s="3" t="str">
        <f>Chaindrive!A8</f>
        <v>Ranger 90 1ph 19-57 1/2"</v>
      </c>
      <c r="B58" t="s">
        <v>86</v>
      </c>
      <c r="C58" s="2">
        <f>D57+0.01</f>
        <v>210.01</v>
      </c>
      <c r="D58" s="34">
        <f>Chaindrive!I8</f>
        <v>270</v>
      </c>
      <c r="E58" s="1" t="s">
        <v>153</v>
      </c>
      <c r="F58" s="1">
        <f>24/3</f>
        <v>8</v>
      </c>
      <c r="G58" s="1">
        <v>230</v>
      </c>
      <c r="H58" s="1" t="s">
        <v>100</v>
      </c>
      <c r="I58" s="1" t="s">
        <v>84</v>
      </c>
      <c r="K58" s="1" t="s">
        <v>84</v>
      </c>
      <c r="L58" s="1">
        <v>25.4</v>
      </c>
      <c r="M58" s="1" t="s">
        <v>53</v>
      </c>
      <c r="P58">
        <v>450</v>
      </c>
      <c r="Q58" s="6" t="s">
        <v>404</v>
      </c>
      <c r="R58">
        <v>40</v>
      </c>
    </row>
    <row r="59" spans="1:21" x14ac:dyDescent="0.35">
      <c r="A59" s="3" t="str">
        <f>Chaindrive!A9</f>
        <v>Ranger 90 1ph 15-57 1/2"</v>
      </c>
      <c r="B59" t="s">
        <v>86</v>
      </c>
      <c r="C59" s="2">
        <f>D58+0.01</f>
        <v>270.01</v>
      </c>
      <c r="D59" s="34">
        <f>Chaindrive!I9</f>
        <v>342</v>
      </c>
      <c r="E59" s="1" t="s">
        <v>153</v>
      </c>
      <c r="F59" s="1">
        <f>Chaindrive!K9</f>
        <v>6.3157894736842106</v>
      </c>
      <c r="G59" s="1">
        <v>230</v>
      </c>
      <c r="H59" s="1" t="s">
        <v>100</v>
      </c>
      <c r="I59" s="1" t="s">
        <v>84</v>
      </c>
      <c r="K59" s="1" t="s">
        <v>84</v>
      </c>
      <c r="L59" s="1">
        <v>26.4</v>
      </c>
      <c r="M59" s="1" t="s">
        <v>53</v>
      </c>
      <c r="R59">
        <v>40</v>
      </c>
    </row>
    <row r="60" spans="1:21" x14ac:dyDescent="0.35">
      <c r="B60" s="3" t="s">
        <v>502</v>
      </c>
    </row>
    <row r="61" spans="1:21" x14ac:dyDescent="0.35">
      <c r="A61" s="3" t="str">
        <f>Chaindrive!A12</f>
        <v>Ranger 90 3ph 19-57 1/2"</v>
      </c>
      <c r="B61" t="s">
        <v>86</v>
      </c>
      <c r="C61" s="2">
        <v>0</v>
      </c>
      <c r="D61" s="34">
        <f>Chaindrive!I12</f>
        <v>270</v>
      </c>
      <c r="E61" s="1" t="s">
        <v>153</v>
      </c>
      <c r="F61" s="33">
        <f>Chaindrive!K12</f>
        <v>10.666666666666666</v>
      </c>
      <c r="G61" s="1">
        <v>415</v>
      </c>
      <c r="H61" s="1" t="s">
        <v>100</v>
      </c>
      <c r="I61" s="1" t="s">
        <v>84</v>
      </c>
      <c r="K61" s="1" t="s">
        <v>84</v>
      </c>
      <c r="L61" s="1">
        <v>25.4</v>
      </c>
      <c r="M61" s="1" t="s">
        <v>53</v>
      </c>
      <c r="P61">
        <v>370</v>
      </c>
      <c r="Q61" s="6" t="s">
        <v>404</v>
      </c>
      <c r="R61">
        <v>40</v>
      </c>
      <c r="T61" s="98">
        <v>179.04</v>
      </c>
    </row>
    <row r="62" spans="1:21" x14ac:dyDescent="0.35">
      <c r="A62" s="3" t="str">
        <f>Chaindrive!A13</f>
        <v>Ranger 90 3ph 15-57 1/2"</v>
      </c>
      <c r="B62" t="s">
        <v>86</v>
      </c>
      <c r="C62" s="2">
        <f>D61+0.01</f>
        <v>270.01</v>
      </c>
      <c r="D62" s="34">
        <f>Chaindrive!I13</f>
        <v>342</v>
      </c>
      <c r="E62" s="1" t="s">
        <v>153</v>
      </c>
      <c r="F62" s="33">
        <f>Chaindrive!K13</f>
        <v>8.4210526315789469</v>
      </c>
      <c r="G62" s="1">
        <v>415</v>
      </c>
      <c r="H62" s="1" t="s">
        <v>100</v>
      </c>
      <c r="I62" s="1" t="s">
        <v>84</v>
      </c>
      <c r="K62" s="1" t="s">
        <v>84</v>
      </c>
      <c r="L62" s="1">
        <v>25.4</v>
      </c>
      <c r="M62" s="1" t="s">
        <v>53</v>
      </c>
      <c r="P62">
        <v>370</v>
      </c>
      <c r="Q62" s="6" t="s">
        <v>404</v>
      </c>
      <c r="R62">
        <v>40</v>
      </c>
      <c r="U62" s="101"/>
    </row>
    <row r="63" spans="1:21" x14ac:dyDescent="0.35">
      <c r="A63" t="str">
        <f>Chaindrive!A14</f>
        <v>Ranger 90 3ph 12-57 1/2"</v>
      </c>
      <c r="B63" t="s">
        <v>86</v>
      </c>
      <c r="C63" s="2">
        <f>D62+0.01</f>
        <v>342.01</v>
      </c>
      <c r="D63" s="34">
        <f>Chaindrive!I14</f>
        <v>427.5</v>
      </c>
      <c r="E63" s="1" t="s">
        <v>153</v>
      </c>
      <c r="F63" s="2">
        <f>Chaindrive!K14</f>
        <v>6.7368421052631575</v>
      </c>
      <c r="G63" s="1">
        <v>415</v>
      </c>
      <c r="H63" s="1" t="s">
        <v>100</v>
      </c>
      <c r="I63" s="1" t="s">
        <v>84</v>
      </c>
      <c r="K63" s="1" t="s">
        <v>84</v>
      </c>
      <c r="L63" s="1">
        <v>25.4</v>
      </c>
      <c r="M63" s="1" t="s">
        <v>53</v>
      </c>
      <c r="P63">
        <v>370</v>
      </c>
      <c r="Q63" s="6" t="s">
        <v>411</v>
      </c>
      <c r="R63">
        <v>40</v>
      </c>
    </row>
    <row r="64" spans="1:21" x14ac:dyDescent="0.35">
      <c r="A64" s="3" t="str">
        <f>Chaindrive!A19</f>
        <v>Ranger150 3ph 19-57 5/8"</v>
      </c>
      <c r="B64" t="s">
        <v>86</v>
      </c>
      <c r="C64" s="2">
        <f>D63+0.01</f>
        <v>427.51</v>
      </c>
      <c r="D64" s="34">
        <f>Chaindrive!I19</f>
        <v>450</v>
      </c>
      <c r="E64" s="1" t="s">
        <v>153</v>
      </c>
      <c r="F64" s="2">
        <f>Chaindrive!K19</f>
        <v>16</v>
      </c>
      <c r="G64" s="1">
        <v>415</v>
      </c>
      <c r="H64" s="1" t="s">
        <v>100</v>
      </c>
      <c r="I64" s="1" t="s">
        <v>84</v>
      </c>
      <c r="K64" s="1" t="s">
        <v>84</v>
      </c>
      <c r="L64" s="1">
        <v>25.4</v>
      </c>
      <c r="M64" s="1" t="s">
        <v>53</v>
      </c>
      <c r="R64">
        <v>40</v>
      </c>
    </row>
    <row r="65" spans="1:20" x14ac:dyDescent="0.35">
      <c r="A65" s="3" t="str">
        <f>Chaindrive!A20</f>
        <v>Ranger150 3ph 12-57 5/8"</v>
      </c>
      <c r="B65" t="s">
        <v>86</v>
      </c>
      <c r="C65" s="2">
        <f>D64+0.01</f>
        <v>450.01</v>
      </c>
      <c r="D65" s="34">
        <v>713</v>
      </c>
      <c r="E65" s="1" t="s">
        <v>153</v>
      </c>
      <c r="F65" s="2">
        <v>10</v>
      </c>
      <c r="G65" s="1">
        <v>415</v>
      </c>
      <c r="H65" s="1" t="s">
        <v>100</v>
      </c>
      <c r="I65" s="1" t="s">
        <v>84</v>
      </c>
      <c r="K65" s="1" t="s">
        <v>84</v>
      </c>
      <c r="L65" s="1">
        <v>25.4</v>
      </c>
      <c r="M65" s="1" t="s">
        <v>53</v>
      </c>
      <c r="Q65" s="6" t="s">
        <v>409</v>
      </c>
      <c r="R65">
        <v>40</v>
      </c>
      <c r="T65" s="98">
        <v>472.24</v>
      </c>
    </row>
    <row r="66" spans="1:20" x14ac:dyDescent="0.35">
      <c r="A66" s="3" t="str">
        <f>Chaindrive!A25</f>
        <v>Ranger220 3ph 15-57 5/8"</v>
      </c>
      <c r="B66" t="s">
        <v>86</v>
      </c>
      <c r="C66" s="2">
        <v>713.01</v>
      </c>
      <c r="D66" s="34">
        <f>Chaindrive!I25</f>
        <v>836</v>
      </c>
      <c r="E66" s="1" t="s">
        <v>153</v>
      </c>
      <c r="F66" s="2">
        <f>Chaindrive!K25</f>
        <v>6.3157894736842106</v>
      </c>
      <c r="G66" s="1">
        <v>415</v>
      </c>
      <c r="H66" s="1" t="s">
        <v>100</v>
      </c>
      <c r="I66" s="1" t="s">
        <v>84</v>
      </c>
      <c r="K66" s="1" t="s">
        <v>84</v>
      </c>
      <c r="L66" s="1">
        <v>30</v>
      </c>
      <c r="M66" s="1" t="s">
        <v>53</v>
      </c>
      <c r="P66">
        <v>450</v>
      </c>
      <c r="R66">
        <v>40</v>
      </c>
    </row>
    <row r="67" spans="1:20" x14ac:dyDescent="0.35">
      <c r="F67" s="2"/>
    </row>
    <row r="68" spans="1:20" x14ac:dyDescent="0.35">
      <c r="A68" s="3" t="str">
        <f>Chaindrive!A29</f>
        <v>KE 20.24 19-57 3/4"</v>
      </c>
      <c r="B68" t="s">
        <v>86</v>
      </c>
      <c r="C68" s="1">
        <v>0</v>
      </c>
      <c r="D68" s="34">
        <f>Chaindrive!I29</f>
        <v>600</v>
      </c>
      <c r="E68" s="1" t="s">
        <v>153</v>
      </c>
      <c r="F68" s="2">
        <f>Chaindrive!K29</f>
        <v>8</v>
      </c>
      <c r="G68" s="1">
        <v>415</v>
      </c>
      <c r="H68" s="1" t="s">
        <v>100</v>
      </c>
      <c r="I68" s="1" t="s">
        <v>84</v>
      </c>
      <c r="K68" s="1" t="s">
        <v>84</v>
      </c>
      <c r="L68" s="1">
        <v>40</v>
      </c>
      <c r="M68" s="1" t="s">
        <v>53</v>
      </c>
    </row>
    <row r="69" spans="1:20" x14ac:dyDescent="0.35">
      <c r="A69" s="3" t="str">
        <f>Chaindrive!A30</f>
        <v>KE 30.24  19-57 3/4"</v>
      </c>
      <c r="B69" t="s">
        <v>86</v>
      </c>
      <c r="C69" s="1">
        <v>600.01</v>
      </c>
      <c r="D69" s="34">
        <f>Chaindrive!I30</f>
        <v>900</v>
      </c>
      <c r="E69" s="1" t="s">
        <v>153</v>
      </c>
      <c r="F69" s="2">
        <f>Chaindrive!K30</f>
        <v>8</v>
      </c>
      <c r="G69" s="1">
        <v>415</v>
      </c>
      <c r="H69" s="1" t="s">
        <v>100</v>
      </c>
      <c r="I69" s="1" t="s">
        <v>84</v>
      </c>
      <c r="K69" s="1" t="s">
        <v>84</v>
      </c>
      <c r="L69" s="1">
        <v>40</v>
      </c>
      <c r="M69" s="1" t="s">
        <v>53</v>
      </c>
    </row>
    <row r="70" spans="1:20" x14ac:dyDescent="0.35">
      <c r="A70" s="3" t="str">
        <f>Chaindrive!A31</f>
        <v>KE 40.24  19-57 1"</v>
      </c>
      <c r="B70" t="s">
        <v>86</v>
      </c>
      <c r="C70" s="2">
        <v>900.01</v>
      </c>
      <c r="D70" s="34">
        <f>Chaindrive!I31</f>
        <v>1200</v>
      </c>
      <c r="E70" s="1" t="s">
        <v>153</v>
      </c>
      <c r="F70" s="2">
        <f>Chaindrive!K31</f>
        <v>8</v>
      </c>
      <c r="G70" s="1">
        <v>415</v>
      </c>
      <c r="H70" s="1" t="s">
        <v>100</v>
      </c>
      <c r="I70" s="1" t="s">
        <v>84</v>
      </c>
      <c r="K70" s="1" t="s">
        <v>84</v>
      </c>
      <c r="L70" s="1">
        <v>40</v>
      </c>
      <c r="M70" s="1" t="s">
        <v>53</v>
      </c>
    </row>
    <row r="71" spans="1:20" x14ac:dyDescent="0.35">
      <c r="A71" s="3" t="str">
        <f>Chaindrive!A32</f>
        <v>KE 60.24   19-57 1"</v>
      </c>
      <c r="B71" t="s">
        <v>86</v>
      </c>
      <c r="C71" s="2">
        <v>1200.01</v>
      </c>
      <c r="D71" s="34">
        <f>Chaindrive!I32</f>
        <v>1800</v>
      </c>
      <c r="E71" s="1" t="s">
        <v>153</v>
      </c>
      <c r="F71" s="2">
        <f>Chaindrive!K32</f>
        <v>8</v>
      </c>
      <c r="G71" s="1">
        <v>415</v>
      </c>
      <c r="H71" s="1" t="s">
        <v>100</v>
      </c>
      <c r="I71" s="1" t="s">
        <v>84</v>
      </c>
      <c r="K71" s="1" t="s">
        <v>84</v>
      </c>
      <c r="L71" s="1">
        <v>40</v>
      </c>
      <c r="M71" s="1" t="s">
        <v>53</v>
      </c>
    </row>
    <row r="72" spans="1:20" x14ac:dyDescent="0.35">
      <c r="A72" s="3" t="str">
        <f>Chaindrive!A33</f>
        <v>KE 80.24   19-57 1 1/4"</v>
      </c>
      <c r="B72" t="s">
        <v>86</v>
      </c>
      <c r="C72" s="2">
        <v>1800.01</v>
      </c>
      <c r="D72" s="34">
        <f>Chaindrive!I33</f>
        <v>2400</v>
      </c>
      <c r="E72" s="1" t="s">
        <v>153</v>
      </c>
      <c r="F72" s="2">
        <f>Chaindrive!K33</f>
        <v>8</v>
      </c>
      <c r="G72" s="1">
        <v>415</v>
      </c>
      <c r="H72" s="1" t="s">
        <v>100</v>
      </c>
      <c r="I72" s="1" t="s">
        <v>84</v>
      </c>
      <c r="K72" s="1" t="s">
        <v>84</v>
      </c>
      <c r="L72" s="1">
        <v>40</v>
      </c>
      <c r="M72" s="1" t="s">
        <v>53</v>
      </c>
    </row>
    <row r="73" spans="1:20" x14ac:dyDescent="0.35">
      <c r="B73"/>
      <c r="C73" s="2"/>
      <c r="D73" s="34"/>
      <c r="F73" s="2"/>
    </row>
    <row r="74" spans="1:20" x14ac:dyDescent="0.35">
      <c r="B74"/>
      <c r="C74" s="2"/>
      <c r="D74" s="34"/>
      <c r="F74" s="2"/>
    </row>
    <row r="75" spans="1:20" x14ac:dyDescent="0.35">
      <c r="B75" s="3" t="s">
        <v>502</v>
      </c>
    </row>
    <row r="76" spans="1:20" x14ac:dyDescent="0.35">
      <c r="A76" s="3" t="s">
        <v>219</v>
      </c>
      <c r="B76" s="3" t="s">
        <v>86</v>
      </c>
      <c r="C76" s="1">
        <f t="shared" ref="C76:C77" si="2">D75+0.01</f>
        <v>0.01</v>
      </c>
      <c r="D76" s="1">
        <v>100</v>
      </c>
      <c r="E76" s="1" t="s">
        <v>153</v>
      </c>
      <c r="F76" s="1">
        <v>15</v>
      </c>
      <c r="G76" s="1">
        <v>415</v>
      </c>
      <c r="H76" s="1" t="s">
        <v>20</v>
      </c>
      <c r="I76" s="1" t="s">
        <v>84</v>
      </c>
      <c r="K76" s="1" t="s">
        <v>84</v>
      </c>
      <c r="L76" s="1">
        <v>30</v>
      </c>
      <c r="M76" s="1" t="s">
        <v>54</v>
      </c>
      <c r="N76" s="1">
        <v>8</v>
      </c>
      <c r="Q76" s="6" t="s">
        <v>453</v>
      </c>
      <c r="T76" s="150">
        <v>266</v>
      </c>
    </row>
    <row r="77" spans="1:20" x14ac:dyDescent="0.35">
      <c r="A77" t="s">
        <v>36</v>
      </c>
      <c r="B77" t="s">
        <v>86</v>
      </c>
      <c r="C77" s="1">
        <f t="shared" si="2"/>
        <v>100.01</v>
      </c>
      <c r="D77" s="6">
        <v>170</v>
      </c>
      <c r="E77" s="1" t="s">
        <v>153</v>
      </c>
      <c r="F77" s="6">
        <v>15</v>
      </c>
      <c r="G77" s="1">
        <v>415</v>
      </c>
      <c r="H77" s="1" t="s">
        <v>20</v>
      </c>
      <c r="I77" s="1" t="s">
        <v>84</v>
      </c>
      <c r="K77" s="1" t="s">
        <v>84</v>
      </c>
      <c r="L77" s="1">
        <v>30</v>
      </c>
      <c r="M77" s="1" t="s">
        <v>54</v>
      </c>
      <c r="N77" s="1">
        <v>8</v>
      </c>
      <c r="P77">
        <v>400</v>
      </c>
      <c r="Q77" s="6" t="s">
        <v>454</v>
      </c>
      <c r="R77">
        <v>20</v>
      </c>
      <c r="T77" s="150">
        <v>280</v>
      </c>
    </row>
    <row r="78" spans="1:20" x14ac:dyDescent="0.35">
      <c r="A78" t="s">
        <v>37</v>
      </c>
      <c r="B78" t="s">
        <v>86</v>
      </c>
      <c r="C78" s="1">
        <f>D77+0.01</f>
        <v>170.01</v>
      </c>
      <c r="D78" s="6">
        <v>250</v>
      </c>
      <c r="E78" s="1" t="s">
        <v>153</v>
      </c>
      <c r="F78" s="6">
        <v>15</v>
      </c>
      <c r="G78" s="1">
        <v>415</v>
      </c>
      <c r="H78" s="1" t="s">
        <v>20</v>
      </c>
      <c r="I78" s="1" t="s">
        <v>84</v>
      </c>
      <c r="K78" s="1" t="s">
        <v>84</v>
      </c>
      <c r="L78" s="1">
        <v>30</v>
      </c>
      <c r="M78" s="1" t="s">
        <v>54</v>
      </c>
      <c r="N78" s="1">
        <v>8</v>
      </c>
      <c r="P78">
        <v>750</v>
      </c>
      <c r="Q78" s="6" t="s">
        <v>455</v>
      </c>
      <c r="R78">
        <v>20</v>
      </c>
      <c r="T78" s="150">
        <v>307</v>
      </c>
    </row>
    <row r="79" spans="1:20" x14ac:dyDescent="0.35">
      <c r="A79" t="s">
        <v>38</v>
      </c>
      <c r="B79" t="s">
        <v>86</v>
      </c>
      <c r="C79" s="1">
        <f t="shared" ref="C79:C87" si="3">D78+0.01</f>
        <v>250.01</v>
      </c>
      <c r="D79" s="6">
        <v>350</v>
      </c>
      <c r="E79" s="1" t="s">
        <v>153</v>
      </c>
      <c r="F79" s="6">
        <v>15</v>
      </c>
      <c r="G79" s="1">
        <v>415</v>
      </c>
      <c r="H79" s="1" t="s">
        <v>20</v>
      </c>
      <c r="I79" s="1" t="s">
        <v>84</v>
      </c>
      <c r="K79" s="1" t="s">
        <v>84</v>
      </c>
      <c r="L79" s="1">
        <v>40</v>
      </c>
      <c r="M79" s="1" t="s">
        <v>54</v>
      </c>
      <c r="N79" s="1">
        <v>9</v>
      </c>
      <c r="P79">
        <v>850</v>
      </c>
      <c r="Q79" s="6" t="s">
        <v>456</v>
      </c>
      <c r="R79">
        <v>20</v>
      </c>
      <c r="T79" s="150">
        <v>383</v>
      </c>
    </row>
    <row r="80" spans="1:20" x14ac:dyDescent="0.35">
      <c r="A80" t="s">
        <v>39</v>
      </c>
      <c r="B80" t="s">
        <v>86</v>
      </c>
      <c r="C80" s="1">
        <f t="shared" si="3"/>
        <v>350.01</v>
      </c>
      <c r="D80" s="6">
        <v>450</v>
      </c>
      <c r="E80" s="1" t="s">
        <v>153</v>
      </c>
      <c r="F80" s="6">
        <v>15</v>
      </c>
      <c r="G80" s="1">
        <v>415</v>
      </c>
      <c r="H80" s="1" t="s">
        <v>20</v>
      </c>
      <c r="I80" s="1" t="s">
        <v>84</v>
      </c>
      <c r="K80" s="1" t="s">
        <v>84</v>
      </c>
      <c r="L80" s="1">
        <v>40</v>
      </c>
      <c r="M80" s="1" t="s">
        <v>54</v>
      </c>
      <c r="N80" s="1">
        <v>9</v>
      </c>
      <c r="P80">
        <v>1100</v>
      </c>
      <c r="Q80" s="6" t="s">
        <v>457</v>
      </c>
      <c r="R80">
        <v>20</v>
      </c>
      <c r="T80" s="150"/>
    </row>
    <row r="81" spans="1:20" x14ac:dyDescent="0.35">
      <c r="A81" t="s">
        <v>40</v>
      </c>
      <c r="B81" t="s">
        <v>86</v>
      </c>
      <c r="C81" s="1">
        <f t="shared" si="3"/>
        <v>450.01</v>
      </c>
      <c r="D81" s="6">
        <v>550</v>
      </c>
      <c r="E81" s="1" t="s">
        <v>153</v>
      </c>
      <c r="F81" s="6">
        <v>15</v>
      </c>
      <c r="G81" s="1">
        <v>415</v>
      </c>
      <c r="H81" s="1" t="s">
        <v>20</v>
      </c>
      <c r="I81" s="1" t="s">
        <v>84</v>
      </c>
      <c r="K81" s="1" t="s">
        <v>84</v>
      </c>
      <c r="L81" s="1">
        <v>40</v>
      </c>
      <c r="M81" s="1" t="s">
        <v>54</v>
      </c>
      <c r="N81" s="1">
        <v>9</v>
      </c>
      <c r="P81">
        <v>1100</v>
      </c>
      <c r="Q81" s="6" t="s">
        <v>458</v>
      </c>
      <c r="R81">
        <v>20</v>
      </c>
      <c r="T81" s="150"/>
    </row>
    <row r="82" spans="1:20" x14ac:dyDescent="0.35">
      <c r="A82" t="s">
        <v>220</v>
      </c>
      <c r="B82" t="s">
        <v>86</v>
      </c>
      <c r="C82" s="1">
        <f t="shared" si="3"/>
        <v>550.01</v>
      </c>
      <c r="D82" s="6">
        <v>650</v>
      </c>
      <c r="E82" s="1" t="s">
        <v>153</v>
      </c>
      <c r="F82" s="6">
        <v>15</v>
      </c>
      <c r="G82" s="1">
        <v>415</v>
      </c>
      <c r="H82" s="1" t="s">
        <v>20</v>
      </c>
      <c r="I82" s="1" t="s">
        <v>84</v>
      </c>
      <c r="K82" s="1" t="s">
        <v>84</v>
      </c>
      <c r="L82" s="1">
        <v>40</v>
      </c>
      <c r="M82" s="1" t="s">
        <v>54</v>
      </c>
      <c r="N82" s="1">
        <v>9</v>
      </c>
      <c r="Q82" s="6" t="s">
        <v>459</v>
      </c>
      <c r="R82">
        <v>20</v>
      </c>
      <c r="T82" s="150"/>
    </row>
    <row r="83" spans="1:20" x14ac:dyDescent="0.35">
      <c r="A83" t="s">
        <v>108</v>
      </c>
      <c r="B83" t="s">
        <v>86</v>
      </c>
      <c r="C83" s="1">
        <f t="shared" si="3"/>
        <v>650.01</v>
      </c>
      <c r="D83" s="6">
        <v>750</v>
      </c>
      <c r="E83" s="1" t="s">
        <v>153</v>
      </c>
      <c r="F83" s="6">
        <v>15</v>
      </c>
      <c r="G83" s="1">
        <v>415</v>
      </c>
      <c r="H83" s="1" t="s">
        <v>20</v>
      </c>
      <c r="I83" s="1" t="s">
        <v>84</v>
      </c>
      <c r="K83" s="1" t="s">
        <v>84</v>
      </c>
      <c r="L83" s="1">
        <v>55</v>
      </c>
      <c r="M83" s="1" t="s">
        <v>54</v>
      </c>
      <c r="N83" s="1">
        <v>9</v>
      </c>
      <c r="P83">
        <v>1100</v>
      </c>
      <c r="Q83" s="6" t="s">
        <v>460</v>
      </c>
      <c r="R83">
        <v>20</v>
      </c>
      <c r="T83" s="150"/>
    </row>
    <row r="84" spans="1:20" x14ac:dyDescent="0.35">
      <c r="A84" t="s">
        <v>221</v>
      </c>
      <c r="B84" t="s">
        <v>86</v>
      </c>
      <c r="C84" s="1">
        <f t="shared" si="3"/>
        <v>750.01</v>
      </c>
      <c r="D84" s="6">
        <v>850</v>
      </c>
      <c r="E84" s="1" t="s">
        <v>153</v>
      </c>
      <c r="F84" s="6">
        <v>10</v>
      </c>
      <c r="G84" s="1">
        <v>415</v>
      </c>
      <c r="H84" s="1" t="s">
        <v>20</v>
      </c>
      <c r="I84" s="1" t="s">
        <v>84</v>
      </c>
      <c r="K84" s="1" t="s">
        <v>84</v>
      </c>
      <c r="L84" s="1">
        <v>55</v>
      </c>
      <c r="M84" s="1" t="s">
        <v>54</v>
      </c>
      <c r="N84" s="1">
        <v>7</v>
      </c>
      <c r="Q84" s="6" t="s">
        <v>461</v>
      </c>
    </row>
    <row r="85" spans="1:20" x14ac:dyDescent="0.35">
      <c r="A85" t="s">
        <v>35</v>
      </c>
      <c r="B85" t="s">
        <v>86</v>
      </c>
      <c r="C85" s="1">
        <f t="shared" si="3"/>
        <v>850.01</v>
      </c>
      <c r="D85" s="6">
        <v>1000</v>
      </c>
      <c r="E85" s="1" t="s">
        <v>153</v>
      </c>
      <c r="F85" s="6">
        <v>10</v>
      </c>
      <c r="G85" s="1">
        <v>415</v>
      </c>
      <c r="H85" s="1" t="s">
        <v>20</v>
      </c>
      <c r="I85" s="1" t="s">
        <v>84</v>
      </c>
      <c r="K85" s="1" t="s">
        <v>84</v>
      </c>
      <c r="L85" s="1">
        <v>55</v>
      </c>
      <c r="M85" s="1" t="s">
        <v>54</v>
      </c>
      <c r="N85" s="1">
        <v>7</v>
      </c>
      <c r="P85">
        <v>1300</v>
      </c>
      <c r="Q85" s="6" t="s">
        <v>462</v>
      </c>
      <c r="R85">
        <v>20</v>
      </c>
    </row>
    <row r="86" spans="1:20" x14ac:dyDescent="0.35">
      <c r="A86" t="s">
        <v>222</v>
      </c>
      <c r="B86" t="s">
        <v>86</v>
      </c>
      <c r="C86" s="1">
        <f t="shared" si="3"/>
        <v>1000.01</v>
      </c>
      <c r="D86" s="6">
        <v>1400</v>
      </c>
      <c r="E86" s="1" t="s">
        <v>153</v>
      </c>
      <c r="F86" s="6">
        <v>7</v>
      </c>
      <c r="G86" s="1">
        <v>415</v>
      </c>
      <c r="H86" s="1" t="s">
        <v>20</v>
      </c>
      <c r="I86" s="1" t="s">
        <v>84</v>
      </c>
      <c r="K86" s="1" t="s">
        <v>84</v>
      </c>
      <c r="L86" s="1">
        <v>55</v>
      </c>
      <c r="M86" s="1" t="s">
        <v>54</v>
      </c>
      <c r="N86" s="1">
        <v>7</v>
      </c>
      <c r="P86">
        <v>1100</v>
      </c>
      <c r="Q86" s="6" t="s">
        <v>463</v>
      </c>
      <c r="R86">
        <v>20</v>
      </c>
    </row>
    <row r="87" spans="1:20" s="35" customFormat="1" x14ac:dyDescent="0.35">
      <c r="A87" s="35" t="s">
        <v>109</v>
      </c>
      <c r="B87" s="35" t="s">
        <v>86</v>
      </c>
      <c r="C87" s="66">
        <f t="shared" si="3"/>
        <v>1400.01</v>
      </c>
      <c r="D87" s="61">
        <v>1800</v>
      </c>
      <c r="E87" s="66" t="s">
        <v>153</v>
      </c>
      <c r="F87" s="61">
        <v>6</v>
      </c>
      <c r="G87" s="66">
        <v>415</v>
      </c>
      <c r="H87" s="66" t="s">
        <v>20</v>
      </c>
      <c r="I87" s="66" t="s">
        <v>84</v>
      </c>
      <c r="J87" s="66"/>
      <c r="K87" s="66" t="s">
        <v>84</v>
      </c>
      <c r="L87" s="66">
        <v>60</v>
      </c>
      <c r="M87" s="66" t="s">
        <v>54</v>
      </c>
      <c r="N87" s="66">
        <v>7</v>
      </c>
      <c r="O87" s="66"/>
      <c r="P87" s="35">
        <v>1300</v>
      </c>
      <c r="Q87" s="61"/>
      <c r="R87" s="35">
        <v>10</v>
      </c>
      <c r="T87" s="99"/>
    </row>
    <row r="88" spans="1:20" s="35" customFormat="1" x14ac:dyDescent="0.35">
      <c r="A88" s="35" t="s">
        <v>110</v>
      </c>
      <c r="B88" s="35" t="s">
        <v>86</v>
      </c>
      <c r="C88" s="66">
        <f t="shared" ref="C88:C91" si="4">D87+0.01</f>
        <v>1800.01</v>
      </c>
      <c r="D88" s="66">
        <v>2600</v>
      </c>
      <c r="E88" s="66" t="s">
        <v>153</v>
      </c>
      <c r="F88" s="66">
        <v>5</v>
      </c>
      <c r="G88" s="66">
        <v>415</v>
      </c>
      <c r="H88" s="66" t="s">
        <v>20</v>
      </c>
      <c r="I88" s="66" t="s">
        <v>84</v>
      </c>
      <c r="J88" s="66"/>
      <c r="K88" s="66" t="s">
        <v>84</v>
      </c>
      <c r="L88" s="66">
        <v>80</v>
      </c>
      <c r="M88" s="66" t="s">
        <v>54</v>
      </c>
      <c r="N88" s="66">
        <v>9</v>
      </c>
      <c r="O88" s="66"/>
      <c r="P88" s="35">
        <v>1500</v>
      </c>
      <c r="Q88" s="61"/>
      <c r="R88" s="35">
        <v>10</v>
      </c>
      <c r="T88" s="99"/>
    </row>
    <row r="89" spans="1:20" s="35" customFormat="1" x14ac:dyDescent="0.35">
      <c r="A89" s="35" t="s">
        <v>155</v>
      </c>
      <c r="B89" s="35" t="s">
        <v>86</v>
      </c>
      <c r="C89" s="66">
        <f t="shared" si="4"/>
        <v>2600.0100000000002</v>
      </c>
      <c r="D89" s="66">
        <v>3600</v>
      </c>
      <c r="E89" s="66" t="s">
        <v>153</v>
      </c>
      <c r="F89" s="66">
        <v>5</v>
      </c>
      <c r="G89" s="66">
        <v>415</v>
      </c>
      <c r="H89" s="66" t="s">
        <v>20</v>
      </c>
      <c r="I89" s="66" t="s">
        <v>84</v>
      </c>
      <c r="J89" s="66"/>
      <c r="K89" s="66" t="s">
        <v>84</v>
      </c>
      <c r="L89" s="66">
        <v>80</v>
      </c>
      <c r="M89" s="66" t="s">
        <v>54</v>
      </c>
      <c r="N89" s="66">
        <v>9</v>
      </c>
      <c r="O89" s="66"/>
      <c r="P89" s="35">
        <v>3000</v>
      </c>
      <c r="Q89" s="61"/>
      <c r="R89" s="35">
        <v>10</v>
      </c>
      <c r="T89" s="99"/>
    </row>
    <row r="90" spans="1:20" s="35" customFormat="1" x14ac:dyDescent="0.35">
      <c r="A90" s="35" t="s">
        <v>156</v>
      </c>
      <c r="B90" s="35" t="s">
        <v>86</v>
      </c>
      <c r="C90" s="66">
        <f t="shared" si="4"/>
        <v>3600.01</v>
      </c>
      <c r="D90" s="66">
        <v>3600</v>
      </c>
      <c r="E90" s="66" t="s">
        <v>153</v>
      </c>
      <c r="F90" s="66">
        <v>9</v>
      </c>
      <c r="G90" s="66">
        <v>415</v>
      </c>
      <c r="H90" s="66" t="s">
        <v>20</v>
      </c>
      <c r="I90" s="66" t="s">
        <v>84</v>
      </c>
      <c r="J90" s="66"/>
      <c r="K90" s="66" t="s">
        <v>84</v>
      </c>
      <c r="L90" s="66">
        <v>80</v>
      </c>
      <c r="M90" s="66" t="s">
        <v>54</v>
      </c>
      <c r="N90" s="66">
        <v>9</v>
      </c>
      <c r="O90" s="66"/>
      <c r="P90" s="35">
        <v>3000</v>
      </c>
      <c r="Q90" s="61"/>
      <c r="R90" s="35">
        <v>10</v>
      </c>
      <c r="T90" s="99"/>
    </row>
    <row r="91" spans="1:20" s="35" customFormat="1" x14ac:dyDescent="0.35">
      <c r="A91" s="35" t="s">
        <v>157</v>
      </c>
      <c r="B91" s="35" t="s">
        <v>86</v>
      </c>
      <c r="C91" s="66">
        <f t="shared" si="4"/>
        <v>3600.01</v>
      </c>
      <c r="D91" s="66">
        <v>4800</v>
      </c>
      <c r="E91" s="66" t="s">
        <v>153</v>
      </c>
      <c r="F91" s="66">
        <v>9</v>
      </c>
      <c r="G91" s="66">
        <v>415</v>
      </c>
      <c r="H91" s="66" t="s">
        <v>20</v>
      </c>
      <c r="I91" s="66" t="s">
        <v>84</v>
      </c>
      <c r="J91" s="66"/>
      <c r="K91" s="66" t="s">
        <v>84</v>
      </c>
      <c r="L91" s="66">
        <v>100</v>
      </c>
      <c r="M91" s="66" t="s">
        <v>54</v>
      </c>
      <c r="N91" s="66">
        <v>10</v>
      </c>
      <c r="O91" s="66"/>
      <c r="P91" s="35">
        <v>3000</v>
      </c>
      <c r="Q91" s="61"/>
      <c r="R91" s="35">
        <v>10</v>
      </c>
      <c r="T91" s="99"/>
    </row>
    <row r="92" spans="1:20" s="35" customFormat="1" x14ac:dyDescent="0.35">
      <c r="A92" s="35" t="s">
        <v>158</v>
      </c>
      <c r="B92" s="35" t="s">
        <v>86</v>
      </c>
      <c r="C92" s="66">
        <f t="shared" ref="C92" si="5">D91+0.01</f>
        <v>4800.01</v>
      </c>
      <c r="D92" s="66">
        <v>5000</v>
      </c>
      <c r="E92" s="66" t="s">
        <v>153</v>
      </c>
      <c r="F92" s="66">
        <v>5</v>
      </c>
      <c r="G92" s="66">
        <v>415</v>
      </c>
      <c r="H92" s="66" t="s">
        <v>20</v>
      </c>
      <c r="I92" s="66" t="s">
        <v>84</v>
      </c>
      <c r="J92" s="66"/>
      <c r="K92" s="66" t="s">
        <v>84</v>
      </c>
      <c r="L92" s="66">
        <v>101</v>
      </c>
      <c r="M92" s="66" t="s">
        <v>54</v>
      </c>
      <c r="N92" s="66">
        <v>9</v>
      </c>
      <c r="O92" s="66"/>
      <c r="P92" s="35">
        <v>2500</v>
      </c>
      <c r="Q92" s="61"/>
      <c r="R92" s="35">
        <v>10</v>
      </c>
      <c r="T92" s="99"/>
    </row>
    <row r="93" spans="1:20" x14ac:dyDescent="0.35">
      <c r="B93" s="3" t="s">
        <v>502</v>
      </c>
    </row>
    <row r="94" spans="1:20" x14ac:dyDescent="0.35">
      <c r="A94" s="3" t="s">
        <v>223</v>
      </c>
      <c r="B94" s="3" t="s">
        <v>86</v>
      </c>
      <c r="C94" s="1">
        <f>D93+0.01</f>
        <v>0.01</v>
      </c>
      <c r="D94" s="1">
        <v>170</v>
      </c>
      <c r="E94" s="1" t="s">
        <v>153</v>
      </c>
      <c r="F94" s="1">
        <v>10</v>
      </c>
      <c r="G94" s="1">
        <v>230</v>
      </c>
      <c r="H94" s="1" t="s">
        <v>20</v>
      </c>
      <c r="I94" s="1" t="s">
        <v>84</v>
      </c>
      <c r="K94" s="1" t="s">
        <v>84</v>
      </c>
      <c r="L94" s="1">
        <v>30</v>
      </c>
      <c r="M94" s="1" t="s">
        <v>54</v>
      </c>
      <c r="N94" s="1">
        <v>8</v>
      </c>
      <c r="P94" s="1"/>
      <c r="Q94" s="6" t="s">
        <v>464</v>
      </c>
      <c r="R94" s="1"/>
      <c r="T94" s="98">
        <v>418</v>
      </c>
    </row>
    <row r="95" spans="1:20" x14ac:dyDescent="0.35">
      <c r="A95" s="3" t="s">
        <v>224</v>
      </c>
      <c r="B95" s="3" t="s">
        <v>86</v>
      </c>
      <c r="C95" s="1">
        <f>D94+0.01</f>
        <v>170.01</v>
      </c>
      <c r="D95" s="1">
        <v>250</v>
      </c>
      <c r="E95" s="1" t="s">
        <v>153</v>
      </c>
      <c r="F95" s="1">
        <v>10</v>
      </c>
      <c r="G95" s="1">
        <v>230</v>
      </c>
      <c r="H95" s="1" t="s">
        <v>20</v>
      </c>
      <c r="I95" s="1" t="s">
        <v>84</v>
      </c>
      <c r="K95" s="1" t="s">
        <v>84</v>
      </c>
      <c r="L95" s="1">
        <v>30</v>
      </c>
      <c r="M95" s="1" t="s">
        <v>54</v>
      </c>
      <c r="N95" s="1">
        <v>8</v>
      </c>
      <c r="P95" s="1"/>
      <c r="Q95" s="6" t="s">
        <v>465</v>
      </c>
      <c r="R95" s="1"/>
      <c r="T95" s="98">
        <v>474</v>
      </c>
    </row>
    <row r="96" spans="1:20" x14ac:dyDescent="0.35">
      <c r="A96" s="3" t="s">
        <v>225</v>
      </c>
      <c r="B96" s="3" t="s">
        <v>86</v>
      </c>
      <c r="C96" s="1">
        <f>D95+0.01</f>
        <v>250.01</v>
      </c>
      <c r="D96" s="1">
        <v>250</v>
      </c>
      <c r="E96" s="1" t="s">
        <v>153</v>
      </c>
      <c r="F96" s="1">
        <v>15</v>
      </c>
      <c r="G96" s="1">
        <v>230</v>
      </c>
      <c r="H96" s="1" t="s">
        <v>20</v>
      </c>
      <c r="I96" s="1" t="s">
        <v>84</v>
      </c>
      <c r="K96" s="1" t="s">
        <v>84</v>
      </c>
      <c r="L96" s="1">
        <v>30</v>
      </c>
      <c r="M96" s="1" t="s">
        <v>54</v>
      </c>
      <c r="N96" s="1">
        <v>7</v>
      </c>
      <c r="P96" s="1"/>
      <c r="Q96" s="6" t="s">
        <v>466</v>
      </c>
      <c r="R96" s="1"/>
    </row>
    <row r="97" spans="1:20" x14ac:dyDescent="0.35">
      <c r="A97" s="3" t="s">
        <v>226</v>
      </c>
      <c r="B97" s="3" t="s">
        <v>86</v>
      </c>
      <c r="C97" s="1">
        <f>D96+0.01</f>
        <v>250.01</v>
      </c>
      <c r="D97" s="1">
        <v>450</v>
      </c>
      <c r="E97" s="1" t="s">
        <v>153</v>
      </c>
      <c r="F97" s="1">
        <v>7</v>
      </c>
      <c r="G97" s="1">
        <v>230</v>
      </c>
      <c r="H97" s="1" t="s">
        <v>20</v>
      </c>
      <c r="I97" s="1" t="s">
        <v>84</v>
      </c>
      <c r="K97" s="1" t="s">
        <v>84</v>
      </c>
      <c r="L97" s="1">
        <v>40</v>
      </c>
      <c r="M97" s="1" t="s">
        <v>54</v>
      </c>
      <c r="N97" s="1">
        <v>5</v>
      </c>
      <c r="Q97" s="6" t="s">
        <v>467</v>
      </c>
      <c r="T97" s="150"/>
    </row>
    <row r="98" spans="1:20" x14ac:dyDescent="0.35">
      <c r="B98" s="3" t="s">
        <v>502</v>
      </c>
    </row>
    <row r="99" spans="1:20" x14ac:dyDescent="0.35">
      <c r="A99" t="s">
        <v>474</v>
      </c>
      <c r="B99" t="s">
        <v>86</v>
      </c>
      <c r="C99" s="1">
        <f>D98+0.01</f>
        <v>0.01</v>
      </c>
      <c r="D99" s="6">
        <v>250</v>
      </c>
      <c r="E99" s="1" t="s">
        <v>473</v>
      </c>
      <c r="F99" s="6">
        <v>80</v>
      </c>
      <c r="G99" s="1">
        <v>230</v>
      </c>
      <c r="H99" s="1" t="s">
        <v>20</v>
      </c>
      <c r="I99" s="1" t="s">
        <v>84</v>
      </c>
      <c r="K99" s="1" t="s">
        <v>84</v>
      </c>
      <c r="L99" s="1">
        <v>30</v>
      </c>
      <c r="M99" s="1" t="s">
        <v>54</v>
      </c>
      <c r="N99" s="1">
        <v>8</v>
      </c>
      <c r="P99">
        <v>750</v>
      </c>
      <c r="R99">
        <v>20</v>
      </c>
    </row>
    <row r="100" spans="1:20" x14ac:dyDescent="0.35">
      <c r="A100" t="s">
        <v>475</v>
      </c>
      <c r="B100" t="s">
        <v>86</v>
      </c>
      <c r="C100" s="1">
        <f>D99+0.01</f>
        <v>250.01</v>
      </c>
      <c r="D100" s="6">
        <v>400</v>
      </c>
      <c r="E100" s="1" t="s">
        <v>473</v>
      </c>
      <c r="F100" s="6">
        <v>40</v>
      </c>
      <c r="G100" s="1">
        <v>230</v>
      </c>
      <c r="H100" s="1" t="s">
        <v>20</v>
      </c>
      <c r="I100" s="1" t="s">
        <v>84</v>
      </c>
      <c r="K100" s="1" t="s">
        <v>84</v>
      </c>
      <c r="L100" s="1">
        <v>40</v>
      </c>
      <c r="M100" s="1" t="s">
        <v>54</v>
      </c>
      <c r="N100" s="1">
        <v>8</v>
      </c>
      <c r="P100">
        <v>750</v>
      </c>
      <c r="Q100" s="6" t="s">
        <v>499</v>
      </c>
      <c r="R100">
        <v>20</v>
      </c>
      <c r="T100" s="98">
        <v>1481.78</v>
      </c>
    </row>
    <row r="101" spans="1:20" x14ac:dyDescent="0.35">
      <c r="A101" s="3" t="s">
        <v>478</v>
      </c>
      <c r="B101" t="s">
        <v>86</v>
      </c>
      <c r="C101" s="1">
        <f>D100+0.01</f>
        <v>400.01</v>
      </c>
      <c r="D101" s="6">
        <v>550</v>
      </c>
      <c r="E101" s="1" t="s">
        <v>473</v>
      </c>
      <c r="F101" s="6">
        <v>20</v>
      </c>
      <c r="G101" s="1">
        <v>230</v>
      </c>
      <c r="H101" s="1" t="s">
        <v>20</v>
      </c>
      <c r="I101" s="1" t="s">
        <v>84</v>
      </c>
      <c r="K101" s="1" t="s">
        <v>84</v>
      </c>
      <c r="L101" s="1">
        <v>40</v>
      </c>
      <c r="M101" s="1" t="s">
        <v>54</v>
      </c>
      <c r="N101" s="1">
        <v>8</v>
      </c>
      <c r="P101">
        <v>750</v>
      </c>
      <c r="R101">
        <v>20</v>
      </c>
    </row>
    <row r="102" spans="1:20" x14ac:dyDescent="0.35">
      <c r="A102" s="3" t="s">
        <v>480</v>
      </c>
      <c r="B102" t="s">
        <v>86</v>
      </c>
      <c r="C102" s="1">
        <f>D101+0.01</f>
        <v>550.01</v>
      </c>
      <c r="D102" s="6">
        <v>750</v>
      </c>
      <c r="E102" s="1" t="s">
        <v>473</v>
      </c>
      <c r="F102" s="6">
        <v>20</v>
      </c>
      <c r="G102" s="1">
        <v>230</v>
      </c>
      <c r="H102" s="1" t="s">
        <v>20</v>
      </c>
      <c r="I102" s="1" t="s">
        <v>84</v>
      </c>
      <c r="K102" s="1" t="s">
        <v>84</v>
      </c>
      <c r="L102" s="1">
        <v>55</v>
      </c>
      <c r="M102" s="1" t="s">
        <v>54</v>
      </c>
      <c r="N102" s="1">
        <v>8</v>
      </c>
      <c r="P102">
        <v>750</v>
      </c>
      <c r="R102">
        <v>20</v>
      </c>
    </row>
    <row r="103" spans="1:20" x14ac:dyDescent="0.35">
      <c r="B103" s="3" t="s">
        <v>502</v>
      </c>
    </row>
    <row r="104" spans="1:20" x14ac:dyDescent="0.35">
      <c r="A104" t="s">
        <v>474</v>
      </c>
      <c r="B104" t="s">
        <v>86</v>
      </c>
      <c r="C104" s="1">
        <v>0.01</v>
      </c>
      <c r="D104" s="6">
        <v>250</v>
      </c>
      <c r="E104" s="1" t="s">
        <v>473</v>
      </c>
      <c r="F104" s="6">
        <v>80</v>
      </c>
      <c r="G104" s="1">
        <v>415</v>
      </c>
      <c r="H104" s="1" t="s">
        <v>20</v>
      </c>
      <c r="I104" s="1" t="s">
        <v>84</v>
      </c>
      <c r="K104" s="1" t="s">
        <v>84</v>
      </c>
      <c r="L104" s="1">
        <v>40</v>
      </c>
      <c r="M104" s="1" t="s">
        <v>54</v>
      </c>
      <c r="N104" s="1">
        <v>8</v>
      </c>
      <c r="P104">
        <v>750</v>
      </c>
      <c r="R104">
        <v>20</v>
      </c>
    </row>
    <row r="105" spans="1:20" x14ac:dyDescent="0.35">
      <c r="A105" t="s">
        <v>475</v>
      </c>
      <c r="B105" t="s">
        <v>86</v>
      </c>
      <c r="C105" s="1">
        <f t="shared" ref="C105:C113" si="6">D104+0.01</f>
        <v>250.01</v>
      </c>
      <c r="D105" s="6">
        <v>400</v>
      </c>
      <c r="E105" s="1" t="s">
        <v>473</v>
      </c>
      <c r="F105" s="6">
        <v>40</v>
      </c>
      <c r="G105" s="1">
        <v>415</v>
      </c>
      <c r="H105" s="1" t="s">
        <v>20</v>
      </c>
      <c r="I105" s="1" t="s">
        <v>84</v>
      </c>
      <c r="K105" s="1" t="s">
        <v>84</v>
      </c>
      <c r="L105" s="1">
        <v>40</v>
      </c>
      <c r="M105" s="1" t="s">
        <v>54</v>
      </c>
      <c r="N105" s="1">
        <v>8</v>
      </c>
      <c r="P105">
        <v>750</v>
      </c>
      <c r="R105">
        <v>20</v>
      </c>
    </row>
    <row r="106" spans="1:20" x14ac:dyDescent="0.35">
      <c r="A106" t="s">
        <v>476</v>
      </c>
      <c r="B106" t="s">
        <v>86</v>
      </c>
      <c r="C106" s="1">
        <f t="shared" si="6"/>
        <v>400.01</v>
      </c>
      <c r="D106" s="6">
        <v>450</v>
      </c>
      <c r="E106" s="1" t="s">
        <v>473</v>
      </c>
      <c r="F106" s="6">
        <v>60</v>
      </c>
      <c r="G106" s="1">
        <v>415</v>
      </c>
      <c r="H106" s="1" t="s">
        <v>20</v>
      </c>
      <c r="I106" s="1" t="s">
        <v>84</v>
      </c>
      <c r="K106" s="1" t="s">
        <v>84</v>
      </c>
      <c r="L106" s="1">
        <v>40</v>
      </c>
      <c r="M106" s="1" t="s">
        <v>54</v>
      </c>
      <c r="N106" s="1">
        <v>8</v>
      </c>
      <c r="P106">
        <v>750</v>
      </c>
      <c r="R106">
        <v>20</v>
      </c>
    </row>
    <row r="107" spans="1:20" x14ac:dyDescent="0.35">
      <c r="A107" t="s">
        <v>477</v>
      </c>
      <c r="B107" t="s">
        <v>86</v>
      </c>
      <c r="C107" s="1">
        <f t="shared" si="6"/>
        <v>450.01</v>
      </c>
      <c r="D107" s="6">
        <v>500</v>
      </c>
      <c r="E107" s="1" t="s">
        <v>473</v>
      </c>
      <c r="F107" s="6">
        <v>80</v>
      </c>
      <c r="G107" s="1">
        <v>415</v>
      </c>
      <c r="H107" s="1" t="s">
        <v>20</v>
      </c>
      <c r="I107" s="1" t="s">
        <v>84</v>
      </c>
      <c r="K107" s="1" t="s">
        <v>84</v>
      </c>
      <c r="L107" s="1">
        <v>55</v>
      </c>
      <c r="M107" s="1" t="s">
        <v>54</v>
      </c>
      <c r="N107" s="1">
        <v>8</v>
      </c>
      <c r="P107">
        <v>750</v>
      </c>
      <c r="R107">
        <v>20</v>
      </c>
    </row>
    <row r="108" spans="1:20" x14ac:dyDescent="0.35">
      <c r="A108" s="3" t="s">
        <v>478</v>
      </c>
      <c r="B108" t="s">
        <v>86</v>
      </c>
      <c r="C108" s="1">
        <f t="shared" si="6"/>
        <v>500.01</v>
      </c>
      <c r="D108" s="6">
        <v>550</v>
      </c>
      <c r="E108" s="1" t="s">
        <v>473</v>
      </c>
      <c r="F108" s="6">
        <v>20</v>
      </c>
      <c r="G108" s="1">
        <v>415</v>
      </c>
      <c r="H108" s="1" t="s">
        <v>20</v>
      </c>
      <c r="I108" s="1" t="s">
        <v>84</v>
      </c>
      <c r="K108" s="1" t="s">
        <v>84</v>
      </c>
      <c r="L108" s="1">
        <v>40</v>
      </c>
      <c r="M108" s="1" t="s">
        <v>54</v>
      </c>
      <c r="N108" s="1">
        <v>8</v>
      </c>
      <c r="P108">
        <v>750</v>
      </c>
      <c r="R108">
        <v>20</v>
      </c>
    </row>
    <row r="109" spans="1:20" x14ac:dyDescent="0.35">
      <c r="A109" s="3" t="s">
        <v>479</v>
      </c>
      <c r="B109" t="s">
        <v>86</v>
      </c>
      <c r="C109" s="1">
        <f t="shared" si="6"/>
        <v>550.01</v>
      </c>
      <c r="D109" s="6">
        <v>550</v>
      </c>
      <c r="E109" s="1" t="s">
        <v>473</v>
      </c>
      <c r="F109" s="6">
        <v>40</v>
      </c>
      <c r="G109" s="1">
        <v>415</v>
      </c>
      <c r="H109" s="1" t="s">
        <v>20</v>
      </c>
      <c r="I109" s="1" t="s">
        <v>84</v>
      </c>
      <c r="K109" s="1" t="s">
        <v>84</v>
      </c>
      <c r="L109" s="1">
        <v>40</v>
      </c>
      <c r="M109" s="1" t="s">
        <v>54</v>
      </c>
      <c r="N109" s="1">
        <v>8</v>
      </c>
      <c r="P109">
        <v>750</v>
      </c>
      <c r="R109">
        <v>20</v>
      </c>
    </row>
    <row r="110" spans="1:20" x14ac:dyDescent="0.35">
      <c r="A110" s="3" t="s">
        <v>480</v>
      </c>
      <c r="B110" t="s">
        <v>86</v>
      </c>
      <c r="C110" s="1">
        <f t="shared" si="6"/>
        <v>550.01</v>
      </c>
      <c r="D110" s="6">
        <v>750</v>
      </c>
      <c r="E110" s="1" t="s">
        <v>473</v>
      </c>
      <c r="F110" s="6">
        <v>20</v>
      </c>
      <c r="G110" s="1">
        <v>415</v>
      </c>
      <c r="H110" s="1" t="s">
        <v>20</v>
      </c>
      <c r="I110" s="1" t="s">
        <v>84</v>
      </c>
      <c r="K110" s="1" t="s">
        <v>84</v>
      </c>
      <c r="L110" s="1">
        <v>55</v>
      </c>
      <c r="M110" s="1" t="s">
        <v>54</v>
      </c>
      <c r="N110" s="1">
        <v>8</v>
      </c>
      <c r="P110">
        <v>750</v>
      </c>
      <c r="R110">
        <v>20</v>
      </c>
    </row>
    <row r="111" spans="1:20" x14ac:dyDescent="0.35">
      <c r="A111" s="3" t="s">
        <v>481</v>
      </c>
      <c r="B111" t="s">
        <v>86</v>
      </c>
      <c r="C111" s="1">
        <f t="shared" si="6"/>
        <v>750.01</v>
      </c>
      <c r="D111" s="6">
        <v>750</v>
      </c>
      <c r="E111" s="1" t="s">
        <v>473</v>
      </c>
      <c r="F111" s="6">
        <v>45</v>
      </c>
      <c r="G111" s="1">
        <v>415</v>
      </c>
      <c r="H111" s="1" t="s">
        <v>20</v>
      </c>
      <c r="I111" s="1" t="s">
        <v>84</v>
      </c>
      <c r="K111" s="1" t="s">
        <v>84</v>
      </c>
      <c r="L111" s="1">
        <v>55</v>
      </c>
      <c r="M111" s="1" t="s">
        <v>54</v>
      </c>
      <c r="N111" s="1">
        <v>8</v>
      </c>
      <c r="P111">
        <v>750</v>
      </c>
      <c r="R111">
        <v>20</v>
      </c>
    </row>
    <row r="112" spans="1:20" x14ac:dyDescent="0.35">
      <c r="A112" s="3" t="s">
        <v>482</v>
      </c>
      <c r="B112" t="s">
        <v>86</v>
      </c>
      <c r="C112" s="1">
        <f t="shared" si="6"/>
        <v>750.01</v>
      </c>
      <c r="D112" s="6">
        <v>1000</v>
      </c>
      <c r="E112" s="1" t="s">
        <v>473</v>
      </c>
      <c r="F112" s="6">
        <v>30</v>
      </c>
      <c r="G112" s="1">
        <v>415</v>
      </c>
      <c r="H112" s="1" t="s">
        <v>20</v>
      </c>
      <c r="I112" s="1" t="s">
        <v>84</v>
      </c>
      <c r="K112" s="1" t="s">
        <v>84</v>
      </c>
      <c r="L112" s="1">
        <v>55</v>
      </c>
      <c r="M112" s="1" t="s">
        <v>54</v>
      </c>
      <c r="N112" s="1">
        <v>8</v>
      </c>
      <c r="P112">
        <v>750</v>
      </c>
      <c r="R112">
        <v>20</v>
      </c>
    </row>
    <row r="113" spans="1:20" x14ac:dyDescent="0.35">
      <c r="A113" s="3" t="s">
        <v>483</v>
      </c>
      <c r="B113" t="s">
        <v>86</v>
      </c>
      <c r="C113" s="1">
        <f t="shared" si="6"/>
        <v>1000.01</v>
      </c>
      <c r="D113" s="6">
        <v>1400</v>
      </c>
      <c r="E113" s="1" t="s">
        <v>473</v>
      </c>
      <c r="F113" s="6">
        <v>20</v>
      </c>
      <c r="G113" s="1">
        <v>415</v>
      </c>
      <c r="H113" s="1" t="s">
        <v>20</v>
      </c>
      <c r="I113" s="1" t="s">
        <v>84</v>
      </c>
      <c r="K113" s="1" t="s">
        <v>84</v>
      </c>
      <c r="L113" s="1">
        <v>55</v>
      </c>
      <c r="M113" s="1" t="s">
        <v>54</v>
      </c>
      <c r="N113" s="1">
        <v>8</v>
      </c>
      <c r="P113">
        <v>750</v>
      </c>
      <c r="R113">
        <v>20</v>
      </c>
    </row>
    <row r="114" spans="1:20" x14ac:dyDescent="0.35">
      <c r="B114" s="3" t="s">
        <v>502</v>
      </c>
    </row>
    <row r="115" spans="1:20" x14ac:dyDescent="0.35">
      <c r="A115" s="3" t="s">
        <v>484</v>
      </c>
      <c r="B115" t="s">
        <v>86</v>
      </c>
      <c r="C115" s="1">
        <v>0.01</v>
      </c>
      <c r="D115" s="6">
        <v>250</v>
      </c>
      <c r="E115" s="1" t="s">
        <v>485</v>
      </c>
      <c r="F115" s="6">
        <v>15</v>
      </c>
      <c r="G115" s="1">
        <v>415</v>
      </c>
      <c r="H115" s="1" t="s">
        <v>20</v>
      </c>
      <c r="I115" s="1" t="s">
        <v>84</v>
      </c>
      <c r="K115" s="1" t="s">
        <v>84</v>
      </c>
      <c r="L115" s="1">
        <v>30</v>
      </c>
      <c r="M115" s="1" t="s">
        <v>54</v>
      </c>
      <c r="N115" s="1">
        <v>11</v>
      </c>
      <c r="P115">
        <v>850</v>
      </c>
      <c r="Q115" s="6" t="s">
        <v>498</v>
      </c>
      <c r="R115">
        <v>20</v>
      </c>
      <c r="T115" s="98">
        <v>624.37</v>
      </c>
    </row>
    <row r="116" spans="1:20" x14ac:dyDescent="0.35">
      <c r="A116" s="3" t="s">
        <v>484</v>
      </c>
      <c r="B116" t="s">
        <v>86</v>
      </c>
      <c r="C116" s="1">
        <f>D115+0.01</f>
        <v>250.01</v>
      </c>
      <c r="D116" s="6">
        <v>250</v>
      </c>
      <c r="E116" s="1" t="s">
        <v>485</v>
      </c>
      <c r="F116" s="6">
        <v>24</v>
      </c>
      <c r="G116" s="1">
        <v>415</v>
      </c>
      <c r="H116" s="1" t="s">
        <v>20</v>
      </c>
      <c r="I116" s="1" t="s">
        <v>84</v>
      </c>
      <c r="K116" s="1" t="s">
        <v>84</v>
      </c>
      <c r="L116" s="1">
        <v>30</v>
      </c>
      <c r="M116" s="1" t="s">
        <v>54</v>
      </c>
      <c r="N116" s="1">
        <v>11</v>
      </c>
      <c r="P116">
        <v>850</v>
      </c>
      <c r="R116">
        <v>20</v>
      </c>
    </row>
    <row r="117" spans="1:20" x14ac:dyDescent="0.35">
      <c r="A117" s="3" t="s">
        <v>486</v>
      </c>
      <c r="B117" t="s">
        <v>86</v>
      </c>
      <c r="C117" s="1">
        <f t="shared" ref="C117:C123" si="7">D116+0.01</f>
        <v>250.01</v>
      </c>
      <c r="D117" s="6">
        <v>400</v>
      </c>
      <c r="E117" s="1" t="s">
        <v>485</v>
      </c>
      <c r="F117" s="6">
        <v>15</v>
      </c>
      <c r="G117" s="1">
        <v>415</v>
      </c>
      <c r="H117" s="1" t="s">
        <v>20</v>
      </c>
      <c r="I117" s="1" t="s">
        <v>84</v>
      </c>
      <c r="K117" s="1" t="s">
        <v>84</v>
      </c>
      <c r="L117" s="1">
        <v>40</v>
      </c>
      <c r="M117" s="1" t="s">
        <v>54</v>
      </c>
      <c r="N117" s="1">
        <v>11</v>
      </c>
      <c r="P117">
        <v>1100</v>
      </c>
      <c r="R117">
        <v>20</v>
      </c>
    </row>
    <row r="118" spans="1:20" x14ac:dyDescent="0.35">
      <c r="A118" s="3" t="s">
        <v>487</v>
      </c>
      <c r="B118" t="s">
        <v>86</v>
      </c>
      <c r="C118" s="1">
        <f t="shared" si="7"/>
        <v>400.01</v>
      </c>
      <c r="D118" s="6">
        <v>400</v>
      </c>
      <c r="E118" s="1" t="s">
        <v>485</v>
      </c>
      <c r="F118" s="6">
        <v>24</v>
      </c>
      <c r="G118" s="1">
        <v>415</v>
      </c>
      <c r="H118" s="1" t="s">
        <v>20</v>
      </c>
      <c r="I118" s="1" t="s">
        <v>84</v>
      </c>
      <c r="K118" s="1" t="s">
        <v>84</v>
      </c>
      <c r="L118" s="1">
        <v>40</v>
      </c>
      <c r="M118" s="1" t="s">
        <v>54</v>
      </c>
      <c r="N118" s="1">
        <v>11</v>
      </c>
      <c r="P118">
        <v>1100</v>
      </c>
      <c r="R118">
        <v>20</v>
      </c>
    </row>
    <row r="119" spans="1:20" x14ac:dyDescent="0.35">
      <c r="A119" s="3" t="s">
        <v>488</v>
      </c>
      <c r="B119" t="s">
        <v>86</v>
      </c>
      <c r="C119" s="1">
        <f t="shared" si="7"/>
        <v>400.01</v>
      </c>
      <c r="D119" s="6">
        <v>550</v>
      </c>
      <c r="E119" s="1" t="s">
        <v>485</v>
      </c>
      <c r="F119" s="6">
        <v>15</v>
      </c>
      <c r="G119" s="1">
        <v>415</v>
      </c>
      <c r="H119" s="1" t="s">
        <v>20</v>
      </c>
      <c r="I119" s="1" t="s">
        <v>84</v>
      </c>
      <c r="K119" s="1" t="s">
        <v>84</v>
      </c>
      <c r="L119" s="1">
        <v>40</v>
      </c>
      <c r="M119" s="1" t="s">
        <v>54</v>
      </c>
      <c r="N119" s="1">
        <v>11</v>
      </c>
      <c r="P119">
        <v>1100</v>
      </c>
      <c r="R119">
        <v>20</v>
      </c>
    </row>
    <row r="120" spans="1:20" x14ac:dyDescent="0.35">
      <c r="A120" s="3" t="s">
        <v>489</v>
      </c>
      <c r="B120" t="s">
        <v>86</v>
      </c>
      <c r="C120" s="1">
        <f t="shared" si="7"/>
        <v>550.01</v>
      </c>
      <c r="D120" s="6">
        <v>550</v>
      </c>
      <c r="E120" s="1" t="s">
        <v>485</v>
      </c>
      <c r="F120" s="6">
        <v>24</v>
      </c>
      <c r="G120" s="1">
        <v>415</v>
      </c>
      <c r="H120" s="1" t="s">
        <v>20</v>
      </c>
      <c r="I120" s="1" t="s">
        <v>84</v>
      </c>
      <c r="K120" s="1" t="s">
        <v>84</v>
      </c>
      <c r="L120" s="1">
        <v>55</v>
      </c>
      <c r="M120" s="1" t="s">
        <v>54</v>
      </c>
      <c r="N120" s="1">
        <v>11</v>
      </c>
      <c r="P120">
        <v>1500</v>
      </c>
      <c r="R120">
        <v>20</v>
      </c>
    </row>
    <row r="121" spans="1:20" x14ac:dyDescent="0.35">
      <c r="A121" s="3" t="s">
        <v>490</v>
      </c>
      <c r="B121" t="s">
        <v>86</v>
      </c>
      <c r="C121" s="1">
        <f t="shared" si="7"/>
        <v>550.01</v>
      </c>
      <c r="D121" s="6">
        <v>750</v>
      </c>
      <c r="E121" s="1" t="s">
        <v>485</v>
      </c>
      <c r="F121" s="6">
        <v>24</v>
      </c>
      <c r="G121" s="1">
        <v>415</v>
      </c>
      <c r="H121" s="1" t="s">
        <v>20</v>
      </c>
      <c r="I121" s="1" t="s">
        <v>84</v>
      </c>
      <c r="K121" s="1" t="s">
        <v>84</v>
      </c>
      <c r="L121" s="1">
        <v>55</v>
      </c>
      <c r="M121" s="1" t="s">
        <v>54</v>
      </c>
      <c r="N121" s="1">
        <v>12</v>
      </c>
      <c r="P121">
        <v>2000</v>
      </c>
      <c r="R121">
        <v>20</v>
      </c>
    </row>
    <row r="122" spans="1:20" x14ac:dyDescent="0.35">
      <c r="A122" s="3" t="s">
        <v>491</v>
      </c>
      <c r="B122" t="s">
        <v>86</v>
      </c>
      <c r="C122" s="1">
        <f t="shared" si="7"/>
        <v>750.01</v>
      </c>
      <c r="D122" s="6">
        <v>1000</v>
      </c>
      <c r="E122" s="1" t="s">
        <v>485</v>
      </c>
      <c r="F122" s="6">
        <v>24</v>
      </c>
      <c r="G122" s="1">
        <v>415</v>
      </c>
      <c r="H122" s="1" t="s">
        <v>20</v>
      </c>
      <c r="I122" s="1" t="s">
        <v>84</v>
      </c>
      <c r="K122" s="1" t="s">
        <v>84</v>
      </c>
      <c r="L122" s="1">
        <v>55</v>
      </c>
      <c r="M122" s="1" t="s">
        <v>54</v>
      </c>
      <c r="N122" s="1">
        <v>11</v>
      </c>
      <c r="P122">
        <v>3000</v>
      </c>
      <c r="R122">
        <v>20</v>
      </c>
    </row>
    <row r="123" spans="1:20" x14ac:dyDescent="0.35">
      <c r="A123" s="3" t="s">
        <v>491</v>
      </c>
      <c r="B123" t="s">
        <v>86</v>
      </c>
      <c r="C123" s="1">
        <f t="shared" si="7"/>
        <v>1000.01</v>
      </c>
      <c r="D123" s="6">
        <v>1200</v>
      </c>
      <c r="E123" s="1" t="s">
        <v>485</v>
      </c>
      <c r="F123" s="6">
        <v>12</v>
      </c>
      <c r="G123" s="1">
        <v>415</v>
      </c>
      <c r="H123" s="1" t="s">
        <v>20</v>
      </c>
      <c r="I123" s="1" t="s">
        <v>84</v>
      </c>
      <c r="K123" s="1" t="s">
        <v>84</v>
      </c>
      <c r="L123" s="1">
        <v>55</v>
      </c>
      <c r="M123" s="1" t="s">
        <v>54</v>
      </c>
      <c r="N123" s="1">
        <v>10</v>
      </c>
      <c r="P123">
        <v>750</v>
      </c>
      <c r="R123">
        <v>20</v>
      </c>
    </row>
  </sheetData>
  <autoFilter ref="A1:R1" xr:uid="{5FB77DDB-B6D9-4CBA-9145-50EF6FDCE517}"/>
  <phoneticPr fontId="1" type="noConversion"/>
  <pageMargins left="0.7" right="0.7" top="0.75" bottom="0.75" header="0.3" footer="0.3"/>
  <pageSetup paperSize="9" orientation="portrait" horizontalDpi="1200" verticalDpi="1200" r:id="rId1"/>
  <drawing r:id="rId2"/>
  <legacyDrawing r:id="rId3"/>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1E18F3-2DFA-476D-A4F8-F41E93C21C92}">
  <dimension ref="A1:V84"/>
  <sheetViews>
    <sheetView zoomScale="90" zoomScaleNormal="90" workbookViewId="0">
      <pane ySplit="1" topLeftCell="A2" activePane="bottomLeft" state="frozen"/>
      <selection pane="bottomLeft" activeCell="G29" sqref="G29"/>
    </sheetView>
  </sheetViews>
  <sheetFormatPr defaultRowHeight="14.5" x14ac:dyDescent="0.35"/>
  <cols>
    <col min="1" max="1" width="25.7265625" customWidth="1"/>
    <col min="2" max="3" width="14.81640625" style="6" customWidth="1"/>
    <col min="4" max="5" width="11.54296875" style="6" customWidth="1"/>
    <col min="6" max="6" width="9.81640625" style="6" customWidth="1"/>
    <col min="7" max="7" width="8.7265625" style="6"/>
    <col min="8" max="8" width="11.54296875" style="6" customWidth="1"/>
    <col min="9" max="9" width="13.453125" style="6" bestFit="1" customWidth="1"/>
    <col min="10" max="10" width="11.1796875" style="6" customWidth="1"/>
    <col min="11" max="11" width="15.1796875" style="6" customWidth="1"/>
    <col min="12" max="12" width="8.7265625" style="6"/>
    <col min="13" max="13" width="12.26953125" customWidth="1"/>
    <col min="14" max="14" width="18.26953125" bestFit="1" customWidth="1"/>
    <col min="15" max="15" width="18.26953125" style="6" customWidth="1"/>
    <col min="16" max="16" width="16.54296875" customWidth="1"/>
    <col min="17" max="17" width="5.1796875" customWidth="1"/>
    <col min="18" max="18" width="17.26953125" customWidth="1"/>
    <col min="19" max="19" width="32.54296875" customWidth="1"/>
    <col min="20" max="20" width="9.453125" customWidth="1"/>
  </cols>
  <sheetData>
    <row r="1" spans="1:16" s="12" customFormat="1" ht="30" customHeight="1" x14ac:dyDescent="0.35">
      <c r="A1" s="12" t="s">
        <v>104</v>
      </c>
      <c r="B1" s="62" t="s">
        <v>77</v>
      </c>
      <c r="C1" s="62" t="s">
        <v>403</v>
      </c>
      <c r="D1" s="62" t="s">
        <v>76</v>
      </c>
      <c r="E1" s="62" t="s">
        <v>402</v>
      </c>
      <c r="F1" s="62" t="s">
        <v>78</v>
      </c>
      <c r="G1" s="62" t="s">
        <v>79</v>
      </c>
      <c r="H1" s="62" t="s">
        <v>81</v>
      </c>
      <c r="I1" s="62" t="s">
        <v>101</v>
      </c>
      <c r="J1" s="62" t="s">
        <v>12</v>
      </c>
      <c r="K1" s="62" t="s">
        <v>102</v>
      </c>
      <c r="L1" s="62" t="s">
        <v>103</v>
      </c>
      <c r="M1" s="12" t="s">
        <v>211</v>
      </c>
      <c r="N1" s="12" t="s">
        <v>218</v>
      </c>
      <c r="O1" s="11" t="s">
        <v>85</v>
      </c>
      <c r="P1" s="87" t="s">
        <v>420</v>
      </c>
    </row>
    <row r="4" spans="1:16" x14ac:dyDescent="0.35">
      <c r="A4" s="70" t="s">
        <v>428</v>
      </c>
      <c r="B4" s="88">
        <v>19</v>
      </c>
      <c r="C4" s="88">
        <v>25.4</v>
      </c>
      <c r="D4" s="88">
        <v>57</v>
      </c>
      <c r="E4" s="88">
        <v>30</v>
      </c>
      <c r="F4" s="92">
        <f>D4/B4</f>
        <v>3</v>
      </c>
      <c r="G4" s="88" t="s">
        <v>80</v>
      </c>
      <c r="H4" s="88">
        <v>70</v>
      </c>
      <c r="I4" s="90">
        <f>H4*F4</f>
        <v>210</v>
      </c>
      <c r="J4" s="88">
        <v>32</v>
      </c>
      <c r="K4" s="92">
        <f>J4/F4</f>
        <v>10.666666666666666</v>
      </c>
      <c r="L4" s="88">
        <v>230</v>
      </c>
      <c r="N4">
        <v>230</v>
      </c>
      <c r="O4" s="1">
        <v>25.4</v>
      </c>
      <c r="P4" s="13">
        <v>18000</v>
      </c>
    </row>
    <row r="5" spans="1:16" x14ac:dyDescent="0.35">
      <c r="A5" s="70" t="s">
        <v>573</v>
      </c>
      <c r="B5" s="88">
        <v>15</v>
      </c>
      <c r="C5" s="88">
        <v>25.4</v>
      </c>
      <c r="D5" s="88">
        <v>57</v>
      </c>
      <c r="E5" s="88">
        <v>30</v>
      </c>
      <c r="F5" s="92">
        <f>D5/B5</f>
        <v>3.8</v>
      </c>
      <c r="G5" s="88" t="s">
        <v>80</v>
      </c>
      <c r="H5" s="88">
        <v>71</v>
      </c>
      <c r="I5" s="90">
        <f>H5*F5</f>
        <v>269.8</v>
      </c>
      <c r="J5" s="88">
        <v>33</v>
      </c>
      <c r="K5" s="92">
        <f>J5/F5</f>
        <v>8.6842105263157894</v>
      </c>
      <c r="L5" s="88">
        <v>230</v>
      </c>
      <c r="O5" s="1"/>
      <c r="P5" s="13"/>
    </row>
    <row r="6" spans="1:16" x14ac:dyDescent="0.35">
      <c r="A6" t="s">
        <v>105</v>
      </c>
      <c r="B6" s="6">
        <v>12</v>
      </c>
      <c r="C6" s="154">
        <v>25.4</v>
      </c>
      <c r="D6" s="6">
        <v>57</v>
      </c>
      <c r="F6" s="91">
        <f t="shared" ref="F6" si="0">D6/B6</f>
        <v>4.75</v>
      </c>
      <c r="G6" s="6" t="s">
        <v>80</v>
      </c>
      <c r="H6" s="6">
        <v>70</v>
      </c>
      <c r="I6" s="89">
        <f t="shared" ref="I6" si="1">H6*F6</f>
        <v>332.5</v>
      </c>
      <c r="J6" s="6">
        <v>32</v>
      </c>
      <c r="K6" s="91">
        <f t="shared" ref="K6" si="2">J6/F6</f>
        <v>6.7368421052631575</v>
      </c>
      <c r="L6" s="6">
        <v>230</v>
      </c>
      <c r="N6">
        <v>230</v>
      </c>
      <c r="O6" s="1">
        <v>25.4</v>
      </c>
      <c r="P6" s="13">
        <v>18000</v>
      </c>
    </row>
    <row r="7" spans="1:16" x14ac:dyDescent="0.35">
      <c r="A7" s="76"/>
      <c r="B7" s="75"/>
      <c r="C7" s="75"/>
      <c r="D7" s="75"/>
      <c r="E7" s="75"/>
      <c r="F7" s="93"/>
      <c r="G7" s="75"/>
      <c r="H7" s="75"/>
      <c r="I7" s="75"/>
      <c r="J7" s="75"/>
      <c r="K7" s="93"/>
      <c r="L7" s="75"/>
      <c r="M7" s="76"/>
      <c r="N7" s="76"/>
      <c r="O7" s="75"/>
      <c r="P7" s="76"/>
    </row>
    <row r="8" spans="1:16" x14ac:dyDescent="0.35">
      <c r="A8" s="70" t="s">
        <v>401</v>
      </c>
      <c r="B8" s="88">
        <v>19</v>
      </c>
      <c r="C8" s="88">
        <v>25.4</v>
      </c>
      <c r="D8" s="88">
        <v>57</v>
      </c>
      <c r="E8" s="88">
        <v>30</v>
      </c>
      <c r="F8" s="92">
        <f>D8/B8</f>
        <v>3</v>
      </c>
      <c r="G8" s="88" t="s">
        <v>80</v>
      </c>
      <c r="H8" s="88">
        <v>90</v>
      </c>
      <c r="I8" s="90">
        <f>H8*F8</f>
        <v>270</v>
      </c>
      <c r="J8" s="88">
        <v>24</v>
      </c>
      <c r="K8" s="92">
        <f>J8/F8</f>
        <v>8</v>
      </c>
      <c r="L8" s="88">
        <v>230</v>
      </c>
      <c r="N8">
        <v>230</v>
      </c>
      <c r="O8" s="1">
        <v>25.4</v>
      </c>
      <c r="P8" s="13">
        <v>18000</v>
      </c>
    </row>
    <row r="9" spans="1:16" x14ac:dyDescent="0.35">
      <c r="A9" s="70" t="s">
        <v>426</v>
      </c>
      <c r="B9" s="88">
        <v>15</v>
      </c>
      <c r="C9" s="88">
        <v>25.4</v>
      </c>
      <c r="D9" s="88">
        <v>57</v>
      </c>
      <c r="E9" s="88">
        <v>30</v>
      </c>
      <c r="F9" s="92">
        <f t="shared" ref="F9" si="3">D9/B9</f>
        <v>3.8</v>
      </c>
      <c r="G9" s="88" t="s">
        <v>80</v>
      </c>
      <c r="H9" s="88">
        <v>90</v>
      </c>
      <c r="I9" s="90">
        <f t="shared" ref="I9" si="4">H9*F9</f>
        <v>342</v>
      </c>
      <c r="J9" s="88">
        <v>24</v>
      </c>
      <c r="K9" s="92">
        <f t="shared" ref="K9" si="5">J9/F9</f>
        <v>6.3157894736842106</v>
      </c>
      <c r="L9" s="88">
        <v>230</v>
      </c>
      <c r="N9">
        <v>230</v>
      </c>
      <c r="O9" s="1">
        <v>25.4</v>
      </c>
      <c r="P9" s="13">
        <v>18000</v>
      </c>
    </row>
    <row r="10" spans="1:16" x14ac:dyDescent="0.35">
      <c r="A10" t="s">
        <v>106</v>
      </c>
      <c r="B10" s="6">
        <v>12</v>
      </c>
      <c r="C10" s="154">
        <v>25.4</v>
      </c>
      <c r="D10" s="6">
        <v>57</v>
      </c>
      <c r="E10" s="6">
        <v>30</v>
      </c>
      <c r="F10" s="91">
        <f>D10/B10</f>
        <v>4.75</v>
      </c>
      <c r="G10" s="6" t="s">
        <v>80</v>
      </c>
      <c r="H10" s="6">
        <v>90</v>
      </c>
      <c r="I10" s="89">
        <f>H10*F10</f>
        <v>427.5</v>
      </c>
      <c r="J10" s="6">
        <v>24</v>
      </c>
      <c r="K10" s="91">
        <f>J10/F10</f>
        <v>5.0526315789473681</v>
      </c>
      <c r="L10" s="6">
        <v>230</v>
      </c>
      <c r="N10">
        <v>230</v>
      </c>
      <c r="O10" s="1">
        <v>25.4</v>
      </c>
      <c r="P10" s="13">
        <v>18000</v>
      </c>
    </row>
    <row r="11" spans="1:16" x14ac:dyDescent="0.35">
      <c r="A11" s="76"/>
      <c r="B11" s="75"/>
      <c r="C11" s="75"/>
      <c r="D11" s="75"/>
      <c r="E11" s="75"/>
      <c r="F11" s="93"/>
      <c r="G11" s="75"/>
      <c r="H11" s="75"/>
      <c r="I11" s="75"/>
      <c r="J11" s="75"/>
      <c r="K11" s="93"/>
      <c r="L11" s="75"/>
      <c r="M11" s="76"/>
      <c r="N11" s="76"/>
      <c r="O11" s="75"/>
      <c r="P11" s="76"/>
    </row>
    <row r="12" spans="1:16" x14ac:dyDescent="0.35">
      <c r="A12" s="70" t="s">
        <v>470</v>
      </c>
      <c r="B12" s="88">
        <v>19</v>
      </c>
      <c r="C12" s="88">
        <v>25.4</v>
      </c>
      <c r="D12" s="88">
        <v>57</v>
      </c>
      <c r="E12" s="88">
        <v>30</v>
      </c>
      <c r="F12" s="92">
        <f>D12/B12</f>
        <v>3</v>
      </c>
      <c r="G12" s="88" t="s">
        <v>80</v>
      </c>
      <c r="H12" s="88">
        <v>90</v>
      </c>
      <c r="I12" s="90">
        <f>H12*F12</f>
        <v>270</v>
      </c>
      <c r="J12" s="88">
        <v>32</v>
      </c>
      <c r="K12" s="92">
        <f>J12/F12</f>
        <v>10.666666666666666</v>
      </c>
      <c r="L12" s="88">
        <v>415</v>
      </c>
      <c r="N12">
        <v>230</v>
      </c>
      <c r="O12" s="1">
        <v>25.4</v>
      </c>
      <c r="P12" s="13">
        <v>18000</v>
      </c>
    </row>
    <row r="13" spans="1:16" x14ac:dyDescent="0.35">
      <c r="A13" s="70" t="s">
        <v>471</v>
      </c>
      <c r="B13" s="88">
        <v>15</v>
      </c>
      <c r="C13" s="88">
        <v>25.4</v>
      </c>
      <c r="D13" s="88">
        <v>57</v>
      </c>
      <c r="E13" s="88">
        <v>30</v>
      </c>
      <c r="F13" s="92">
        <f t="shared" ref="F13" si="6">D13/B13</f>
        <v>3.8</v>
      </c>
      <c r="G13" s="88" t="s">
        <v>80</v>
      </c>
      <c r="H13" s="88">
        <v>90</v>
      </c>
      <c r="I13" s="90">
        <f t="shared" ref="I13" si="7">H13*F13</f>
        <v>342</v>
      </c>
      <c r="J13" s="88">
        <v>32</v>
      </c>
      <c r="K13" s="92">
        <f t="shared" ref="K13" si="8">J13/F13</f>
        <v>8.4210526315789469</v>
      </c>
      <c r="L13" s="88">
        <v>415</v>
      </c>
      <c r="N13">
        <v>230</v>
      </c>
      <c r="O13" s="1">
        <v>25.4</v>
      </c>
      <c r="P13" s="13">
        <v>18000</v>
      </c>
    </row>
    <row r="14" spans="1:16" x14ac:dyDescent="0.35">
      <c r="A14" s="70" t="s">
        <v>421</v>
      </c>
      <c r="B14" s="88">
        <v>12</v>
      </c>
      <c r="C14" s="88">
        <v>25.4</v>
      </c>
      <c r="D14" s="88">
        <v>57</v>
      </c>
      <c r="E14" s="88">
        <v>30</v>
      </c>
      <c r="F14" s="92">
        <f>D14/B14</f>
        <v>4.75</v>
      </c>
      <c r="G14" s="88" t="s">
        <v>80</v>
      </c>
      <c r="H14" s="88">
        <v>90</v>
      </c>
      <c r="I14" s="90">
        <f>H14*F14</f>
        <v>427.5</v>
      </c>
      <c r="J14" s="88">
        <v>32</v>
      </c>
      <c r="K14" s="92">
        <f>J14/F14</f>
        <v>6.7368421052631575</v>
      </c>
      <c r="L14" s="88">
        <v>415</v>
      </c>
      <c r="N14">
        <v>230</v>
      </c>
      <c r="O14" s="1">
        <v>25.4</v>
      </c>
      <c r="P14" s="13">
        <v>18000</v>
      </c>
    </row>
    <row r="15" spans="1:16" x14ac:dyDescent="0.35">
      <c r="A15" s="76"/>
      <c r="B15" s="75"/>
      <c r="C15" s="75"/>
      <c r="D15" s="75"/>
      <c r="E15" s="75"/>
      <c r="F15" s="93"/>
      <c r="G15" s="75"/>
      <c r="H15" s="75"/>
      <c r="I15" s="75"/>
      <c r="J15" s="75"/>
      <c r="K15" s="93"/>
      <c r="L15" s="75"/>
      <c r="M15" s="76"/>
      <c r="N15" s="76"/>
      <c r="O15" s="75"/>
      <c r="P15" s="76"/>
    </row>
    <row r="16" spans="1:16" x14ac:dyDescent="0.35">
      <c r="A16" s="35" t="s">
        <v>469</v>
      </c>
      <c r="B16" s="61">
        <v>19</v>
      </c>
      <c r="C16" s="61">
        <v>25.4</v>
      </c>
      <c r="D16" s="61">
        <v>57</v>
      </c>
      <c r="E16" s="61">
        <v>30</v>
      </c>
      <c r="F16" s="102">
        <f t="shared" ref="F16:F20" si="9">D16/B16</f>
        <v>3</v>
      </c>
      <c r="G16" s="61" t="s">
        <v>80</v>
      </c>
      <c r="H16" s="61">
        <v>150</v>
      </c>
      <c r="I16" s="103">
        <f>H16*F16</f>
        <v>450</v>
      </c>
      <c r="J16" s="61">
        <v>48</v>
      </c>
      <c r="K16" s="102">
        <f>J16/F16</f>
        <v>16</v>
      </c>
      <c r="L16" s="61">
        <v>415</v>
      </c>
      <c r="N16">
        <v>230</v>
      </c>
      <c r="O16" s="1">
        <v>25.4</v>
      </c>
      <c r="P16" s="13">
        <v>18000</v>
      </c>
    </row>
    <row r="17" spans="1:16" x14ac:dyDescent="0.35">
      <c r="A17" t="s">
        <v>228</v>
      </c>
      <c r="B17" s="6">
        <v>15</v>
      </c>
      <c r="C17" s="154">
        <v>25.4</v>
      </c>
      <c r="D17" s="6">
        <v>48</v>
      </c>
      <c r="E17" s="6">
        <v>30</v>
      </c>
      <c r="F17" s="91">
        <f t="shared" si="9"/>
        <v>3.2</v>
      </c>
      <c r="G17" s="6" t="s">
        <v>203</v>
      </c>
      <c r="H17" s="6">
        <v>150</v>
      </c>
      <c r="I17" s="89">
        <f>H17*F17</f>
        <v>480</v>
      </c>
      <c r="J17" s="6">
        <v>48</v>
      </c>
      <c r="K17" s="91">
        <f>J17/F17</f>
        <v>15</v>
      </c>
      <c r="L17" s="6">
        <v>415</v>
      </c>
      <c r="O17" s="1">
        <v>25.4</v>
      </c>
      <c r="P17" s="13">
        <v>22400</v>
      </c>
    </row>
    <row r="18" spans="1:16" x14ac:dyDescent="0.35">
      <c r="A18" t="s">
        <v>228</v>
      </c>
      <c r="B18" s="6">
        <v>15</v>
      </c>
      <c r="C18" s="154">
        <v>25.4</v>
      </c>
      <c r="D18" s="6">
        <v>57</v>
      </c>
      <c r="E18" s="6">
        <v>30</v>
      </c>
      <c r="F18" s="91">
        <f t="shared" si="9"/>
        <v>3.8</v>
      </c>
      <c r="G18" s="6" t="s">
        <v>203</v>
      </c>
      <c r="H18" s="6">
        <v>150</v>
      </c>
      <c r="I18" s="89">
        <f t="shared" ref="I18" si="10">H18*F18</f>
        <v>570</v>
      </c>
      <c r="J18" s="6">
        <v>48</v>
      </c>
      <c r="K18" s="91">
        <f>J18/F18</f>
        <v>12.631578947368421</v>
      </c>
      <c r="L18" s="6">
        <v>415</v>
      </c>
      <c r="N18">
        <v>288</v>
      </c>
      <c r="O18" s="1">
        <v>25.4</v>
      </c>
      <c r="P18" s="13">
        <v>22400</v>
      </c>
    </row>
    <row r="19" spans="1:16" x14ac:dyDescent="0.35">
      <c r="A19" s="70" t="s">
        <v>576</v>
      </c>
      <c r="B19" s="88">
        <v>19</v>
      </c>
      <c r="C19" s="88">
        <v>25.4</v>
      </c>
      <c r="D19" s="88">
        <v>57</v>
      </c>
      <c r="E19" s="88">
        <v>30</v>
      </c>
      <c r="F19" s="92">
        <f t="shared" si="9"/>
        <v>3</v>
      </c>
      <c r="G19" s="88" t="s">
        <v>203</v>
      </c>
      <c r="H19" s="88">
        <v>150</v>
      </c>
      <c r="I19" s="90">
        <f>H19*F19</f>
        <v>450</v>
      </c>
      <c r="J19" s="88">
        <v>48</v>
      </c>
      <c r="K19" s="92">
        <f t="shared" ref="K19" si="11">J19/F19</f>
        <v>16</v>
      </c>
      <c r="L19" s="88">
        <v>415</v>
      </c>
      <c r="N19">
        <v>288</v>
      </c>
      <c r="O19" s="1">
        <v>25.4</v>
      </c>
      <c r="P19" s="13">
        <v>22400</v>
      </c>
    </row>
    <row r="20" spans="1:16" x14ac:dyDescent="0.35">
      <c r="A20" s="70" t="s">
        <v>413</v>
      </c>
      <c r="B20" s="88">
        <v>12</v>
      </c>
      <c r="C20" s="88">
        <v>25.4</v>
      </c>
      <c r="D20" s="88">
        <v>57</v>
      </c>
      <c r="E20" s="88">
        <v>30</v>
      </c>
      <c r="F20" s="92">
        <f t="shared" si="9"/>
        <v>4.75</v>
      </c>
      <c r="G20" s="88" t="s">
        <v>203</v>
      </c>
      <c r="H20" s="88">
        <v>150</v>
      </c>
      <c r="I20" s="90">
        <f>H20*F20</f>
        <v>712.5</v>
      </c>
      <c r="J20" s="88">
        <v>48</v>
      </c>
      <c r="K20" s="92">
        <f>J20/F20</f>
        <v>10.105263157894736</v>
      </c>
      <c r="L20" s="88">
        <v>415</v>
      </c>
      <c r="N20">
        <v>288</v>
      </c>
      <c r="O20" s="1">
        <v>25.4</v>
      </c>
      <c r="P20" s="13">
        <v>22400</v>
      </c>
    </row>
    <row r="21" spans="1:16" x14ac:dyDescent="0.35">
      <c r="A21" s="76"/>
      <c r="B21" s="75"/>
      <c r="C21" s="75"/>
      <c r="D21" s="75"/>
      <c r="E21" s="75"/>
      <c r="F21" s="93"/>
      <c r="G21" s="75"/>
      <c r="H21" s="75"/>
      <c r="I21" s="75"/>
      <c r="J21" s="75"/>
      <c r="K21" s="93"/>
      <c r="L21" s="75"/>
      <c r="M21" s="76"/>
      <c r="N21" s="76"/>
      <c r="O21" s="75"/>
      <c r="P21" s="76"/>
    </row>
    <row r="22" spans="1:16" x14ac:dyDescent="0.35">
      <c r="A22" t="s">
        <v>107</v>
      </c>
      <c r="B22" s="6">
        <v>19</v>
      </c>
      <c r="C22" s="154">
        <v>25.4</v>
      </c>
      <c r="D22" s="6">
        <v>48</v>
      </c>
      <c r="E22" s="6">
        <v>30</v>
      </c>
      <c r="F22" s="91">
        <f>D22/B22</f>
        <v>2.5263157894736841</v>
      </c>
      <c r="G22" s="6" t="s">
        <v>203</v>
      </c>
      <c r="H22" s="6">
        <v>220</v>
      </c>
      <c r="I22" s="89">
        <f>H22*F22</f>
        <v>555.78947368421052</v>
      </c>
      <c r="J22" s="6">
        <v>24</v>
      </c>
      <c r="K22" s="91">
        <f>J22/F22</f>
        <v>9.5</v>
      </c>
      <c r="L22" s="6">
        <v>415</v>
      </c>
      <c r="O22" s="1">
        <v>25.4</v>
      </c>
      <c r="P22" s="13">
        <v>22400</v>
      </c>
    </row>
    <row r="23" spans="1:16" x14ac:dyDescent="0.35">
      <c r="A23" t="s">
        <v>107</v>
      </c>
      <c r="B23" s="6">
        <v>19</v>
      </c>
      <c r="C23" s="154">
        <v>25.4</v>
      </c>
      <c r="D23" s="6">
        <v>57</v>
      </c>
      <c r="E23" s="6">
        <v>30</v>
      </c>
      <c r="F23" s="91">
        <f>D23/B23</f>
        <v>3</v>
      </c>
      <c r="G23" s="6" t="s">
        <v>203</v>
      </c>
      <c r="H23" s="6">
        <v>220</v>
      </c>
      <c r="I23" s="89">
        <f>H23*F23</f>
        <v>660</v>
      </c>
      <c r="J23" s="6">
        <v>24</v>
      </c>
      <c r="K23" s="91">
        <f>J23/F23</f>
        <v>8</v>
      </c>
      <c r="L23" s="6">
        <v>415</v>
      </c>
      <c r="N23">
        <v>288</v>
      </c>
      <c r="O23" s="1">
        <v>25.4</v>
      </c>
      <c r="P23" s="13">
        <v>22400</v>
      </c>
    </row>
    <row r="24" spans="1:16" x14ac:dyDescent="0.35">
      <c r="A24" t="s">
        <v>107</v>
      </c>
      <c r="B24" s="6">
        <v>15</v>
      </c>
      <c r="C24" s="154">
        <v>25.4</v>
      </c>
      <c r="D24" s="6">
        <v>48</v>
      </c>
      <c r="E24" s="6">
        <v>30</v>
      </c>
      <c r="F24" s="91">
        <f t="shared" ref="F24" si="12">D24/B24</f>
        <v>3.2</v>
      </c>
      <c r="G24" s="6" t="s">
        <v>203</v>
      </c>
      <c r="H24" s="6">
        <v>220</v>
      </c>
      <c r="I24" s="89">
        <f t="shared" ref="I24" si="13">H24*F24</f>
        <v>704</v>
      </c>
      <c r="J24" s="6">
        <v>24</v>
      </c>
      <c r="K24" s="91">
        <f t="shared" ref="K24" si="14">J24/F24</f>
        <v>7.5</v>
      </c>
      <c r="L24" s="6">
        <v>415</v>
      </c>
      <c r="O24" s="1">
        <v>25.4</v>
      </c>
      <c r="P24" s="13">
        <v>22400</v>
      </c>
    </row>
    <row r="25" spans="1:16" x14ac:dyDescent="0.35">
      <c r="A25" s="70" t="s">
        <v>415</v>
      </c>
      <c r="B25" s="88">
        <v>15</v>
      </c>
      <c r="C25" s="88">
        <v>25.4</v>
      </c>
      <c r="D25" s="88">
        <v>57</v>
      </c>
      <c r="E25" s="88">
        <v>30</v>
      </c>
      <c r="F25" s="92">
        <f>D25/B25</f>
        <v>3.8</v>
      </c>
      <c r="G25" s="88" t="s">
        <v>203</v>
      </c>
      <c r="H25" s="88">
        <v>220</v>
      </c>
      <c r="I25" s="90">
        <f>H25*F25</f>
        <v>836</v>
      </c>
      <c r="J25" s="88">
        <v>24</v>
      </c>
      <c r="K25" s="92">
        <f>J25/F25</f>
        <v>6.3157894736842106</v>
      </c>
      <c r="L25" s="88">
        <v>415</v>
      </c>
      <c r="N25">
        <v>288</v>
      </c>
      <c r="O25" s="1">
        <v>25.4</v>
      </c>
      <c r="P25" s="13">
        <v>22400</v>
      </c>
    </row>
    <row r="26" spans="1:16" x14ac:dyDescent="0.35">
      <c r="A26" t="s">
        <v>107</v>
      </c>
      <c r="B26" s="6">
        <v>12</v>
      </c>
      <c r="C26" s="154">
        <v>25.4</v>
      </c>
      <c r="D26" s="6">
        <v>48</v>
      </c>
      <c r="E26" s="6">
        <v>30</v>
      </c>
      <c r="F26" s="91">
        <f>D26/B26</f>
        <v>4</v>
      </c>
      <c r="G26" s="6" t="s">
        <v>203</v>
      </c>
      <c r="H26" s="6">
        <v>220</v>
      </c>
      <c r="I26" s="89">
        <f>H26*F26</f>
        <v>880</v>
      </c>
      <c r="J26" s="6">
        <v>24</v>
      </c>
      <c r="K26" s="91">
        <f>J26/F26</f>
        <v>6</v>
      </c>
      <c r="L26" s="6">
        <v>415</v>
      </c>
      <c r="O26" s="1">
        <v>25.4</v>
      </c>
      <c r="P26" s="13">
        <v>22400</v>
      </c>
    </row>
    <row r="27" spans="1:16" x14ac:dyDescent="0.35">
      <c r="A27" s="70" t="s">
        <v>414</v>
      </c>
      <c r="B27" s="88">
        <v>12</v>
      </c>
      <c r="C27" s="88">
        <v>25.4</v>
      </c>
      <c r="D27" s="88">
        <v>57</v>
      </c>
      <c r="E27" s="88">
        <v>30</v>
      </c>
      <c r="F27" s="92">
        <f>D27/B27</f>
        <v>4.75</v>
      </c>
      <c r="G27" s="88" t="s">
        <v>203</v>
      </c>
      <c r="H27" s="88">
        <v>220</v>
      </c>
      <c r="I27" s="90">
        <f>H27*F27</f>
        <v>1045</v>
      </c>
      <c r="J27" s="88">
        <v>24</v>
      </c>
      <c r="K27" s="92">
        <f>J27/F27</f>
        <v>5.0526315789473681</v>
      </c>
      <c r="L27" s="88">
        <v>415</v>
      </c>
      <c r="N27">
        <v>288</v>
      </c>
      <c r="O27" s="1">
        <v>25.4</v>
      </c>
      <c r="P27" s="13">
        <v>22400</v>
      </c>
    </row>
    <row r="28" spans="1:16" x14ac:dyDescent="0.35">
      <c r="F28" s="91"/>
      <c r="I28" s="89"/>
      <c r="K28" s="91"/>
    </row>
    <row r="29" spans="1:16" x14ac:dyDescent="0.35">
      <c r="A29" s="143" t="s">
        <v>568</v>
      </c>
      <c r="B29" s="6">
        <v>19</v>
      </c>
      <c r="C29" s="6">
        <v>40</v>
      </c>
      <c r="D29" s="6">
        <v>57</v>
      </c>
      <c r="E29" s="6">
        <v>40</v>
      </c>
      <c r="F29" s="91">
        <f t="shared" ref="F29:F34" si="15">D29/B29</f>
        <v>3</v>
      </c>
      <c r="G29" s="6" t="s">
        <v>205</v>
      </c>
      <c r="H29" s="1">
        <v>200</v>
      </c>
      <c r="I29" s="89">
        <f t="shared" ref="I29:I34" si="16">H29*F29</f>
        <v>600</v>
      </c>
      <c r="J29" s="1">
        <v>24</v>
      </c>
      <c r="K29" s="91">
        <f t="shared" ref="K29:K34" si="17">J29/F29</f>
        <v>8</v>
      </c>
      <c r="L29" s="6" t="s">
        <v>557</v>
      </c>
      <c r="O29" s="6">
        <v>40</v>
      </c>
      <c r="P29" s="6">
        <v>29000</v>
      </c>
    </row>
    <row r="30" spans="1:16" x14ac:dyDescent="0.35">
      <c r="A30" t="s">
        <v>569</v>
      </c>
      <c r="B30" s="6">
        <v>19</v>
      </c>
      <c r="C30" s="6">
        <v>40</v>
      </c>
      <c r="D30" s="6">
        <v>57</v>
      </c>
      <c r="E30" s="6">
        <v>40</v>
      </c>
      <c r="F30" s="91">
        <f t="shared" si="15"/>
        <v>3</v>
      </c>
      <c r="G30" s="6" t="s">
        <v>205</v>
      </c>
      <c r="H30" s="6">
        <v>300</v>
      </c>
      <c r="I30" s="89">
        <f t="shared" si="16"/>
        <v>900</v>
      </c>
      <c r="J30" s="1">
        <v>24</v>
      </c>
      <c r="K30" s="91">
        <f t="shared" si="17"/>
        <v>8</v>
      </c>
      <c r="L30" s="6" t="s">
        <v>557</v>
      </c>
      <c r="O30" s="6">
        <v>40</v>
      </c>
      <c r="P30" s="6">
        <v>29000</v>
      </c>
    </row>
    <row r="31" spans="1:16" x14ac:dyDescent="0.35">
      <c r="A31" s="143" t="s">
        <v>570</v>
      </c>
      <c r="B31" s="6">
        <v>19</v>
      </c>
      <c r="C31" s="6">
        <v>40</v>
      </c>
      <c r="D31" s="6">
        <v>57</v>
      </c>
      <c r="E31" s="6">
        <v>40</v>
      </c>
      <c r="F31" s="91">
        <f t="shared" si="15"/>
        <v>3</v>
      </c>
      <c r="G31" s="6" t="s">
        <v>207</v>
      </c>
      <c r="H31" s="6">
        <v>400</v>
      </c>
      <c r="I31" s="89">
        <f t="shared" si="16"/>
        <v>1200</v>
      </c>
      <c r="J31" s="1">
        <v>24</v>
      </c>
      <c r="K31" s="91">
        <f t="shared" si="17"/>
        <v>8</v>
      </c>
      <c r="L31" s="6" t="s">
        <v>557</v>
      </c>
      <c r="O31" s="6">
        <v>40</v>
      </c>
    </row>
    <row r="32" spans="1:16" x14ac:dyDescent="0.35">
      <c r="A32" t="s">
        <v>571</v>
      </c>
      <c r="B32" s="6">
        <v>19</v>
      </c>
      <c r="C32" s="6">
        <v>55</v>
      </c>
      <c r="D32" s="6">
        <v>57</v>
      </c>
      <c r="E32" s="6">
        <v>55</v>
      </c>
      <c r="F32" s="91">
        <f t="shared" si="15"/>
        <v>3</v>
      </c>
      <c r="G32" s="6" t="s">
        <v>207</v>
      </c>
      <c r="H32" s="6">
        <v>600</v>
      </c>
      <c r="I32" s="89">
        <f t="shared" si="16"/>
        <v>1800</v>
      </c>
      <c r="J32" s="1">
        <v>24</v>
      </c>
      <c r="K32" s="91">
        <f t="shared" si="17"/>
        <v>8</v>
      </c>
      <c r="L32" s="6" t="s">
        <v>557</v>
      </c>
      <c r="O32" s="6">
        <v>40</v>
      </c>
    </row>
    <row r="33" spans="1:16" x14ac:dyDescent="0.35">
      <c r="A33" t="s">
        <v>572</v>
      </c>
      <c r="B33" s="6">
        <v>19</v>
      </c>
      <c r="C33" s="6">
        <v>55</v>
      </c>
      <c r="D33" s="6">
        <v>57</v>
      </c>
      <c r="E33" s="6">
        <v>55</v>
      </c>
      <c r="F33" s="91">
        <f t="shared" si="15"/>
        <v>3</v>
      </c>
      <c r="G33" s="6" t="s">
        <v>209</v>
      </c>
      <c r="H33" s="6">
        <v>800</v>
      </c>
      <c r="I33" s="89">
        <f t="shared" si="16"/>
        <v>2400</v>
      </c>
      <c r="J33" s="1">
        <v>24</v>
      </c>
      <c r="K33" s="91">
        <f t="shared" si="17"/>
        <v>8</v>
      </c>
      <c r="L33" s="6" t="s">
        <v>557</v>
      </c>
      <c r="O33" s="6">
        <v>40</v>
      </c>
    </row>
    <row r="34" spans="1:16" x14ac:dyDescent="0.35">
      <c r="A34" s="35" t="s">
        <v>556</v>
      </c>
      <c r="B34" s="61">
        <v>19</v>
      </c>
      <c r="C34" s="61">
        <v>55</v>
      </c>
      <c r="D34" s="61">
        <v>57</v>
      </c>
      <c r="E34" s="61">
        <v>55</v>
      </c>
      <c r="F34" s="102">
        <f t="shared" si="15"/>
        <v>3</v>
      </c>
      <c r="G34" s="61"/>
      <c r="H34" s="61">
        <v>1200</v>
      </c>
      <c r="I34" s="103">
        <f t="shared" si="16"/>
        <v>3600</v>
      </c>
      <c r="J34" s="66">
        <v>24</v>
      </c>
      <c r="K34" s="102">
        <f t="shared" si="17"/>
        <v>8</v>
      </c>
      <c r="L34" s="61" t="s">
        <v>557</v>
      </c>
      <c r="M34" s="35"/>
      <c r="N34" s="35"/>
      <c r="O34" s="61">
        <v>40</v>
      </c>
      <c r="P34" s="35"/>
    </row>
    <row r="52" spans="1:12" x14ac:dyDescent="0.35">
      <c r="A52" s="3" t="s">
        <v>492</v>
      </c>
      <c r="B52" s="6">
        <v>11</v>
      </c>
      <c r="D52" s="6">
        <v>61</v>
      </c>
      <c r="F52" s="6">
        <f>D52/B52</f>
        <v>5.5454545454545459</v>
      </c>
      <c r="G52" s="6" t="s">
        <v>80</v>
      </c>
      <c r="H52" s="1">
        <v>20</v>
      </c>
      <c r="I52" s="1">
        <f>H52*F52</f>
        <v>110.90909090909092</v>
      </c>
      <c r="J52" s="1">
        <v>34</v>
      </c>
      <c r="K52" s="91">
        <f t="shared" ref="K52:K57" si="18">J52/F52</f>
        <v>6.1311475409836058</v>
      </c>
      <c r="L52" s="6">
        <v>415</v>
      </c>
    </row>
    <row r="53" spans="1:12" x14ac:dyDescent="0.35">
      <c r="A53" s="3" t="s">
        <v>216</v>
      </c>
      <c r="B53" s="6">
        <v>9</v>
      </c>
      <c r="D53" s="6">
        <v>50</v>
      </c>
      <c r="F53" s="6">
        <f t="shared" ref="F53:F54" si="19">D53/B53</f>
        <v>5.5555555555555554</v>
      </c>
      <c r="G53" s="6" t="s">
        <v>203</v>
      </c>
      <c r="H53" s="1">
        <v>62</v>
      </c>
      <c r="I53" s="1">
        <f t="shared" ref="I53:I56" si="20">H53*F53</f>
        <v>344.44444444444446</v>
      </c>
      <c r="J53" s="1">
        <v>34</v>
      </c>
      <c r="K53" s="91">
        <f t="shared" si="18"/>
        <v>6.12</v>
      </c>
      <c r="L53" s="6">
        <v>415</v>
      </c>
    </row>
    <row r="54" spans="1:12" x14ac:dyDescent="0.35">
      <c r="A54" s="3" t="s">
        <v>217</v>
      </c>
      <c r="B54" s="6">
        <v>10</v>
      </c>
      <c r="D54" s="6">
        <v>64</v>
      </c>
      <c r="F54" s="6">
        <f t="shared" si="19"/>
        <v>6.4</v>
      </c>
      <c r="G54" s="6" t="s">
        <v>203</v>
      </c>
      <c r="H54" s="1">
        <v>95</v>
      </c>
      <c r="I54" s="1">
        <f t="shared" si="20"/>
        <v>608</v>
      </c>
      <c r="J54" s="1">
        <v>22</v>
      </c>
      <c r="K54" s="91">
        <f t="shared" si="18"/>
        <v>3.4375</v>
      </c>
      <c r="L54" s="6">
        <v>415</v>
      </c>
    </row>
    <row r="55" spans="1:12" x14ac:dyDescent="0.35">
      <c r="A55" s="3" t="s">
        <v>493</v>
      </c>
      <c r="B55" s="6">
        <v>9</v>
      </c>
      <c r="D55" s="6">
        <v>57</v>
      </c>
      <c r="F55" s="6">
        <f t="shared" ref="F55:F57" si="21">D55/B55</f>
        <v>6.333333333333333</v>
      </c>
      <c r="G55" s="6" t="s">
        <v>205</v>
      </c>
      <c r="H55" s="6">
        <v>128</v>
      </c>
      <c r="I55" s="1">
        <f>H55*F55</f>
        <v>810.66666666666663</v>
      </c>
      <c r="J55" s="6">
        <v>22</v>
      </c>
      <c r="K55" s="91">
        <f>J55/F55</f>
        <v>3.4736842105263159</v>
      </c>
      <c r="L55" s="6">
        <v>415</v>
      </c>
    </row>
    <row r="56" spans="1:12" x14ac:dyDescent="0.35">
      <c r="A56" s="3" t="s">
        <v>494</v>
      </c>
      <c r="B56" s="6">
        <v>11</v>
      </c>
      <c r="D56" s="6">
        <v>48</v>
      </c>
      <c r="F56" s="6">
        <f t="shared" si="21"/>
        <v>4.3636363636363633</v>
      </c>
      <c r="G56" s="6" t="s">
        <v>207</v>
      </c>
      <c r="H56" s="6">
        <v>369</v>
      </c>
      <c r="I56" s="1">
        <f t="shared" si="20"/>
        <v>1610.181818181818</v>
      </c>
      <c r="J56" s="6">
        <v>15</v>
      </c>
      <c r="K56" s="91">
        <f t="shared" si="18"/>
        <v>3.4375000000000004</v>
      </c>
      <c r="L56" s="6">
        <v>415</v>
      </c>
    </row>
    <row r="57" spans="1:12" x14ac:dyDescent="0.35">
      <c r="A57" t="s">
        <v>495</v>
      </c>
      <c r="B57" s="6">
        <v>14</v>
      </c>
      <c r="D57" s="6">
        <v>72</v>
      </c>
      <c r="F57" s="6">
        <f t="shared" si="21"/>
        <v>5.1428571428571432</v>
      </c>
      <c r="G57" s="6" t="s">
        <v>80</v>
      </c>
      <c r="H57" s="6">
        <v>428</v>
      </c>
      <c r="I57" s="1">
        <f>H57*F57</f>
        <v>2201.1428571428573</v>
      </c>
      <c r="J57" s="6">
        <v>16.5</v>
      </c>
      <c r="K57" s="91">
        <f t="shared" si="18"/>
        <v>3.208333333333333</v>
      </c>
      <c r="L57" s="6">
        <v>415</v>
      </c>
    </row>
    <row r="59" spans="1:12" x14ac:dyDescent="0.35">
      <c r="A59" s="3" t="s">
        <v>215</v>
      </c>
      <c r="B59" s="6">
        <v>19</v>
      </c>
      <c r="D59" s="6">
        <v>57</v>
      </c>
      <c r="F59" s="6">
        <f t="shared" ref="F59:F61" si="22">D59/B59</f>
        <v>3</v>
      </c>
      <c r="G59" s="6" t="s">
        <v>80</v>
      </c>
      <c r="H59" s="1">
        <v>15</v>
      </c>
      <c r="I59" s="1">
        <f>H59*F59</f>
        <v>45</v>
      </c>
      <c r="J59" s="1">
        <v>34</v>
      </c>
      <c r="K59" s="91">
        <f>J59/F59</f>
        <v>11.333333333333334</v>
      </c>
      <c r="L59" s="6">
        <v>230</v>
      </c>
    </row>
    <row r="60" spans="1:12" x14ac:dyDescent="0.35">
      <c r="A60" s="3" t="s">
        <v>216</v>
      </c>
      <c r="B60" s="6">
        <v>19</v>
      </c>
      <c r="D60" s="6">
        <v>57</v>
      </c>
      <c r="F60" s="6">
        <f t="shared" si="22"/>
        <v>3</v>
      </c>
      <c r="G60" s="6" t="s">
        <v>80</v>
      </c>
      <c r="H60" s="1">
        <v>62</v>
      </c>
      <c r="I60" s="1">
        <f>H60*F60</f>
        <v>186</v>
      </c>
      <c r="J60" s="1">
        <v>34</v>
      </c>
      <c r="K60" s="91">
        <f>J60/F60</f>
        <v>11.333333333333334</v>
      </c>
      <c r="L60" s="6">
        <v>230</v>
      </c>
    </row>
    <row r="61" spans="1:12" x14ac:dyDescent="0.35">
      <c r="A61" s="3" t="s">
        <v>217</v>
      </c>
      <c r="B61" s="6">
        <v>19</v>
      </c>
      <c r="D61" s="6">
        <v>57</v>
      </c>
      <c r="F61" s="6">
        <f t="shared" si="22"/>
        <v>3</v>
      </c>
      <c r="G61" s="6" t="s">
        <v>80</v>
      </c>
      <c r="H61" s="1">
        <v>95</v>
      </c>
      <c r="I61" s="1">
        <f t="shared" ref="I61" si="23">H61*F61</f>
        <v>285</v>
      </c>
      <c r="J61" s="1">
        <v>22</v>
      </c>
      <c r="K61" s="91">
        <f t="shared" ref="K61" si="24">J61/F61</f>
        <v>7.333333333333333</v>
      </c>
      <c r="L61" s="6">
        <v>230</v>
      </c>
    </row>
    <row r="62" spans="1:12" x14ac:dyDescent="0.35">
      <c r="F62" s="91"/>
      <c r="K62" s="91"/>
    </row>
    <row r="63" spans="1:12" x14ac:dyDescent="0.35">
      <c r="A63" t="s">
        <v>496</v>
      </c>
      <c r="B63" s="6">
        <v>19</v>
      </c>
      <c r="D63" s="6">
        <v>57</v>
      </c>
      <c r="F63" s="6">
        <f t="shared" ref="F63" si="25">D63/B63</f>
        <v>3</v>
      </c>
      <c r="G63" s="6" t="s">
        <v>80</v>
      </c>
      <c r="H63" s="1">
        <v>100</v>
      </c>
      <c r="I63" s="1">
        <f>H63*F63</f>
        <v>300</v>
      </c>
      <c r="J63" s="1">
        <v>28</v>
      </c>
      <c r="K63" s="91">
        <f t="shared" ref="K63" si="26">J63/F63</f>
        <v>9.3333333333333339</v>
      </c>
      <c r="L63" s="6">
        <v>415</v>
      </c>
    </row>
    <row r="64" spans="1:12" x14ac:dyDescent="0.35">
      <c r="A64" t="s">
        <v>497</v>
      </c>
      <c r="B64" s="6">
        <v>15</v>
      </c>
      <c r="D64" s="6">
        <v>57</v>
      </c>
      <c r="F64" s="6">
        <f t="shared" ref="F64" si="27">D64/B64</f>
        <v>3.8</v>
      </c>
      <c r="G64" s="6" t="s">
        <v>80</v>
      </c>
      <c r="H64" s="1">
        <v>160</v>
      </c>
      <c r="I64" s="1">
        <f>H64*F64</f>
        <v>608</v>
      </c>
      <c r="J64" s="1">
        <v>28</v>
      </c>
      <c r="K64" s="91">
        <f t="shared" ref="K64" si="28">J64/F64</f>
        <v>7.3684210526315796</v>
      </c>
      <c r="L64" s="6">
        <v>415</v>
      </c>
    </row>
    <row r="65" spans="1:21" x14ac:dyDescent="0.35">
      <c r="F65" s="91"/>
      <c r="K65" s="91"/>
    </row>
    <row r="66" spans="1:21" x14ac:dyDescent="0.35">
      <c r="A66" s="3" t="s">
        <v>501</v>
      </c>
      <c r="B66" s="6">
        <v>19</v>
      </c>
      <c r="D66" s="6">
        <v>57</v>
      </c>
      <c r="F66" s="6">
        <f>D66/B66</f>
        <v>3</v>
      </c>
      <c r="G66" s="6" t="s">
        <v>80</v>
      </c>
      <c r="H66" s="1">
        <v>70</v>
      </c>
      <c r="I66" s="1">
        <f>H66*F66</f>
        <v>210</v>
      </c>
      <c r="J66" s="1">
        <v>28</v>
      </c>
      <c r="K66" s="91">
        <f t="shared" ref="K66" si="29">J66/F66</f>
        <v>9.3333333333333339</v>
      </c>
      <c r="L66" s="6">
        <v>230</v>
      </c>
      <c r="M66" s="1"/>
      <c r="N66" s="1"/>
      <c r="O66" s="1"/>
      <c r="P66" s="1"/>
      <c r="R66" s="6"/>
      <c r="U66" s="98"/>
    </row>
    <row r="68" spans="1:21" x14ac:dyDescent="0.35">
      <c r="A68" t="s">
        <v>546</v>
      </c>
      <c r="B68" s="6">
        <v>15</v>
      </c>
      <c r="D68" s="6">
        <v>57</v>
      </c>
      <c r="F68" s="6">
        <f t="shared" ref="F68:F72" si="30">D68/B68</f>
        <v>3.8</v>
      </c>
      <c r="G68" s="6" t="s">
        <v>203</v>
      </c>
      <c r="H68" s="6">
        <v>200</v>
      </c>
      <c r="I68" s="1">
        <f t="shared" ref="I68:I69" si="31">H68*F68</f>
        <v>760</v>
      </c>
      <c r="J68" s="6">
        <v>24</v>
      </c>
      <c r="K68" s="91">
        <f t="shared" ref="K68:K69" si="32">J68/F68</f>
        <v>6.3157894736842106</v>
      </c>
      <c r="L68" s="6">
        <v>415</v>
      </c>
      <c r="O68" s="6">
        <v>40</v>
      </c>
    </row>
    <row r="69" spans="1:21" x14ac:dyDescent="0.35">
      <c r="A69" t="s">
        <v>545</v>
      </c>
      <c r="B69" s="6">
        <v>15</v>
      </c>
      <c r="D69" s="6">
        <v>57</v>
      </c>
      <c r="F69" s="6">
        <f t="shared" si="30"/>
        <v>3.8</v>
      </c>
      <c r="G69" s="6" t="s">
        <v>205</v>
      </c>
      <c r="H69" s="6">
        <v>300</v>
      </c>
      <c r="I69" s="1">
        <f t="shared" si="31"/>
        <v>1140</v>
      </c>
      <c r="J69" s="6">
        <v>24</v>
      </c>
      <c r="K69" s="91">
        <f t="shared" si="32"/>
        <v>6.3157894736842106</v>
      </c>
      <c r="L69" s="6">
        <v>415</v>
      </c>
      <c r="O69" s="6">
        <v>40</v>
      </c>
    </row>
    <row r="70" spans="1:21" x14ac:dyDescent="0.35">
      <c r="A70" t="s">
        <v>544</v>
      </c>
      <c r="B70" s="6">
        <v>15</v>
      </c>
      <c r="D70" s="6">
        <v>57</v>
      </c>
      <c r="F70" s="6">
        <f>D70/B70</f>
        <v>3.8</v>
      </c>
      <c r="G70" s="6" t="s">
        <v>205</v>
      </c>
      <c r="H70" s="6">
        <v>400</v>
      </c>
      <c r="I70" s="1">
        <f>H70*F70</f>
        <v>1520</v>
      </c>
      <c r="J70" s="6">
        <v>24</v>
      </c>
      <c r="K70" s="91">
        <f>J70/F70</f>
        <v>6.3157894736842106</v>
      </c>
      <c r="L70" s="6">
        <v>415</v>
      </c>
      <c r="O70" s="6">
        <v>40</v>
      </c>
    </row>
    <row r="71" spans="1:21" x14ac:dyDescent="0.35">
      <c r="A71" t="s">
        <v>547</v>
      </c>
      <c r="B71" s="6">
        <v>15</v>
      </c>
      <c r="D71" s="6">
        <v>57</v>
      </c>
      <c r="F71" s="6">
        <f t="shared" si="30"/>
        <v>3.8</v>
      </c>
      <c r="H71" s="6">
        <v>600</v>
      </c>
      <c r="I71" s="1">
        <f t="shared" ref="I71:I73" si="33">H71*F71</f>
        <v>2280</v>
      </c>
      <c r="J71" s="6">
        <v>24</v>
      </c>
      <c r="K71" s="91">
        <f t="shared" ref="K71:K73" si="34">J71/F71</f>
        <v>6.3157894736842106</v>
      </c>
      <c r="L71" s="6">
        <v>415</v>
      </c>
      <c r="O71" s="6">
        <v>55</v>
      </c>
    </row>
    <row r="72" spans="1:21" x14ac:dyDescent="0.35">
      <c r="A72" t="s">
        <v>548</v>
      </c>
      <c r="B72" s="6">
        <v>15</v>
      </c>
      <c r="D72" s="6">
        <v>57</v>
      </c>
      <c r="F72" s="6">
        <f t="shared" si="30"/>
        <v>3.8</v>
      </c>
      <c r="H72" s="6">
        <v>800</v>
      </c>
      <c r="I72" s="1">
        <f t="shared" si="33"/>
        <v>3040</v>
      </c>
      <c r="J72" s="6">
        <v>24</v>
      </c>
      <c r="K72" s="91">
        <f t="shared" si="34"/>
        <v>6.3157894736842106</v>
      </c>
      <c r="L72" s="6">
        <v>415</v>
      </c>
      <c r="O72" s="6">
        <v>55</v>
      </c>
    </row>
    <row r="73" spans="1:21" x14ac:dyDescent="0.35">
      <c r="A73" t="s">
        <v>549</v>
      </c>
      <c r="B73" s="6">
        <v>15</v>
      </c>
      <c r="D73" s="6">
        <v>57</v>
      </c>
      <c r="F73" s="6">
        <f>D73/B73</f>
        <v>3.8</v>
      </c>
      <c r="H73" s="6">
        <v>1200</v>
      </c>
      <c r="I73" s="1">
        <f t="shared" si="33"/>
        <v>4560</v>
      </c>
      <c r="J73" s="6">
        <v>24</v>
      </c>
      <c r="K73" s="91">
        <f t="shared" si="34"/>
        <v>6.3157894736842106</v>
      </c>
      <c r="L73" s="6">
        <v>415</v>
      </c>
      <c r="O73" s="6">
        <v>55</v>
      </c>
    </row>
    <row r="78" spans="1:21" x14ac:dyDescent="0.35">
      <c r="F78" s="91"/>
      <c r="K78" s="91"/>
    </row>
    <row r="79" spans="1:21" x14ac:dyDescent="0.35">
      <c r="F79" s="91"/>
    </row>
    <row r="80" spans="1:21" x14ac:dyDescent="0.35">
      <c r="D80" s="6" t="s">
        <v>422</v>
      </c>
    </row>
    <row r="81" spans="13:22" x14ac:dyDescent="0.35">
      <c r="M81" s="6" t="s">
        <v>423</v>
      </c>
      <c r="N81" s="6">
        <v>122.5</v>
      </c>
      <c r="R81" s="85" t="s">
        <v>404</v>
      </c>
      <c r="S81" s="85" t="s">
        <v>405</v>
      </c>
      <c r="T81" s="86">
        <v>8</v>
      </c>
      <c r="U81" s="85" t="s">
        <v>406</v>
      </c>
      <c r="V81" s="86">
        <v>179.04</v>
      </c>
    </row>
    <row r="82" spans="13:22" ht="29" x14ac:dyDescent="0.35">
      <c r="M82" s="6" t="s">
        <v>424</v>
      </c>
      <c r="N82" s="6">
        <v>101</v>
      </c>
      <c r="R82" s="85" t="s">
        <v>407</v>
      </c>
      <c r="S82" s="85" t="s">
        <v>408</v>
      </c>
      <c r="T82" s="86">
        <v>3</v>
      </c>
      <c r="U82" s="85" t="s">
        <v>406</v>
      </c>
      <c r="V82" s="86">
        <v>300.41000000000003</v>
      </c>
    </row>
    <row r="83" spans="13:22" x14ac:dyDescent="0.35">
      <c r="M83" s="6" t="s">
        <v>425</v>
      </c>
      <c r="N83" s="6" t="e">
        <f>((N81*9.81)*N82)/#REF!</f>
        <v>#REF!</v>
      </c>
      <c r="R83" s="85" t="s">
        <v>409</v>
      </c>
      <c r="S83" s="85" t="s">
        <v>410</v>
      </c>
      <c r="T83" s="86">
        <v>1</v>
      </c>
      <c r="U83" s="85" t="s">
        <v>406</v>
      </c>
      <c r="V83" s="86">
        <v>472.24</v>
      </c>
    </row>
    <row r="84" spans="13:22" x14ac:dyDescent="0.35">
      <c r="R84" s="85" t="s">
        <v>411</v>
      </c>
      <c r="S84" s="85" t="s">
        <v>412</v>
      </c>
      <c r="T84" s="86">
        <v>1</v>
      </c>
      <c r="U84" s="85" t="s">
        <v>406</v>
      </c>
      <c r="V84" s="86">
        <v>923.01</v>
      </c>
    </row>
  </sheetData>
  <phoneticPr fontId="1" type="noConversion"/>
  <pageMargins left="0.7" right="0.7" top="0.75" bottom="0.75" header="0.3" footer="0.3"/>
  <legacyDrawing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BBB0E4-3072-46AD-B687-93FC8399DD89}">
  <dimension ref="A1:K18"/>
  <sheetViews>
    <sheetView workbookViewId="0">
      <selection activeCell="K3" sqref="K3"/>
    </sheetView>
  </sheetViews>
  <sheetFormatPr defaultRowHeight="14.5" x14ac:dyDescent="0.35"/>
  <cols>
    <col min="1" max="1" width="8.7265625" style="6"/>
    <col min="2" max="2" width="10.54296875" style="6" customWidth="1"/>
    <col min="3" max="3" width="24" style="6" customWidth="1"/>
    <col min="4" max="4" width="21.54296875" style="6" customWidth="1"/>
    <col min="5" max="5" width="24.81640625" style="6" customWidth="1"/>
    <col min="6" max="6" width="21.26953125" style="6" bestFit="1" customWidth="1"/>
    <col min="7" max="7" width="20.26953125" style="6" customWidth="1"/>
    <col min="8" max="8" width="15.54296875" style="6" customWidth="1"/>
    <col min="9" max="9" width="18.54296875" style="6" customWidth="1"/>
    <col min="10" max="10" width="8.7265625" style="6"/>
    <col min="11" max="11" width="20.81640625" customWidth="1"/>
  </cols>
  <sheetData>
    <row r="1" spans="2:11" x14ac:dyDescent="0.35">
      <c r="K1" t="s">
        <v>418</v>
      </c>
    </row>
    <row r="2" spans="2:11" x14ac:dyDescent="0.35">
      <c r="B2" s="9" t="s">
        <v>200</v>
      </c>
      <c r="C2" s="9" t="s">
        <v>201</v>
      </c>
      <c r="D2" s="9" t="s">
        <v>558</v>
      </c>
      <c r="E2" s="9" t="s">
        <v>202</v>
      </c>
      <c r="F2" s="9" t="s">
        <v>559</v>
      </c>
      <c r="G2" s="9" t="s">
        <v>213</v>
      </c>
      <c r="H2" s="9" t="s">
        <v>214</v>
      </c>
      <c r="I2" s="9" t="s">
        <v>243</v>
      </c>
      <c r="J2" s="9" t="s">
        <v>294</v>
      </c>
    </row>
    <row r="3" spans="2:11" x14ac:dyDescent="0.35">
      <c r="B3" s="144" t="s">
        <v>80</v>
      </c>
      <c r="C3" s="144">
        <v>12</v>
      </c>
      <c r="D3" s="144">
        <v>25.4</v>
      </c>
      <c r="E3" s="144">
        <v>57</v>
      </c>
      <c r="F3" s="144">
        <v>30</v>
      </c>
      <c r="G3" s="144">
        <v>18000</v>
      </c>
      <c r="H3" s="145">
        <f>0.5*25.4</f>
        <v>12.7</v>
      </c>
      <c r="I3" s="144">
        <v>17999</v>
      </c>
      <c r="J3" s="144">
        <f>E3/C3</f>
        <v>4.75</v>
      </c>
      <c r="K3" s="145" t="s">
        <v>416</v>
      </c>
    </row>
    <row r="4" spans="2:11" x14ac:dyDescent="0.35">
      <c r="B4" s="144" t="s">
        <v>80</v>
      </c>
      <c r="C4" s="144">
        <v>15</v>
      </c>
      <c r="D4" s="144">
        <v>25.4</v>
      </c>
      <c r="E4" s="144">
        <v>57</v>
      </c>
      <c r="F4" s="144">
        <v>30</v>
      </c>
      <c r="G4" s="144">
        <v>18000</v>
      </c>
      <c r="H4" s="145">
        <f>0.5*25.4</f>
        <v>12.7</v>
      </c>
      <c r="I4" s="144">
        <v>18000</v>
      </c>
      <c r="J4" s="144">
        <f>E4/C4</f>
        <v>3.8</v>
      </c>
      <c r="K4" s="145" t="s">
        <v>416</v>
      </c>
    </row>
    <row r="5" spans="2:11" x14ac:dyDescent="0.35">
      <c r="B5" s="144" t="s">
        <v>80</v>
      </c>
      <c r="C5" s="144">
        <v>19</v>
      </c>
      <c r="D5" s="144">
        <v>25.4</v>
      </c>
      <c r="E5" s="144">
        <v>57</v>
      </c>
      <c r="F5" s="144">
        <v>30</v>
      </c>
      <c r="G5" s="144">
        <v>18000</v>
      </c>
      <c r="H5" s="145">
        <f>0.5*25.4</f>
        <v>12.7</v>
      </c>
      <c r="I5" s="144">
        <v>18000</v>
      </c>
      <c r="J5" s="144">
        <f t="shared" ref="J5:J8" si="0">E5/C5</f>
        <v>3</v>
      </c>
      <c r="K5" s="145" t="s">
        <v>416</v>
      </c>
    </row>
    <row r="6" spans="2:11" x14ac:dyDescent="0.35">
      <c r="B6" s="146" t="s">
        <v>203</v>
      </c>
      <c r="C6" s="147">
        <v>12</v>
      </c>
      <c r="D6" s="147">
        <v>25.4</v>
      </c>
      <c r="E6" s="147">
        <v>57</v>
      </c>
      <c r="F6" s="147" t="s">
        <v>204</v>
      </c>
      <c r="G6" s="147">
        <v>22400</v>
      </c>
      <c r="H6" s="148">
        <f>0.625*25.4</f>
        <v>15.875</v>
      </c>
      <c r="I6" s="147">
        <v>22400</v>
      </c>
      <c r="J6" s="147">
        <f t="shared" si="0"/>
        <v>4.75</v>
      </c>
      <c r="K6" s="149" t="s">
        <v>417</v>
      </c>
    </row>
    <row r="7" spans="2:11" x14ac:dyDescent="0.35">
      <c r="B7" s="146" t="s">
        <v>203</v>
      </c>
      <c r="C7" s="147">
        <v>18</v>
      </c>
      <c r="D7" s="147">
        <v>25.4</v>
      </c>
      <c r="E7" s="147">
        <v>57</v>
      </c>
      <c r="F7" s="147" t="s">
        <v>204</v>
      </c>
      <c r="G7" s="147">
        <v>22400</v>
      </c>
      <c r="H7" s="148">
        <f>0.625*25.4</f>
        <v>15.875</v>
      </c>
      <c r="I7" s="147">
        <v>22400</v>
      </c>
      <c r="J7" s="147">
        <f t="shared" si="0"/>
        <v>3.1666666666666665</v>
      </c>
      <c r="K7" s="149" t="s">
        <v>417</v>
      </c>
    </row>
    <row r="8" spans="2:11" x14ac:dyDescent="0.35">
      <c r="B8" s="6" t="s">
        <v>205</v>
      </c>
      <c r="C8" s="6">
        <v>12</v>
      </c>
      <c r="D8" s="6">
        <v>25.4</v>
      </c>
      <c r="E8" s="6">
        <v>57</v>
      </c>
      <c r="F8" s="6" t="s">
        <v>206</v>
      </c>
      <c r="G8" s="6">
        <v>29000</v>
      </c>
      <c r="H8" s="59">
        <f>0.75*25.4</f>
        <v>19.049999999999997</v>
      </c>
      <c r="I8" s="6">
        <v>29000</v>
      </c>
      <c r="J8" s="6">
        <f t="shared" si="0"/>
        <v>4.75</v>
      </c>
      <c r="K8" t="s">
        <v>419</v>
      </c>
    </row>
    <row r="9" spans="2:11" x14ac:dyDescent="0.35">
      <c r="B9" s="6" t="s">
        <v>205</v>
      </c>
      <c r="C9" s="6">
        <v>12</v>
      </c>
      <c r="D9" s="6">
        <v>30</v>
      </c>
      <c r="E9" s="6">
        <v>57</v>
      </c>
      <c r="F9" s="6" t="s">
        <v>206</v>
      </c>
      <c r="G9" s="6">
        <v>29000</v>
      </c>
      <c r="H9" s="59">
        <f>0.75*25.4</f>
        <v>19.049999999999997</v>
      </c>
      <c r="I9" s="6">
        <v>29000</v>
      </c>
      <c r="J9" s="6">
        <f t="shared" ref="J9" si="1">E9/C9</f>
        <v>4.75</v>
      </c>
      <c r="K9" t="s">
        <v>419</v>
      </c>
    </row>
    <row r="10" spans="2:11" x14ac:dyDescent="0.35">
      <c r="B10" s="6" t="s">
        <v>205</v>
      </c>
      <c r="C10" s="6">
        <v>15</v>
      </c>
      <c r="D10" s="6">
        <v>30</v>
      </c>
      <c r="E10" s="6">
        <v>57</v>
      </c>
      <c r="F10" s="6" t="s">
        <v>206</v>
      </c>
      <c r="G10" s="6">
        <v>29000</v>
      </c>
      <c r="H10" s="59">
        <f>0.75*25.4</f>
        <v>19.049999999999997</v>
      </c>
      <c r="I10" s="6">
        <v>29000</v>
      </c>
      <c r="J10" s="6">
        <f>E10/C10</f>
        <v>3.8</v>
      </c>
      <c r="K10" t="s">
        <v>419</v>
      </c>
    </row>
    <row r="16" spans="2:11" x14ac:dyDescent="0.35">
      <c r="B16" s="58"/>
    </row>
    <row r="17" spans="2:10" x14ac:dyDescent="0.35">
      <c r="B17" s="6" t="s">
        <v>207</v>
      </c>
      <c r="C17" s="6">
        <v>15</v>
      </c>
      <c r="D17" s="6">
        <v>40</v>
      </c>
      <c r="E17" s="6">
        <v>57</v>
      </c>
      <c r="F17" s="6" t="s">
        <v>208</v>
      </c>
      <c r="G17" s="6">
        <v>60000</v>
      </c>
      <c r="H17">
        <v>25.4</v>
      </c>
      <c r="I17" s="6">
        <v>60000</v>
      </c>
      <c r="J17" s="6">
        <f>E17/C17</f>
        <v>3.8</v>
      </c>
    </row>
    <row r="18" spans="2:10" x14ac:dyDescent="0.35">
      <c r="B18" s="6" t="s">
        <v>209</v>
      </c>
      <c r="C18" s="6">
        <v>15</v>
      </c>
      <c r="D18" s="6">
        <v>55</v>
      </c>
      <c r="E18" s="6">
        <v>57</v>
      </c>
      <c r="F18" s="6" t="s">
        <v>210</v>
      </c>
      <c r="G18" s="6">
        <v>95000</v>
      </c>
      <c r="H18">
        <f>1.25*25.4</f>
        <v>31.75</v>
      </c>
      <c r="I18" s="6">
        <v>95000</v>
      </c>
      <c r="J18" s="6">
        <f>E18/C18</f>
        <v>3.8</v>
      </c>
    </row>
  </sheetData>
  <phoneticPr fontId="1" type="noConversion"/>
  <pageMargins left="0.7" right="0.7" top="0.75" bottom="0.75" header="0.3" footer="0.3"/>
  <drawing r:id="rId1"/>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1673066-48CE-40A8-80D4-43FC435ADD39}">
  <dimension ref="A1:E9"/>
  <sheetViews>
    <sheetView workbookViewId="0">
      <selection activeCell="E19" sqref="E19"/>
    </sheetView>
  </sheetViews>
  <sheetFormatPr defaultRowHeight="14.5" x14ac:dyDescent="0.35"/>
  <cols>
    <col min="1" max="1" width="20.453125" bestFit="1" customWidth="1"/>
    <col min="2" max="2" width="13" customWidth="1"/>
    <col min="3" max="3" width="16" customWidth="1"/>
    <col min="4" max="4" width="16.81640625" bestFit="1" customWidth="1"/>
    <col min="5" max="5" width="14.54296875" customWidth="1"/>
  </cols>
  <sheetData>
    <row r="1" spans="1:5" x14ac:dyDescent="0.35">
      <c r="A1" t="s">
        <v>71</v>
      </c>
      <c r="B1" t="s">
        <v>67</v>
      </c>
      <c r="C1" t="s">
        <v>69</v>
      </c>
      <c r="D1" t="s">
        <v>70</v>
      </c>
      <c r="E1" t="s">
        <v>48</v>
      </c>
    </row>
    <row r="3" spans="1:5" x14ac:dyDescent="0.35">
      <c r="A3" t="s">
        <v>147</v>
      </c>
      <c r="B3" t="s">
        <v>68</v>
      </c>
      <c r="C3">
        <v>5900</v>
      </c>
      <c r="D3" s="24">
        <f>C3*0.1019716213</f>
        <v>601.63256566999996</v>
      </c>
      <c r="E3" t="s">
        <v>41</v>
      </c>
    </row>
    <row r="4" spans="1:5" x14ac:dyDescent="0.35">
      <c r="A4" t="s">
        <v>148</v>
      </c>
      <c r="B4" t="s">
        <v>72</v>
      </c>
      <c r="C4">
        <v>10800</v>
      </c>
      <c r="D4" s="24">
        <f t="shared" ref="D4" si="0">C4*0.1019716213</f>
        <v>1101.29351004</v>
      </c>
      <c r="E4" t="s">
        <v>41</v>
      </c>
    </row>
    <row r="5" spans="1:5" x14ac:dyDescent="0.35">
      <c r="D5" s="24"/>
    </row>
    <row r="6" spans="1:5" x14ac:dyDescent="0.35">
      <c r="A6" t="s">
        <v>147</v>
      </c>
      <c r="B6" t="s">
        <v>68</v>
      </c>
      <c r="C6">
        <v>11250</v>
      </c>
      <c r="D6" s="24">
        <f>C6*0.1019716213</f>
        <v>1147.1807396249999</v>
      </c>
      <c r="E6" t="s">
        <v>86</v>
      </c>
    </row>
    <row r="7" spans="1:5" x14ac:dyDescent="0.35">
      <c r="A7" t="s">
        <v>148</v>
      </c>
      <c r="B7" t="s">
        <v>72</v>
      </c>
      <c r="C7">
        <v>18100</v>
      </c>
      <c r="D7" s="24">
        <f t="shared" ref="D7:D9" si="1">C7*0.1019716213</f>
        <v>1845.6863455299999</v>
      </c>
      <c r="E7" t="s">
        <v>86</v>
      </c>
    </row>
    <row r="8" spans="1:5" x14ac:dyDescent="0.35">
      <c r="A8" t="s">
        <v>149</v>
      </c>
      <c r="B8" t="s">
        <v>73</v>
      </c>
      <c r="C8">
        <v>29200</v>
      </c>
      <c r="D8" s="24">
        <f t="shared" si="1"/>
        <v>2977.5713419599997</v>
      </c>
      <c r="E8" t="s">
        <v>86</v>
      </c>
    </row>
    <row r="9" spans="1:5" x14ac:dyDescent="0.35">
      <c r="A9" t="s">
        <v>150</v>
      </c>
      <c r="B9" t="s">
        <v>151</v>
      </c>
      <c r="C9">
        <v>32800</v>
      </c>
      <c r="D9" s="24">
        <f t="shared" si="1"/>
        <v>3344.6691786399997</v>
      </c>
      <c r="E9" t="s">
        <v>86</v>
      </c>
    </row>
  </sheetData>
  <phoneticPr fontId="1" type="noConversion"/>
  <pageMargins left="0.7" right="0.7" top="0.75" bottom="0.75" header="0.3" footer="0.3"/>
  <legacy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F0484E2-9992-4491-920F-B8AE57D8A0EE}">
  <dimension ref="A1:J50"/>
  <sheetViews>
    <sheetView topLeftCell="A3" zoomScale="90" zoomScaleNormal="90" workbookViewId="0">
      <selection activeCell="F33" sqref="F33"/>
    </sheetView>
  </sheetViews>
  <sheetFormatPr defaultRowHeight="14.5" x14ac:dyDescent="0.35"/>
  <cols>
    <col min="1" max="1" width="20.81640625" bestFit="1" customWidth="1"/>
    <col min="2" max="2" width="22.453125" customWidth="1"/>
    <col min="3" max="3" width="24.1796875" customWidth="1"/>
    <col min="4" max="4" width="25.54296875" style="6" customWidth="1"/>
    <col min="5" max="5" width="13.1796875" customWidth="1"/>
    <col min="6" max="6" width="20.1796875" customWidth="1"/>
    <col min="7" max="7" width="9.81640625" customWidth="1"/>
  </cols>
  <sheetData>
    <row r="1" spans="1:10" ht="43.5" x14ac:dyDescent="0.35">
      <c r="A1" s="48" t="s">
        <v>0</v>
      </c>
      <c r="B1" s="48" t="s">
        <v>45</v>
      </c>
      <c r="C1" s="48" t="s">
        <v>46</v>
      </c>
      <c r="D1" s="48" t="s">
        <v>47</v>
      </c>
      <c r="E1" s="48" t="s">
        <v>48</v>
      </c>
      <c r="F1" s="49" t="s">
        <v>66</v>
      </c>
      <c r="G1" s="50" t="s">
        <v>85</v>
      </c>
      <c r="H1" s="51" t="s">
        <v>193</v>
      </c>
      <c r="I1" s="52" t="s">
        <v>194</v>
      </c>
      <c r="J1" s="7"/>
    </row>
    <row r="2" spans="1:10" ht="40" customHeight="1" x14ac:dyDescent="0.35">
      <c r="A2" t="s">
        <v>61</v>
      </c>
      <c r="B2" s="104">
        <v>95</v>
      </c>
      <c r="C2" s="104">
        <v>545</v>
      </c>
      <c r="D2" s="6">
        <v>22</v>
      </c>
      <c r="E2" s="104" t="s">
        <v>63</v>
      </c>
      <c r="G2" s="104" t="s">
        <v>187</v>
      </c>
      <c r="H2">
        <v>10</v>
      </c>
    </row>
    <row r="3" spans="1:10" ht="40" customHeight="1" x14ac:dyDescent="0.35">
      <c r="A3" t="s">
        <v>62</v>
      </c>
      <c r="B3" s="104">
        <v>147</v>
      </c>
      <c r="C3" s="104">
        <v>812</v>
      </c>
      <c r="D3" s="6">
        <v>22</v>
      </c>
      <c r="E3" s="104" t="s">
        <v>63</v>
      </c>
      <c r="G3" s="104" t="s">
        <v>187</v>
      </c>
      <c r="H3">
        <v>10</v>
      </c>
    </row>
    <row r="4" spans="1:10" ht="40" customHeight="1" x14ac:dyDescent="0.35">
      <c r="A4" t="s">
        <v>174</v>
      </c>
      <c r="B4" s="104">
        <v>332</v>
      </c>
      <c r="C4" s="104">
        <v>796</v>
      </c>
      <c r="D4" s="6">
        <v>22</v>
      </c>
      <c r="E4" s="104" t="s">
        <v>63</v>
      </c>
      <c r="F4" s="104">
        <v>480</v>
      </c>
      <c r="G4" s="104">
        <v>30</v>
      </c>
      <c r="H4">
        <v>10</v>
      </c>
    </row>
    <row r="5" spans="1:10" ht="40" customHeight="1" x14ac:dyDescent="0.35">
      <c r="A5" t="s">
        <v>175</v>
      </c>
      <c r="B5" s="104">
        <v>552</v>
      </c>
      <c r="C5" s="104">
        <v>1253</v>
      </c>
      <c r="D5" s="6">
        <v>22</v>
      </c>
      <c r="E5" s="104" t="s">
        <v>63</v>
      </c>
      <c r="G5" s="104">
        <v>40</v>
      </c>
      <c r="H5">
        <v>10</v>
      </c>
    </row>
    <row r="6" spans="1:10" ht="40" customHeight="1" x14ac:dyDescent="0.35">
      <c r="A6" t="s">
        <v>176</v>
      </c>
      <c r="B6" s="104">
        <v>599</v>
      </c>
      <c r="C6" s="104">
        <v>3081</v>
      </c>
      <c r="D6" s="6">
        <v>20</v>
      </c>
      <c r="E6" s="104" t="s">
        <v>63</v>
      </c>
      <c r="G6" s="104">
        <v>40</v>
      </c>
      <c r="H6">
        <v>10</v>
      </c>
    </row>
    <row r="7" spans="1:10" ht="40" customHeight="1" x14ac:dyDescent="0.35">
      <c r="A7" t="s">
        <v>177</v>
      </c>
      <c r="B7" s="104">
        <v>1063</v>
      </c>
      <c r="C7" s="104">
        <v>4092</v>
      </c>
      <c r="D7" s="6">
        <v>18</v>
      </c>
      <c r="E7" s="104" t="s">
        <v>63</v>
      </c>
      <c r="G7" s="104">
        <v>50</v>
      </c>
      <c r="H7">
        <v>10</v>
      </c>
    </row>
    <row r="8" spans="1:10" ht="40" customHeight="1" x14ac:dyDescent="0.35">
      <c r="A8" s="105" t="s">
        <v>185</v>
      </c>
      <c r="B8" s="104">
        <v>1943</v>
      </c>
      <c r="C8" s="104">
        <v>10336</v>
      </c>
      <c r="D8" s="104">
        <v>12</v>
      </c>
      <c r="E8" s="104" t="s">
        <v>63</v>
      </c>
      <c r="G8" s="104">
        <v>65</v>
      </c>
      <c r="H8">
        <v>10</v>
      </c>
    </row>
    <row r="9" spans="1:10" ht="40" customHeight="1" x14ac:dyDescent="0.35">
      <c r="A9" s="105" t="s">
        <v>186</v>
      </c>
      <c r="B9" s="104">
        <v>3503</v>
      </c>
      <c r="C9" s="104">
        <v>14014</v>
      </c>
      <c r="D9" s="104">
        <v>10</v>
      </c>
      <c r="E9" s="104" t="s">
        <v>63</v>
      </c>
      <c r="G9" s="104">
        <v>80</v>
      </c>
      <c r="H9">
        <v>10</v>
      </c>
    </row>
    <row r="10" spans="1:10" ht="40" customHeight="1" x14ac:dyDescent="0.35">
      <c r="A10" s="105" t="s">
        <v>42</v>
      </c>
      <c r="B10" s="104">
        <v>130</v>
      </c>
      <c r="C10" s="104">
        <v>276</v>
      </c>
      <c r="D10" s="104">
        <v>22</v>
      </c>
      <c r="E10" s="104" t="s">
        <v>41</v>
      </c>
      <c r="G10" s="104" t="s">
        <v>187</v>
      </c>
      <c r="H10">
        <v>10</v>
      </c>
    </row>
    <row r="11" spans="1:10" ht="40" customHeight="1" x14ac:dyDescent="0.35">
      <c r="A11" s="105" t="s">
        <v>43</v>
      </c>
      <c r="B11" s="104">
        <v>145</v>
      </c>
      <c r="C11" s="104">
        <v>365</v>
      </c>
      <c r="D11" s="104">
        <v>22</v>
      </c>
      <c r="E11" s="104" t="s">
        <v>41</v>
      </c>
      <c r="F11" s="104">
        <v>200</v>
      </c>
      <c r="G11" s="104" t="s">
        <v>187</v>
      </c>
      <c r="H11">
        <v>10</v>
      </c>
    </row>
    <row r="12" spans="1:10" ht="40" customHeight="1" x14ac:dyDescent="0.35">
      <c r="A12" s="105" t="s">
        <v>49</v>
      </c>
      <c r="B12" s="104">
        <v>332</v>
      </c>
      <c r="C12" s="104">
        <v>1444</v>
      </c>
      <c r="D12" s="104">
        <v>22</v>
      </c>
      <c r="E12" s="104" t="s">
        <v>41</v>
      </c>
      <c r="F12" s="104">
        <v>460</v>
      </c>
      <c r="G12" s="104">
        <v>30</v>
      </c>
      <c r="H12">
        <v>10</v>
      </c>
    </row>
    <row r="13" spans="1:10" ht="40" customHeight="1" x14ac:dyDescent="0.35">
      <c r="A13" s="106" t="s">
        <v>50</v>
      </c>
      <c r="B13" s="104">
        <v>542</v>
      </c>
      <c r="C13" s="104">
        <v>1863</v>
      </c>
      <c r="D13" s="104">
        <v>22</v>
      </c>
      <c r="E13" s="104" t="s">
        <v>41</v>
      </c>
      <c r="G13" s="104">
        <v>40</v>
      </c>
      <c r="H13">
        <v>10</v>
      </c>
      <c r="I13" s="8"/>
      <c r="J13" s="8"/>
    </row>
    <row r="14" spans="1:10" ht="40" customHeight="1" x14ac:dyDescent="0.35">
      <c r="A14" s="105" t="s">
        <v>51</v>
      </c>
      <c r="B14" s="104">
        <v>1000</v>
      </c>
      <c r="C14" s="104">
        <v>3560</v>
      </c>
      <c r="D14" s="104">
        <v>12</v>
      </c>
      <c r="E14" s="104" t="s">
        <v>41</v>
      </c>
      <c r="G14" s="104">
        <v>50</v>
      </c>
      <c r="H14">
        <v>10</v>
      </c>
    </row>
    <row r="15" spans="1:10" ht="40" customHeight="1" x14ac:dyDescent="0.35">
      <c r="A15" s="105" t="s">
        <v>44</v>
      </c>
      <c r="B15" s="104">
        <v>1063</v>
      </c>
      <c r="C15" s="104">
        <v>4092</v>
      </c>
      <c r="D15" s="104">
        <v>18</v>
      </c>
      <c r="E15" s="104" t="s">
        <v>41</v>
      </c>
      <c r="H15">
        <v>10</v>
      </c>
    </row>
    <row r="16" spans="1:10" ht="40" customHeight="1" x14ac:dyDescent="0.35">
      <c r="A16" t="s">
        <v>65</v>
      </c>
      <c r="B16" s="104">
        <v>145</v>
      </c>
      <c r="C16" s="104">
        <v>365</v>
      </c>
      <c r="D16" s="6">
        <v>22</v>
      </c>
      <c r="E16" s="104" t="s">
        <v>64</v>
      </c>
      <c r="F16" s="104">
        <v>200</v>
      </c>
      <c r="G16" s="104" t="s">
        <v>187</v>
      </c>
      <c r="H16">
        <v>10</v>
      </c>
    </row>
    <row r="17" spans="1:10" x14ac:dyDescent="0.35">
      <c r="B17" s="6"/>
      <c r="C17" s="6"/>
      <c r="E17" s="6"/>
      <c r="F17" s="6"/>
      <c r="G17" s="6"/>
      <c r="H17" s="6"/>
    </row>
    <row r="18" spans="1:10" x14ac:dyDescent="0.35">
      <c r="A18" s="141" t="s">
        <v>538</v>
      </c>
      <c r="B18" s="142">
        <v>400</v>
      </c>
      <c r="C18" s="6">
        <v>1075</v>
      </c>
      <c r="D18" s="142">
        <v>24</v>
      </c>
      <c r="E18" s="6" t="s">
        <v>63</v>
      </c>
      <c r="F18" s="6"/>
      <c r="G18" s="6">
        <v>30</v>
      </c>
      <c r="H18">
        <v>10</v>
      </c>
    </row>
    <row r="19" spans="1:10" x14ac:dyDescent="0.35">
      <c r="A19" s="141" t="s">
        <v>539</v>
      </c>
      <c r="B19" s="142">
        <v>400</v>
      </c>
      <c r="C19" s="6">
        <v>1075</v>
      </c>
      <c r="D19" s="142">
        <v>24</v>
      </c>
      <c r="E19" s="6" t="s">
        <v>63</v>
      </c>
      <c r="F19" s="6"/>
      <c r="G19" s="6">
        <v>35</v>
      </c>
      <c r="H19">
        <v>10</v>
      </c>
    </row>
    <row r="20" spans="1:10" x14ac:dyDescent="0.35">
      <c r="A20" s="141" t="s">
        <v>540</v>
      </c>
      <c r="B20" s="142">
        <v>800</v>
      </c>
      <c r="C20" s="6">
        <v>2330</v>
      </c>
      <c r="D20" s="142">
        <v>24</v>
      </c>
      <c r="E20" s="6" t="s">
        <v>63</v>
      </c>
      <c r="F20" s="6"/>
      <c r="G20" s="6">
        <v>40</v>
      </c>
      <c r="H20">
        <v>10</v>
      </c>
    </row>
    <row r="21" spans="1:10" x14ac:dyDescent="0.35">
      <c r="A21" s="141" t="s">
        <v>541</v>
      </c>
      <c r="B21" s="142">
        <v>1200</v>
      </c>
      <c r="C21" s="6">
        <v>3530</v>
      </c>
      <c r="D21" s="142">
        <v>24</v>
      </c>
      <c r="E21" s="6" t="s">
        <v>63</v>
      </c>
      <c r="F21" s="6"/>
      <c r="G21" s="6">
        <v>50</v>
      </c>
      <c r="H21">
        <v>10</v>
      </c>
    </row>
    <row r="22" spans="1:10" x14ac:dyDescent="0.35">
      <c r="A22" s="141" t="s">
        <v>542</v>
      </c>
      <c r="B22" s="142">
        <v>2200</v>
      </c>
      <c r="C22" s="6">
        <v>6691</v>
      </c>
      <c r="D22" s="142">
        <v>15</v>
      </c>
      <c r="E22" s="6" t="s">
        <v>63</v>
      </c>
      <c r="F22" s="6"/>
      <c r="G22" s="6">
        <v>60</v>
      </c>
      <c r="H22">
        <v>10</v>
      </c>
    </row>
    <row r="23" spans="1:10" x14ac:dyDescent="0.35">
      <c r="A23" s="141" t="s">
        <v>543</v>
      </c>
      <c r="B23" s="142">
        <v>3600</v>
      </c>
      <c r="C23" s="6">
        <v>10260</v>
      </c>
      <c r="D23" s="6">
        <v>15</v>
      </c>
      <c r="E23" s="6" t="s">
        <v>63</v>
      </c>
      <c r="G23" s="6">
        <v>80</v>
      </c>
      <c r="H23" s="6">
        <v>10</v>
      </c>
    </row>
    <row r="26" spans="1:10" ht="15" thickBot="1" x14ac:dyDescent="0.4"/>
    <row r="27" spans="1:10" ht="15" thickBot="1" x14ac:dyDescent="0.4">
      <c r="B27" s="71"/>
      <c r="C27" s="138" t="s">
        <v>528</v>
      </c>
      <c r="D27" s="139"/>
      <c r="E27" s="139"/>
      <c r="F27" s="139"/>
      <c r="G27" s="139"/>
      <c r="H27" s="139"/>
      <c r="I27" s="139"/>
      <c r="J27" s="140"/>
    </row>
    <row r="28" spans="1:10" ht="24" thickBot="1" x14ac:dyDescent="0.4">
      <c r="B28" s="71"/>
      <c r="C28" s="107" t="s">
        <v>42</v>
      </c>
      <c r="D28" s="108" t="s">
        <v>529</v>
      </c>
      <c r="E28" s="108" t="s">
        <v>530</v>
      </c>
      <c r="F28" s="108" t="s">
        <v>531</v>
      </c>
      <c r="G28" s="108" t="s">
        <v>532</v>
      </c>
      <c r="H28" s="108" t="s">
        <v>44</v>
      </c>
      <c r="I28" s="108" t="s">
        <v>533</v>
      </c>
      <c r="J28" s="109" t="s">
        <v>534</v>
      </c>
    </row>
    <row r="29" spans="1:10" ht="15" thickBot="1" x14ac:dyDescent="0.4">
      <c r="B29" s="110" t="s">
        <v>535</v>
      </c>
      <c r="C29" s="111">
        <v>1</v>
      </c>
      <c r="D29" s="112">
        <v>2</v>
      </c>
      <c r="E29" s="112">
        <v>3</v>
      </c>
      <c r="F29" s="112">
        <v>4</v>
      </c>
      <c r="G29" s="112">
        <v>5</v>
      </c>
      <c r="H29" s="112">
        <v>6</v>
      </c>
      <c r="I29" s="112">
        <v>7</v>
      </c>
      <c r="J29" s="113">
        <v>8</v>
      </c>
    </row>
    <row r="30" spans="1:10" x14ac:dyDescent="0.35">
      <c r="B30" s="114">
        <v>508</v>
      </c>
      <c r="C30" s="115"/>
      <c r="D30" s="116"/>
      <c r="E30" s="117"/>
      <c r="F30" s="117"/>
      <c r="G30" s="117"/>
      <c r="H30" s="117">
        <v>300</v>
      </c>
      <c r="I30" s="117">
        <v>740</v>
      </c>
      <c r="J30" s="118">
        <v>1395</v>
      </c>
    </row>
    <row r="31" spans="1:10" x14ac:dyDescent="0.35">
      <c r="B31" s="119">
        <v>457</v>
      </c>
      <c r="C31" s="120"/>
      <c r="D31" s="121"/>
      <c r="E31" s="122"/>
      <c r="F31" s="122"/>
      <c r="G31" s="122"/>
      <c r="H31" s="122">
        <v>330</v>
      </c>
      <c r="I31" s="122">
        <v>755</v>
      </c>
      <c r="J31" s="123">
        <v>1430</v>
      </c>
    </row>
    <row r="32" spans="1:10" x14ac:dyDescent="0.35">
      <c r="B32" s="124">
        <v>419</v>
      </c>
      <c r="C32" s="125"/>
      <c r="D32" s="126"/>
      <c r="E32" s="127"/>
      <c r="F32" s="127"/>
      <c r="G32" s="127"/>
      <c r="H32" s="127">
        <v>380</v>
      </c>
      <c r="I32" s="127">
        <v>800</v>
      </c>
      <c r="J32" s="128">
        <v>1500</v>
      </c>
    </row>
    <row r="33" spans="2:10" x14ac:dyDescent="0.35">
      <c r="B33" s="119">
        <v>406</v>
      </c>
      <c r="C33" s="120"/>
      <c r="D33" s="121"/>
      <c r="E33" s="122"/>
      <c r="F33" s="122"/>
      <c r="G33" s="122"/>
      <c r="H33" s="122">
        <v>400</v>
      </c>
      <c r="I33" s="122">
        <v>825</v>
      </c>
      <c r="J33" s="123">
        <v>1545</v>
      </c>
    </row>
    <row r="34" spans="2:10" x14ac:dyDescent="0.35">
      <c r="B34" s="124">
        <v>368</v>
      </c>
      <c r="C34" s="125"/>
      <c r="D34" s="126"/>
      <c r="E34" s="127"/>
      <c r="F34" s="127"/>
      <c r="G34" s="127"/>
      <c r="H34" s="127">
        <v>450</v>
      </c>
      <c r="I34" s="127">
        <v>890</v>
      </c>
      <c r="J34" s="128">
        <v>1620</v>
      </c>
    </row>
    <row r="35" spans="2:10" x14ac:dyDescent="0.35">
      <c r="B35" s="119">
        <v>355</v>
      </c>
      <c r="C35" s="120"/>
      <c r="D35" s="121"/>
      <c r="E35" s="122"/>
      <c r="F35" s="122"/>
      <c r="G35" s="122"/>
      <c r="H35" s="122">
        <v>500</v>
      </c>
      <c r="I35" s="122">
        <v>950</v>
      </c>
      <c r="J35" s="123">
        <v>1700</v>
      </c>
    </row>
    <row r="36" spans="2:10" x14ac:dyDescent="0.35">
      <c r="B36" s="124">
        <v>323</v>
      </c>
      <c r="C36" s="125"/>
      <c r="D36" s="126"/>
      <c r="E36" s="127"/>
      <c r="F36" s="127"/>
      <c r="G36" s="127">
        <v>427</v>
      </c>
      <c r="H36" s="127">
        <v>560</v>
      </c>
      <c r="I36" s="127">
        <v>980</v>
      </c>
      <c r="J36" s="128">
        <v>1700</v>
      </c>
    </row>
    <row r="37" spans="2:10" x14ac:dyDescent="0.35">
      <c r="B37" s="119">
        <v>298</v>
      </c>
      <c r="C37" s="120"/>
      <c r="D37" s="121"/>
      <c r="E37" s="122"/>
      <c r="F37" s="122"/>
      <c r="G37" s="122">
        <v>486</v>
      </c>
      <c r="H37" s="122">
        <v>610</v>
      </c>
      <c r="I37" s="122">
        <v>1110</v>
      </c>
      <c r="J37" s="123">
        <v>1700</v>
      </c>
    </row>
    <row r="38" spans="2:10" x14ac:dyDescent="0.35">
      <c r="B38" s="124">
        <v>267</v>
      </c>
      <c r="C38" s="125"/>
      <c r="D38" s="126"/>
      <c r="E38" s="127">
        <v>220</v>
      </c>
      <c r="F38" s="127">
        <v>290</v>
      </c>
      <c r="G38" s="127">
        <v>564</v>
      </c>
      <c r="H38" s="127">
        <v>695</v>
      </c>
      <c r="I38" s="127">
        <v>1160</v>
      </c>
      <c r="J38" s="128">
        <v>1700</v>
      </c>
    </row>
    <row r="39" spans="2:10" x14ac:dyDescent="0.35">
      <c r="B39" s="119">
        <v>244</v>
      </c>
      <c r="C39" s="120"/>
      <c r="D39" s="121"/>
      <c r="E39" s="122">
        <v>250</v>
      </c>
      <c r="F39" s="122">
        <v>310</v>
      </c>
      <c r="G39" s="122">
        <v>632</v>
      </c>
      <c r="H39" s="122">
        <v>720</v>
      </c>
      <c r="I39" s="122">
        <v>1160</v>
      </c>
      <c r="J39" s="123">
        <v>1700</v>
      </c>
    </row>
    <row r="40" spans="2:10" x14ac:dyDescent="0.35">
      <c r="B40" s="124">
        <v>219</v>
      </c>
      <c r="C40" s="125"/>
      <c r="D40" s="126"/>
      <c r="E40" s="127">
        <v>290</v>
      </c>
      <c r="F40" s="127">
        <v>355</v>
      </c>
      <c r="G40" s="127">
        <v>721</v>
      </c>
      <c r="H40" s="127">
        <v>830</v>
      </c>
      <c r="I40" s="127">
        <v>1160</v>
      </c>
      <c r="J40" s="128">
        <v>1700</v>
      </c>
    </row>
    <row r="41" spans="2:10" x14ac:dyDescent="0.35">
      <c r="B41" s="119">
        <v>193</v>
      </c>
      <c r="C41" s="120"/>
      <c r="D41" s="121"/>
      <c r="E41" s="122">
        <v>325</v>
      </c>
      <c r="F41" s="122">
        <v>390</v>
      </c>
      <c r="G41" s="122">
        <v>823</v>
      </c>
      <c r="H41" s="122">
        <v>925</v>
      </c>
      <c r="I41" s="122">
        <v>1160</v>
      </c>
      <c r="J41" s="123">
        <v>1700</v>
      </c>
    </row>
    <row r="42" spans="2:10" x14ac:dyDescent="0.35">
      <c r="B42" s="124">
        <v>178</v>
      </c>
      <c r="C42" s="125"/>
      <c r="D42" s="126"/>
      <c r="E42" s="127">
        <v>325</v>
      </c>
      <c r="F42" s="127">
        <v>390</v>
      </c>
      <c r="G42" s="127">
        <v>823</v>
      </c>
      <c r="H42" s="127">
        <v>940</v>
      </c>
      <c r="I42" s="127">
        <v>1160</v>
      </c>
      <c r="J42" s="128">
        <v>1700</v>
      </c>
    </row>
    <row r="43" spans="2:10" x14ac:dyDescent="0.35">
      <c r="B43" s="119">
        <v>165</v>
      </c>
      <c r="C43" s="120"/>
      <c r="D43" s="121" t="s">
        <v>536</v>
      </c>
      <c r="E43" s="122">
        <v>360</v>
      </c>
      <c r="F43" s="122">
        <v>425</v>
      </c>
      <c r="G43" s="122">
        <v>823</v>
      </c>
      <c r="H43" s="122">
        <v>980</v>
      </c>
      <c r="I43" s="122">
        <v>1160</v>
      </c>
      <c r="J43" s="123">
        <v>1700</v>
      </c>
    </row>
    <row r="44" spans="2:10" x14ac:dyDescent="0.35">
      <c r="B44" s="124">
        <v>159</v>
      </c>
      <c r="C44" s="125"/>
      <c r="D44" s="126"/>
      <c r="E44" s="127">
        <v>375</v>
      </c>
      <c r="F44" s="127">
        <v>455</v>
      </c>
      <c r="G44" s="127">
        <v>823</v>
      </c>
      <c r="H44" s="129" t="s">
        <v>537</v>
      </c>
      <c r="I44" s="129" t="s">
        <v>537</v>
      </c>
      <c r="J44" s="130" t="s">
        <v>537</v>
      </c>
    </row>
    <row r="45" spans="2:10" x14ac:dyDescent="0.35">
      <c r="B45" s="119">
        <v>139</v>
      </c>
      <c r="C45" s="120"/>
      <c r="D45" s="121"/>
      <c r="E45" s="122">
        <v>405</v>
      </c>
      <c r="F45" s="131">
        <v>487</v>
      </c>
      <c r="G45" s="122">
        <v>823</v>
      </c>
      <c r="H45" s="129" t="s">
        <v>537</v>
      </c>
      <c r="I45" s="129" t="s">
        <v>537</v>
      </c>
      <c r="J45" s="130" t="s">
        <v>537</v>
      </c>
    </row>
    <row r="46" spans="2:10" x14ac:dyDescent="0.35">
      <c r="B46" s="124">
        <v>133</v>
      </c>
      <c r="C46" s="125"/>
      <c r="D46" s="126"/>
      <c r="E46" s="127">
        <v>405</v>
      </c>
      <c r="F46" s="127">
        <v>490</v>
      </c>
      <c r="G46" s="127">
        <v>823</v>
      </c>
      <c r="H46" s="129" t="s">
        <v>537</v>
      </c>
      <c r="I46" s="129" t="s">
        <v>537</v>
      </c>
      <c r="J46" s="130" t="s">
        <v>537</v>
      </c>
    </row>
    <row r="47" spans="2:10" x14ac:dyDescent="0.35">
      <c r="B47" s="119">
        <v>127</v>
      </c>
      <c r="C47" s="120"/>
      <c r="D47" s="121"/>
      <c r="E47" s="122">
        <v>425</v>
      </c>
      <c r="F47" s="122">
        <v>490</v>
      </c>
      <c r="G47" s="129">
        <v>823</v>
      </c>
      <c r="H47" s="129" t="s">
        <v>537</v>
      </c>
      <c r="I47" s="129" t="s">
        <v>537</v>
      </c>
      <c r="J47" s="130" t="s">
        <v>537</v>
      </c>
    </row>
    <row r="48" spans="2:10" x14ac:dyDescent="0.35">
      <c r="B48" s="124">
        <v>102</v>
      </c>
      <c r="C48" s="125"/>
      <c r="D48" s="121">
        <v>218</v>
      </c>
      <c r="E48" s="127">
        <v>460</v>
      </c>
      <c r="F48" s="129">
        <v>490</v>
      </c>
      <c r="G48" s="129" t="s">
        <v>537</v>
      </c>
      <c r="H48" s="129" t="s">
        <v>537</v>
      </c>
      <c r="I48" s="129" t="s">
        <v>537</v>
      </c>
      <c r="J48" s="130" t="s">
        <v>537</v>
      </c>
    </row>
    <row r="49" spans="2:10" x14ac:dyDescent="0.35">
      <c r="B49" s="132">
        <v>83</v>
      </c>
      <c r="C49" s="120">
        <v>204</v>
      </c>
      <c r="D49" s="121">
        <v>234</v>
      </c>
      <c r="E49" s="129" t="s">
        <v>537</v>
      </c>
      <c r="F49" s="129" t="s">
        <v>537</v>
      </c>
      <c r="G49" s="129" t="s">
        <v>537</v>
      </c>
      <c r="H49" s="129" t="s">
        <v>537</v>
      </c>
      <c r="I49" s="129" t="s">
        <v>537</v>
      </c>
      <c r="J49" s="130" t="s">
        <v>537</v>
      </c>
    </row>
    <row r="50" spans="2:10" ht="15" thickBot="1" x14ac:dyDescent="0.4">
      <c r="B50" s="133">
        <v>76</v>
      </c>
      <c r="C50" s="134">
        <v>206</v>
      </c>
      <c r="D50" s="135">
        <v>242</v>
      </c>
      <c r="E50" s="136" t="s">
        <v>537</v>
      </c>
      <c r="F50" s="136" t="s">
        <v>537</v>
      </c>
      <c r="G50" s="136" t="s">
        <v>537</v>
      </c>
      <c r="H50" s="136" t="s">
        <v>537</v>
      </c>
      <c r="I50" s="136" t="s">
        <v>537</v>
      </c>
      <c r="J50" s="137" t="s">
        <v>537</v>
      </c>
    </row>
  </sheetData>
  <phoneticPr fontId="1" type="noConversion"/>
  <pageMargins left="0.7" right="0.7" top="0.75" bottom="0.75" header="0.3" footer="0.3"/>
  <drawing r:id="rId1"/>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386739-1836-4135-BDCC-F0CD02A919B6}">
  <dimension ref="A1:G21"/>
  <sheetViews>
    <sheetView workbookViewId="0">
      <selection activeCell="P45" sqref="P45"/>
    </sheetView>
  </sheetViews>
  <sheetFormatPr defaultRowHeight="14.5" x14ac:dyDescent="0.35"/>
  <cols>
    <col min="1" max="1" width="13.54296875" style="36" customWidth="1"/>
    <col min="3" max="3" width="17.54296875" customWidth="1"/>
    <col min="4" max="4" width="9.453125" bestFit="1" customWidth="1"/>
    <col min="5" max="5" width="12.54296875" bestFit="1" customWidth="1"/>
    <col min="6" max="6" width="11.54296875" customWidth="1"/>
    <col min="7" max="7" width="10.453125" customWidth="1"/>
  </cols>
  <sheetData>
    <row r="1" spans="1:7" x14ac:dyDescent="0.35">
      <c r="A1" s="36" t="s">
        <v>0</v>
      </c>
      <c r="B1" s="6" t="s">
        <v>117</v>
      </c>
      <c r="C1" s="6" t="s">
        <v>120</v>
      </c>
      <c r="D1" s="6" t="s">
        <v>118</v>
      </c>
      <c r="E1" s="6" t="s">
        <v>125</v>
      </c>
      <c r="F1" s="6" t="s">
        <v>195</v>
      </c>
      <c r="G1" s="6" t="s">
        <v>127</v>
      </c>
    </row>
    <row r="2" spans="1:7" x14ac:dyDescent="0.35">
      <c r="B2" s="6"/>
      <c r="C2" s="6"/>
      <c r="D2" s="6"/>
      <c r="E2" s="6"/>
      <c r="F2" s="6"/>
      <c r="G2" s="6"/>
    </row>
    <row r="3" spans="1:7" x14ac:dyDescent="0.35">
      <c r="A3" s="36" t="s">
        <v>122</v>
      </c>
      <c r="B3" s="6">
        <v>300</v>
      </c>
      <c r="C3" s="6">
        <v>500</v>
      </c>
      <c r="D3" s="6" t="s">
        <v>121</v>
      </c>
      <c r="E3" s="6">
        <v>3</v>
      </c>
      <c r="F3" s="6">
        <f>B3-50</f>
        <v>250</v>
      </c>
      <c r="G3" s="6"/>
    </row>
    <row r="4" spans="1:7" x14ac:dyDescent="0.35">
      <c r="A4" s="36" t="s">
        <v>119</v>
      </c>
      <c r="B4" s="6">
        <v>350</v>
      </c>
      <c r="C4" s="6">
        <v>450</v>
      </c>
      <c r="D4" s="6" t="s">
        <v>121</v>
      </c>
      <c r="E4" s="6">
        <v>3</v>
      </c>
      <c r="F4" s="6">
        <f t="shared" ref="F4:F21" si="0">B4-50</f>
        <v>300</v>
      </c>
      <c r="G4" s="6"/>
    </row>
    <row r="5" spans="1:7" x14ac:dyDescent="0.35">
      <c r="A5" s="36" t="s">
        <v>123</v>
      </c>
      <c r="B5" s="6">
        <v>400</v>
      </c>
      <c r="C5" s="6">
        <v>550</v>
      </c>
      <c r="D5" s="6" t="s">
        <v>121</v>
      </c>
      <c r="E5" s="6">
        <v>4</v>
      </c>
      <c r="F5" s="6">
        <f t="shared" si="0"/>
        <v>350</v>
      </c>
      <c r="G5" s="6"/>
    </row>
    <row r="6" spans="1:7" x14ac:dyDescent="0.35">
      <c r="A6" s="36" t="s">
        <v>124</v>
      </c>
      <c r="B6" s="6">
        <v>450</v>
      </c>
      <c r="C6" s="6">
        <v>550</v>
      </c>
      <c r="D6" s="6" t="s">
        <v>121</v>
      </c>
      <c r="E6" s="6">
        <v>4</v>
      </c>
      <c r="F6" s="6">
        <f t="shared" si="0"/>
        <v>400</v>
      </c>
      <c r="G6" s="6"/>
    </row>
    <row r="7" spans="1:7" x14ac:dyDescent="0.35">
      <c r="B7" s="6"/>
      <c r="C7" s="6"/>
      <c r="D7" s="6"/>
      <c r="E7" s="6"/>
      <c r="F7" s="6"/>
      <c r="G7" s="6"/>
    </row>
    <row r="8" spans="1:7" x14ac:dyDescent="0.35">
      <c r="A8" s="36" t="s">
        <v>133</v>
      </c>
      <c r="B8" s="6">
        <v>300</v>
      </c>
      <c r="C8" s="6">
        <v>700</v>
      </c>
      <c r="D8" s="6" t="s">
        <v>121</v>
      </c>
      <c r="E8" s="6">
        <v>6</v>
      </c>
      <c r="F8" s="6">
        <f t="shared" si="0"/>
        <v>250</v>
      </c>
      <c r="G8" s="6"/>
    </row>
    <row r="9" spans="1:7" x14ac:dyDescent="0.35">
      <c r="A9" s="36" t="s">
        <v>126</v>
      </c>
      <c r="B9" s="6">
        <v>350</v>
      </c>
      <c r="C9" s="6">
        <v>650</v>
      </c>
      <c r="D9" s="6" t="s">
        <v>121</v>
      </c>
      <c r="E9" s="6">
        <v>6</v>
      </c>
      <c r="F9" s="6">
        <f t="shared" si="0"/>
        <v>300</v>
      </c>
      <c r="G9" s="6"/>
    </row>
    <row r="10" spans="1:7" x14ac:dyDescent="0.35">
      <c r="A10" s="36" t="s">
        <v>128</v>
      </c>
      <c r="B10" s="6">
        <v>400</v>
      </c>
      <c r="C10" s="6">
        <v>1200</v>
      </c>
      <c r="D10" s="6" t="s">
        <v>121</v>
      </c>
      <c r="E10" s="6">
        <v>8</v>
      </c>
      <c r="F10" s="6">
        <f t="shared" si="0"/>
        <v>350</v>
      </c>
      <c r="G10" s="6"/>
    </row>
    <row r="11" spans="1:7" x14ac:dyDescent="0.35">
      <c r="A11" s="36" t="s">
        <v>129</v>
      </c>
      <c r="B11" s="6">
        <v>450</v>
      </c>
      <c r="C11" s="6">
        <v>1100</v>
      </c>
      <c r="D11" s="6" t="s">
        <v>121</v>
      </c>
      <c r="E11" s="6">
        <v>8</v>
      </c>
      <c r="F11" s="6">
        <f t="shared" si="0"/>
        <v>400</v>
      </c>
      <c r="G11" s="6"/>
    </row>
    <row r="12" spans="1:7" x14ac:dyDescent="0.35">
      <c r="A12" s="36" t="s">
        <v>130</v>
      </c>
      <c r="B12" s="6">
        <v>500</v>
      </c>
      <c r="C12" s="6">
        <v>2500</v>
      </c>
      <c r="D12" s="6" t="s">
        <v>121</v>
      </c>
      <c r="E12" s="6">
        <v>10</v>
      </c>
      <c r="F12" s="6">
        <f t="shared" si="0"/>
        <v>450</v>
      </c>
      <c r="G12" s="6"/>
    </row>
    <row r="13" spans="1:7" x14ac:dyDescent="0.35">
      <c r="A13" s="36" t="s">
        <v>131</v>
      </c>
      <c r="B13" s="6">
        <v>550</v>
      </c>
      <c r="C13" s="6">
        <v>2350</v>
      </c>
      <c r="D13" s="6" t="s">
        <v>121</v>
      </c>
      <c r="E13" s="6">
        <v>10</v>
      </c>
      <c r="F13" s="6">
        <f t="shared" si="0"/>
        <v>500</v>
      </c>
      <c r="G13" s="6"/>
    </row>
    <row r="14" spans="1:7" x14ac:dyDescent="0.35">
      <c r="A14" s="60" t="s">
        <v>132</v>
      </c>
      <c r="B14" s="61">
        <v>600</v>
      </c>
      <c r="C14" s="61">
        <v>2200</v>
      </c>
      <c r="D14" s="61" t="s">
        <v>121</v>
      </c>
      <c r="E14" s="61">
        <v>10</v>
      </c>
      <c r="F14" s="61">
        <f t="shared" si="0"/>
        <v>550</v>
      </c>
      <c r="G14" s="6"/>
    </row>
    <row r="15" spans="1:7" x14ac:dyDescent="0.35">
      <c r="F15" s="6"/>
    </row>
    <row r="16" spans="1:7" x14ac:dyDescent="0.35">
      <c r="A16" s="36" t="s">
        <v>237</v>
      </c>
      <c r="B16" s="6">
        <v>135</v>
      </c>
      <c r="C16" s="6">
        <v>50</v>
      </c>
      <c r="D16" s="6" t="s">
        <v>259</v>
      </c>
      <c r="E16" s="6">
        <v>10</v>
      </c>
      <c r="F16" s="6">
        <f t="shared" si="0"/>
        <v>85</v>
      </c>
    </row>
    <row r="17" spans="1:6" x14ac:dyDescent="0.35">
      <c r="A17" s="36" t="s">
        <v>238</v>
      </c>
      <c r="B17" s="6">
        <v>180</v>
      </c>
      <c r="C17" s="6">
        <v>50</v>
      </c>
      <c r="D17" s="6" t="s">
        <v>259</v>
      </c>
      <c r="E17" s="6">
        <v>10</v>
      </c>
      <c r="F17" s="6">
        <f t="shared" si="0"/>
        <v>130</v>
      </c>
    </row>
    <row r="18" spans="1:6" x14ac:dyDescent="0.35">
      <c r="A18" s="36" t="s">
        <v>239</v>
      </c>
      <c r="B18" s="6">
        <v>205</v>
      </c>
      <c r="C18" s="6">
        <v>50</v>
      </c>
      <c r="D18" s="6" t="s">
        <v>259</v>
      </c>
      <c r="E18" s="6">
        <v>10</v>
      </c>
      <c r="F18" s="6">
        <f t="shared" si="0"/>
        <v>155</v>
      </c>
    </row>
    <row r="19" spans="1:6" x14ac:dyDescent="0.35">
      <c r="A19" s="36" t="s">
        <v>240</v>
      </c>
      <c r="B19" s="6">
        <v>250</v>
      </c>
      <c r="C19" s="6">
        <v>50</v>
      </c>
      <c r="D19" s="6" t="s">
        <v>259</v>
      </c>
      <c r="E19" s="6">
        <v>10</v>
      </c>
      <c r="F19" s="6">
        <f t="shared" si="0"/>
        <v>200</v>
      </c>
    </row>
    <row r="20" spans="1:6" x14ac:dyDescent="0.35">
      <c r="A20" s="36" t="s">
        <v>241</v>
      </c>
      <c r="B20" s="6">
        <v>300</v>
      </c>
      <c r="C20" s="6">
        <v>50</v>
      </c>
      <c r="D20" s="6" t="s">
        <v>259</v>
      </c>
      <c r="E20" s="6">
        <v>10</v>
      </c>
      <c r="F20" s="6">
        <f t="shared" si="0"/>
        <v>250</v>
      </c>
    </row>
    <row r="21" spans="1:6" x14ac:dyDescent="0.35">
      <c r="A21" s="36" t="s">
        <v>242</v>
      </c>
      <c r="B21" s="6">
        <v>350</v>
      </c>
      <c r="C21" s="6">
        <v>50</v>
      </c>
      <c r="D21" s="6" t="s">
        <v>259</v>
      </c>
      <c r="E21" s="6">
        <v>10</v>
      </c>
      <c r="F21" s="6">
        <f t="shared" si="0"/>
        <v>300</v>
      </c>
    </row>
  </sheetData>
  <phoneticPr fontId="1" type="noConversion"/>
  <pageMargins left="0.7" right="0.7" top="0.75" bottom="0.75" header="0.3" footer="0.3"/>
  <legacyDrawing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5897A5-8278-44A3-89B0-43E5A8B043EB}">
  <dimension ref="A1:C3"/>
  <sheetViews>
    <sheetView workbookViewId="0">
      <selection activeCell="C4" sqref="C4"/>
    </sheetView>
  </sheetViews>
  <sheetFormatPr defaultRowHeight="14.5" x14ac:dyDescent="0.35"/>
  <cols>
    <col min="1" max="2" width="10.453125" customWidth="1"/>
    <col min="3" max="3" width="11.1796875" customWidth="1"/>
  </cols>
  <sheetData>
    <row r="1" spans="1:3" x14ac:dyDescent="0.35">
      <c r="A1" t="s">
        <v>0</v>
      </c>
      <c r="B1" t="s">
        <v>152</v>
      </c>
      <c r="C1" t="s">
        <v>111</v>
      </c>
    </row>
    <row r="2" spans="1:3" x14ac:dyDescent="0.35">
      <c r="A2" t="s">
        <v>153</v>
      </c>
      <c r="B2">
        <v>1650</v>
      </c>
      <c r="C2">
        <v>550</v>
      </c>
    </row>
    <row r="3" spans="1:3" x14ac:dyDescent="0.35">
      <c r="A3" t="s">
        <v>154</v>
      </c>
      <c r="B3">
        <v>1875</v>
      </c>
      <c r="C3">
        <v>750</v>
      </c>
    </row>
  </sheetData>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49EF18-5FAE-4BD6-950E-9492041AE84C}">
  <dimension ref="A3:Q20"/>
  <sheetViews>
    <sheetView workbookViewId="0">
      <selection activeCell="O20" sqref="O20"/>
    </sheetView>
  </sheetViews>
  <sheetFormatPr defaultRowHeight="14.5" x14ac:dyDescent="0.35"/>
  <cols>
    <col min="15" max="15" width="22.453125" bestFit="1" customWidth="1"/>
    <col min="16" max="16" width="38.54296875" bestFit="1" customWidth="1"/>
    <col min="17" max="17" width="35" bestFit="1" customWidth="1"/>
  </cols>
  <sheetData>
    <row r="3" spans="1:6" x14ac:dyDescent="0.35">
      <c r="A3" t="s">
        <v>396</v>
      </c>
      <c r="B3" t="s">
        <v>394</v>
      </c>
      <c r="C3" t="s">
        <v>395</v>
      </c>
      <c r="D3" t="s">
        <v>398</v>
      </c>
      <c r="E3" t="s">
        <v>397</v>
      </c>
    </row>
    <row r="4" spans="1:6" x14ac:dyDescent="0.35">
      <c r="A4">
        <v>8</v>
      </c>
      <c r="B4">
        <v>1.02</v>
      </c>
      <c r="C4">
        <v>0.60599999999999998</v>
      </c>
      <c r="D4">
        <f>B4*C4</f>
        <v>0.61812</v>
      </c>
      <c r="E4">
        <v>7.26</v>
      </c>
      <c r="F4">
        <f>E4/D4</f>
        <v>11.74529217627645</v>
      </c>
    </row>
    <row r="5" spans="1:6" x14ac:dyDescent="0.35">
      <c r="B5">
        <v>1</v>
      </c>
      <c r="C5">
        <v>1</v>
      </c>
      <c r="D5">
        <f>B5*C5</f>
        <v>1</v>
      </c>
      <c r="E5">
        <f>F4</f>
        <v>11.74529217627645</v>
      </c>
      <c r="F5">
        <f>E5/0.9</f>
        <v>13.050324640307167</v>
      </c>
    </row>
    <row r="6" spans="1:6" x14ac:dyDescent="0.35">
      <c r="E6">
        <f>F5*0.7</f>
        <v>9.135227248215017</v>
      </c>
    </row>
    <row r="17" spans="1:17" x14ac:dyDescent="0.35">
      <c r="A17">
        <v>8</v>
      </c>
      <c r="B17">
        <v>1.02</v>
      </c>
      <c r="C17">
        <v>0.60599999999999998</v>
      </c>
      <c r="D17">
        <f>B17*C17</f>
        <v>0.61812</v>
      </c>
      <c r="E17">
        <v>7.52</v>
      </c>
      <c r="F17">
        <f>E17/D17</f>
        <v>12.1659224746004</v>
      </c>
    </row>
    <row r="18" spans="1:17" x14ac:dyDescent="0.35">
      <c r="O18" t="s">
        <v>430</v>
      </c>
      <c r="P18" t="s">
        <v>431</v>
      </c>
      <c r="Q18" t="s">
        <v>432</v>
      </c>
    </row>
    <row r="19" spans="1:17" x14ac:dyDescent="0.35">
      <c r="F19">
        <f>F17-F4</f>
        <v>0.4206302983239496</v>
      </c>
      <c r="O19" t="s">
        <v>433</v>
      </c>
      <c r="P19" t="s">
        <v>434</v>
      </c>
    </row>
    <row r="20" spans="1:17" x14ac:dyDescent="0.35">
      <c r="O20" t="s">
        <v>435</v>
      </c>
      <c r="P20" t="s">
        <v>434</v>
      </c>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4BF8E8-AD64-4A17-9082-6704FD390289}">
  <dimension ref="D4:I6"/>
  <sheetViews>
    <sheetView workbookViewId="0">
      <selection activeCell="D7" sqref="D7"/>
    </sheetView>
  </sheetViews>
  <sheetFormatPr defaultRowHeight="14.5" x14ac:dyDescent="0.35"/>
  <cols>
    <col min="4" max="4" width="9" bestFit="1" customWidth="1"/>
    <col min="5" max="5" width="14.81640625" bestFit="1" customWidth="1"/>
    <col min="6" max="6" width="11.1796875" bestFit="1" customWidth="1"/>
    <col min="7" max="7" width="17.7265625" bestFit="1" customWidth="1"/>
    <col min="8" max="8" width="11.26953125" bestFit="1" customWidth="1"/>
    <col min="9" max="9" width="9" bestFit="1" customWidth="1"/>
  </cols>
  <sheetData>
    <row r="4" spans="4:9" x14ac:dyDescent="0.35">
      <c r="D4" t="s">
        <v>436</v>
      </c>
      <c r="E4" t="s">
        <v>437</v>
      </c>
      <c r="F4" t="s">
        <v>438</v>
      </c>
      <c r="G4" t="s">
        <v>439</v>
      </c>
      <c r="H4" t="s">
        <v>440</v>
      </c>
      <c r="I4" t="s">
        <v>436</v>
      </c>
    </row>
    <row r="5" spans="4:9" x14ac:dyDescent="0.35">
      <c r="D5">
        <v>3</v>
      </c>
      <c r="E5">
        <v>19</v>
      </c>
      <c r="F5">
        <v>3</v>
      </c>
      <c r="G5">
        <f>544-Sheet1!H5</f>
        <v>521</v>
      </c>
      <c r="H5">
        <v>23</v>
      </c>
      <c r="I5">
        <v>3</v>
      </c>
    </row>
    <row r="6" spans="4:9" x14ac:dyDescent="0.35">
      <c r="D6" s="152">
        <f>SUM(D5:I5)+15</f>
        <v>587</v>
      </c>
      <c r="E6" s="152"/>
      <c r="F6" s="152"/>
      <c r="G6" s="152"/>
      <c r="H6" s="152"/>
      <c r="I6" s="152"/>
    </row>
  </sheetData>
  <mergeCells count="1">
    <mergeCell ref="D6:I6"/>
  </mergeCells>
  <pageMargins left="0.7" right="0.7" top="0.75" bottom="0.75" header="0.3" footer="0.3"/>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Worksheets</vt:lpstr>
      </vt:variant>
      <vt:variant>
        <vt:i4>18</vt:i4>
      </vt:variant>
    </vt:vector>
  </HeadingPairs>
  <TitlesOfParts>
    <vt:vector size="18" baseType="lpstr">
      <vt:lpstr>Overview</vt:lpstr>
      <vt:lpstr>Lath</vt:lpstr>
      <vt:lpstr>Online codes</vt:lpstr>
      <vt:lpstr>Wind class</vt:lpstr>
      <vt:lpstr>Endlock</vt:lpstr>
      <vt:lpstr>Bottom lath</vt:lpstr>
      <vt:lpstr>Guides</vt:lpstr>
      <vt:lpstr>Axles</vt:lpstr>
      <vt:lpstr>Disc size</vt:lpstr>
      <vt:lpstr>Motors</vt:lpstr>
      <vt:lpstr>Chaindrive</vt:lpstr>
      <vt:lpstr>Chain</vt:lpstr>
      <vt:lpstr>Bearings</vt:lpstr>
      <vt:lpstr>SafetyB</vt:lpstr>
      <vt:lpstr>Endplate</vt:lpstr>
      <vt:lpstr>Wicket doors</vt:lpstr>
      <vt:lpstr>Sheet2</vt:lpstr>
      <vt:lpstr>Sheet1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robert hyrons</dc:creator>
  <cp:lastModifiedBy>Rob Hyrons</cp:lastModifiedBy>
  <dcterms:created xsi:type="dcterms:W3CDTF">2015-06-05T18:17:20Z</dcterms:created>
  <dcterms:modified xsi:type="dcterms:W3CDTF">2026-01-14T17:35:17Z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Jet Reports Function Literals">
    <vt:lpwstr>,	;	,	{	}	[@[{0}]]	1033	2057</vt:lpwstr>
  </property>
</Properties>
</file>