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drawings/drawing7.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799" documentId="13_ncr:1_{DBA201A5-D078-4ADB-A563-7B8EA9522FCD}" xr6:coauthVersionLast="47" xr6:coauthVersionMax="47" xr10:uidLastSave="{F3F89394-FD15-44FE-99BD-28E8DBDFD7A0}"/>
  <bookViews>
    <workbookView xWindow="11130" yWindow="100" windowWidth="26720" windowHeight="19260" tabRatio="905" activeTab="3" xr2:uid="{00000000-000D-0000-FFFF-FFFF00000000}"/>
  </bookViews>
  <sheets>
    <sheet name="Overview" sheetId="4" r:id="rId1"/>
    <sheet name="Product group" sheetId="22" r:id="rId2"/>
    <sheet name="Lath" sheetId="7" r:id="rId3"/>
    <sheet name="Bottom lath" sheetId="9" r:id="rId4"/>
    <sheet name="Guides" sheetId="12" r:id="rId5"/>
    <sheet name="Wind class" sheetId="20" r:id="rId6"/>
    <sheet name="Endlock" sheetId="16"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<sst xmlns="http://schemas.openxmlformats.org/spreadsheetml/2006/main" count="2659" uniqueCount="653">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</sst>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2">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3.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3" Type="http://schemas.openxmlformats.org/officeDocument/2006/relationships/image" Target="../media/image25.png"/><Relationship Id="rId7" Type="http://schemas.openxmlformats.org/officeDocument/2006/relationships/image" Target="../media/image29.png"/><Relationship Id="rId12" Type="http://schemas.openxmlformats.org/officeDocument/2006/relationships/image" Target="../media/image34.png"/><Relationship Id="rId2" Type="http://schemas.openxmlformats.org/officeDocument/2006/relationships/image" Target="../media/image24.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5" Type="http://schemas.openxmlformats.org/officeDocument/2006/relationships/image" Target="../media/image27.png"/><Relationship Id="rId10" Type="http://schemas.openxmlformats.org/officeDocument/2006/relationships/image" Target="../media/image32.png"/><Relationship Id="rId4" Type="http://schemas.openxmlformats.org/officeDocument/2006/relationships/image" Target="../media/image26.png"/><Relationship Id="rId9" Type="http://schemas.openxmlformats.org/officeDocument/2006/relationships/image" Target="../media/image3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7.png"/><Relationship Id="rId1" Type="http://schemas.openxmlformats.org/officeDocument/2006/relationships/image" Target="../media/image36.png"/></Relationships>
</file>

<file path=xl/drawings/_rels/drawing5.xml.rels><?xml version="1.0" encoding="UTF-8" standalone="yes"?>
<Relationships xmlns="http://schemas.openxmlformats.org/package/2006/relationships"><Relationship Id="rId13" Type="http://schemas.openxmlformats.org/officeDocument/2006/relationships/image" Target="../media/image50.png"/><Relationship Id="rId18" Type="http://schemas.openxmlformats.org/officeDocument/2006/relationships/image" Target="../media/image55.png"/><Relationship Id="rId26" Type="http://schemas.openxmlformats.org/officeDocument/2006/relationships/image" Target="../media/image63.png"/><Relationship Id="rId39" Type="http://schemas.openxmlformats.org/officeDocument/2006/relationships/image" Target="../media/image76.png"/><Relationship Id="rId21" Type="http://schemas.openxmlformats.org/officeDocument/2006/relationships/image" Target="../media/image58.png"/><Relationship Id="rId34" Type="http://schemas.openxmlformats.org/officeDocument/2006/relationships/image" Target="../media/image71.png"/><Relationship Id="rId42" Type="http://schemas.openxmlformats.org/officeDocument/2006/relationships/image" Target="../media/image79.png"/><Relationship Id="rId47" Type="http://schemas.openxmlformats.org/officeDocument/2006/relationships/image" Target="../media/image84.png"/><Relationship Id="rId7" Type="http://schemas.openxmlformats.org/officeDocument/2006/relationships/image" Target="../media/image44.png"/><Relationship Id="rId2" Type="http://schemas.openxmlformats.org/officeDocument/2006/relationships/image" Target="../media/image39.png"/><Relationship Id="rId16" Type="http://schemas.openxmlformats.org/officeDocument/2006/relationships/image" Target="../media/image53.png"/><Relationship Id="rId29" Type="http://schemas.openxmlformats.org/officeDocument/2006/relationships/image" Target="../media/image66.png"/><Relationship Id="rId11" Type="http://schemas.openxmlformats.org/officeDocument/2006/relationships/image" Target="../media/image48.png"/><Relationship Id="rId24" Type="http://schemas.openxmlformats.org/officeDocument/2006/relationships/image" Target="../media/image61.png"/><Relationship Id="rId32" Type="http://schemas.openxmlformats.org/officeDocument/2006/relationships/image" Target="../media/image69.png"/><Relationship Id="rId37" Type="http://schemas.openxmlformats.org/officeDocument/2006/relationships/image" Target="../media/image74.png"/><Relationship Id="rId40" Type="http://schemas.openxmlformats.org/officeDocument/2006/relationships/image" Target="../media/image77.png"/><Relationship Id="rId45" Type="http://schemas.openxmlformats.org/officeDocument/2006/relationships/image" Target="../media/image82.png"/><Relationship Id="rId5" Type="http://schemas.openxmlformats.org/officeDocument/2006/relationships/image" Target="../media/image42.png"/><Relationship Id="rId15" Type="http://schemas.openxmlformats.org/officeDocument/2006/relationships/image" Target="../media/image52.png"/><Relationship Id="rId23" Type="http://schemas.openxmlformats.org/officeDocument/2006/relationships/image" Target="../media/image60.png"/><Relationship Id="rId28" Type="http://schemas.openxmlformats.org/officeDocument/2006/relationships/image" Target="../media/image65.png"/><Relationship Id="rId36" Type="http://schemas.openxmlformats.org/officeDocument/2006/relationships/image" Target="../media/image73.png"/><Relationship Id="rId49" Type="http://schemas.openxmlformats.org/officeDocument/2006/relationships/image" Target="../media/image86.png"/><Relationship Id="rId10" Type="http://schemas.openxmlformats.org/officeDocument/2006/relationships/image" Target="../media/image47.png"/><Relationship Id="rId19" Type="http://schemas.openxmlformats.org/officeDocument/2006/relationships/image" Target="../media/image56.png"/><Relationship Id="rId31" Type="http://schemas.openxmlformats.org/officeDocument/2006/relationships/image" Target="../media/image68.png"/><Relationship Id="rId44" Type="http://schemas.openxmlformats.org/officeDocument/2006/relationships/image" Target="../media/image81.png"/><Relationship Id="rId4" Type="http://schemas.openxmlformats.org/officeDocument/2006/relationships/image" Target="../media/image41.png"/><Relationship Id="rId9" Type="http://schemas.openxmlformats.org/officeDocument/2006/relationships/image" Target="../media/image46.png"/><Relationship Id="rId14" Type="http://schemas.openxmlformats.org/officeDocument/2006/relationships/image" Target="../media/image51.png"/><Relationship Id="rId22" Type="http://schemas.openxmlformats.org/officeDocument/2006/relationships/image" Target="../media/image59.png"/><Relationship Id="rId27" Type="http://schemas.openxmlformats.org/officeDocument/2006/relationships/image" Target="../media/image64.png"/><Relationship Id="rId30" Type="http://schemas.openxmlformats.org/officeDocument/2006/relationships/image" Target="../media/image67.png"/><Relationship Id="rId35" Type="http://schemas.openxmlformats.org/officeDocument/2006/relationships/image" Target="../media/image72.png"/><Relationship Id="rId43" Type="http://schemas.openxmlformats.org/officeDocument/2006/relationships/image" Target="../media/image80.png"/><Relationship Id="rId48" Type="http://schemas.openxmlformats.org/officeDocument/2006/relationships/image" Target="../media/image85.png"/><Relationship Id="rId8" Type="http://schemas.openxmlformats.org/officeDocument/2006/relationships/image" Target="../media/image45.png"/><Relationship Id="rId3" Type="http://schemas.openxmlformats.org/officeDocument/2006/relationships/image" Target="../media/image40.png"/><Relationship Id="rId12" Type="http://schemas.openxmlformats.org/officeDocument/2006/relationships/image" Target="../media/image49.png"/><Relationship Id="rId17" Type="http://schemas.openxmlformats.org/officeDocument/2006/relationships/image" Target="../media/image54.png"/><Relationship Id="rId25" Type="http://schemas.openxmlformats.org/officeDocument/2006/relationships/image" Target="../media/image62.png"/><Relationship Id="rId33" Type="http://schemas.openxmlformats.org/officeDocument/2006/relationships/image" Target="../media/image70.png"/><Relationship Id="rId38" Type="http://schemas.openxmlformats.org/officeDocument/2006/relationships/image" Target="../media/image75.png"/><Relationship Id="rId46" Type="http://schemas.openxmlformats.org/officeDocument/2006/relationships/image" Target="../media/image83.png"/><Relationship Id="rId20" Type="http://schemas.openxmlformats.org/officeDocument/2006/relationships/image" Target="../media/image57.png"/><Relationship Id="rId41" Type="http://schemas.openxmlformats.org/officeDocument/2006/relationships/image" Target="../media/image78.png"/><Relationship Id="rId1" Type="http://schemas.openxmlformats.org/officeDocument/2006/relationships/image" Target="../media/image38.png"/><Relationship Id="rId6" Type="http://schemas.openxmlformats.org/officeDocument/2006/relationships/image" Target="../media/image43.png"/></Relationships>
</file>

<file path=xl/drawings/_rels/drawing6.xml.rels><?xml version="1.0" encoding="UTF-8" standalone="yes"?>
<Relationships xmlns="http://schemas.openxmlformats.org/package/2006/relationships"><Relationship Id="rId1" Type="http://schemas.openxmlformats.org/officeDocument/2006/relationships/image" Target="../media/image87.png"/></Relationships>
</file>

<file path=xl/drawings/_rels/drawing7.xml.rels><?xml version="1.0" encoding="UTF-8" standalone="yes"?>
<Relationships xmlns="http://schemas.openxmlformats.org/package/2006/relationships"><Relationship Id="rId3" Type="http://schemas.openxmlformats.org/officeDocument/2006/relationships/image" Target="../media/image90.png"/><Relationship Id="rId7" Type="http://schemas.openxmlformats.org/officeDocument/2006/relationships/image" Target="../media/image94.png"/><Relationship Id="rId2" Type="http://schemas.openxmlformats.org/officeDocument/2006/relationships/image" Target="../media/image89.png"/><Relationship Id="rId1" Type="http://schemas.openxmlformats.org/officeDocument/2006/relationships/image" Target="../media/image88.png"/><Relationship Id="rId6" Type="http://schemas.openxmlformats.org/officeDocument/2006/relationships/image" Target="../media/image93.png"/><Relationship Id="rId5" Type="http://schemas.openxmlformats.org/officeDocument/2006/relationships/image" Target="../media/image92.png"/><Relationship Id="rId4" Type="http://schemas.openxmlformats.org/officeDocument/2006/relationships/image" Target="../media/image91.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15</xdr:row>
      <xdr:rowOff>14711</xdr:rowOff>
    </xdr:from>
    <xdr:to>
      <xdr:col>16</xdr:col>
      <xdr:colOff>450851</xdr:colOff>
      <xdr:row>15</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13</xdr:row>
      <xdr:rowOff>23945</xdr:rowOff>
    </xdr:from>
    <xdr:to>
      <xdr:col>16</xdr:col>
      <xdr:colOff>457201</xdr:colOff>
      <xdr:row>13</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12</xdr:row>
      <xdr:rowOff>44450</xdr:rowOff>
    </xdr:from>
    <xdr:to>
      <xdr:col>16</xdr:col>
      <xdr:colOff>413391</xdr:colOff>
      <xdr:row>12</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11</xdr:row>
      <xdr:rowOff>19050</xdr:rowOff>
    </xdr:from>
    <xdr:to>
      <xdr:col>16</xdr:col>
      <xdr:colOff>413391</xdr:colOff>
      <xdr:row>11</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14</xdr:row>
      <xdr:rowOff>12240</xdr:rowOff>
    </xdr:from>
    <xdr:to>
      <xdr:col>16</xdr:col>
      <xdr:colOff>400050</xdr:colOff>
      <xdr:row>14</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9</xdr:row>
      <xdr:rowOff>133350</xdr:rowOff>
    </xdr:from>
    <xdr:to>
      <xdr:col>16</xdr:col>
      <xdr:colOff>395468</xdr:colOff>
      <xdr:row>9</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10</xdr:row>
      <xdr:rowOff>80829</xdr:rowOff>
    </xdr:from>
    <xdr:to>
      <xdr:col>16</xdr:col>
      <xdr:colOff>406400</xdr:colOff>
      <xdr:row>10</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11</xdr:row>
      <xdr:rowOff>74434</xdr:rowOff>
    </xdr:from>
    <xdr:to>
      <xdr:col>16</xdr:col>
      <xdr:colOff>400051</xdr:colOff>
      <xdr:row>11</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12</xdr:row>
      <xdr:rowOff>92353</xdr:rowOff>
    </xdr:from>
    <xdr:to>
      <xdr:col>16</xdr:col>
      <xdr:colOff>412751</xdr:colOff>
      <xdr:row>12</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13</xdr:row>
      <xdr:rowOff>87173</xdr:rowOff>
    </xdr:from>
    <xdr:to>
      <xdr:col>16</xdr:col>
      <xdr:colOff>412751</xdr:colOff>
      <xdr:row>13</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14</xdr:row>
      <xdr:rowOff>61810</xdr:rowOff>
    </xdr:from>
    <xdr:to>
      <xdr:col>16</xdr:col>
      <xdr:colOff>393701</xdr:colOff>
      <xdr:row>14</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15</xdr:row>
      <xdr:rowOff>31982</xdr:rowOff>
    </xdr:from>
    <xdr:to>
      <xdr:col>16</xdr:col>
      <xdr:colOff>406400</xdr:colOff>
      <xdr:row>15</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2</xdr:row>
      <xdr:rowOff>69850</xdr:rowOff>
    </xdr:from>
    <xdr:to>
      <xdr:col>16</xdr:col>
      <xdr:colOff>527807</xdr:colOff>
      <xdr:row>2</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3</xdr:row>
      <xdr:rowOff>50801</xdr:rowOff>
    </xdr:from>
    <xdr:to>
      <xdr:col>16</xdr:col>
      <xdr:colOff>496303</xdr:colOff>
      <xdr:row>3</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4</xdr:row>
      <xdr:rowOff>101600</xdr:rowOff>
    </xdr:from>
    <xdr:to>
      <xdr:col>16</xdr:col>
      <xdr:colOff>531549</xdr:colOff>
      <xdr:row>4</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5</xdr:row>
      <xdr:rowOff>69851</xdr:rowOff>
    </xdr:from>
    <xdr:to>
      <xdr:col>16</xdr:col>
      <xdr:colOff>563180</xdr:colOff>
      <xdr:row>5</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6</xdr:row>
      <xdr:rowOff>38100</xdr:rowOff>
    </xdr:from>
    <xdr:to>
      <xdr:col>16</xdr:col>
      <xdr:colOff>527050</xdr:colOff>
      <xdr:row>6</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7</xdr:row>
      <xdr:rowOff>43847</xdr:rowOff>
    </xdr:from>
    <xdr:to>
      <xdr:col>16</xdr:col>
      <xdr:colOff>482600</xdr:colOff>
      <xdr:row>7</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printerSettings" Target="../printerSettings/printerSettings4.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9"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zoomScale="85" zoomScaleNormal="85" workbookViewId="0">
      <pane ySplit="1" topLeftCell="A2" activePane="bottomLeft" state="frozen"/>
      <selection pane="bottomLeft" activeCell="F36" sqref="F36"/>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6" customWidth="1"/>
  </cols>
  <sheetData>
    <row r="1" spans="1:20" s="1" customFormat="1" ht="48.65" customHeight="1" x14ac:dyDescent="0.35">
      <c r="A1" s="33" t="s">
        <v>3</v>
      </c>
      <c r="B1" s="33" t="s">
        <v>4</v>
      </c>
      <c r="C1" s="34" t="s">
        <v>5</v>
      </c>
      <c r="D1" s="35" t="s">
        <v>6</v>
      </c>
      <c r="E1" s="35" t="s">
        <v>7</v>
      </c>
      <c r="F1" s="35" t="s">
        <v>649</v>
      </c>
      <c r="G1" s="35" t="s">
        <v>8</v>
      </c>
      <c r="H1" s="36" t="s">
        <v>9</v>
      </c>
      <c r="I1" s="40" t="s">
        <v>10</v>
      </c>
      <c r="J1" s="48" t="s">
        <v>11</v>
      </c>
      <c r="K1" s="82" t="s">
        <v>12</v>
      </c>
      <c r="L1" s="48" t="s">
        <v>13</v>
      </c>
      <c r="M1" s="48" t="s">
        <v>14</v>
      </c>
      <c r="N1" s="6" t="s">
        <v>15</v>
      </c>
      <c r="O1" s="6" t="s">
        <v>16</v>
      </c>
      <c r="P1" s="53" t="s">
        <v>17</v>
      </c>
      <c r="Q1" s="54" t="s">
        <v>18</v>
      </c>
      <c r="R1" s="10" t="s">
        <v>598</v>
      </c>
      <c r="S1" s="1" t="s">
        <v>64</v>
      </c>
      <c r="T1" s="1" t="s">
        <v>632</v>
      </c>
    </row>
    <row r="2" spans="1:20" ht="40" customHeight="1" x14ac:dyDescent="0.35">
      <c r="A2" s="31" t="s">
        <v>19</v>
      </c>
      <c r="B2" s="5">
        <v>9.3000000000000007</v>
      </c>
      <c r="C2" s="5"/>
      <c r="D2" s="5">
        <v>73</v>
      </c>
      <c r="E2" s="5">
        <v>80</v>
      </c>
      <c r="F2" s="5">
        <v>73</v>
      </c>
      <c r="G2" s="5">
        <v>17</v>
      </c>
      <c r="H2" s="32">
        <v>10</v>
      </c>
      <c r="I2" s="5">
        <v>4600</v>
      </c>
      <c r="J2" s="46">
        <v>100</v>
      </c>
      <c r="K2" s="46"/>
      <c r="L2" s="46">
        <v>0</v>
      </c>
      <c r="N2" s="6" t="s">
        <v>20</v>
      </c>
      <c r="O2" s="6" t="s">
        <v>21</v>
      </c>
      <c r="P2" s="6" t="s">
        <v>22</v>
      </c>
      <c r="Q2" s="55" t="s">
        <v>23</v>
      </c>
      <c r="R2" s="6" t="s">
        <v>25</v>
      </c>
      <c r="S2" s="139" t="s">
        <v>560</v>
      </c>
      <c r="T2" s="6" t="s">
        <v>25</v>
      </c>
    </row>
    <row r="3" spans="1:20" ht="40" customHeight="1" x14ac:dyDescent="0.35">
      <c r="A3" s="37" t="s">
        <v>24</v>
      </c>
      <c r="B3" s="21">
        <v>9.3000000000000007</v>
      </c>
      <c r="C3" s="21"/>
      <c r="D3" s="21">
        <v>73</v>
      </c>
      <c r="E3" s="21">
        <v>80</v>
      </c>
      <c r="F3" s="21">
        <v>73</v>
      </c>
      <c r="G3" s="21">
        <v>17</v>
      </c>
      <c r="H3" s="38">
        <v>15</v>
      </c>
      <c r="I3" s="21">
        <v>6200</v>
      </c>
      <c r="J3" s="47">
        <v>100</v>
      </c>
      <c r="K3" s="47"/>
      <c r="L3" s="47">
        <v>0</v>
      </c>
      <c r="N3" s="6" t="s">
        <v>25</v>
      </c>
      <c r="O3" s="6" t="s">
        <v>21</v>
      </c>
      <c r="P3" s="6" t="s">
        <v>22</v>
      </c>
      <c r="Q3" s="55" t="s">
        <v>23</v>
      </c>
      <c r="R3" s="6" t="s">
        <v>25</v>
      </c>
      <c r="S3" s="139" t="s">
        <v>560</v>
      </c>
      <c r="T3" s="6" t="s">
        <v>25</v>
      </c>
    </row>
    <row r="4" spans="1:20" ht="40" customHeight="1" x14ac:dyDescent="0.35">
      <c r="A4" s="31" t="s">
        <v>26</v>
      </c>
      <c r="B4" s="5">
        <v>12.1</v>
      </c>
      <c r="C4" s="5"/>
      <c r="D4" s="5">
        <v>73</v>
      </c>
      <c r="E4" s="5">
        <v>80</v>
      </c>
      <c r="F4" s="5">
        <v>73</v>
      </c>
      <c r="G4" s="5">
        <v>17</v>
      </c>
      <c r="H4" s="32">
        <v>10</v>
      </c>
      <c r="I4" s="5">
        <v>4600</v>
      </c>
      <c r="J4" s="46">
        <v>100</v>
      </c>
      <c r="K4" s="46"/>
      <c r="L4" s="46">
        <v>0</v>
      </c>
      <c r="N4" s="6" t="s">
        <v>20</v>
      </c>
      <c r="O4" s="6" t="s">
        <v>21</v>
      </c>
      <c r="P4" s="6" t="s">
        <v>22</v>
      </c>
      <c r="Q4" s="55" t="s">
        <v>23</v>
      </c>
      <c r="R4" s="6" t="s">
        <v>25</v>
      </c>
      <c r="S4" s="139" t="s">
        <v>560</v>
      </c>
      <c r="T4" s="6" t="s">
        <v>25</v>
      </c>
    </row>
    <row r="5" spans="1:20" ht="40" customHeight="1" x14ac:dyDescent="0.35">
      <c r="A5" s="37" t="s">
        <v>27</v>
      </c>
      <c r="B5" s="21">
        <v>12.1</v>
      </c>
      <c r="C5" s="21"/>
      <c r="D5" s="21">
        <v>73</v>
      </c>
      <c r="E5" s="21">
        <v>80</v>
      </c>
      <c r="F5" s="21">
        <v>73</v>
      </c>
      <c r="G5" s="21">
        <v>17</v>
      </c>
      <c r="H5" s="38">
        <v>15</v>
      </c>
      <c r="I5" s="21">
        <v>10000</v>
      </c>
      <c r="J5" s="47">
        <v>100</v>
      </c>
      <c r="K5" s="47"/>
      <c r="L5" s="47">
        <v>0</v>
      </c>
      <c r="N5" s="6" t="s">
        <v>25</v>
      </c>
      <c r="O5" s="6" t="s">
        <v>21</v>
      </c>
      <c r="P5" s="6" t="s">
        <v>22</v>
      </c>
      <c r="Q5" s="55" t="s">
        <v>23</v>
      </c>
      <c r="R5" s="6" t="s">
        <v>25</v>
      </c>
      <c r="S5" s="139" t="s">
        <v>560</v>
      </c>
      <c r="T5" s="6" t="s">
        <v>25</v>
      </c>
    </row>
    <row r="6" spans="1:20" ht="40" customHeight="1" x14ac:dyDescent="0.35">
      <c r="A6" s="31" t="s">
        <v>28</v>
      </c>
      <c r="B6" s="4">
        <v>16</v>
      </c>
      <c r="C6" s="4"/>
      <c r="D6" s="5">
        <v>73</v>
      </c>
      <c r="E6" s="5">
        <v>80</v>
      </c>
      <c r="F6" s="5">
        <v>73</v>
      </c>
      <c r="G6" s="4">
        <v>17</v>
      </c>
      <c r="H6" s="32">
        <v>10</v>
      </c>
      <c r="I6" s="5">
        <v>4600</v>
      </c>
      <c r="J6" s="46">
        <v>100</v>
      </c>
      <c r="K6" s="46"/>
      <c r="L6" s="46">
        <v>0</v>
      </c>
      <c r="N6" s="6" t="s">
        <v>20</v>
      </c>
      <c r="O6" s="6" t="s">
        <v>21</v>
      </c>
      <c r="P6" s="6" t="s">
        <v>22</v>
      </c>
      <c r="Q6" s="55" t="s">
        <v>23</v>
      </c>
      <c r="R6" s="6" t="s">
        <v>25</v>
      </c>
      <c r="S6" s="139" t="s">
        <v>560</v>
      </c>
      <c r="T6" s="6" t="s">
        <v>25</v>
      </c>
    </row>
    <row r="7" spans="1:20" ht="40" customHeight="1" x14ac:dyDescent="0.35">
      <c r="A7" s="37" t="s">
        <v>29</v>
      </c>
      <c r="B7" s="22">
        <v>16</v>
      </c>
      <c r="C7" s="22"/>
      <c r="D7" s="21">
        <v>73</v>
      </c>
      <c r="E7" s="21">
        <v>80</v>
      </c>
      <c r="F7" s="21">
        <v>73</v>
      </c>
      <c r="G7" s="22">
        <v>17</v>
      </c>
      <c r="H7" s="38">
        <v>15</v>
      </c>
      <c r="I7" s="21">
        <v>10000</v>
      </c>
      <c r="J7" s="47">
        <v>100</v>
      </c>
      <c r="K7" s="47"/>
      <c r="L7" s="47">
        <v>0</v>
      </c>
      <c r="N7" s="6" t="s">
        <v>25</v>
      </c>
      <c r="O7" s="6" t="s">
        <v>21</v>
      </c>
      <c r="P7" s="6" t="s">
        <v>22</v>
      </c>
      <c r="Q7" s="55" t="s">
        <v>23</v>
      </c>
      <c r="R7" s="6" t="s">
        <v>25</v>
      </c>
      <c r="S7" s="139" t="s">
        <v>560</v>
      </c>
      <c r="T7" s="6" t="s">
        <v>25</v>
      </c>
    </row>
    <row r="8" spans="1:20" ht="40" customHeight="1" x14ac:dyDescent="0.35">
      <c r="A8" s="31" t="s">
        <v>30</v>
      </c>
      <c r="B8" s="5">
        <v>8.3000000000000007</v>
      </c>
      <c r="C8" s="5"/>
      <c r="D8" s="5">
        <v>72</v>
      </c>
      <c r="E8" s="5">
        <v>80</v>
      </c>
      <c r="F8" s="5">
        <v>73</v>
      </c>
      <c r="G8" s="5">
        <v>17</v>
      </c>
      <c r="H8" s="32">
        <v>10</v>
      </c>
      <c r="I8" s="5">
        <v>4000</v>
      </c>
      <c r="J8" s="46">
        <v>100</v>
      </c>
      <c r="K8" s="46"/>
      <c r="L8" s="46">
        <v>30</v>
      </c>
      <c r="N8" s="6" t="s">
        <v>20</v>
      </c>
      <c r="O8" s="6" t="s">
        <v>21</v>
      </c>
      <c r="P8" s="6" t="s">
        <v>22</v>
      </c>
      <c r="Q8" s="55" t="s">
        <v>23</v>
      </c>
      <c r="R8" s="6" t="s">
        <v>25</v>
      </c>
      <c r="S8" s="139" t="s">
        <v>560</v>
      </c>
      <c r="T8" s="6" t="s">
        <v>25</v>
      </c>
    </row>
    <row r="9" spans="1:20" ht="40" customHeight="1" x14ac:dyDescent="0.35">
      <c r="A9" s="37" t="s">
        <v>31</v>
      </c>
      <c r="B9" s="21">
        <v>8.3000000000000007</v>
      </c>
      <c r="C9" s="21"/>
      <c r="D9" s="21">
        <v>72</v>
      </c>
      <c r="E9" s="21">
        <v>80</v>
      </c>
      <c r="F9" s="21">
        <v>73</v>
      </c>
      <c r="G9" s="21">
        <v>17</v>
      </c>
      <c r="H9" s="38">
        <v>15</v>
      </c>
      <c r="I9" s="21">
        <v>6200</v>
      </c>
      <c r="J9" s="47">
        <v>100</v>
      </c>
      <c r="K9" s="47"/>
      <c r="L9" s="47">
        <v>30</v>
      </c>
      <c r="N9" s="6" t="s">
        <v>25</v>
      </c>
      <c r="O9" s="6" t="s">
        <v>21</v>
      </c>
      <c r="P9" s="6" t="s">
        <v>22</v>
      </c>
      <c r="Q9" s="55" t="s">
        <v>23</v>
      </c>
      <c r="R9" s="6" t="s">
        <v>25</v>
      </c>
      <c r="S9" s="139" t="s">
        <v>560</v>
      </c>
      <c r="T9" s="6" t="s">
        <v>25</v>
      </c>
    </row>
    <row r="10" spans="1:20" ht="40" customHeight="1" x14ac:dyDescent="0.35">
      <c r="A10" s="31" t="s">
        <v>32</v>
      </c>
      <c r="B10" s="5">
        <v>10.5</v>
      </c>
      <c r="C10" s="5"/>
      <c r="D10" s="5">
        <v>72</v>
      </c>
      <c r="E10" s="5">
        <v>80</v>
      </c>
      <c r="F10" s="5">
        <v>73</v>
      </c>
      <c r="G10" s="5">
        <v>17</v>
      </c>
      <c r="H10" s="32">
        <v>10</v>
      </c>
      <c r="I10" s="5">
        <v>4000</v>
      </c>
      <c r="J10" s="46">
        <v>100</v>
      </c>
      <c r="K10" s="46"/>
      <c r="L10" s="46">
        <v>30</v>
      </c>
      <c r="N10" s="6" t="s">
        <v>20</v>
      </c>
      <c r="O10" s="6" t="s">
        <v>21</v>
      </c>
      <c r="P10" s="6" t="s">
        <v>22</v>
      </c>
      <c r="Q10" s="55" t="s">
        <v>23</v>
      </c>
      <c r="R10" s="6" t="s">
        <v>25</v>
      </c>
      <c r="S10" s="139" t="s">
        <v>560</v>
      </c>
      <c r="T10" s="6" t="s">
        <v>25</v>
      </c>
    </row>
    <row r="11" spans="1:20" ht="40" customHeight="1" x14ac:dyDescent="0.35">
      <c r="A11" s="37" t="s">
        <v>33</v>
      </c>
      <c r="B11" s="21">
        <v>10.5</v>
      </c>
      <c r="C11" s="21"/>
      <c r="D11" s="21">
        <v>72</v>
      </c>
      <c r="E11" s="21">
        <v>80</v>
      </c>
      <c r="F11" s="21">
        <v>73</v>
      </c>
      <c r="G11" s="21">
        <v>17</v>
      </c>
      <c r="H11" s="38">
        <v>15</v>
      </c>
      <c r="I11" s="21">
        <v>8200</v>
      </c>
      <c r="J11" s="47">
        <v>100</v>
      </c>
      <c r="K11" s="47"/>
      <c r="L11" s="47">
        <v>30</v>
      </c>
      <c r="N11" s="6" t="s">
        <v>25</v>
      </c>
      <c r="O11" s="6" t="s">
        <v>21</v>
      </c>
      <c r="P11" s="6" t="s">
        <v>22</v>
      </c>
      <c r="Q11" s="55" t="s">
        <v>23</v>
      </c>
      <c r="R11" s="6" t="s">
        <v>25</v>
      </c>
      <c r="S11" s="139" t="s">
        <v>560</v>
      </c>
      <c r="T11" s="6" t="s">
        <v>25</v>
      </c>
    </row>
    <row r="12" spans="1:20" ht="40" customHeight="1" x14ac:dyDescent="0.35">
      <c r="A12" s="31" t="s">
        <v>34</v>
      </c>
      <c r="B12" s="5">
        <v>14</v>
      </c>
      <c r="C12" s="5"/>
      <c r="D12" s="5">
        <v>72</v>
      </c>
      <c r="E12" s="5">
        <v>80</v>
      </c>
      <c r="F12" s="5">
        <v>73</v>
      </c>
      <c r="G12" s="5">
        <v>17</v>
      </c>
      <c r="H12" s="32">
        <v>10</v>
      </c>
      <c r="I12" s="5">
        <v>4000</v>
      </c>
      <c r="J12" s="46">
        <v>100</v>
      </c>
      <c r="K12" s="46"/>
      <c r="L12" s="46">
        <v>30</v>
      </c>
      <c r="N12" s="6" t="s">
        <v>20</v>
      </c>
      <c r="O12" s="6" t="s">
        <v>21</v>
      </c>
      <c r="P12" s="6" t="s">
        <v>22</v>
      </c>
      <c r="Q12" s="55" t="s">
        <v>23</v>
      </c>
      <c r="R12" s="6" t="s">
        <v>25</v>
      </c>
      <c r="S12" s="139" t="s">
        <v>560</v>
      </c>
      <c r="T12" s="6" t="s">
        <v>25</v>
      </c>
    </row>
    <row r="13" spans="1:20" ht="40" customHeight="1" x14ac:dyDescent="0.35">
      <c r="A13" s="37" t="s">
        <v>35</v>
      </c>
      <c r="B13" s="21">
        <v>14</v>
      </c>
      <c r="C13" s="21"/>
      <c r="D13" s="21">
        <v>72</v>
      </c>
      <c r="E13" s="21">
        <v>80</v>
      </c>
      <c r="F13" s="21">
        <v>73</v>
      </c>
      <c r="G13" s="21">
        <v>17</v>
      </c>
      <c r="H13" s="38">
        <v>15</v>
      </c>
      <c r="I13" s="21">
        <v>9000</v>
      </c>
      <c r="J13" s="47">
        <v>100</v>
      </c>
      <c r="K13" s="47"/>
      <c r="L13" s="47">
        <v>30</v>
      </c>
      <c r="N13" s="6" t="s">
        <v>25</v>
      </c>
      <c r="O13" s="6" t="s">
        <v>21</v>
      </c>
      <c r="P13" s="6" t="s">
        <v>22</v>
      </c>
      <c r="Q13" s="55" t="s">
        <v>23</v>
      </c>
      <c r="R13" s="6" t="s">
        <v>25</v>
      </c>
      <c r="S13" s="139" t="s">
        <v>560</v>
      </c>
      <c r="T13" s="6" t="s">
        <v>25</v>
      </c>
    </row>
    <row r="14" spans="1:20" ht="40" customHeight="1" x14ac:dyDescent="0.35">
      <c r="A14" s="31" t="s">
        <v>36</v>
      </c>
      <c r="B14" s="5">
        <v>7.5</v>
      </c>
      <c r="C14" s="5"/>
      <c r="D14" s="5">
        <v>72</v>
      </c>
      <c r="E14" s="5">
        <v>80</v>
      </c>
      <c r="F14" s="5">
        <v>73</v>
      </c>
      <c r="G14" s="5">
        <v>17</v>
      </c>
      <c r="H14" s="32">
        <v>10</v>
      </c>
      <c r="I14" s="5">
        <v>4000</v>
      </c>
      <c r="J14" s="46">
        <v>100</v>
      </c>
      <c r="K14" s="46"/>
      <c r="L14" s="46">
        <v>25</v>
      </c>
      <c r="N14" s="6" t="s">
        <v>20</v>
      </c>
      <c r="O14" s="6" t="s">
        <v>21</v>
      </c>
      <c r="P14" s="6" t="s">
        <v>22</v>
      </c>
      <c r="Q14" s="55" t="s">
        <v>23</v>
      </c>
      <c r="R14" s="6" t="s">
        <v>25</v>
      </c>
      <c r="S14" s="139" t="s">
        <v>560</v>
      </c>
      <c r="T14" s="6" t="s">
        <v>25</v>
      </c>
    </row>
    <row r="15" spans="1:20" ht="40" customHeight="1" x14ac:dyDescent="0.35">
      <c r="A15" s="37" t="s">
        <v>37</v>
      </c>
      <c r="B15" s="21">
        <v>7.5</v>
      </c>
      <c r="C15" s="21"/>
      <c r="D15" s="21">
        <v>72</v>
      </c>
      <c r="E15" s="21">
        <v>80</v>
      </c>
      <c r="F15" s="21">
        <v>73</v>
      </c>
      <c r="G15" s="21">
        <v>17</v>
      </c>
      <c r="H15" s="38">
        <v>15</v>
      </c>
      <c r="I15" s="21">
        <v>6100</v>
      </c>
      <c r="J15" s="47">
        <v>100</v>
      </c>
      <c r="K15" s="47"/>
      <c r="L15" s="47">
        <v>25</v>
      </c>
      <c r="N15" s="6" t="s">
        <v>25</v>
      </c>
      <c r="O15" s="6" t="s">
        <v>21</v>
      </c>
      <c r="P15" s="6" t="s">
        <v>22</v>
      </c>
      <c r="Q15" s="55" t="s">
        <v>23</v>
      </c>
      <c r="R15" s="6" t="s">
        <v>25</v>
      </c>
      <c r="S15" s="139" t="s">
        <v>560</v>
      </c>
      <c r="T15" s="6" t="s">
        <v>25</v>
      </c>
    </row>
    <row r="16" spans="1:20" ht="40" customHeight="1" x14ac:dyDescent="0.35">
      <c r="A16" s="31" t="s">
        <v>38</v>
      </c>
      <c r="B16" s="5">
        <v>9.6999999999999993</v>
      </c>
      <c r="C16" s="5"/>
      <c r="D16" s="5">
        <v>72</v>
      </c>
      <c r="E16" s="5">
        <v>80</v>
      </c>
      <c r="F16" s="5">
        <v>73</v>
      </c>
      <c r="G16" s="5">
        <v>17</v>
      </c>
      <c r="H16" s="32">
        <v>10</v>
      </c>
      <c r="I16" s="5">
        <v>4000</v>
      </c>
      <c r="J16" s="46">
        <v>100</v>
      </c>
      <c r="K16" s="46"/>
      <c r="L16" s="46">
        <v>25</v>
      </c>
      <c r="N16" s="6" t="s">
        <v>20</v>
      </c>
      <c r="O16" s="6" t="s">
        <v>21</v>
      </c>
      <c r="P16" s="6" t="s">
        <v>22</v>
      </c>
      <c r="Q16" s="55" t="s">
        <v>23</v>
      </c>
      <c r="R16" s="6" t="s">
        <v>25</v>
      </c>
      <c r="S16" s="139" t="s">
        <v>560</v>
      </c>
      <c r="T16" s="6" t="s">
        <v>25</v>
      </c>
    </row>
    <row r="17" spans="1:20" ht="40" customHeight="1" x14ac:dyDescent="0.35">
      <c r="A17" s="37" t="s">
        <v>39</v>
      </c>
      <c r="B17" s="21">
        <v>9.6999999999999993</v>
      </c>
      <c r="C17" s="21"/>
      <c r="D17" s="21">
        <v>72</v>
      </c>
      <c r="E17" s="21">
        <v>80</v>
      </c>
      <c r="F17" s="21">
        <v>73</v>
      </c>
      <c r="G17" s="21">
        <v>17</v>
      </c>
      <c r="H17" s="38">
        <v>15</v>
      </c>
      <c r="I17" s="21">
        <v>8200</v>
      </c>
      <c r="J17" s="47">
        <v>100</v>
      </c>
      <c r="K17" s="47"/>
      <c r="L17" s="47">
        <v>25</v>
      </c>
      <c r="N17" s="6" t="s">
        <v>25</v>
      </c>
      <c r="O17" s="6" t="s">
        <v>21</v>
      </c>
      <c r="P17" s="6" t="s">
        <v>22</v>
      </c>
      <c r="Q17" s="55" t="s">
        <v>23</v>
      </c>
      <c r="R17" s="6" t="s">
        <v>25</v>
      </c>
      <c r="S17" s="139" t="s">
        <v>560</v>
      </c>
      <c r="T17" s="6" t="s">
        <v>25</v>
      </c>
    </row>
    <row r="18" spans="1:20" s="67" customFormat="1" ht="16" customHeight="1" x14ac:dyDescent="0.35">
      <c r="A18" s="99" t="s">
        <v>40</v>
      </c>
      <c r="B18" s="71"/>
      <c r="C18" s="71"/>
      <c r="D18" s="71"/>
      <c r="E18" s="71"/>
      <c r="F18" s="71"/>
      <c r="G18" s="71"/>
      <c r="H18" s="70"/>
      <c r="I18" s="65"/>
      <c r="J18" s="66"/>
      <c r="K18" s="66"/>
      <c r="L18" s="66"/>
      <c r="N18" s="66"/>
      <c r="O18" s="66"/>
      <c r="P18" s="66"/>
      <c r="Q18" s="68"/>
    </row>
    <row r="19" spans="1:20" ht="40" customHeight="1" x14ac:dyDescent="0.35">
      <c r="A19" s="31" t="s">
        <v>41</v>
      </c>
      <c r="B19" s="39">
        <v>11.4</v>
      </c>
      <c r="C19" s="12"/>
      <c r="D19" s="5">
        <v>77</v>
      </c>
      <c r="E19" s="5">
        <v>82</v>
      </c>
      <c r="F19" s="5">
        <v>77</v>
      </c>
      <c r="G19" s="5">
        <v>17</v>
      </c>
      <c r="H19" s="32">
        <v>10</v>
      </c>
      <c r="I19" s="39">
        <v>6000</v>
      </c>
      <c r="J19" s="6">
        <v>100</v>
      </c>
      <c r="L19" s="6">
        <v>0</v>
      </c>
      <c r="N19" s="6" t="s">
        <v>20</v>
      </c>
      <c r="O19" s="6" t="s">
        <v>21</v>
      </c>
      <c r="P19" s="6" t="s">
        <v>42</v>
      </c>
      <c r="Q19" s="55" t="s">
        <v>23</v>
      </c>
      <c r="R19" s="6" t="s">
        <v>20</v>
      </c>
      <c r="S19" s="24" t="s">
        <v>563</v>
      </c>
      <c r="T19" s="6" t="s">
        <v>20</v>
      </c>
    </row>
    <row r="20" spans="1:20" s="67" customFormat="1" ht="12.65" customHeight="1" x14ac:dyDescent="0.35">
      <c r="A20" s="99" t="s">
        <v>40</v>
      </c>
      <c r="B20" s="65"/>
      <c r="C20" s="64"/>
      <c r="D20" s="64"/>
      <c r="E20" s="64"/>
      <c r="F20" s="65"/>
      <c r="G20" s="64"/>
      <c r="H20" s="64"/>
      <c r="I20" s="65"/>
      <c r="J20" s="66"/>
      <c r="K20" s="66"/>
      <c r="L20" s="66"/>
      <c r="N20" s="66"/>
      <c r="O20" s="66"/>
      <c r="P20" s="66"/>
      <c r="Q20" s="68"/>
    </row>
    <row r="21" spans="1:20" ht="40" customHeight="1" x14ac:dyDescent="0.35">
      <c r="A21" s="31" t="s">
        <v>43</v>
      </c>
      <c r="B21" s="5">
        <v>13.25</v>
      </c>
      <c r="C21" s="5"/>
      <c r="D21" s="5">
        <v>94</v>
      </c>
      <c r="E21" s="5">
        <v>95</v>
      </c>
      <c r="F21" s="5">
        <v>50</v>
      </c>
      <c r="G21" s="5">
        <v>25</v>
      </c>
      <c r="H21" s="32">
        <v>10</v>
      </c>
      <c r="I21" s="5">
        <v>10000</v>
      </c>
      <c r="J21" s="46">
        <v>127</v>
      </c>
      <c r="K21" s="46"/>
      <c r="L21" s="46">
        <v>0</v>
      </c>
      <c r="N21" s="6" t="s">
        <v>20</v>
      </c>
      <c r="O21" s="6" t="s">
        <v>21</v>
      </c>
      <c r="P21" s="6">
        <v>3.2</v>
      </c>
      <c r="Q21" s="55" t="s">
        <v>23</v>
      </c>
      <c r="R21" s="6" t="s">
        <v>20</v>
      </c>
      <c r="S21" s="24" t="s">
        <v>561</v>
      </c>
      <c r="T21" s="6" t="s">
        <v>20</v>
      </c>
    </row>
    <row r="22" spans="1:20" ht="40" customHeight="1" x14ac:dyDescent="0.35">
      <c r="A22" s="31" t="s">
        <v>44</v>
      </c>
      <c r="B22" s="5">
        <v>12</v>
      </c>
      <c r="C22" s="5"/>
      <c r="D22" s="5">
        <v>94</v>
      </c>
      <c r="E22" s="5">
        <v>95</v>
      </c>
      <c r="F22" s="5">
        <v>50</v>
      </c>
      <c r="G22" s="5">
        <v>25</v>
      </c>
      <c r="H22" s="32">
        <v>10</v>
      </c>
      <c r="I22" s="5">
        <v>9000</v>
      </c>
      <c r="J22" s="46">
        <v>127</v>
      </c>
      <c r="K22" s="46"/>
      <c r="L22" s="46"/>
      <c r="N22" s="6" t="s">
        <v>20</v>
      </c>
      <c r="O22" s="6" t="s">
        <v>21</v>
      </c>
      <c r="P22" s="6" t="s">
        <v>42</v>
      </c>
      <c r="Q22" s="55" t="s">
        <v>23</v>
      </c>
      <c r="R22" s="6" t="s">
        <v>20</v>
      </c>
      <c r="S22" s="24" t="s">
        <v>561</v>
      </c>
      <c r="T22" s="6" t="s">
        <v>20</v>
      </c>
    </row>
    <row r="23" spans="1:20" s="67" customFormat="1" ht="10" customHeight="1" x14ac:dyDescent="0.35">
      <c r="A23" s="99" t="s">
        <v>40</v>
      </c>
      <c r="B23" s="71"/>
      <c r="C23" s="71"/>
      <c r="D23" s="71"/>
      <c r="E23" s="71"/>
      <c r="F23" s="71"/>
      <c r="G23" s="71"/>
      <c r="H23" s="70"/>
      <c r="I23" s="71"/>
      <c r="J23" s="72"/>
      <c r="K23" s="72"/>
      <c r="L23" s="72"/>
      <c r="N23" s="66"/>
      <c r="O23" s="66"/>
      <c r="P23" s="66"/>
      <c r="Q23" s="68"/>
    </row>
    <row r="24" spans="1:20" ht="40" customHeight="1" x14ac:dyDescent="0.35">
      <c r="A24" s="31" t="s">
        <v>45</v>
      </c>
      <c r="B24" s="5">
        <v>22</v>
      </c>
      <c r="C24" s="5">
        <v>0.91</v>
      </c>
      <c r="D24" s="5">
        <v>115</v>
      </c>
      <c r="E24" s="5">
        <v>121</v>
      </c>
      <c r="F24" s="5"/>
      <c r="G24" s="5">
        <v>25</v>
      </c>
      <c r="H24" s="32">
        <v>10</v>
      </c>
      <c r="I24" s="5">
        <v>9000</v>
      </c>
      <c r="J24" s="46">
        <v>100</v>
      </c>
      <c r="K24" s="46"/>
      <c r="L24" s="46">
        <v>0</v>
      </c>
      <c r="N24" s="6" t="s">
        <v>20</v>
      </c>
      <c r="O24" s="6" t="s">
        <v>21</v>
      </c>
      <c r="P24" s="6">
        <v>4.3</v>
      </c>
      <c r="Q24" s="55" t="s">
        <v>23</v>
      </c>
      <c r="R24" s="6" t="s">
        <v>20</v>
      </c>
      <c r="S24" s="24" t="s">
        <v>562</v>
      </c>
      <c r="T24" s="6" t="s">
        <v>20</v>
      </c>
    </row>
    <row r="25" spans="1:20" s="67" customFormat="1" ht="16.5" customHeight="1" x14ac:dyDescent="0.35">
      <c r="A25" s="99" t="s">
        <v>40</v>
      </c>
      <c r="B25" s="69"/>
      <c r="C25" s="69"/>
      <c r="D25" s="69"/>
      <c r="E25" s="69"/>
      <c r="F25" s="69"/>
      <c r="G25" s="69"/>
      <c r="H25" s="70"/>
      <c r="I25" s="65"/>
      <c r="J25" s="66"/>
      <c r="K25" s="66"/>
      <c r="L25" s="66"/>
      <c r="N25" s="66"/>
      <c r="O25" s="66"/>
      <c r="P25" s="66"/>
      <c r="Q25" s="68"/>
    </row>
    <row r="26" spans="1:20" ht="40" customHeight="1" x14ac:dyDescent="0.35">
      <c r="A26" s="31" t="s">
        <v>46</v>
      </c>
      <c r="B26" s="5">
        <v>4</v>
      </c>
      <c r="C26" s="5"/>
      <c r="D26" s="58">
        <v>40</v>
      </c>
      <c r="E26" s="58">
        <v>42</v>
      </c>
      <c r="F26" s="58">
        <v>130</v>
      </c>
      <c r="G26" s="58">
        <v>9</v>
      </c>
      <c r="H26" s="60">
        <v>10</v>
      </c>
      <c r="I26" s="39">
        <v>3800</v>
      </c>
      <c r="J26" s="6">
        <v>60</v>
      </c>
      <c r="N26" s="6" t="s">
        <v>20</v>
      </c>
      <c r="O26" s="6" t="s">
        <v>47</v>
      </c>
      <c r="P26" s="6" t="s">
        <v>42</v>
      </c>
      <c r="Q26" s="55" t="s">
        <v>48</v>
      </c>
      <c r="R26" s="6" t="s">
        <v>20</v>
      </c>
      <c r="S26" s="24" t="s">
        <v>565</v>
      </c>
      <c r="T26" s="6" t="s">
        <v>20</v>
      </c>
    </row>
    <row r="27" spans="1:20" ht="40" customHeight="1" x14ac:dyDescent="0.35">
      <c r="A27" s="31" t="s">
        <v>49</v>
      </c>
      <c r="B27" s="5">
        <v>8</v>
      </c>
      <c r="C27" s="5"/>
      <c r="D27" s="58">
        <v>36</v>
      </c>
      <c r="E27" s="58">
        <v>38</v>
      </c>
      <c r="F27" s="58">
        <v>130</v>
      </c>
      <c r="G27" s="58">
        <v>9</v>
      </c>
      <c r="H27" s="60">
        <v>10</v>
      </c>
      <c r="I27" s="39">
        <v>5000</v>
      </c>
      <c r="J27" s="6">
        <v>60</v>
      </c>
      <c r="N27" s="6" t="s">
        <v>20</v>
      </c>
      <c r="O27" s="6" t="s">
        <v>47</v>
      </c>
      <c r="P27" s="6" t="s">
        <v>42</v>
      </c>
      <c r="Q27" s="55" t="s">
        <v>48</v>
      </c>
      <c r="R27" s="6" t="s">
        <v>20</v>
      </c>
      <c r="S27" s="24" t="s">
        <v>564</v>
      </c>
      <c r="T27" s="6" t="s">
        <v>20</v>
      </c>
    </row>
    <row r="28" spans="1:20" ht="40" customHeight="1" x14ac:dyDescent="0.35">
      <c r="A28" s="31" t="s">
        <v>50</v>
      </c>
      <c r="B28" s="5">
        <v>6.5</v>
      </c>
      <c r="C28" s="5"/>
      <c r="D28" s="58">
        <v>36</v>
      </c>
      <c r="E28" s="58">
        <v>38</v>
      </c>
      <c r="F28" s="58">
        <v>130</v>
      </c>
      <c r="G28" s="58">
        <v>9</v>
      </c>
      <c r="H28" s="60">
        <v>10</v>
      </c>
      <c r="I28" s="39">
        <v>3000</v>
      </c>
      <c r="J28" s="6">
        <v>60</v>
      </c>
      <c r="N28" s="6" t="s">
        <v>20</v>
      </c>
      <c r="O28" s="6" t="s">
        <v>47</v>
      </c>
      <c r="P28" s="6" t="s">
        <v>42</v>
      </c>
      <c r="Q28" s="55" t="s">
        <v>48</v>
      </c>
      <c r="R28" s="6" t="s">
        <v>20</v>
      </c>
      <c r="S28" s="24" t="s">
        <v>564</v>
      </c>
      <c r="T28" s="6" t="s">
        <v>20</v>
      </c>
    </row>
    <row r="29" spans="1:20" ht="40" customHeight="1" x14ac:dyDescent="0.35">
      <c r="A29" s="31" t="s">
        <v>51</v>
      </c>
      <c r="B29" s="5">
        <v>6.5</v>
      </c>
      <c r="C29" s="5"/>
      <c r="D29" s="58">
        <v>36</v>
      </c>
      <c r="E29" s="58">
        <v>38</v>
      </c>
      <c r="F29" s="58">
        <v>130</v>
      </c>
      <c r="G29" s="58">
        <v>9</v>
      </c>
      <c r="H29" s="60">
        <v>10</v>
      </c>
      <c r="I29" s="39">
        <v>3000</v>
      </c>
      <c r="J29" s="6">
        <v>60</v>
      </c>
      <c r="N29" s="6" t="s">
        <v>20</v>
      </c>
      <c r="O29" s="6" t="s">
        <v>47</v>
      </c>
      <c r="P29" s="6" t="s">
        <v>42</v>
      </c>
      <c r="Q29" s="55" t="s">
        <v>48</v>
      </c>
      <c r="R29" s="6" t="s">
        <v>20</v>
      </c>
      <c r="S29" s="24" t="s">
        <v>564</v>
      </c>
      <c r="T29" s="6" t="s">
        <v>20</v>
      </c>
    </row>
    <row r="30" spans="1:20" ht="40" customHeight="1" x14ac:dyDescent="0.35">
      <c r="A30" s="31" t="s">
        <v>52</v>
      </c>
      <c r="B30" s="5">
        <v>7.5</v>
      </c>
      <c r="C30" s="5"/>
      <c r="D30" s="58">
        <v>36</v>
      </c>
      <c r="E30" s="58">
        <v>38</v>
      </c>
      <c r="F30" s="58">
        <v>130</v>
      </c>
      <c r="G30" s="58">
        <v>9</v>
      </c>
      <c r="H30" s="60">
        <v>10</v>
      </c>
      <c r="I30" s="39">
        <v>3000</v>
      </c>
      <c r="J30" s="6">
        <v>60</v>
      </c>
      <c r="N30" s="6" t="s">
        <v>20</v>
      </c>
      <c r="O30" s="6" t="s">
        <v>47</v>
      </c>
      <c r="P30" s="6" t="s">
        <v>42</v>
      </c>
      <c r="Q30" s="55" t="s">
        <v>48</v>
      </c>
      <c r="R30" s="6" t="s">
        <v>20</v>
      </c>
      <c r="S30" s="24" t="s">
        <v>564</v>
      </c>
      <c r="T30" s="6" t="s">
        <v>20</v>
      </c>
    </row>
    <row r="31" spans="1:20" ht="40" customHeight="1" x14ac:dyDescent="0.35">
      <c r="A31" s="31" t="s">
        <v>53</v>
      </c>
      <c r="B31" s="5">
        <v>9</v>
      </c>
      <c r="C31" s="5"/>
      <c r="D31" s="58">
        <v>55</v>
      </c>
      <c r="E31" s="58">
        <v>59</v>
      </c>
      <c r="F31" s="58">
        <v>170</v>
      </c>
      <c r="G31" s="58">
        <v>15</v>
      </c>
      <c r="H31" s="60">
        <v>10</v>
      </c>
      <c r="I31" s="39">
        <v>6000</v>
      </c>
      <c r="J31" s="6">
        <v>60</v>
      </c>
      <c r="N31" s="6" t="s">
        <v>20</v>
      </c>
      <c r="O31" s="6" t="s">
        <v>47</v>
      </c>
      <c r="P31" s="6" t="s">
        <v>42</v>
      </c>
      <c r="Q31" s="55" t="s">
        <v>48</v>
      </c>
      <c r="R31" s="6" t="s">
        <v>20</v>
      </c>
      <c r="S31" s="24" t="s">
        <v>566</v>
      </c>
      <c r="T31" s="6" t="s">
        <v>20</v>
      </c>
    </row>
    <row r="32" spans="1:20" ht="40" customHeight="1" x14ac:dyDescent="0.35">
      <c r="A32" s="31" t="s">
        <v>54</v>
      </c>
      <c r="B32" s="39">
        <v>9.25</v>
      </c>
      <c r="C32" s="12"/>
      <c r="D32" s="59">
        <v>77.3</v>
      </c>
      <c r="E32" s="59">
        <v>79</v>
      </c>
      <c r="F32" s="58">
        <v>170</v>
      </c>
      <c r="G32" s="59">
        <v>19</v>
      </c>
      <c r="H32" s="59">
        <v>10</v>
      </c>
      <c r="I32" s="39">
        <v>6000</v>
      </c>
      <c r="J32" s="6">
        <v>60</v>
      </c>
      <c r="N32" s="6" t="s">
        <v>20</v>
      </c>
      <c r="O32" s="6" t="s">
        <v>47</v>
      </c>
      <c r="P32" s="6" t="s">
        <v>42</v>
      </c>
      <c r="Q32" s="55" t="s">
        <v>48</v>
      </c>
      <c r="R32" s="6" t="s">
        <v>20</v>
      </c>
      <c r="S32" s="24" t="s">
        <v>567</v>
      </c>
      <c r="T32" s="6" t="s">
        <v>20</v>
      </c>
    </row>
    <row r="33" spans="1:20" ht="40" customHeight="1" x14ac:dyDescent="0.35">
      <c r="A33" s="31" t="s">
        <v>55</v>
      </c>
      <c r="B33" s="39">
        <v>7</v>
      </c>
      <c r="C33" s="12"/>
      <c r="D33" s="59">
        <v>77.3</v>
      </c>
      <c r="E33" s="59">
        <v>79</v>
      </c>
      <c r="F33" s="58">
        <v>170</v>
      </c>
      <c r="G33" s="59">
        <v>19</v>
      </c>
      <c r="H33" s="59">
        <v>10</v>
      </c>
      <c r="I33" s="39">
        <v>6000</v>
      </c>
      <c r="J33" s="6">
        <v>60</v>
      </c>
      <c r="N33" s="6" t="s">
        <v>20</v>
      </c>
      <c r="O33" s="6" t="s">
        <v>47</v>
      </c>
      <c r="P33" s="6" t="s">
        <v>42</v>
      </c>
      <c r="Q33" s="55" t="s">
        <v>48</v>
      </c>
      <c r="R33" s="6" t="s">
        <v>20</v>
      </c>
      <c r="S33" s="24" t="s">
        <v>567</v>
      </c>
      <c r="T33" s="6" t="s">
        <v>20</v>
      </c>
    </row>
    <row r="34" spans="1:20" ht="40" customHeight="1" x14ac:dyDescent="0.35">
      <c r="A34" s="31" t="s">
        <v>56</v>
      </c>
      <c r="B34" s="39">
        <v>8</v>
      </c>
      <c r="C34" s="12"/>
      <c r="D34" s="59">
        <v>77.3</v>
      </c>
      <c r="E34" s="59">
        <v>79</v>
      </c>
      <c r="F34" s="58">
        <v>170</v>
      </c>
      <c r="G34" s="59">
        <v>19</v>
      </c>
      <c r="H34" s="59">
        <v>10</v>
      </c>
      <c r="I34" s="39">
        <v>6000</v>
      </c>
      <c r="J34" s="6">
        <v>60</v>
      </c>
      <c r="N34" s="6" t="s">
        <v>20</v>
      </c>
      <c r="O34" s="6" t="s">
        <v>47</v>
      </c>
      <c r="P34" s="6" t="s">
        <v>42</v>
      </c>
      <c r="Q34" s="55" t="s">
        <v>48</v>
      </c>
      <c r="R34" s="6" t="s">
        <v>20</v>
      </c>
      <c r="S34" s="24" t="s">
        <v>567</v>
      </c>
      <c r="T34" s="6" t="s">
        <v>20</v>
      </c>
    </row>
    <row r="35" spans="1:20" ht="40" customHeight="1" x14ac:dyDescent="0.35">
      <c r="A35" s="31" t="s">
        <v>57</v>
      </c>
      <c r="B35" s="39">
        <v>7</v>
      </c>
      <c r="C35" s="12"/>
      <c r="D35" s="59">
        <v>88</v>
      </c>
      <c r="E35" s="59">
        <v>90</v>
      </c>
      <c r="F35" s="58">
        <v>170</v>
      </c>
      <c r="G35" s="59">
        <v>27</v>
      </c>
      <c r="H35" s="59">
        <v>10</v>
      </c>
      <c r="I35" s="39">
        <v>5000</v>
      </c>
      <c r="J35" s="6">
        <v>60</v>
      </c>
      <c r="N35" s="6" t="s">
        <v>20</v>
      </c>
      <c r="O35" s="6" t="s">
        <v>47</v>
      </c>
      <c r="P35" s="6" t="s">
        <v>58</v>
      </c>
      <c r="Q35" s="55" t="s">
        <v>48</v>
      </c>
      <c r="R35" s="6" t="s">
        <v>20</v>
      </c>
      <c r="S35" s="24" t="s">
        <v>568</v>
      </c>
      <c r="T35" s="6" t="s">
        <v>20</v>
      </c>
    </row>
    <row r="36" spans="1:20" s="67" customFormat="1" ht="14.15" customHeight="1" x14ac:dyDescent="0.35">
      <c r="A36" s="99" t="s">
        <v>40</v>
      </c>
      <c r="B36" s="65"/>
      <c r="C36" s="64"/>
      <c r="D36" s="64"/>
      <c r="E36" s="64"/>
      <c r="F36" s="65"/>
      <c r="G36" s="64"/>
      <c r="H36" s="64"/>
      <c r="I36" s="65"/>
      <c r="J36" s="6"/>
      <c r="K36" s="66"/>
      <c r="L36" s="66"/>
      <c r="N36" s="66"/>
      <c r="O36" s="66"/>
      <c r="P36" s="66"/>
      <c r="Q36" s="68"/>
    </row>
    <row r="37" spans="1:20" ht="40" customHeight="1" x14ac:dyDescent="0.35">
      <c r="A37" s="31" t="s">
        <v>59</v>
      </c>
      <c r="B37" s="39">
        <v>5</v>
      </c>
      <c r="C37" s="12"/>
      <c r="D37" s="59">
        <v>77</v>
      </c>
      <c r="E37" s="59">
        <v>79</v>
      </c>
      <c r="F37" s="146">
        <v>200</v>
      </c>
      <c r="G37" s="59">
        <v>21</v>
      </c>
      <c r="H37" s="59">
        <v>10</v>
      </c>
      <c r="I37" s="39">
        <v>5400</v>
      </c>
      <c r="J37" s="6">
        <v>60</v>
      </c>
      <c r="N37" s="6" t="s">
        <v>20</v>
      </c>
      <c r="O37" s="6" t="s">
        <v>47</v>
      </c>
      <c r="P37" s="6" t="s">
        <v>42</v>
      </c>
      <c r="Q37" s="55" t="s">
        <v>60</v>
      </c>
      <c r="R37" s="6" t="s">
        <v>20</v>
      </c>
      <c r="S37" s="24" t="s">
        <v>563</v>
      </c>
      <c r="T37" s="6" t="s">
        <v>20</v>
      </c>
    </row>
    <row r="38" spans="1:20" ht="40" customHeight="1" x14ac:dyDescent="0.35">
      <c r="A38" s="31" t="s">
        <v>61</v>
      </c>
      <c r="B38" s="6">
        <v>4.5</v>
      </c>
      <c r="D38" s="98">
        <v>55</v>
      </c>
      <c r="E38" s="98">
        <v>57</v>
      </c>
      <c r="F38" s="147">
        <v>150</v>
      </c>
      <c r="G38" s="98">
        <v>14</v>
      </c>
      <c r="H38" s="98">
        <v>10</v>
      </c>
      <c r="I38" s="6">
        <v>3000</v>
      </c>
      <c r="J38" s="6">
        <v>60</v>
      </c>
      <c r="N38" s="6" t="s">
        <v>20</v>
      </c>
      <c r="O38" s="6" t="s">
        <v>47</v>
      </c>
      <c r="P38" s="6" t="s">
        <v>42</v>
      </c>
      <c r="Q38" s="55" t="s">
        <v>60</v>
      </c>
      <c r="R38" s="6" t="s">
        <v>20</v>
      </c>
      <c r="S38" s="24"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1"/>
  <sheetViews>
    <sheetView tabSelected="1" workbookViewId="0">
      <pane ySplit="1" topLeftCell="A2" activePane="bottomLeft" state="frozen"/>
      <selection pane="bottomLeft" activeCell="T15" sqref="T15"/>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24" t="s">
        <v>169</v>
      </c>
      <c r="B1" s="24" t="s">
        <v>170</v>
      </c>
      <c r="C1" s="25" t="s">
        <v>171</v>
      </c>
      <c r="D1" s="24" t="s">
        <v>172</v>
      </c>
      <c r="E1" s="139" t="s">
        <v>560</v>
      </c>
      <c r="F1" s="24" t="s">
        <v>561</v>
      </c>
      <c r="G1" s="24" t="s">
        <v>562</v>
      </c>
      <c r="H1" s="145" t="s">
        <v>648</v>
      </c>
      <c r="I1" s="24" t="s">
        <v>563</v>
      </c>
      <c r="J1" s="24" t="s">
        <v>569</v>
      </c>
      <c r="K1" s="24" t="s">
        <v>565</v>
      </c>
      <c r="L1" s="24" t="s">
        <v>564</v>
      </c>
      <c r="M1" s="24" t="s">
        <v>566</v>
      </c>
      <c r="N1" s="24" t="s">
        <v>567</v>
      </c>
      <c r="O1" s="24" t="s">
        <v>568</v>
      </c>
      <c r="P1" s="142" t="s">
        <v>585</v>
      </c>
      <c r="Q1" s="142" t="s">
        <v>650</v>
      </c>
    </row>
    <row r="3" spans="1:17" ht="50" customHeight="1" x14ac:dyDescent="0.35">
      <c r="A3" s="101" t="s">
        <v>173</v>
      </c>
      <c r="B3" s="23">
        <v>3.2</v>
      </c>
      <c r="C3" s="1">
        <v>65</v>
      </c>
      <c r="D3" s="1">
        <v>50</v>
      </c>
      <c r="E3" s="1" t="s">
        <v>25</v>
      </c>
      <c r="F3" s="1" t="s">
        <v>58</v>
      </c>
      <c r="G3" s="1" t="s">
        <v>58</v>
      </c>
      <c r="H3" s="1" t="s">
        <v>58</v>
      </c>
      <c r="I3" s="1" t="s">
        <v>58</v>
      </c>
      <c r="J3" s="1" t="s">
        <v>58</v>
      </c>
      <c r="K3" s="1" t="s">
        <v>58</v>
      </c>
      <c r="L3" s="1" t="s">
        <v>58</v>
      </c>
      <c r="M3" s="1" t="s">
        <v>58</v>
      </c>
      <c r="N3" s="1" t="s">
        <v>58</v>
      </c>
      <c r="O3" s="1" t="s">
        <v>58</v>
      </c>
      <c r="P3" s="1" t="s">
        <v>586</v>
      </c>
    </row>
    <row r="4" spans="1:17" ht="50" customHeight="1" x14ac:dyDescent="0.35">
      <c r="A4" s="101" t="s">
        <v>174</v>
      </c>
      <c r="B4" s="23">
        <f>B3+1.64+0.5</f>
        <v>5.34</v>
      </c>
      <c r="C4" s="1">
        <v>90</v>
      </c>
      <c r="D4" s="1">
        <v>70</v>
      </c>
      <c r="E4" s="1" t="s">
        <v>25</v>
      </c>
      <c r="F4" s="1" t="s">
        <v>58</v>
      </c>
      <c r="G4" s="1" t="s">
        <v>58</v>
      </c>
      <c r="H4" s="1" t="s">
        <v>58</v>
      </c>
      <c r="I4" s="1" t="s">
        <v>58</v>
      </c>
      <c r="J4" s="1" t="s">
        <v>58</v>
      </c>
      <c r="K4" s="1" t="s">
        <v>58</v>
      </c>
      <c r="L4" s="1" t="s">
        <v>58</v>
      </c>
      <c r="M4" s="1" t="s">
        <v>58</v>
      </c>
      <c r="N4" s="1" t="s">
        <v>58</v>
      </c>
      <c r="O4" s="1" t="s">
        <v>58</v>
      </c>
      <c r="P4" s="1" t="s">
        <v>586</v>
      </c>
    </row>
    <row r="5" spans="1:17" ht="50" customHeight="1" x14ac:dyDescent="0.35">
      <c r="A5" s="101" t="s">
        <v>619</v>
      </c>
      <c r="B5" s="23">
        <f>B3+0.72+0.5</f>
        <v>4.42</v>
      </c>
      <c r="C5" s="1">
        <v>110</v>
      </c>
      <c r="D5" s="1">
        <v>85</v>
      </c>
      <c r="E5" s="1" t="s">
        <v>25</v>
      </c>
      <c r="F5" s="1" t="s">
        <v>58</v>
      </c>
      <c r="G5" s="1" t="s">
        <v>58</v>
      </c>
      <c r="H5" s="1" t="s">
        <v>58</v>
      </c>
      <c r="I5" s="1" t="s">
        <v>58</v>
      </c>
      <c r="J5" s="1" t="s">
        <v>58</v>
      </c>
      <c r="K5" s="1" t="s">
        <v>58</v>
      </c>
      <c r="L5" s="1" t="s">
        <v>58</v>
      </c>
      <c r="M5" s="1" t="s">
        <v>58</v>
      </c>
      <c r="N5" s="1" t="s">
        <v>58</v>
      </c>
      <c r="O5" s="1" t="s">
        <v>58</v>
      </c>
      <c r="P5" s="1" t="s">
        <v>586</v>
      </c>
    </row>
    <row r="6" spans="1:17" ht="50" customHeight="1" x14ac:dyDescent="0.35">
      <c r="A6" s="101" t="s">
        <v>175</v>
      </c>
      <c r="B6" s="23">
        <v>2.1</v>
      </c>
      <c r="C6" s="1">
        <v>65</v>
      </c>
      <c r="D6" s="1">
        <v>50</v>
      </c>
      <c r="E6" s="1" t="s">
        <v>25</v>
      </c>
      <c r="F6" s="1" t="s">
        <v>58</v>
      </c>
      <c r="G6" s="1" t="s">
        <v>58</v>
      </c>
      <c r="H6" s="1" t="s">
        <v>58</v>
      </c>
      <c r="I6" s="1" t="s">
        <v>58</v>
      </c>
      <c r="J6" s="1" t="s">
        <v>58</v>
      </c>
      <c r="K6" s="1" t="s">
        <v>58</v>
      </c>
      <c r="L6" s="1" t="s">
        <v>58</v>
      </c>
      <c r="M6" s="1" t="s">
        <v>58</v>
      </c>
      <c r="N6" s="1" t="s">
        <v>58</v>
      </c>
      <c r="O6" s="1" t="s">
        <v>58</v>
      </c>
      <c r="P6" s="1" t="s">
        <v>587</v>
      </c>
    </row>
    <row r="7" spans="1:17" ht="50" customHeight="1" x14ac:dyDescent="0.35">
      <c r="A7" s="101" t="s">
        <v>620</v>
      </c>
      <c r="B7" s="23">
        <f>B6+0.72+0.5</f>
        <v>3.3200000000000003</v>
      </c>
      <c r="C7" s="1">
        <v>110</v>
      </c>
      <c r="D7" s="1">
        <v>85</v>
      </c>
      <c r="E7" s="1" t="s">
        <v>25</v>
      </c>
      <c r="F7" s="1" t="s">
        <v>58</v>
      </c>
      <c r="G7" s="1" t="s">
        <v>58</v>
      </c>
      <c r="H7" s="1" t="s">
        <v>58</v>
      </c>
      <c r="I7" s="1" t="s">
        <v>58</v>
      </c>
      <c r="J7" s="1" t="s">
        <v>58</v>
      </c>
      <c r="K7" s="1" t="s">
        <v>58</v>
      </c>
      <c r="L7" s="1" t="s">
        <v>58</v>
      </c>
      <c r="M7" s="1" t="s">
        <v>58</v>
      </c>
      <c r="N7" s="1" t="s">
        <v>58</v>
      </c>
      <c r="O7" s="1" t="s">
        <v>58</v>
      </c>
      <c r="P7" s="1" t="s">
        <v>587</v>
      </c>
    </row>
    <row r="8" spans="1:17" ht="50" customHeight="1" x14ac:dyDescent="0.35">
      <c r="A8" s="101" t="s">
        <v>176</v>
      </c>
      <c r="B8" s="23">
        <v>2</v>
      </c>
      <c r="C8" s="1">
        <v>112</v>
      </c>
      <c r="D8" s="1">
        <v>80</v>
      </c>
      <c r="E8" s="1" t="s">
        <v>58</v>
      </c>
      <c r="F8" s="1" t="s">
        <v>58</v>
      </c>
      <c r="G8" s="1" t="s">
        <v>58</v>
      </c>
      <c r="H8" s="1" t="s">
        <v>58</v>
      </c>
      <c r="I8" s="1" t="s">
        <v>25</v>
      </c>
      <c r="J8" s="1" t="s">
        <v>58</v>
      </c>
      <c r="K8" s="1" t="s">
        <v>25</v>
      </c>
      <c r="L8" s="1" t="s">
        <v>58</v>
      </c>
      <c r="M8" s="1" t="s">
        <v>58</v>
      </c>
      <c r="N8" s="1" t="s">
        <v>58</v>
      </c>
      <c r="O8" s="1" t="s">
        <v>58</v>
      </c>
      <c r="P8" s="1" t="s">
        <v>588</v>
      </c>
    </row>
    <row r="9" spans="1:17" ht="50" customHeight="1" x14ac:dyDescent="0.35">
      <c r="A9" s="102" t="s">
        <v>177</v>
      </c>
      <c r="B9" s="149">
        <v>1.2</v>
      </c>
      <c r="C9" s="1">
        <v>80</v>
      </c>
      <c r="D9" s="1">
        <v>100</v>
      </c>
      <c r="E9" s="1" t="s">
        <v>58</v>
      </c>
      <c r="F9" s="1" t="s">
        <v>25</v>
      </c>
      <c r="G9" s="1" t="s">
        <v>58</v>
      </c>
      <c r="H9" s="1" t="s">
        <v>58</v>
      </c>
      <c r="I9" s="1" t="s">
        <v>58</v>
      </c>
      <c r="J9" s="1" t="s">
        <v>58</v>
      </c>
      <c r="K9" s="1" t="s">
        <v>58</v>
      </c>
      <c r="L9" s="1" t="s">
        <v>58</v>
      </c>
      <c r="M9" s="1" t="s">
        <v>58</v>
      </c>
      <c r="N9" s="1" t="s">
        <v>58</v>
      </c>
      <c r="O9" s="1" t="s">
        <v>58</v>
      </c>
      <c r="P9" s="1" t="s">
        <v>588</v>
      </c>
    </row>
    <row r="10" spans="1:17" ht="50" customHeight="1" x14ac:dyDescent="0.35">
      <c r="A10" s="102" t="s">
        <v>621</v>
      </c>
      <c r="B10" s="150">
        <f>0.82+0.72</f>
        <v>1.54</v>
      </c>
      <c r="C10" s="1">
        <v>120</v>
      </c>
      <c r="D10" s="1">
        <v>100</v>
      </c>
      <c r="E10" s="1" t="s">
        <v>58</v>
      </c>
      <c r="F10" s="1" t="s">
        <v>25</v>
      </c>
      <c r="G10" s="1" t="s">
        <v>58</v>
      </c>
      <c r="H10" s="1" t="s">
        <v>58</v>
      </c>
      <c r="I10" s="1" t="s">
        <v>58</v>
      </c>
      <c r="J10" s="1" t="s">
        <v>58</v>
      </c>
      <c r="K10" s="1" t="s">
        <v>58</v>
      </c>
      <c r="L10" s="1" t="s">
        <v>58</v>
      </c>
      <c r="M10" s="1" t="s">
        <v>58</v>
      </c>
      <c r="N10" s="1" t="s">
        <v>58</v>
      </c>
      <c r="O10" s="1" t="s">
        <v>58</v>
      </c>
      <c r="P10" s="1" t="s">
        <v>588</v>
      </c>
    </row>
    <row r="11" spans="1:17" ht="50" customHeight="1" x14ac:dyDescent="0.35">
      <c r="A11" s="100" t="s">
        <v>622</v>
      </c>
      <c r="B11" s="23">
        <v>0.95</v>
      </c>
      <c r="C11" s="1">
        <v>20</v>
      </c>
      <c r="D11" s="1">
        <v>100</v>
      </c>
      <c r="E11" s="1" t="s">
        <v>58</v>
      </c>
      <c r="F11" s="1" t="s">
        <v>58</v>
      </c>
      <c r="G11" s="1" t="s">
        <v>25</v>
      </c>
      <c r="H11" s="1" t="s">
        <v>58</v>
      </c>
      <c r="I11" s="1" t="s">
        <v>58</v>
      </c>
      <c r="J11" s="1" t="s">
        <v>58</v>
      </c>
      <c r="K11" s="1" t="s">
        <v>58</v>
      </c>
      <c r="L11" s="1" t="s">
        <v>58</v>
      </c>
      <c r="M11" s="1" t="s">
        <v>58</v>
      </c>
      <c r="N11" s="1" t="s">
        <v>58</v>
      </c>
      <c r="O11" s="1" t="s">
        <v>58</v>
      </c>
      <c r="P11" s="1" t="s">
        <v>588</v>
      </c>
    </row>
    <row r="12" spans="1:17" ht="50" customHeight="1" x14ac:dyDescent="0.35">
      <c r="A12" s="100" t="s">
        <v>651</v>
      </c>
      <c r="B12" s="57">
        <v>1.2</v>
      </c>
      <c r="C12" s="1">
        <v>58</v>
      </c>
      <c r="D12" s="1">
        <v>50</v>
      </c>
      <c r="E12" s="1" t="s">
        <v>58</v>
      </c>
      <c r="F12" s="1" t="s">
        <v>58</v>
      </c>
      <c r="G12" s="1" t="s">
        <v>58</v>
      </c>
      <c r="H12" s="1" t="s">
        <v>58</v>
      </c>
      <c r="I12" s="1" t="s">
        <v>58</v>
      </c>
      <c r="J12" s="1" t="s">
        <v>58</v>
      </c>
      <c r="K12" s="1" t="s">
        <v>25</v>
      </c>
      <c r="L12" s="1" t="s">
        <v>25</v>
      </c>
      <c r="M12" s="1" t="s">
        <v>58</v>
      </c>
      <c r="N12" s="1" t="s">
        <v>58</v>
      </c>
      <c r="O12" s="1" t="s">
        <v>58</v>
      </c>
      <c r="P12" s="1" t="s">
        <v>588</v>
      </c>
    </row>
    <row r="13" spans="1:17" ht="50" customHeight="1" x14ac:dyDescent="0.35">
      <c r="A13" s="100" t="s">
        <v>178</v>
      </c>
      <c r="B13" s="57">
        <v>1.2</v>
      </c>
      <c r="C13" s="1">
        <v>58</v>
      </c>
      <c r="D13" s="1">
        <v>50</v>
      </c>
      <c r="E13" s="1" t="s">
        <v>58</v>
      </c>
      <c r="F13" s="1" t="s">
        <v>58</v>
      </c>
      <c r="G13" s="1" t="s">
        <v>58</v>
      </c>
      <c r="H13" s="1" t="s">
        <v>58</v>
      </c>
      <c r="I13" s="1" t="s">
        <v>58</v>
      </c>
      <c r="J13" s="1" t="s">
        <v>58</v>
      </c>
      <c r="K13" s="1" t="s">
        <v>25</v>
      </c>
      <c r="L13" s="1" t="s">
        <v>25</v>
      </c>
      <c r="M13" s="1" t="s">
        <v>58</v>
      </c>
      <c r="N13" s="1" t="s">
        <v>58</v>
      </c>
      <c r="O13" s="1" t="s">
        <v>58</v>
      </c>
      <c r="P13" s="1" t="s">
        <v>588</v>
      </c>
    </row>
    <row r="14" spans="1:17" ht="50" customHeight="1" x14ac:dyDescent="0.35">
      <c r="A14" s="100" t="s">
        <v>179</v>
      </c>
      <c r="B14" s="52">
        <v>1.5</v>
      </c>
      <c r="C14" s="1">
        <v>65</v>
      </c>
      <c r="D14" s="1">
        <v>65</v>
      </c>
      <c r="E14" s="1" t="s">
        <v>58</v>
      </c>
      <c r="F14" s="1" t="s">
        <v>58</v>
      </c>
      <c r="G14" s="1" t="s">
        <v>58</v>
      </c>
      <c r="H14" s="1" t="s">
        <v>58</v>
      </c>
      <c r="I14" s="1" t="s">
        <v>58</v>
      </c>
      <c r="J14" s="1" t="s">
        <v>58</v>
      </c>
      <c r="K14" s="1" t="s">
        <v>25</v>
      </c>
      <c r="L14" s="1" t="s">
        <v>25</v>
      </c>
      <c r="M14" s="1" t="s">
        <v>58</v>
      </c>
      <c r="N14" s="1" t="s">
        <v>58</v>
      </c>
      <c r="O14" s="1" t="s">
        <v>58</v>
      </c>
      <c r="P14" s="1" t="s">
        <v>588</v>
      </c>
    </row>
    <row r="15" spans="1:17" ht="50" customHeight="1" x14ac:dyDescent="0.35">
      <c r="A15" s="100" t="s">
        <v>180</v>
      </c>
      <c r="B15" s="52">
        <v>2.5</v>
      </c>
      <c r="C15" s="1">
        <v>96</v>
      </c>
      <c r="D15" s="1">
        <v>96</v>
      </c>
      <c r="E15" s="1" t="s">
        <v>58</v>
      </c>
      <c r="F15" s="1" t="s">
        <v>58</v>
      </c>
      <c r="G15" s="1" t="s">
        <v>58</v>
      </c>
      <c r="H15" s="1" t="s">
        <v>58</v>
      </c>
      <c r="I15" s="1" t="s">
        <v>58</v>
      </c>
      <c r="J15" s="1" t="s">
        <v>25</v>
      </c>
      <c r="K15" s="1" t="s">
        <v>58</v>
      </c>
      <c r="L15" s="1" t="s">
        <v>58</v>
      </c>
      <c r="M15" s="1" t="s">
        <v>25</v>
      </c>
      <c r="N15" s="1" t="s">
        <v>25</v>
      </c>
      <c r="O15" s="1" t="s">
        <v>25</v>
      </c>
      <c r="P15" s="1" t="s">
        <v>588</v>
      </c>
    </row>
    <row r="16" spans="1:17" ht="50" customHeight="1" x14ac:dyDescent="0.35">
      <c r="A16" s="100" t="s">
        <v>181</v>
      </c>
      <c r="B16" s="52">
        <v>2</v>
      </c>
      <c r="C16" s="1">
        <v>114</v>
      </c>
      <c r="D16" s="1">
        <v>114</v>
      </c>
      <c r="E16" s="1" t="s">
        <v>58</v>
      </c>
      <c r="F16" s="1" t="s">
        <v>58</v>
      </c>
      <c r="G16" s="1" t="s">
        <v>58</v>
      </c>
      <c r="H16" s="1" t="s">
        <v>58</v>
      </c>
      <c r="I16" s="1" t="s">
        <v>25</v>
      </c>
      <c r="J16" s="1" t="s">
        <v>58</v>
      </c>
      <c r="K16" s="1" t="s">
        <v>58</v>
      </c>
      <c r="L16" s="1" t="s">
        <v>58</v>
      </c>
      <c r="M16" s="1" t="s">
        <v>58</v>
      </c>
      <c r="N16" s="1" t="s">
        <v>58</v>
      </c>
      <c r="O16" s="1" t="s">
        <v>58</v>
      </c>
      <c r="P16" s="1" t="s">
        <v>588</v>
      </c>
    </row>
    <row r="17" spans="2:2" ht="16" x14ac:dyDescent="0.35">
      <c r="B17" s="63"/>
    </row>
    <row r="18" spans="2:2" ht="16" x14ac:dyDescent="0.35">
      <c r="B18" s="63"/>
    </row>
    <row r="19" spans="2:2" x14ac:dyDescent="0.35">
      <c r="B19" s="62"/>
    </row>
    <row r="20" spans="2:2" x14ac:dyDescent="0.35">
      <c r="B20" s="62"/>
    </row>
    <row r="21" spans="2:2" x14ac:dyDescent="0.35">
      <c r="B21" s="62"/>
    </row>
  </sheetData>
  <phoneticPr fontId="1" type="noConversion"/>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6"/>
  <sheetViews>
    <sheetView zoomScale="85" zoomScaleNormal="85" workbookViewId="0">
      <selection activeCell="S3" sqref="S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48" t="s">
        <v>182</v>
      </c>
      <c r="B1" s="148" t="s">
        <v>3</v>
      </c>
      <c r="C1" s="148" t="s">
        <v>597</v>
      </c>
      <c r="D1" s="148" t="s">
        <v>138</v>
      </c>
      <c r="E1" s="148" t="s">
        <v>183</v>
      </c>
      <c r="F1" s="148" t="s">
        <v>16</v>
      </c>
      <c r="G1" s="24" t="s">
        <v>560</v>
      </c>
      <c r="H1" s="24" t="s">
        <v>561</v>
      </c>
      <c r="I1" s="24" t="s">
        <v>562</v>
      </c>
      <c r="J1" s="24" t="s">
        <v>563</v>
      </c>
      <c r="K1" s="24" t="s">
        <v>569</v>
      </c>
      <c r="L1" s="24" t="s">
        <v>565</v>
      </c>
      <c r="M1" s="24" t="s">
        <v>564</v>
      </c>
      <c r="N1" s="24" t="s">
        <v>566</v>
      </c>
      <c r="O1" s="24" t="s">
        <v>567</v>
      </c>
      <c r="P1" s="24" t="s">
        <v>568</v>
      </c>
      <c r="Q1" s="142" t="s">
        <v>652</v>
      </c>
      <c r="U1" s="6" t="s">
        <v>184</v>
      </c>
      <c r="V1" s="6" t="s">
        <v>185</v>
      </c>
      <c r="W1" s="6" t="s">
        <v>152</v>
      </c>
      <c r="X1" t="s">
        <v>623</v>
      </c>
      <c r="Y1" s="6" t="s">
        <v>186</v>
      </c>
    </row>
    <row r="2" spans="1:25" x14ac:dyDescent="0.35">
      <c r="U2" s="6"/>
      <c r="V2" s="6"/>
      <c r="W2" s="6"/>
      <c r="X2" s="6"/>
      <c r="Y2" s="6"/>
    </row>
    <row r="3" spans="1:25" s="62" customFormat="1" ht="50" customHeight="1" x14ac:dyDescent="0.35">
      <c r="A3" s="62" t="s">
        <v>187</v>
      </c>
      <c r="B3" s="62" t="s">
        <v>188</v>
      </c>
      <c r="C3" s="1" t="s">
        <v>58</v>
      </c>
      <c r="D3" s="1">
        <v>65</v>
      </c>
      <c r="E3" s="1">
        <f t="shared" ref="E3:E6" si="0">D3-5</f>
        <v>60</v>
      </c>
      <c r="F3" s="1" t="s">
        <v>21</v>
      </c>
      <c r="G3" s="1" t="s">
        <v>25</v>
      </c>
      <c r="H3" s="1" t="s">
        <v>58</v>
      </c>
      <c r="I3" s="1" t="s">
        <v>58</v>
      </c>
      <c r="J3" s="1" t="s">
        <v>58</v>
      </c>
      <c r="K3" s="1" t="s">
        <v>58</v>
      </c>
      <c r="L3" s="1" t="s">
        <v>58</v>
      </c>
      <c r="M3" s="1" t="s">
        <v>58</v>
      </c>
      <c r="N3" s="1" t="s">
        <v>58</v>
      </c>
      <c r="O3" s="1" t="s">
        <v>58</v>
      </c>
      <c r="P3" s="1" t="s">
        <v>58</v>
      </c>
      <c r="U3" s="1">
        <v>0</v>
      </c>
      <c r="V3" s="1">
        <v>0</v>
      </c>
      <c r="W3" s="1" t="s">
        <v>560</v>
      </c>
      <c r="X3" s="62" t="s">
        <v>629</v>
      </c>
      <c r="Y3" s="1"/>
    </row>
    <row r="4" spans="1:25" s="62" customFormat="1" ht="50" customHeight="1" x14ac:dyDescent="0.35">
      <c r="A4" s="62" t="s">
        <v>189</v>
      </c>
      <c r="B4" s="62" t="s">
        <v>143</v>
      </c>
      <c r="C4" s="1" t="s">
        <v>25</v>
      </c>
      <c r="D4" s="1">
        <v>65</v>
      </c>
      <c r="E4" s="1">
        <f t="shared" si="0"/>
        <v>60</v>
      </c>
      <c r="F4" s="1" t="s">
        <v>21</v>
      </c>
      <c r="G4" s="1" t="s">
        <v>25</v>
      </c>
      <c r="H4" s="1" t="s">
        <v>58</v>
      </c>
      <c r="I4" s="1" t="s">
        <v>58</v>
      </c>
      <c r="J4" s="1" t="s">
        <v>58</v>
      </c>
      <c r="K4" s="1" t="s">
        <v>58</v>
      </c>
      <c r="L4" s="1" t="s">
        <v>58</v>
      </c>
      <c r="M4" s="1" t="s">
        <v>58</v>
      </c>
      <c r="N4" s="1" t="s">
        <v>58</v>
      </c>
      <c r="O4" s="1" t="s">
        <v>58</v>
      </c>
      <c r="P4" s="1" t="s">
        <v>58</v>
      </c>
      <c r="U4" s="1">
        <v>0</v>
      </c>
      <c r="V4" s="1">
        <v>0</v>
      </c>
      <c r="W4" s="1" t="s">
        <v>560</v>
      </c>
      <c r="X4" s="62" t="s">
        <v>629</v>
      </c>
      <c r="Y4" s="1"/>
    </row>
    <row r="5" spans="1:25" s="62" customFormat="1" ht="50" customHeight="1" x14ac:dyDescent="0.35">
      <c r="A5" s="62" t="s">
        <v>190</v>
      </c>
      <c r="B5" s="62" t="s">
        <v>191</v>
      </c>
      <c r="C5" s="1" t="s">
        <v>58</v>
      </c>
      <c r="D5" s="1">
        <v>100</v>
      </c>
      <c r="E5" s="1">
        <f t="shared" si="0"/>
        <v>95</v>
      </c>
      <c r="F5" s="1" t="s">
        <v>21</v>
      </c>
      <c r="G5" s="1" t="s">
        <v>25</v>
      </c>
      <c r="H5" s="1" t="s">
        <v>58</v>
      </c>
      <c r="I5" s="1" t="s">
        <v>58</v>
      </c>
      <c r="J5" s="1" t="s">
        <v>58</v>
      </c>
      <c r="K5" s="1" t="s">
        <v>58</v>
      </c>
      <c r="L5" s="1" t="s">
        <v>58</v>
      </c>
      <c r="M5" s="1" t="s">
        <v>58</v>
      </c>
      <c r="N5" s="1" t="s">
        <v>58</v>
      </c>
      <c r="O5" s="1" t="s">
        <v>58</v>
      </c>
      <c r="P5" s="1" t="s">
        <v>58</v>
      </c>
      <c r="U5" s="1">
        <v>0</v>
      </c>
      <c r="V5" s="1">
        <v>0</v>
      </c>
      <c r="W5" s="1" t="s">
        <v>560</v>
      </c>
      <c r="X5" s="62" t="s">
        <v>629</v>
      </c>
      <c r="Y5" s="1"/>
    </row>
    <row r="6" spans="1:25" s="62" customFormat="1" ht="50" customHeight="1" x14ac:dyDescent="0.35">
      <c r="A6" s="62" t="s">
        <v>192</v>
      </c>
      <c r="B6" s="62" t="s">
        <v>148</v>
      </c>
      <c r="C6" s="1" t="s">
        <v>25</v>
      </c>
      <c r="D6" s="1">
        <v>100</v>
      </c>
      <c r="E6" s="1">
        <f t="shared" si="0"/>
        <v>95</v>
      </c>
      <c r="F6" s="1" t="s">
        <v>21</v>
      </c>
      <c r="G6" s="1" t="s">
        <v>25</v>
      </c>
      <c r="H6" s="1" t="s">
        <v>58</v>
      </c>
      <c r="I6" s="1" t="s">
        <v>58</v>
      </c>
      <c r="J6" s="1" t="s">
        <v>58</v>
      </c>
      <c r="K6" s="1" t="s">
        <v>58</v>
      </c>
      <c r="L6" s="1" t="s">
        <v>58</v>
      </c>
      <c r="M6" s="1" t="s">
        <v>58</v>
      </c>
      <c r="N6" s="1" t="s">
        <v>58</v>
      </c>
      <c r="O6" s="1" t="s">
        <v>58</v>
      </c>
      <c r="P6" s="1" t="s">
        <v>58</v>
      </c>
      <c r="U6" s="1">
        <v>0</v>
      </c>
      <c r="V6" s="1">
        <v>0</v>
      </c>
      <c r="W6" s="1" t="s">
        <v>560</v>
      </c>
      <c r="X6" s="62" t="s">
        <v>629</v>
      </c>
      <c r="Y6" s="1"/>
    </row>
    <row r="7" spans="1:25" s="62" customFormat="1" ht="50" customHeight="1" x14ac:dyDescent="0.35">
      <c r="A7" s="62" t="s">
        <v>193</v>
      </c>
      <c r="B7" s="3" t="s">
        <v>539</v>
      </c>
      <c r="C7" s="1" t="s">
        <v>25</v>
      </c>
      <c r="D7" s="1">
        <v>82</v>
      </c>
      <c r="E7" s="1">
        <f>D7-5</f>
        <v>77</v>
      </c>
      <c r="F7" s="1" t="s">
        <v>21</v>
      </c>
      <c r="G7" s="1" t="s">
        <v>58</v>
      </c>
      <c r="H7" s="1" t="s">
        <v>25</v>
      </c>
      <c r="I7" s="1" t="s">
        <v>58</v>
      </c>
      <c r="J7" s="1" t="s">
        <v>58</v>
      </c>
      <c r="K7" s="1" t="s">
        <v>58</v>
      </c>
      <c r="L7" s="1" t="s">
        <v>58</v>
      </c>
      <c r="M7" s="1" t="s">
        <v>58</v>
      </c>
      <c r="N7" s="1" t="s">
        <v>58</v>
      </c>
      <c r="O7" s="1" t="s">
        <v>58</v>
      </c>
      <c r="P7" s="1" t="s">
        <v>58</v>
      </c>
      <c r="U7" s="1">
        <v>4</v>
      </c>
      <c r="V7" s="1">
        <v>4</v>
      </c>
      <c r="W7" s="1" t="s">
        <v>561</v>
      </c>
      <c r="X7" s="62" t="s">
        <v>629</v>
      </c>
      <c r="Y7" s="1" t="s">
        <v>487</v>
      </c>
    </row>
    <row r="8" spans="1:25" s="62" customFormat="1" ht="50" customHeight="1" x14ac:dyDescent="0.35">
      <c r="A8" s="62" t="s">
        <v>489</v>
      </c>
      <c r="B8" s="62" t="s">
        <v>540</v>
      </c>
      <c r="C8" s="1" t="s">
        <v>25</v>
      </c>
      <c r="D8" s="1">
        <v>78</v>
      </c>
      <c r="E8" s="1">
        <f>D8-5</f>
        <v>73</v>
      </c>
      <c r="F8" s="1" t="s">
        <v>21</v>
      </c>
      <c r="G8" s="1" t="s">
        <v>58</v>
      </c>
      <c r="H8" s="1" t="s">
        <v>58</v>
      </c>
      <c r="I8" s="1" t="s">
        <v>25</v>
      </c>
      <c r="J8" s="1" t="s">
        <v>58</v>
      </c>
      <c r="K8" s="1" t="s">
        <v>58</v>
      </c>
      <c r="L8" s="1" t="s">
        <v>58</v>
      </c>
      <c r="M8" s="1" t="s">
        <v>58</v>
      </c>
      <c r="N8" s="1" t="s">
        <v>58</v>
      </c>
      <c r="O8" s="1" t="s">
        <v>58</v>
      </c>
      <c r="P8" s="1" t="s">
        <v>58</v>
      </c>
      <c r="U8" s="1">
        <v>4</v>
      </c>
      <c r="V8" s="1">
        <v>4</v>
      </c>
      <c r="W8" s="1" t="s">
        <v>562</v>
      </c>
      <c r="X8" s="62" t="s">
        <v>624</v>
      </c>
      <c r="Y8" s="1" t="s">
        <v>488</v>
      </c>
    </row>
    <row r="9" spans="1:25" s="62" customFormat="1" ht="50" customHeight="1" x14ac:dyDescent="0.35">
      <c r="C9" s="1"/>
      <c r="D9" s="1"/>
      <c r="E9" s="1"/>
      <c r="F9" s="1"/>
      <c r="G9" s="1"/>
      <c r="H9" s="1"/>
      <c r="I9" s="1"/>
      <c r="J9" s="1"/>
      <c r="U9" s="1"/>
      <c r="V9" s="1"/>
      <c r="W9" s="1"/>
      <c r="X9" s="1"/>
    </row>
    <row r="10" spans="1:25" s="62" customFormat="1" ht="50" customHeight="1" x14ac:dyDescent="0.35">
      <c r="A10" s="62" t="s">
        <v>194</v>
      </c>
      <c r="B10" s="62" t="s">
        <v>194</v>
      </c>
      <c r="C10" s="1" t="s">
        <v>58</v>
      </c>
      <c r="D10" s="1">
        <v>45</v>
      </c>
      <c r="E10" s="1">
        <f>17-5</f>
        <v>12</v>
      </c>
      <c r="F10" s="1" t="s">
        <v>47</v>
      </c>
      <c r="G10" s="1" t="s">
        <v>58</v>
      </c>
      <c r="H10" s="1" t="s">
        <v>58</v>
      </c>
      <c r="I10" s="1" t="s">
        <v>58</v>
      </c>
      <c r="J10" s="1" t="s">
        <v>58</v>
      </c>
      <c r="K10" s="1" t="s">
        <v>58</v>
      </c>
      <c r="L10" s="1" t="s">
        <v>25</v>
      </c>
      <c r="M10" s="1" t="s">
        <v>25</v>
      </c>
      <c r="N10" s="1" t="s">
        <v>58</v>
      </c>
      <c r="O10" s="1" t="s">
        <v>58</v>
      </c>
      <c r="P10" s="1" t="s">
        <v>58</v>
      </c>
      <c r="U10" s="1"/>
      <c r="V10" s="1"/>
      <c r="W10" s="1" t="s">
        <v>564</v>
      </c>
      <c r="X10" s="62" t="s">
        <v>626</v>
      </c>
    </row>
    <row r="11" spans="1:25" s="62" customFormat="1" ht="50" customHeight="1" x14ac:dyDescent="0.35">
      <c r="A11" s="62" t="s">
        <v>195</v>
      </c>
      <c r="B11" s="62" t="s">
        <v>195</v>
      </c>
      <c r="C11" s="1" t="s">
        <v>58</v>
      </c>
      <c r="D11" s="1">
        <v>53</v>
      </c>
      <c r="E11" s="1">
        <f>25-5</f>
        <v>20</v>
      </c>
      <c r="F11" s="1" t="s">
        <v>47</v>
      </c>
      <c r="G11" s="1" t="s">
        <v>58</v>
      </c>
      <c r="H11" s="1" t="s">
        <v>58</v>
      </c>
      <c r="I11" s="1" t="s">
        <v>58</v>
      </c>
      <c r="J11" s="1" t="s">
        <v>58</v>
      </c>
      <c r="K11" s="1" t="s">
        <v>58</v>
      </c>
      <c r="L11" s="1" t="s">
        <v>25</v>
      </c>
      <c r="M11" s="1" t="s">
        <v>25</v>
      </c>
      <c r="N11" s="1" t="s">
        <v>58</v>
      </c>
      <c r="O11" s="1" t="s">
        <v>58</v>
      </c>
      <c r="P11" s="1" t="s">
        <v>58</v>
      </c>
      <c r="U11" s="1"/>
      <c r="V11" s="1"/>
      <c r="W11" s="1" t="s">
        <v>564</v>
      </c>
      <c r="X11" s="62" t="s">
        <v>626</v>
      </c>
    </row>
    <row r="12" spans="1:25" s="62" customFormat="1" ht="50" customHeight="1" x14ac:dyDescent="0.35">
      <c r="A12" s="62" t="s">
        <v>196</v>
      </c>
      <c r="B12" s="62" t="s">
        <v>196</v>
      </c>
      <c r="C12" s="1" t="s">
        <v>58</v>
      </c>
      <c r="D12" s="1">
        <v>60</v>
      </c>
      <c r="E12" s="1">
        <f>31-7</f>
        <v>24</v>
      </c>
      <c r="F12" s="1" t="s">
        <v>47</v>
      </c>
      <c r="G12" s="1" t="s">
        <v>58</v>
      </c>
      <c r="H12" s="1" t="s">
        <v>58</v>
      </c>
      <c r="I12" s="1" t="s">
        <v>58</v>
      </c>
      <c r="J12" s="1" t="s">
        <v>58</v>
      </c>
      <c r="K12" s="1" t="s">
        <v>58</v>
      </c>
      <c r="L12" s="1" t="s">
        <v>25</v>
      </c>
      <c r="M12" s="1" t="s">
        <v>25</v>
      </c>
      <c r="N12" s="1" t="s">
        <v>58</v>
      </c>
      <c r="O12" s="1" t="s">
        <v>58</v>
      </c>
      <c r="P12" s="1" t="s">
        <v>58</v>
      </c>
      <c r="U12" s="1"/>
      <c r="V12" s="1"/>
      <c r="W12" s="1" t="s">
        <v>564</v>
      </c>
      <c r="X12" s="62" t="s">
        <v>626</v>
      </c>
    </row>
    <row r="13" spans="1:25" s="62" customFormat="1" ht="50" customHeight="1" x14ac:dyDescent="0.35">
      <c r="A13" s="62" t="s">
        <v>197</v>
      </c>
      <c r="B13" s="62" t="s">
        <v>496</v>
      </c>
      <c r="C13" s="1" t="s">
        <v>25</v>
      </c>
      <c r="D13" s="1">
        <v>70</v>
      </c>
      <c r="E13" s="1">
        <f>42-5</f>
        <v>37</v>
      </c>
      <c r="F13" s="1" t="s">
        <v>47</v>
      </c>
      <c r="G13" s="1" t="s">
        <v>58</v>
      </c>
      <c r="H13" s="1" t="s">
        <v>58</v>
      </c>
      <c r="I13" s="1" t="s">
        <v>58</v>
      </c>
      <c r="J13" s="1" t="s">
        <v>58</v>
      </c>
      <c r="K13" s="1" t="s">
        <v>25</v>
      </c>
      <c r="L13" s="1" t="s">
        <v>25</v>
      </c>
      <c r="M13" s="1" t="s">
        <v>25</v>
      </c>
      <c r="N13" s="1" t="s">
        <v>58</v>
      </c>
      <c r="O13" s="1" t="s">
        <v>58</v>
      </c>
      <c r="P13" s="1" t="s">
        <v>58</v>
      </c>
      <c r="U13" s="1"/>
      <c r="V13" s="1"/>
      <c r="W13" s="1" t="s">
        <v>564</v>
      </c>
      <c r="X13" s="62" t="s">
        <v>626</v>
      </c>
    </row>
    <row r="14" spans="1:25" s="62" customFormat="1" ht="50" customHeight="1" x14ac:dyDescent="0.35">
      <c r="A14" s="62" t="s">
        <v>198</v>
      </c>
      <c r="B14" s="62" t="s">
        <v>198</v>
      </c>
      <c r="C14" s="1" t="s">
        <v>58</v>
      </c>
      <c r="D14" s="1">
        <v>60</v>
      </c>
      <c r="E14" s="1">
        <f>32-5</f>
        <v>27</v>
      </c>
      <c r="F14" s="1" t="s">
        <v>47</v>
      </c>
      <c r="G14" s="1" t="s">
        <v>58</v>
      </c>
      <c r="H14" s="1" t="s">
        <v>58</v>
      </c>
      <c r="I14" s="1" t="s">
        <v>58</v>
      </c>
      <c r="J14" s="1" t="s">
        <v>58</v>
      </c>
      <c r="K14" s="1" t="s">
        <v>25</v>
      </c>
      <c r="L14" s="1" t="s">
        <v>58</v>
      </c>
      <c r="M14" s="1" t="s">
        <v>58</v>
      </c>
      <c r="N14" s="1" t="s">
        <v>25</v>
      </c>
      <c r="O14" s="1" t="s">
        <v>58</v>
      </c>
      <c r="P14" s="1" t="s">
        <v>25</v>
      </c>
      <c r="U14" s="1"/>
      <c r="V14" s="1"/>
      <c r="W14" s="1"/>
      <c r="X14" s="62" t="s">
        <v>628</v>
      </c>
    </row>
    <row r="15" spans="1:25" s="62" customFormat="1" ht="50" customHeight="1" x14ac:dyDescent="0.35">
      <c r="A15" s="62" t="s">
        <v>199</v>
      </c>
      <c r="B15" s="62" t="s">
        <v>199</v>
      </c>
      <c r="C15" s="1" t="s">
        <v>58</v>
      </c>
      <c r="D15" s="1">
        <v>75</v>
      </c>
      <c r="E15" s="1">
        <f>37-5</f>
        <v>32</v>
      </c>
      <c r="F15" s="1" t="s">
        <v>47</v>
      </c>
      <c r="G15" s="1" t="s">
        <v>58</v>
      </c>
      <c r="H15" s="1" t="s">
        <v>58</v>
      </c>
      <c r="I15" s="1" t="s">
        <v>58</v>
      </c>
      <c r="J15" s="1" t="s">
        <v>58</v>
      </c>
      <c r="K15" s="1" t="s">
        <v>58</v>
      </c>
      <c r="L15" s="1" t="s">
        <v>58</v>
      </c>
      <c r="M15" s="1" t="s">
        <v>58</v>
      </c>
      <c r="N15" s="1" t="s">
        <v>25</v>
      </c>
      <c r="O15" s="1" t="s">
        <v>58</v>
      </c>
      <c r="P15" s="1" t="s">
        <v>25</v>
      </c>
      <c r="U15" s="1"/>
      <c r="V15" s="1"/>
      <c r="W15" s="1"/>
      <c r="X15" s="62" t="s">
        <v>626</v>
      </c>
    </row>
    <row r="16" spans="1:25" s="62" customFormat="1" ht="50" customHeight="1" x14ac:dyDescent="0.35">
      <c r="A16" s="62" t="s">
        <v>200</v>
      </c>
      <c r="B16" s="62" t="s">
        <v>200</v>
      </c>
      <c r="C16" s="1" t="s">
        <v>58</v>
      </c>
      <c r="D16" s="1">
        <v>90</v>
      </c>
      <c r="E16" s="1">
        <f>52-5</f>
        <v>47</v>
      </c>
      <c r="F16" s="1" t="s">
        <v>47</v>
      </c>
      <c r="G16" s="1" t="s">
        <v>25</v>
      </c>
      <c r="H16" s="1" t="s">
        <v>58</v>
      </c>
      <c r="I16" s="1" t="s">
        <v>58</v>
      </c>
      <c r="J16" s="1" t="s">
        <v>25</v>
      </c>
      <c r="K16" s="1" t="s">
        <v>58</v>
      </c>
      <c r="L16" s="1" t="s">
        <v>58</v>
      </c>
      <c r="M16" s="1" t="s">
        <v>58</v>
      </c>
      <c r="N16" s="1" t="s">
        <v>25</v>
      </c>
      <c r="O16" s="1" t="s">
        <v>25</v>
      </c>
      <c r="P16" s="1" t="s">
        <v>25</v>
      </c>
      <c r="U16" s="1"/>
      <c r="V16" s="1"/>
      <c r="W16" s="1"/>
      <c r="X16" s="62" t="s">
        <v>628</v>
      </c>
    </row>
  </sheetData>
  <phoneticPr fontId="1" type="noConversion"/>
  <pageMargins left="0.7" right="0.7" top="0.75" bottom="0.75" header="0.3" footer="0.3"/>
  <pageSetup paperSize="9" orientation="portrait" horizontalDpi="1200" verticalDpi="1200"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3"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51"/>
      <c r="C45" s="151"/>
      <c r="D45" s="151"/>
      <c r="E45" s="151"/>
      <c r="F45" s="151"/>
      <c r="G45" s="151"/>
      <c r="H45" s="151"/>
      <c r="I45" s="151"/>
      <c r="J45" s="151"/>
      <c r="K45" s="151"/>
    </row>
  </sheetData>
  <mergeCells count="1">
    <mergeCell ref="B45:K4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2">
        <v>20</v>
      </c>
      <c r="F6" s="52">
        <v>10</v>
      </c>
      <c r="G6" s="6">
        <v>9</v>
      </c>
      <c r="H6" t="s">
        <v>159</v>
      </c>
    </row>
    <row r="7" spans="2:8" x14ac:dyDescent="0.35">
      <c r="B7" t="s">
        <v>149</v>
      </c>
      <c r="C7" t="s">
        <v>149</v>
      </c>
      <c r="D7" t="s">
        <v>158</v>
      </c>
      <c r="E7" s="52">
        <v>30</v>
      </c>
      <c r="F7" s="52">
        <v>10</v>
      </c>
      <c r="G7" s="6">
        <v>9</v>
      </c>
      <c r="H7" t="s">
        <v>159</v>
      </c>
    </row>
    <row r="8" spans="2:8" x14ac:dyDescent="0.35">
      <c r="B8" s="143" t="s">
        <v>617</v>
      </c>
      <c r="C8" s="143"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2"/>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49" t="s">
        <v>210</v>
      </c>
      <c r="M1" s="49" t="s">
        <v>478</v>
      </c>
      <c r="N1" s="49"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6">
        <v>102</v>
      </c>
      <c r="E5" s="26">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6">
        <v>102</v>
      </c>
      <c r="E6" s="26">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6">
        <v>139</v>
      </c>
      <c r="E8" s="26">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6">
        <v>168</v>
      </c>
      <c r="E9" s="26">
        <v>4.8</v>
      </c>
      <c r="F9" s="14">
        <f>D9-(E9*2)</f>
        <v>158.4</v>
      </c>
      <c r="G9" s="14">
        <v>210000</v>
      </c>
      <c r="H9" s="14">
        <v>7850</v>
      </c>
      <c r="I9" s="14"/>
      <c r="J9" s="14" t="s">
        <v>25</v>
      </c>
      <c r="K9" s="14" t="s">
        <v>633</v>
      </c>
      <c r="L9">
        <f t="shared" si="4"/>
        <v>6.6141732283464574</v>
      </c>
      <c r="M9" s="1" t="s">
        <v>58</v>
      </c>
      <c r="N9" s="6">
        <v>7.5</v>
      </c>
    </row>
    <row r="10" spans="1:14" x14ac:dyDescent="0.35">
      <c r="A10" s="109" t="s">
        <v>228</v>
      </c>
      <c r="B10" s="109" t="s">
        <v>218</v>
      </c>
      <c r="C10" s="109" t="s">
        <v>229</v>
      </c>
      <c r="D10" s="109">
        <v>193</v>
      </c>
      <c r="E10" s="109">
        <v>6.3</v>
      </c>
      <c r="F10" s="108">
        <f t="shared" ref="F10" si="6">D10-(E10*2)</f>
        <v>180.4</v>
      </c>
      <c r="G10" s="108">
        <v>190000</v>
      </c>
      <c r="H10" s="108">
        <v>7850</v>
      </c>
      <c r="I10" s="108"/>
      <c r="J10" s="108" t="s">
        <v>25</v>
      </c>
      <c r="K10" s="108" t="s">
        <v>634</v>
      </c>
      <c r="L10">
        <f t="shared" si="4"/>
        <v>7.5984251968503944</v>
      </c>
      <c r="M10" s="1" t="s">
        <v>58</v>
      </c>
      <c r="N10" s="6" t="s">
        <v>641</v>
      </c>
    </row>
    <row r="11" spans="1:14" x14ac:dyDescent="0.35">
      <c r="A11" s="106" t="s">
        <v>230</v>
      </c>
      <c r="B11" s="106" t="s">
        <v>218</v>
      </c>
      <c r="C11" s="144" t="s">
        <v>231</v>
      </c>
      <c r="D11" s="107">
        <v>219</v>
      </c>
      <c r="E11" s="107">
        <v>6.3</v>
      </c>
      <c r="F11" s="106">
        <f t="shared" ref="F11:F12" si="7">D11-(E11*2)</f>
        <v>206.4</v>
      </c>
      <c r="G11" s="106">
        <v>190000</v>
      </c>
      <c r="H11" s="106">
        <v>7850</v>
      </c>
      <c r="I11" s="106"/>
      <c r="J11" s="106" t="s">
        <v>25</v>
      </c>
      <c r="K11" s="106" t="s">
        <v>635</v>
      </c>
      <c r="L11">
        <f t="shared" si="4"/>
        <v>8.6220472440944889</v>
      </c>
      <c r="M11" s="1" t="s">
        <v>58</v>
      </c>
      <c r="N11" s="6" t="s">
        <v>641</v>
      </c>
    </row>
    <row r="12" spans="1:14" x14ac:dyDescent="0.35">
      <c r="A12" s="106" t="s">
        <v>232</v>
      </c>
      <c r="B12" s="106" t="s">
        <v>218</v>
      </c>
      <c r="C12" s="106" t="s">
        <v>233</v>
      </c>
      <c r="D12" s="107">
        <v>273.05</v>
      </c>
      <c r="E12" s="107">
        <v>5.89</v>
      </c>
      <c r="F12" s="106">
        <f t="shared" si="7"/>
        <v>261.27000000000004</v>
      </c>
      <c r="G12" s="106">
        <v>199000</v>
      </c>
      <c r="H12" s="106">
        <v>7850</v>
      </c>
      <c r="I12" s="106"/>
      <c r="J12" s="106" t="s">
        <v>25</v>
      </c>
      <c r="K12" s="106"/>
      <c r="L12">
        <f t="shared" si="4"/>
        <v>10.750000000000002</v>
      </c>
      <c r="M12" s="1" t="s">
        <v>58</v>
      </c>
      <c r="N12" s="6" t="s">
        <v>641</v>
      </c>
    </row>
    <row r="13" spans="1:14" x14ac:dyDescent="0.35">
      <c r="A13" s="106" t="s">
        <v>498</v>
      </c>
      <c r="B13" s="106" t="s">
        <v>218</v>
      </c>
      <c r="C13" s="106" t="s">
        <v>499</v>
      </c>
      <c r="D13" s="107">
        <v>273.05</v>
      </c>
      <c r="E13" s="107">
        <v>8</v>
      </c>
      <c r="F13" s="106">
        <f t="shared" ref="F13" si="8">D13-(E13*2)</f>
        <v>257.05</v>
      </c>
      <c r="G13" s="106">
        <v>199000</v>
      </c>
      <c r="H13" s="106">
        <v>7850</v>
      </c>
      <c r="I13" s="106"/>
      <c r="J13" s="106" t="s">
        <v>25</v>
      </c>
      <c r="K13" s="106"/>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0">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0">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0">
        <f t="shared" si="0"/>
        <v>-0.64999999999999858</v>
      </c>
      <c r="E5" s="6">
        <v>97.5</v>
      </c>
      <c r="F5" s="6">
        <v>5</v>
      </c>
      <c r="G5" s="6">
        <v>35</v>
      </c>
      <c r="H5" s="6"/>
      <c r="I5" s="6"/>
      <c r="J5" s="6" t="s">
        <v>323</v>
      </c>
      <c r="L5">
        <f t="shared" si="1"/>
        <v>109.95574287564276</v>
      </c>
      <c r="N5">
        <f t="shared" si="2"/>
        <v>4.3289662549465655</v>
      </c>
    </row>
    <row r="6" spans="1:14" x14ac:dyDescent="0.35">
      <c r="A6" s="6" t="s">
        <v>492</v>
      </c>
      <c r="B6" s="110" t="s">
        <v>220</v>
      </c>
      <c r="C6" s="6">
        <f>Axles!F6</f>
        <v>96</v>
      </c>
      <c r="D6" s="110">
        <f t="shared" si="0"/>
        <v>-1.5</v>
      </c>
      <c r="E6" s="6">
        <v>93</v>
      </c>
      <c r="F6" s="6">
        <v>5</v>
      </c>
      <c r="G6" s="6">
        <v>25.4</v>
      </c>
      <c r="H6" s="6"/>
      <c r="I6" s="6"/>
      <c r="J6" s="6" t="s">
        <v>323</v>
      </c>
      <c r="L6">
        <f t="shared" si="1"/>
        <v>79.796453401180742</v>
      </c>
      <c r="N6">
        <f t="shared" si="2"/>
        <v>3.1415926535897931</v>
      </c>
    </row>
    <row r="7" spans="1:14" x14ac:dyDescent="0.35">
      <c r="A7" s="6" t="s">
        <v>492</v>
      </c>
      <c r="B7" s="110" t="s">
        <v>220</v>
      </c>
      <c r="C7" s="6">
        <f>Axles!F6</f>
        <v>96</v>
      </c>
      <c r="D7" s="110">
        <f t="shared" si="0"/>
        <v>-1.5</v>
      </c>
      <c r="E7" s="6">
        <v>93</v>
      </c>
      <c r="F7" s="6">
        <v>5</v>
      </c>
      <c r="G7" s="6">
        <v>30</v>
      </c>
      <c r="H7" s="6"/>
      <c r="I7" s="6" t="s">
        <v>581</v>
      </c>
      <c r="J7" s="6" t="s">
        <v>323</v>
      </c>
      <c r="L7">
        <f t="shared" si="1"/>
        <v>94.247779607693786</v>
      </c>
      <c r="N7">
        <f t="shared" si="2"/>
        <v>3.7105425042399132</v>
      </c>
    </row>
    <row r="8" spans="1:14" x14ac:dyDescent="0.35">
      <c r="A8" s="6" t="s">
        <v>492</v>
      </c>
      <c r="B8" s="110" t="s">
        <v>220</v>
      </c>
      <c r="C8" s="6">
        <f>Axles!F6</f>
        <v>96</v>
      </c>
      <c r="D8" s="110">
        <f t="shared" si="0"/>
        <v>-1.5</v>
      </c>
      <c r="E8" s="6">
        <v>93</v>
      </c>
      <c r="F8" s="6">
        <v>5</v>
      </c>
      <c r="G8" s="6">
        <v>35</v>
      </c>
      <c r="H8" s="6"/>
      <c r="I8" s="6"/>
      <c r="J8" s="6" t="s">
        <v>323</v>
      </c>
      <c r="L8">
        <f t="shared" si="1"/>
        <v>109.95574287564276</v>
      </c>
      <c r="N8">
        <f t="shared" si="2"/>
        <v>4.3289662549465655</v>
      </c>
    </row>
    <row r="9" spans="1:14" x14ac:dyDescent="0.35">
      <c r="A9" s="6" t="s">
        <v>492</v>
      </c>
      <c r="B9" s="110" t="s">
        <v>220</v>
      </c>
      <c r="C9" s="6">
        <f>Axles!F6</f>
        <v>96</v>
      </c>
      <c r="D9" s="110">
        <f t="shared" si="0"/>
        <v>-1.5</v>
      </c>
      <c r="E9" s="6">
        <v>93</v>
      </c>
      <c r="F9" s="6">
        <v>5</v>
      </c>
      <c r="G9" s="6">
        <v>40</v>
      </c>
      <c r="H9" s="6"/>
      <c r="I9" s="6" t="s">
        <v>582</v>
      </c>
      <c r="J9" s="6" t="s">
        <v>323</v>
      </c>
      <c r="L9">
        <f t="shared" si="1"/>
        <v>125.66370614359172</v>
      </c>
      <c r="N9">
        <f t="shared" si="2"/>
        <v>4.9473900056532178</v>
      </c>
    </row>
    <row r="10" spans="1:14" x14ac:dyDescent="0.35">
      <c r="A10" s="6" t="s">
        <v>492</v>
      </c>
      <c r="B10" s="110" t="s">
        <v>220</v>
      </c>
      <c r="C10" s="6">
        <f>Axles!F6</f>
        <v>96</v>
      </c>
      <c r="D10" s="110">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0">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0">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0">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0">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0">
        <f t="shared" si="0"/>
        <v>-0.25</v>
      </c>
      <c r="E15" s="6">
        <v>120</v>
      </c>
      <c r="F15" s="6">
        <v>5</v>
      </c>
      <c r="G15" s="6">
        <v>45</v>
      </c>
      <c r="H15" s="6"/>
      <c r="I15" s="6"/>
      <c r="J15" s="6" t="s">
        <v>323</v>
      </c>
      <c r="L15">
        <f t="shared" si="1"/>
        <v>141.37166941154069</v>
      </c>
      <c r="N15">
        <f t="shared" si="2"/>
        <v>5.5658137563598702</v>
      </c>
    </row>
    <row r="16" spans="1:14" x14ac:dyDescent="0.35">
      <c r="A16" s="6" t="s">
        <v>225</v>
      </c>
      <c r="B16" s="110" t="s">
        <v>224</v>
      </c>
      <c r="C16" s="6">
        <f>Axles!F8</f>
        <v>129.4</v>
      </c>
      <c r="D16" s="110">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0" t="s">
        <v>224</v>
      </c>
      <c r="C17" s="6">
        <f>Axles!F8</f>
        <v>129.4</v>
      </c>
      <c r="D17" s="110">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0" t="s">
        <v>224</v>
      </c>
      <c r="C18" s="6">
        <f>Axles!F8</f>
        <v>129.4</v>
      </c>
      <c r="D18" s="110">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0" t="s">
        <v>224</v>
      </c>
      <c r="C19" s="6">
        <f>Axles!F8</f>
        <v>129.4</v>
      </c>
      <c r="D19" s="110">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0" t="s">
        <v>224</v>
      </c>
      <c r="C20" s="6">
        <f>Axles!F8</f>
        <v>129.4</v>
      </c>
      <c r="D20" s="110">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0" t="s">
        <v>226</v>
      </c>
      <c r="C21" s="6">
        <f>Axles!F9</f>
        <v>158.4</v>
      </c>
      <c r="D21" s="110">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0" t="s">
        <v>226</v>
      </c>
      <c r="C22" s="6">
        <f>Axles!F9</f>
        <v>158.4</v>
      </c>
      <c r="D22" s="110">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0" t="s">
        <v>226</v>
      </c>
      <c r="C23" s="6">
        <f>Axles!F9</f>
        <v>158.4</v>
      </c>
      <c r="D23" s="110">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0" t="s">
        <v>226</v>
      </c>
      <c r="C24" s="6">
        <f>Axles!F9</f>
        <v>158.4</v>
      </c>
      <c r="D24" s="110">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0" t="s">
        <v>226</v>
      </c>
      <c r="C25" s="6">
        <f>Axles!F9</f>
        <v>158.4</v>
      </c>
      <c r="D25" s="110">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0" t="s">
        <v>226</v>
      </c>
      <c r="C26" s="6">
        <f>Axles!F9</f>
        <v>158.4</v>
      </c>
      <c r="D26" s="110">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0" t="s">
        <v>226</v>
      </c>
      <c r="C27" s="6">
        <f>Axles!F9</f>
        <v>158.4</v>
      </c>
      <c r="D27" s="110">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0" t="s">
        <v>226</v>
      </c>
      <c r="C28" s="6">
        <f>Axles!F9</f>
        <v>158.4</v>
      </c>
      <c r="D28" s="110">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0" t="s">
        <v>226</v>
      </c>
      <c r="C29" s="6">
        <f>Axles!F9</f>
        <v>158.4</v>
      </c>
      <c r="D29" s="110">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0" t="s">
        <v>226</v>
      </c>
      <c r="C30" s="6">
        <f>Axles!F9</f>
        <v>158.4</v>
      </c>
      <c r="D30" s="110">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0" t="s">
        <v>226</v>
      </c>
      <c r="C31" s="6">
        <f>Axles!F9</f>
        <v>158.4</v>
      </c>
      <c r="D31" s="110">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0" t="s">
        <v>226</v>
      </c>
      <c r="C32" s="6">
        <f>Axles!F9</f>
        <v>158.4</v>
      </c>
      <c r="D32" s="110">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0" t="s">
        <v>226</v>
      </c>
      <c r="C33" s="6">
        <f>Axles!F9</f>
        <v>158.4</v>
      </c>
      <c r="D33" s="110">
        <f t="shared" si="3"/>
        <v>1.2999999999999972</v>
      </c>
      <c r="E33" s="6">
        <v>161</v>
      </c>
      <c r="F33" s="6">
        <v>8</v>
      </c>
      <c r="G33" s="6">
        <v>55</v>
      </c>
      <c r="H33" s="6"/>
      <c r="I33" s="6"/>
      <c r="J33" s="6" t="s">
        <v>323</v>
      </c>
      <c r="L33">
        <f t="shared" si="1"/>
        <v>172.78759594743863</v>
      </c>
      <c r="N33">
        <f t="shared" si="2"/>
        <v>6.8026612577731749</v>
      </c>
    </row>
    <row r="34" spans="1:14" x14ac:dyDescent="0.35">
      <c r="A34" s="110" t="s">
        <v>229</v>
      </c>
      <c r="B34" s="110" t="s">
        <v>228</v>
      </c>
      <c r="C34" s="110">
        <f>Axles!F10</f>
        <v>180.4</v>
      </c>
      <c r="D34" s="110">
        <f>(E34-C34)/2</f>
        <v>-0.20000000000000284</v>
      </c>
      <c r="E34" s="6">
        <v>180</v>
      </c>
      <c r="F34" s="6">
        <v>8</v>
      </c>
      <c r="G34" s="6">
        <v>40</v>
      </c>
      <c r="H34" s="6"/>
      <c r="I34" s="6"/>
      <c r="J34" s="6" t="s">
        <v>323</v>
      </c>
      <c r="L34">
        <f t="shared" si="1"/>
        <v>125.66370614359172</v>
      </c>
      <c r="N34">
        <f t="shared" si="2"/>
        <v>4.9473900056532178</v>
      </c>
    </row>
    <row r="35" spans="1:14" x14ac:dyDescent="0.35">
      <c r="A35" s="110" t="s">
        <v>229</v>
      </c>
      <c r="B35" s="110" t="s">
        <v>228</v>
      </c>
      <c r="C35" s="110">
        <f>Axles!F10</f>
        <v>180.4</v>
      </c>
      <c r="D35" s="110">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0" t="s">
        <v>229</v>
      </c>
      <c r="B36" s="110" t="s">
        <v>228</v>
      </c>
      <c r="C36" s="110">
        <f>Axles!F10</f>
        <v>180.4</v>
      </c>
      <c r="D36" s="110">
        <f t="shared" si="4"/>
        <v>-0.20000000000000284</v>
      </c>
      <c r="E36" s="6">
        <v>180</v>
      </c>
      <c r="F36" s="6">
        <v>8</v>
      </c>
      <c r="G36" s="6">
        <v>50</v>
      </c>
      <c r="H36" s="6"/>
      <c r="I36" s="6"/>
      <c r="J36" s="6" t="s">
        <v>323</v>
      </c>
      <c r="L36">
        <f t="shared" si="1"/>
        <v>157.07963267948966</v>
      </c>
      <c r="N36">
        <f t="shared" si="2"/>
        <v>6.1842375070665225</v>
      </c>
    </row>
    <row r="37" spans="1:14" x14ac:dyDescent="0.35">
      <c r="A37" s="110" t="s">
        <v>229</v>
      </c>
      <c r="B37" s="110" t="s">
        <v>228</v>
      </c>
      <c r="C37" s="110">
        <f>Axles!F10</f>
        <v>180.4</v>
      </c>
      <c r="D37" s="110">
        <f t="shared" si="4"/>
        <v>-0.20000000000000284</v>
      </c>
      <c r="E37" s="6">
        <v>180</v>
      </c>
      <c r="F37" s="6">
        <v>8</v>
      </c>
      <c r="G37" s="6">
        <v>55</v>
      </c>
      <c r="H37" s="6"/>
      <c r="I37" s="6"/>
      <c r="J37" s="6" t="s">
        <v>323</v>
      </c>
      <c r="L37">
        <f t="shared" si="1"/>
        <v>172.78759594743863</v>
      </c>
      <c r="N37">
        <f t="shared" si="2"/>
        <v>6.8026612577731749</v>
      </c>
    </row>
    <row r="38" spans="1:14" x14ac:dyDescent="0.35">
      <c r="A38" s="110" t="s">
        <v>229</v>
      </c>
      <c r="B38" s="110" t="s">
        <v>228</v>
      </c>
      <c r="C38" s="110">
        <f>Axles!F10</f>
        <v>180.4</v>
      </c>
      <c r="D38" s="110">
        <f t="shared" si="4"/>
        <v>-0.20000000000000284</v>
      </c>
      <c r="E38" s="6">
        <v>180</v>
      </c>
      <c r="F38" s="6">
        <v>8</v>
      </c>
      <c r="G38" s="6">
        <v>60</v>
      </c>
      <c r="H38" s="6"/>
      <c r="I38" s="6"/>
      <c r="J38" s="6" t="s">
        <v>323</v>
      </c>
      <c r="L38">
        <f t="shared" si="1"/>
        <v>188.49555921538757</v>
      </c>
      <c r="N38">
        <f t="shared" si="2"/>
        <v>7.4210850084798263</v>
      </c>
    </row>
    <row r="39" spans="1:14" x14ac:dyDescent="0.35">
      <c r="A39" s="110" t="s">
        <v>231</v>
      </c>
      <c r="B39" s="110" t="s">
        <v>230</v>
      </c>
      <c r="C39" s="110">
        <f>Axles!F11</f>
        <v>206.4</v>
      </c>
      <c r="D39" s="110">
        <f t="shared" si="4"/>
        <v>-3.7000000000000028</v>
      </c>
      <c r="E39" s="6">
        <v>199</v>
      </c>
      <c r="F39" s="6">
        <v>8</v>
      </c>
      <c r="G39" s="6">
        <v>50</v>
      </c>
      <c r="H39" s="6"/>
      <c r="I39" s="6"/>
      <c r="J39" s="6" t="s">
        <v>323</v>
      </c>
      <c r="L39">
        <f t="shared" si="1"/>
        <v>157.07963267948966</v>
      </c>
      <c r="N39">
        <f t="shared" si="2"/>
        <v>6.1842375070665225</v>
      </c>
    </row>
    <row r="40" spans="1:14" x14ac:dyDescent="0.35">
      <c r="A40" s="110" t="s">
        <v>231</v>
      </c>
      <c r="B40" s="110" t="s">
        <v>230</v>
      </c>
      <c r="C40" s="110">
        <f>Axles!F11</f>
        <v>206.4</v>
      </c>
      <c r="D40" s="110">
        <f t="shared" si="4"/>
        <v>-3.7000000000000028</v>
      </c>
      <c r="E40" s="6">
        <v>199</v>
      </c>
      <c r="F40" s="6">
        <v>8</v>
      </c>
      <c r="G40" s="6">
        <v>55</v>
      </c>
      <c r="H40" s="6"/>
      <c r="I40" s="6"/>
      <c r="J40" s="6" t="s">
        <v>323</v>
      </c>
      <c r="L40">
        <f t="shared" si="1"/>
        <v>172.78759594743863</v>
      </c>
      <c r="N40">
        <f t="shared" si="2"/>
        <v>6.8026612577731749</v>
      </c>
    </row>
    <row r="41" spans="1:14" x14ac:dyDescent="0.35">
      <c r="A41" s="110" t="s">
        <v>231</v>
      </c>
      <c r="B41" s="110" t="s">
        <v>230</v>
      </c>
      <c r="C41" s="110">
        <f>Axles!F11</f>
        <v>206.4</v>
      </c>
      <c r="D41" s="110">
        <f t="shared" si="4"/>
        <v>-3.7000000000000028</v>
      </c>
      <c r="E41" s="6">
        <v>199</v>
      </c>
      <c r="F41" s="6">
        <v>8</v>
      </c>
      <c r="G41" s="6">
        <v>60</v>
      </c>
      <c r="H41" s="6"/>
      <c r="I41" s="6"/>
      <c r="J41" s="6" t="s">
        <v>323</v>
      </c>
      <c r="L41">
        <f t="shared" si="1"/>
        <v>188.49555921538757</v>
      </c>
      <c r="N41">
        <f t="shared" si="2"/>
        <v>7.4210850084798263</v>
      </c>
    </row>
    <row r="42" spans="1:14" x14ac:dyDescent="0.35">
      <c r="A42" s="110" t="s">
        <v>231</v>
      </c>
      <c r="B42" s="110" t="s">
        <v>230</v>
      </c>
      <c r="C42" s="110">
        <f>Axles!F11</f>
        <v>206.4</v>
      </c>
      <c r="D42" s="110">
        <f t="shared" si="4"/>
        <v>-1.7000000000000028</v>
      </c>
      <c r="E42" s="6">
        <v>203</v>
      </c>
      <c r="F42" s="6">
        <v>8</v>
      </c>
      <c r="G42" s="6">
        <v>55</v>
      </c>
      <c r="H42" s="6"/>
      <c r="I42" s="6"/>
      <c r="J42" s="6" t="s">
        <v>323</v>
      </c>
      <c r="L42">
        <f t="shared" si="1"/>
        <v>172.78759594743863</v>
      </c>
      <c r="N42">
        <f t="shared" si="2"/>
        <v>6.8026612577731749</v>
      </c>
    </row>
    <row r="43" spans="1:14" x14ac:dyDescent="0.35">
      <c r="A43" s="110" t="s">
        <v>231</v>
      </c>
      <c r="B43" s="110" t="s">
        <v>230</v>
      </c>
      <c r="C43" s="110">
        <f>Axles!F11</f>
        <v>206.4</v>
      </c>
      <c r="D43" s="110">
        <f t="shared" si="4"/>
        <v>-1.7000000000000028</v>
      </c>
      <c r="E43" s="6">
        <v>203</v>
      </c>
      <c r="F43" s="6">
        <v>8</v>
      </c>
      <c r="G43" s="6">
        <v>60</v>
      </c>
      <c r="H43" s="6"/>
      <c r="I43" s="6"/>
      <c r="J43" s="6" t="s">
        <v>323</v>
      </c>
      <c r="L43">
        <f t="shared" si="1"/>
        <v>188.49555921538757</v>
      </c>
      <c r="N43">
        <f t="shared" si="2"/>
        <v>7.4210850084798263</v>
      </c>
    </row>
    <row r="44" spans="1:14" x14ac:dyDescent="0.35">
      <c r="A44" s="110" t="s">
        <v>231</v>
      </c>
      <c r="B44" s="110" t="s">
        <v>230</v>
      </c>
      <c r="C44" s="110">
        <f>Axles!F11</f>
        <v>206.4</v>
      </c>
      <c r="D44" s="110">
        <f t="shared" si="4"/>
        <v>-0.20000000000000284</v>
      </c>
      <c r="E44" s="6">
        <v>206</v>
      </c>
      <c r="F44" s="6">
        <v>8</v>
      </c>
      <c r="G44" s="6">
        <v>30</v>
      </c>
      <c r="H44" s="6"/>
      <c r="I44" s="6"/>
      <c r="J44" s="6" t="s">
        <v>323</v>
      </c>
      <c r="L44">
        <f t="shared" si="1"/>
        <v>94.247779607693786</v>
      </c>
      <c r="N44">
        <f t="shared" si="2"/>
        <v>3.7105425042399132</v>
      </c>
    </row>
    <row r="45" spans="1:14" x14ac:dyDescent="0.35">
      <c r="A45" s="110" t="s">
        <v>231</v>
      </c>
      <c r="B45" s="110" t="s">
        <v>230</v>
      </c>
      <c r="C45" s="110">
        <f>Axles!F11</f>
        <v>206.4</v>
      </c>
      <c r="D45" s="110">
        <f t="shared" si="4"/>
        <v>-0.20000000000000284</v>
      </c>
      <c r="E45" s="6">
        <v>206</v>
      </c>
      <c r="F45" s="6">
        <v>8</v>
      </c>
      <c r="G45" s="6">
        <v>40</v>
      </c>
      <c r="H45" s="6"/>
      <c r="I45" s="6"/>
      <c r="J45" s="6" t="s">
        <v>323</v>
      </c>
      <c r="L45">
        <f t="shared" si="1"/>
        <v>125.66370614359172</v>
      </c>
      <c r="N45">
        <f t="shared" si="2"/>
        <v>4.9473900056532178</v>
      </c>
    </row>
    <row r="46" spans="1:14" x14ac:dyDescent="0.35">
      <c r="A46" s="110" t="s">
        <v>231</v>
      </c>
      <c r="B46" s="110" t="s">
        <v>230</v>
      </c>
      <c r="C46" s="110">
        <f>Axles!F11</f>
        <v>206.4</v>
      </c>
      <c r="D46" s="110">
        <f t="shared" si="4"/>
        <v>-0.20000000000000284</v>
      </c>
      <c r="E46" s="6">
        <v>206</v>
      </c>
      <c r="F46" s="6">
        <v>8</v>
      </c>
      <c r="G46" s="6">
        <v>50</v>
      </c>
      <c r="H46" s="6"/>
      <c r="I46" s="6"/>
      <c r="J46" s="6" t="s">
        <v>323</v>
      </c>
      <c r="L46">
        <f t="shared" si="1"/>
        <v>157.07963267948966</v>
      </c>
      <c r="N46">
        <f t="shared" si="2"/>
        <v>6.1842375070665225</v>
      </c>
    </row>
    <row r="47" spans="1:14" x14ac:dyDescent="0.35">
      <c r="A47" s="110" t="s">
        <v>231</v>
      </c>
      <c r="B47" s="110" t="s">
        <v>230</v>
      </c>
      <c r="C47" s="110">
        <f>Axles!F11</f>
        <v>206.4</v>
      </c>
      <c r="D47" s="110">
        <f t="shared" si="4"/>
        <v>-0.20000000000000284</v>
      </c>
      <c r="E47" s="6">
        <v>206</v>
      </c>
      <c r="F47" s="6">
        <v>8</v>
      </c>
      <c r="G47" s="6">
        <v>55</v>
      </c>
      <c r="H47" s="6"/>
      <c r="I47" s="6"/>
      <c r="J47" s="6" t="s">
        <v>323</v>
      </c>
      <c r="L47">
        <f t="shared" si="1"/>
        <v>172.78759594743863</v>
      </c>
      <c r="N47">
        <f t="shared" si="2"/>
        <v>6.8026612577731749</v>
      </c>
    </row>
    <row r="48" spans="1:14" x14ac:dyDescent="0.35">
      <c r="A48" s="110" t="s">
        <v>231</v>
      </c>
      <c r="B48" s="110" t="s">
        <v>230</v>
      </c>
      <c r="C48" s="110">
        <f>Axles!F11</f>
        <v>206.4</v>
      </c>
      <c r="D48" s="110">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0">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0">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0">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0">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0">
        <f t="shared" ref="D53" si="6">(E53-C53)/2</f>
        <v>1.4749999999999943</v>
      </c>
      <c r="E53" s="6">
        <v>260</v>
      </c>
      <c r="F53" s="6">
        <v>8</v>
      </c>
      <c r="G53" s="6">
        <v>80</v>
      </c>
      <c r="J53" s="6" t="s">
        <v>323</v>
      </c>
      <c r="L53">
        <f t="shared" si="1"/>
        <v>251.32741228718345</v>
      </c>
      <c r="N53">
        <f t="shared" si="2"/>
        <v>9.8947800113064357</v>
      </c>
    </row>
    <row r="58" spans="1:14" x14ac:dyDescent="0.35">
      <c r="A58" s="66"/>
      <c r="B58" s="66"/>
      <c r="C58" s="66"/>
      <c r="D58" s="66"/>
      <c r="E58" s="66"/>
      <c r="F58" s="66"/>
      <c r="G58" s="66"/>
      <c r="H58" s="66"/>
      <c r="I58" s="66"/>
      <c r="J58" s="66"/>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5"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3" t="s">
        <v>259</v>
      </c>
      <c r="P1" s="10" t="s">
        <v>255</v>
      </c>
      <c r="Q1" s="10" t="s">
        <v>256</v>
      </c>
      <c r="R1" s="10" t="s">
        <v>257</v>
      </c>
      <c r="S1" s="53" t="s">
        <v>258</v>
      </c>
      <c r="T1" s="11" t="s">
        <v>507</v>
      </c>
      <c r="U1" s="140"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7">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7">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7">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7">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7">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7">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7">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7">
        <v>14</v>
      </c>
      <c r="R9" s="6">
        <v>670</v>
      </c>
    </row>
    <row r="10" spans="1:27" ht="40" customHeight="1" x14ac:dyDescent="0.35">
      <c r="A10" s="3" t="s">
        <v>272</v>
      </c>
      <c r="B10" s="3" t="s">
        <v>272</v>
      </c>
      <c r="C10" s="3" t="s">
        <v>272</v>
      </c>
      <c r="D10" s="3" t="s">
        <v>272</v>
      </c>
      <c r="H10" s="105" t="s">
        <v>476</v>
      </c>
      <c r="N10" s="105" t="s">
        <v>476</v>
      </c>
      <c r="Q10" s="57"/>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7">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7">
        <v>19</v>
      </c>
      <c r="R12" s="6">
        <v>920</v>
      </c>
    </row>
    <row r="13" spans="1:27" s="117" customFormat="1" ht="40" customHeight="1" x14ac:dyDescent="0.35">
      <c r="A13" s="114" t="s">
        <v>272</v>
      </c>
      <c r="B13" s="114" t="s">
        <v>272</v>
      </c>
      <c r="C13" s="114" t="s">
        <v>272</v>
      </c>
      <c r="D13" s="114" t="s">
        <v>272</v>
      </c>
      <c r="E13" s="115"/>
      <c r="F13" s="115"/>
      <c r="G13" s="115"/>
      <c r="H13" s="116" t="s">
        <v>476</v>
      </c>
      <c r="I13" s="115"/>
      <c r="J13" s="115"/>
      <c r="K13" s="115"/>
      <c r="L13" s="115"/>
      <c r="M13" s="115"/>
      <c r="N13" s="116" t="s">
        <v>476</v>
      </c>
      <c r="O13" s="118"/>
      <c r="P13" s="115"/>
      <c r="Q13" s="115"/>
      <c r="R13" s="118"/>
      <c r="S13" s="118"/>
      <c r="U13" s="119"/>
    </row>
    <row r="14" spans="1:27" s="62"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1"/>
    </row>
    <row r="15" spans="1:27" s="62"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1"/>
    </row>
    <row r="16" spans="1:27" s="62"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1"/>
    </row>
    <row r="17" spans="1:21" s="62" customFormat="1" ht="40" customHeight="1" x14ac:dyDescent="0.35">
      <c r="A17" s="62"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2" customFormat="1" ht="40" customHeight="1" x14ac:dyDescent="0.35">
      <c r="A18" s="62"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2"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1"/>
    </row>
    <row r="20" spans="1:21" s="62"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1"/>
    </row>
    <row r="21" spans="1:21" s="62"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1"/>
    </row>
    <row r="22" spans="1:21" s="62"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1"/>
    </row>
    <row r="23" spans="1:21" s="62"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1"/>
    </row>
    <row r="24" spans="1:21" s="62"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1"/>
    </row>
    <row r="25" spans="1:21" s="62"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1"/>
    </row>
    <row r="26" spans="1:21" s="62"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1"/>
    </row>
    <row r="27" spans="1:21" s="62"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1"/>
    </row>
    <row r="28" spans="1:21" s="117" customFormat="1" ht="40" customHeight="1" x14ac:dyDescent="0.35">
      <c r="A28" s="114" t="s">
        <v>272</v>
      </c>
      <c r="B28" s="114" t="s">
        <v>272</v>
      </c>
      <c r="C28" s="114" t="s">
        <v>272</v>
      </c>
      <c r="D28" s="114" t="s">
        <v>272</v>
      </c>
      <c r="E28" s="115"/>
      <c r="F28" s="115"/>
      <c r="G28" s="115"/>
      <c r="H28" s="116" t="s">
        <v>476</v>
      </c>
      <c r="I28" s="115"/>
      <c r="J28" s="115"/>
      <c r="K28" s="115"/>
      <c r="L28" s="115"/>
      <c r="M28" s="115"/>
      <c r="N28" s="116" t="s">
        <v>476</v>
      </c>
      <c r="O28" s="118"/>
      <c r="P28" s="115"/>
      <c r="Q28" s="115"/>
      <c r="R28" s="118"/>
      <c r="S28" s="118"/>
      <c r="U28" s="119"/>
    </row>
    <row r="29" spans="1:21" s="29" customFormat="1" ht="40" customHeight="1" x14ac:dyDescent="0.35">
      <c r="A29" s="83" t="s">
        <v>290</v>
      </c>
      <c r="B29" s="83" t="s">
        <v>242</v>
      </c>
      <c r="C29" s="84">
        <v>0</v>
      </c>
      <c r="D29" s="84">
        <v>300</v>
      </c>
      <c r="E29" s="57" t="s">
        <v>159</v>
      </c>
      <c r="F29" s="57">
        <v>12</v>
      </c>
      <c r="G29" s="57">
        <v>230</v>
      </c>
      <c r="H29" s="57" t="s">
        <v>291</v>
      </c>
      <c r="I29" s="57" t="s">
        <v>264</v>
      </c>
      <c r="J29" s="57"/>
      <c r="K29" s="57" t="s">
        <v>264</v>
      </c>
      <c r="L29" s="57">
        <v>40</v>
      </c>
      <c r="M29" s="57" t="s">
        <v>58</v>
      </c>
      <c r="N29" s="105" t="s">
        <v>476</v>
      </c>
      <c r="O29" s="52"/>
      <c r="P29" s="57"/>
      <c r="Q29" s="57"/>
      <c r="R29" s="52">
        <v>900</v>
      </c>
      <c r="S29" s="52" t="s">
        <v>292</v>
      </c>
      <c r="U29" s="86"/>
    </row>
    <row r="30" spans="1:21" s="117" customFormat="1" ht="40" customHeight="1" x14ac:dyDescent="0.35">
      <c r="A30" s="114" t="s">
        <v>272</v>
      </c>
      <c r="B30" s="114" t="s">
        <v>272</v>
      </c>
      <c r="C30" s="115"/>
      <c r="D30" s="115"/>
      <c r="E30" s="115"/>
      <c r="F30" s="115"/>
      <c r="G30" s="115"/>
      <c r="H30" s="116" t="s">
        <v>476</v>
      </c>
      <c r="I30" s="115"/>
      <c r="J30" s="115"/>
      <c r="K30" s="115"/>
      <c r="L30" s="115"/>
      <c r="M30" s="115"/>
      <c r="N30" s="116" t="s">
        <v>476</v>
      </c>
      <c r="O30" s="118"/>
      <c r="P30" s="115"/>
      <c r="Q30" s="115"/>
      <c r="R30" s="118"/>
      <c r="S30" s="118"/>
      <c r="U30" s="119"/>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7" customFormat="1" ht="40" customHeight="1" x14ac:dyDescent="0.35">
      <c r="A38" s="114" t="s">
        <v>272</v>
      </c>
      <c r="B38" s="114" t="s">
        <v>272</v>
      </c>
      <c r="C38" s="114" t="s">
        <v>272</v>
      </c>
      <c r="D38" s="114" t="s">
        <v>272</v>
      </c>
      <c r="E38" s="115"/>
      <c r="F38" s="115"/>
      <c r="G38" s="115"/>
      <c r="H38" s="116" t="s">
        <v>476</v>
      </c>
      <c r="I38" s="115"/>
      <c r="J38" s="115"/>
      <c r="K38" s="115"/>
      <c r="L38" s="115"/>
      <c r="M38" s="115"/>
      <c r="N38" s="116" t="s">
        <v>476</v>
      </c>
      <c r="O38" s="118"/>
      <c r="P38" s="115"/>
      <c r="Q38" s="115"/>
      <c r="R38" s="118"/>
      <c r="S38" s="118"/>
      <c r="U38" s="119"/>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4"/>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4"/>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4"/>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4"/>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4"/>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4"/>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4"/>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4"/>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4"/>
    </row>
    <row r="48" spans="1:21" s="117" customFormat="1" ht="40" customHeight="1" x14ac:dyDescent="0.35">
      <c r="A48" s="114" t="s">
        <v>272</v>
      </c>
      <c r="B48" s="114" t="s">
        <v>272</v>
      </c>
      <c r="C48" s="114" t="s">
        <v>272</v>
      </c>
      <c r="D48" s="114" t="s">
        <v>272</v>
      </c>
      <c r="E48" s="115"/>
      <c r="F48" s="115"/>
      <c r="G48" s="115"/>
      <c r="H48" s="116" t="s">
        <v>476</v>
      </c>
      <c r="I48" s="115"/>
      <c r="J48" s="115"/>
      <c r="K48" s="115"/>
      <c r="L48" s="115"/>
      <c r="M48" s="115"/>
      <c r="N48" s="116" t="s">
        <v>476</v>
      </c>
      <c r="O48" s="118"/>
      <c r="P48" s="115"/>
      <c r="Q48" s="115"/>
      <c r="R48" s="118"/>
      <c r="S48" s="118"/>
      <c r="U48" s="119"/>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7"/>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7" customFormat="1" ht="40" customHeight="1" x14ac:dyDescent="0.35">
      <c r="A53" s="114" t="s">
        <v>272</v>
      </c>
      <c r="B53" s="114" t="s">
        <v>272</v>
      </c>
      <c r="C53" s="114" t="s">
        <v>272</v>
      </c>
      <c r="D53" s="114" t="s">
        <v>272</v>
      </c>
      <c r="E53" s="115"/>
      <c r="F53" s="115"/>
      <c r="G53" s="115"/>
      <c r="H53" s="116" t="s">
        <v>476</v>
      </c>
      <c r="I53" s="115"/>
      <c r="J53" s="115"/>
      <c r="K53" s="115"/>
      <c r="L53" s="115"/>
      <c r="M53" s="115"/>
      <c r="N53" s="116" t="s">
        <v>476</v>
      </c>
      <c r="O53" s="118"/>
      <c r="P53" s="115"/>
      <c r="Q53" s="115"/>
      <c r="R53" s="118"/>
      <c r="S53" s="118"/>
      <c r="U53" s="119"/>
    </row>
    <row r="54" spans="1:21" ht="40" customHeight="1" x14ac:dyDescent="0.35">
      <c r="A54" s="3" t="str">
        <f>Chaindrive!A41</f>
        <v>JM200</v>
      </c>
      <c r="B54" s="3" t="s">
        <v>242</v>
      </c>
      <c r="C54" s="2">
        <v>0</v>
      </c>
      <c r="D54" s="28">
        <f>Chaindrive!J41</f>
        <v>110.90909090909092</v>
      </c>
      <c r="E54" s="1" t="s">
        <v>159</v>
      </c>
      <c r="F54" s="27">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28">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7" customFormat="1" ht="40" customHeight="1" x14ac:dyDescent="0.35">
      <c r="A57" s="114" t="s">
        <v>272</v>
      </c>
      <c r="B57" s="114" t="s">
        <v>272</v>
      </c>
      <c r="C57" s="114" t="s">
        <v>272</v>
      </c>
      <c r="D57" s="114" t="s">
        <v>272</v>
      </c>
      <c r="E57" s="115"/>
      <c r="F57" s="115"/>
      <c r="G57" s="115"/>
      <c r="H57" s="116" t="s">
        <v>476</v>
      </c>
      <c r="I57" s="115"/>
      <c r="J57" s="115"/>
      <c r="K57" s="115"/>
      <c r="L57" s="115"/>
      <c r="M57" s="115"/>
      <c r="N57" s="116" t="s">
        <v>476</v>
      </c>
      <c r="O57" s="118"/>
      <c r="P57" s="115"/>
      <c r="Q57" s="115"/>
      <c r="R57" s="118"/>
      <c r="S57" s="118"/>
      <c r="U57" s="119"/>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7" customFormat="1" ht="40" customHeight="1" x14ac:dyDescent="0.35">
      <c r="A60" s="114"/>
      <c r="B60" s="114"/>
      <c r="C60" s="114"/>
      <c r="D60" s="114"/>
      <c r="E60" s="115"/>
      <c r="F60" s="115"/>
      <c r="G60" s="115"/>
      <c r="H60" s="116"/>
      <c r="I60" s="115"/>
      <c r="J60" s="115"/>
      <c r="K60" s="115"/>
      <c r="L60" s="115"/>
      <c r="M60" s="115"/>
      <c r="N60" s="116"/>
      <c r="O60" s="118"/>
      <c r="P60" s="115"/>
      <c r="Q60" s="115"/>
      <c r="R60" s="118"/>
      <c r="S60" s="118"/>
      <c r="U60" s="119"/>
    </row>
    <row r="61" spans="1:21" ht="40" customHeight="1" x14ac:dyDescent="0.35">
      <c r="A61" s="3" t="str">
        <f>Chaindrive!A4</f>
        <v>Ranger 70 1ph 19-57 1/2"</v>
      </c>
      <c r="B61" t="s">
        <v>323</v>
      </c>
      <c r="C61" s="2">
        <v>0</v>
      </c>
      <c r="D61" s="28">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5">
        <v>300.41000000000003</v>
      </c>
    </row>
    <row r="62" spans="1:21" ht="40" customHeight="1" x14ac:dyDescent="0.35">
      <c r="A62" s="3" t="str">
        <f>Chaindrive!A5</f>
        <v>Ranger 70 1ph 15-57 1/2"</v>
      </c>
      <c r="B62" t="s">
        <v>323</v>
      </c>
      <c r="C62" s="2">
        <v>0</v>
      </c>
      <c r="D62" s="28">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5">
        <v>300.41000000000003</v>
      </c>
    </row>
    <row r="63" spans="1:21" ht="40" customHeight="1" x14ac:dyDescent="0.35">
      <c r="A63" s="3" t="str">
        <f>Chaindrive!A7</f>
        <v>Ranger 90 1ph 19-57 1/2"</v>
      </c>
      <c r="B63" t="s">
        <v>323</v>
      </c>
      <c r="C63" s="2">
        <f>D61+0.01</f>
        <v>210.01</v>
      </c>
      <c r="D63" s="28">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28">
        <f>Chaindrive!J8</f>
        <v>342</v>
      </c>
      <c r="E64" s="1" t="s">
        <v>159</v>
      </c>
      <c r="F64" s="27">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7" customFormat="1" ht="40" customHeight="1" x14ac:dyDescent="0.35">
      <c r="A65" s="114" t="s">
        <v>272</v>
      </c>
      <c r="B65" s="114" t="s">
        <v>272</v>
      </c>
      <c r="C65" s="114" t="s">
        <v>272</v>
      </c>
      <c r="D65" s="114" t="s">
        <v>272</v>
      </c>
      <c r="E65" s="115"/>
      <c r="F65" s="115"/>
      <c r="G65" s="115"/>
      <c r="H65" s="116" t="s">
        <v>476</v>
      </c>
      <c r="I65" s="115"/>
      <c r="J65" s="115"/>
      <c r="K65" s="115"/>
      <c r="L65" s="115"/>
      <c r="M65" s="115"/>
      <c r="N65" s="116" t="s">
        <v>476</v>
      </c>
      <c r="O65" s="118"/>
      <c r="P65" s="115"/>
      <c r="Q65" s="115"/>
      <c r="R65" s="118"/>
      <c r="S65" s="118"/>
      <c r="U65" s="119"/>
    </row>
    <row r="66" spans="1:22" ht="40" customHeight="1" x14ac:dyDescent="0.35">
      <c r="A66" s="3" t="str">
        <f>Chaindrive!A10</f>
        <v>Ranger 90 3ph 19-57 1/2"</v>
      </c>
      <c r="B66" t="s">
        <v>323</v>
      </c>
      <c r="C66" s="2">
        <v>0</v>
      </c>
      <c r="D66" s="28">
        <f>Chaindrive!J10</f>
        <v>270</v>
      </c>
      <c r="E66" s="1" t="s">
        <v>159</v>
      </c>
      <c r="F66" s="27">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5">
        <v>179.04</v>
      </c>
    </row>
    <row r="67" spans="1:22" ht="40" customHeight="1" x14ac:dyDescent="0.35">
      <c r="A67" s="3" t="str">
        <f>Chaindrive!A11</f>
        <v>Ranger 90 3ph 15-57 1/2"</v>
      </c>
      <c r="B67" t="s">
        <v>323</v>
      </c>
      <c r="C67" s="2">
        <f>D66+0.01</f>
        <v>270.01</v>
      </c>
      <c r="D67" s="28">
        <f>Chaindrive!J11</f>
        <v>342</v>
      </c>
      <c r="E67" s="1" t="s">
        <v>159</v>
      </c>
      <c r="F67" s="27">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88"/>
    </row>
    <row r="68" spans="1:22" ht="40" customHeight="1" x14ac:dyDescent="0.35">
      <c r="A68" s="3" t="str">
        <f>Chaindrive!A13</f>
        <v>Ranger150 3ph 18-57 5/8"</v>
      </c>
      <c r="B68" t="s">
        <v>323</v>
      </c>
      <c r="C68" s="2">
        <f>D66+0.01</f>
        <v>270.01</v>
      </c>
      <c r="D68" s="28">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88"/>
    </row>
    <row r="69" spans="1:22" ht="40" customHeight="1" x14ac:dyDescent="0.35">
      <c r="A69" s="3" t="str">
        <f>Chaindrive!A14</f>
        <v>Ranger150 3ph 15-57 5/8"</v>
      </c>
      <c r="B69" t="s">
        <v>323</v>
      </c>
      <c r="C69" s="2">
        <f>D67+0.01</f>
        <v>342.01</v>
      </c>
      <c r="D69" s="28">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28">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5">
        <v>472.24</v>
      </c>
    </row>
    <row r="71" spans="1:22" ht="40" customHeight="1" x14ac:dyDescent="0.35">
      <c r="A71" s="3" t="str">
        <f>Chaindrive!A17</f>
        <v>Ranger220 3ph 15-57 3/4"</v>
      </c>
      <c r="B71" t="s">
        <v>323</v>
      </c>
      <c r="C71" s="2">
        <v>713.01</v>
      </c>
      <c r="D71" s="28">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7" customFormat="1" ht="40" customHeight="1" x14ac:dyDescent="0.35">
      <c r="A72" s="114" t="s">
        <v>272</v>
      </c>
      <c r="B72" s="114" t="s">
        <v>272</v>
      </c>
      <c r="C72" s="114" t="s">
        <v>272</v>
      </c>
      <c r="D72" s="114" t="s">
        <v>272</v>
      </c>
      <c r="E72" s="115"/>
      <c r="F72" s="120"/>
      <c r="G72" s="115"/>
      <c r="H72" s="116" t="s">
        <v>476</v>
      </c>
      <c r="I72" s="115"/>
      <c r="J72" s="115"/>
      <c r="K72" s="115"/>
      <c r="L72" s="115"/>
      <c r="M72" s="115"/>
      <c r="N72" s="116" t="s">
        <v>476</v>
      </c>
      <c r="O72" s="118"/>
      <c r="P72" s="115"/>
      <c r="Q72" s="115"/>
      <c r="R72" s="118"/>
      <c r="S72" s="118"/>
      <c r="U72" s="119"/>
    </row>
    <row r="73" spans="1:22" ht="40" customHeight="1" x14ac:dyDescent="0.35">
      <c r="A73" s="3" t="str">
        <f>Chaindrive!A20</f>
        <v>Ranger 90 Fi 1ph 15-57 1/2"</v>
      </c>
      <c r="B73" t="s">
        <v>323</v>
      </c>
      <c r="C73" s="2">
        <v>0</v>
      </c>
      <c r="D73" s="28">
        <f>Chaindrive!J20</f>
        <v>342</v>
      </c>
      <c r="E73" s="1" t="s">
        <v>361</v>
      </c>
      <c r="F73" s="27">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28">
        <f>Chaindrive!J21</f>
        <v>342</v>
      </c>
      <c r="E74" s="1" t="s">
        <v>361</v>
      </c>
      <c r="F74" s="27">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28">
        <f>Chaindrive!J22</f>
        <v>475</v>
      </c>
      <c r="E75" s="1" t="s">
        <v>361</v>
      </c>
      <c r="F75" s="27">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28">
        <f>Chaindrive!J23</f>
        <v>475</v>
      </c>
      <c r="E76" s="1" t="s">
        <v>361</v>
      </c>
      <c r="F76" s="27">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28">
        <f>Chaindrive!J24</f>
        <v>712.5</v>
      </c>
      <c r="E77" s="1" t="s">
        <v>361</v>
      </c>
      <c r="F77" s="27">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28">
        <f>Chaindrive!J25</f>
        <v>712.5</v>
      </c>
      <c r="E78" s="1" t="s">
        <v>361</v>
      </c>
      <c r="F78" s="27">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7" customFormat="1" ht="40" customHeight="1" x14ac:dyDescent="0.35">
      <c r="A79" s="114"/>
      <c r="C79" s="115"/>
      <c r="D79" s="123"/>
      <c r="E79" s="115"/>
      <c r="F79" s="120"/>
      <c r="G79" s="115"/>
      <c r="H79" s="115"/>
      <c r="I79" s="115"/>
      <c r="J79" s="115"/>
      <c r="K79" s="115"/>
      <c r="L79" s="115"/>
      <c r="M79" s="115"/>
      <c r="N79" s="115"/>
      <c r="O79" s="118"/>
      <c r="P79" s="115"/>
      <c r="Q79" s="115"/>
      <c r="R79" s="118"/>
      <c r="S79" s="118"/>
      <c r="U79" s="119"/>
    </row>
    <row r="80" spans="1:22" ht="40" customHeight="1" x14ac:dyDescent="0.35">
      <c r="A80" s="3" t="str">
        <f>Chaindrive!A28</f>
        <v>KE 40.24  15-57 3/4"</v>
      </c>
      <c r="B80" t="s">
        <v>323</v>
      </c>
      <c r="C80" s="1">
        <v>600.01</v>
      </c>
      <c r="D80" s="28">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28">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28">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28">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28">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7" customFormat="1" ht="40" customHeight="1" x14ac:dyDescent="0.35">
      <c r="A85" s="114" t="s">
        <v>272</v>
      </c>
      <c r="B85" s="114" t="s">
        <v>272</v>
      </c>
      <c r="C85" s="114" t="s">
        <v>272</v>
      </c>
      <c r="D85" s="114" t="s">
        <v>272</v>
      </c>
      <c r="E85" s="115"/>
      <c r="F85" s="120"/>
      <c r="G85" s="115"/>
      <c r="H85" s="116" t="s">
        <v>476</v>
      </c>
      <c r="I85" s="115"/>
      <c r="J85" s="115"/>
      <c r="K85" s="115"/>
      <c r="L85" s="115"/>
      <c r="M85" s="115"/>
      <c r="N85" s="116" t="s">
        <v>476</v>
      </c>
      <c r="O85" s="118"/>
      <c r="P85" s="115"/>
      <c r="Q85" s="115"/>
      <c r="R85" s="118"/>
      <c r="S85" s="118"/>
      <c r="U85" s="119"/>
    </row>
    <row r="86" spans="1:22" s="62" customFormat="1" ht="40" customHeight="1" x14ac:dyDescent="0.35">
      <c r="A86" s="3" t="str">
        <f>Chaindrive!A35</f>
        <v>KE 40.40 Fi 15-57 3/4"</v>
      </c>
      <c r="B86" s="62" t="s">
        <v>323</v>
      </c>
      <c r="C86" s="1">
        <v>0</v>
      </c>
      <c r="D86" s="28">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1"/>
    </row>
    <row r="87" spans="1:22" s="62" customFormat="1" ht="40" customHeight="1" x14ac:dyDescent="0.35">
      <c r="A87" s="3" t="str">
        <f>Chaindrive!A37</f>
        <v>KE 50.80 Fi 15-57 1"</v>
      </c>
      <c r="B87" s="62" t="s">
        <v>323</v>
      </c>
      <c r="C87" s="2">
        <f>D86+0.01</f>
        <v>1140.01</v>
      </c>
      <c r="D87" s="28">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1"/>
    </row>
    <row r="88" spans="1:22" s="62" customFormat="1" ht="40" customHeight="1" x14ac:dyDescent="0.35">
      <c r="A88" s="3" t="str">
        <f>Chaindrive!A38</f>
        <v>KE 80.40 Fi 15-57 1"</v>
      </c>
      <c r="B88" s="62" t="s">
        <v>323</v>
      </c>
      <c r="C88" s="2">
        <f>D87+0.01</f>
        <v>1900.01</v>
      </c>
      <c r="D88" s="28">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1"/>
    </row>
    <row r="89" spans="1:22" s="117" customFormat="1" ht="40" customHeight="1" x14ac:dyDescent="0.35">
      <c r="A89" s="114"/>
      <c r="B89" s="114"/>
      <c r="C89" s="114"/>
      <c r="D89" s="114"/>
      <c r="E89" s="115"/>
      <c r="F89" s="120"/>
      <c r="G89" s="115"/>
      <c r="H89" s="116"/>
      <c r="I89" s="115"/>
      <c r="J89" s="115"/>
      <c r="K89" s="115"/>
      <c r="L89" s="115"/>
      <c r="M89" s="115"/>
      <c r="N89" s="116"/>
      <c r="O89" s="118"/>
      <c r="P89" s="115"/>
      <c r="Q89" s="115"/>
      <c r="R89" s="118"/>
      <c r="S89" s="118"/>
      <c r="U89" s="119"/>
    </row>
    <row r="90" spans="1:22" ht="40" customHeight="1" x14ac:dyDescent="0.35">
      <c r="A90" s="3" t="s">
        <v>272</v>
      </c>
      <c r="B90" s="3" t="s">
        <v>272</v>
      </c>
      <c r="C90" s="3" t="s">
        <v>272</v>
      </c>
      <c r="D90" s="3" t="s">
        <v>272</v>
      </c>
      <c r="H90" s="105" t="s">
        <v>476</v>
      </c>
      <c r="N90" s="105" t="s">
        <v>476</v>
      </c>
      <c r="O90" s="1"/>
      <c r="R90" s="1"/>
      <c r="S90" s="1"/>
      <c r="T90" s="62"/>
      <c r="U90" s="121"/>
      <c r="V90" s="62"/>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2"/>
      <c r="U91" s="141">
        <v>266</v>
      </c>
      <c r="V91" s="62"/>
    </row>
    <row r="92" spans="1:22" ht="40" customHeight="1" x14ac:dyDescent="0.35">
      <c r="A92" s="62" t="s">
        <v>328</v>
      </c>
      <c r="B92" s="62"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2"/>
      <c r="U92" s="141">
        <v>280</v>
      </c>
      <c r="V92" s="62"/>
    </row>
    <row r="93" spans="1:22" ht="40" customHeight="1" x14ac:dyDescent="0.35">
      <c r="A93" s="62" t="s">
        <v>330</v>
      </c>
      <c r="B93" s="62"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2"/>
      <c r="U93" s="141">
        <v>307</v>
      </c>
      <c r="V93" s="62"/>
    </row>
    <row r="94" spans="1:22" ht="40" customHeight="1" x14ac:dyDescent="0.35">
      <c r="A94" s="62" t="s">
        <v>332</v>
      </c>
      <c r="B94" s="62"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2"/>
      <c r="U94" s="141">
        <v>383</v>
      </c>
      <c r="V94" s="62"/>
    </row>
    <row r="95" spans="1:22" ht="40" customHeight="1" x14ac:dyDescent="0.35">
      <c r="A95" s="62" t="s">
        <v>334</v>
      </c>
      <c r="B95" s="62"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2"/>
      <c r="U95" s="141"/>
      <c r="V95" s="62"/>
    </row>
    <row r="96" spans="1:22" ht="40" customHeight="1" x14ac:dyDescent="0.35">
      <c r="A96" s="62" t="s">
        <v>336</v>
      </c>
      <c r="B96" s="62"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2"/>
      <c r="U96" s="141"/>
      <c r="V96" s="62"/>
    </row>
    <row r="97" spans="1:22" ht="40" customHeight="1" x14ac:dyDescent="0.35">
      <c r="A97" s="62" t="s">
        <v>337</v>
      </c>
      <c r="B97" s="62"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2"/>
      <c r="U97" s="141"/>
      <c r="V97" s="62"/>
    </row>
    <row r="98" spans="1:22" ht="40" customHeight="1" x14ac:dyDescent="0.35">
      <c r="A98" s="62" t="s">
        <v>339</v>
      </c>
      <c r="B98" s="62"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2"/>
      <c r="U98" s="141"/>
      <c r="V98" s="62"/>
    </row>
    <row r="99" spans="1:22" ht="40" customHeight="1" x14ac:dyDescent="0.35">
      <c r="A99" s="62" t="s">
        <v>341</v>
      </c>
      <c r="B99" s="62"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2"/>
      <c r="U99" s="121"/>
      <c r="V99" s="62"/>
    </row>
    <row r="100" spans="1:22" ht="40" customHeight="1" x14ac:dyDescent="0.35">
      <c r="A100" s="62" t="s">
        <v>343</v>
      </c>
      <c r="B100" s="62"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2"/>
      <c r="U100" s="121"/>
      <c r="V100" s="62"/>
    </row>
    <row r="101" spans="1:22" ht="40" customHeight="1" x14ac:dyDescent="0.35">
      <c r="A101" s="62" t="s">
        <v>345</v>
      </c>
      <c r="B101" s="62"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2"/>
      <c r="U101" s="121"/>
      <c r="V101" s="62"/>
    </row>
    <row r="102" spans="1:22" ht="40" customHeight="1" x14ac:dyDescent="0.35">
      <c r="A102" s="62" t="s">
        <v>347</v>
      </c>
      <c r="B102" s="62"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2" t="e" vm="1">
        <v>#VALUE!</v>
      </c>
      <c r="U102" s="141"/>
      <c r="V102" s="62"/>
    </row>
    <row r="103" spans="1:22" ht="40" customHeight="1" x14ac:dyDescent="0.35">
      <c r="A103" s="138" t="s">
        <v>348</v>
      </c>
      <c r="B103" s="138" t="s">
        <v>323</v>
      </c>
      <c r="C103" s="57">
        <f t="shared" ref="C103:C106" si="5">D102+0.01</f>
        <v>1800.01</v>
      </c>
      <c r="D103" s="57">
        <v>2600</v>
      </c>
      <c r="E103" s="57" t="s">
        <v>159</v>
      </c>
      <c r="F103" s="57">
        <v>5</v>
      </c>
      <c r="G103" s="57">
        <v>415</v>
      </c>
      <c r="H103" s="57" t="s">
        <v>291</v>
      </c>
      <c r="I103" s="57" t="s">
        <v>264</v>
      </c>
      <c r="J103" s="57"/>
      <c r="K103" s="57" t="s">
        <v>264</v>
      </c>
      <c r="L103" s="57">
        <v>80</v>
      </c>
      <c r="M103" s="57" t="s">
        <v>58</v>
      </c>
      <c r="N103" s="57" t="s">
        <v>25</v>
      </c>
      <c r="O103" s="57">
        <v>10</v>
      </c>
      <c r="P103" s="57">
        <v>9</v>
      </c>
      <c r="Q103" s="57"/>
      <c r="R103" s="57">
        <v>1500</v>
      </c>
      <c r="S103" s="57"/>
      <c r="T103" s="62"/>
      <c r="U103" s="141"/>
      <c r="V103" s="62"/>
    </row>
    <row r="104" spans="1:22" ht="40" customHeight="1" x14ac:dyDescent="0.35">
      <c r="A104" s="138" t="s">
        <v>349</v>
      </c>
      <c r="B104" s="138" t="s">
        <v>323</v>
      </c>
      <c r="C104" s="57">
        <f t="shared" si="5"/>
        <v>2600.0100000000002</v>
      </c>
      <c r="D104" s="57">
        <v>3600</v>
      </c>
      <c r="E104" s="57" t="s">
        <v>159</v>
      </c>
      <c r="F104" s="57">
        <v>5</v>
      </c>
      <c r="G104" s="57">
        <v>415</v>
      </c>
      <c r="H104" s="57" t="s">
        <v>291</v>
      </c>
      <c r="I104" s="57" t="s">
        <v>264</v>
      </c>
      <c r="J104" s="57"/>
      <c r="K104" s="57" t="s">
        <v>264</v>
      </c>
      <c r="L104" s="57">
        <v>80</v>
      </c>
      <c r="M104" s="57" t="s">
        <v>58</v>
      </c>
      <c r="N104" s="57" t="s">
        <v>25</v>
      </c>
      <c r="O104" s="57">
        <v>10</v>
      </c>
      <c r="P104" s="57">
        <v>9</v>
      </c>
      <c r="Q104" s="57"/>
      <c r="R104" s="57">
        <v>2000</v>
      </c>
      <c r="S104" s="57"/>
      <c r="T104" s="62"/>
      <c r="U104" s="141"/>
      <c r="V104" s="62"/>
    </row>
    <row r="105" spans="1:22" ht="40" customHeight="1" x14ac:dyDescent="0.35">
      <c r="A105" s="138" t="s">
        <v>350</v>
      </c>
      <c r="B105" s="138" t="s">
        <v>323</v>
      </c>
      <c r="C105" s="57">
        <f t="shared" si="5"/>
        <v>3600.01</v>
      </c>
      <c r="D105" s="57">
        <v>3600</v>
      </c>
      <c r="E105" s="57" t="s">
        <v>159</v>
      </c>
      <c r="F105" s="57">
        <v>9</v>
      </c>
      <c r="G105" s="57">
        <v>415</v>
      </c>
      <c r="H105" s="57" t="s">
        <v>291</v>
      </c>
      <c r="I105" s="57" t="s">
        <v>264</v>
      </c>
      <c r="J105" s="57"/>
      <c r="K105" s="57" t="s">
        <v>264</v>
      </c>
      <c r="L105" s="57">
        <v>80</v>
      </c>
      <c r="M105" s="57" t="s">
        <v>58</v>
      </c>
      <c r="N105" s="57" t="s">
        <v>25</v>
      </c>
      <c r="O105" s="57">
        <v>10</v>
      </c>
      <c r="P105" s="57">
        <v>10</v>
      </c>
      <c r="Q105" s="57"/>
      <c r="R105" s="57">
        <v>3000</v>
      </c>
      <c r="S105" s="57"/>
      <c r="T105" s="62"/>
      <c r="U105" s="141"/>
      <c r="V105" s="62"/>
    </row>
    <row r="106" spans="1:22" ht="40" customHeight="1" x14ac:dyDescent="0.35">
      <c r="A106" s="138" t="s">
        <v>351</v>
      </c>
      <c r="B106" s="138" t="s">
        <v>323</v>
      </c>
      <c r="C106" s="57">
        <f t="shared" si="5"/>
        <v>3600.01</v>
      </c>
      <c r="D106" s="57">
        <v>4800</v>
      </c>
      <c r="E106" s="57" t="s">
        <v>159</v>
      </c>
      <c r="F106" s="57">
        <v>9</v>
      </c>
      <c r="G106" s="57">
        <v>415</v>
      </c>
      <c r="H106" s="57" t="s">
        <v>291</v>
      </c>
      <c r="I106" s="57" t="s">
        <v>264</v>
      </c>
      <c r="J106" s="57"/>
      <c r="K106" s="57" t="s">
        <v>264</v>
      </c>
      <c r="L106" s="57">
        <v>100</v>
      </c>
      <c r="M106" s="57" t="s">
        <v>58</v>
      </c>
      <c r="N106" s="57" t="s">
        <v>25</v>
      </c>
      <c r="O106" s="57">
        <v>10</v>
      </c>
      <c r="P106" s="57">
        <v>10</v>
      </c>
      <c r="Q106" s="57"/>
      <c r="R106" s="57">
        <v>3000</v>
      </c>
      <c r="S106" s="57"/>
      <c r="T106" s="62"/>
      <c r="U106" s="141"/>
      <c r="V106" s="62"/>
    </row>
    <row r="107" spans="1:22" ht="40" customHeight="1" x14ac:dyDescent="0.35">
      <c r="A107" s="138" t="s">
        <v>508</v>
      </c>
      <c r="B107" s="138" t="s">
        <v>323</v>
      </c>
      <c r="C107" s="57">
        <f t="shared" ref="C107" si="6">D106+0.01</f>
        <v>4800.01</v>
      </c>
      <c r="D107" s="57">
        <v>5000</v>
      </c>
      <c r="E107" s="57" t="s">
        <v>159</v>
      </c>
      <c r="F107" s="57">
        <v>5</v>
      </c>
      <c r="G107" s="57">
        <v>415</v>
      </c>
      <c r="H107" s="57" t="s">
        <v>291</v>
      </c>
      <c r="I107" s="57" t="s">
        <v>264</v>
      </c>
      <c r="J107" s="57"/>
      <c r="K107" s="57" t="s">
        <v>264</v>
      </c>
      <c r="L107" s="57">
        <v>100</v>
      </c>
      <c r="M107" s="57" t="s">
        <v>58</v>
      </c>
      <c r="N107" s="57" t="s">
        <v>25</v>
      </c>
      <c r="O107" s="57">
        <v>10</v>
      </c>
      <c r="P107" s="57">
        <v>9</v>
      </c>
      <c r="Q107" s="57"/>
      <c r="R107" s="57">
        <v>2500</v>
      </c>
      <c r="S107" s="57"/>
      <c r="T107" s="62"/>
      <c r="U107" s="141"/>
      <c r="V107" s="62"/>
    </row>
    <row r="108" spans="1:22" s="117" customFormat="1" ht="40" customHeight="1" x14ac:dyDescent="0.35">
      <c r="A108" s="114" t="s">
        <v>272</v>
      </c>
      <c r="B108" s="114" t="s">
        <v>272</v>
      </c>
      <c r="C108" s="114" t="s">
        <v>272</v>
      </c>
      <c r="D108" s="114" t="s">
        <v>272</v>
      </c>
      <c r="E108" s="115"/>
      <c r="F108" s="115"/>
      <c r="G108" s="115"/>
      <c r="H108" s="116" t="s">
        <v>476</v>
      </c>
      <c r="I108" s="115"/>
      <c r="J108" s="115"/>
      <c r="K108" s="115"/>
      <c r="L108" s="115"/>
      <c r="M108" s="115"/>
      <c r="N108" s="116" t="s">
        <v>476</v>
      </c>
      <c r="O108" s="118"/>
      <c r="P108" s="115"/>
      <c r="Q108" s="115"/>
      <c r="R108" s="118"/>
      <c r="S108" s="118"/>
      <c r="U108" s="119"/>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5">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5">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7"/>
    </row>
    <row r="113" spans="1:21" s="117" customFormat="1" ht="40" customHeight="1" x14ac:dyDescent="0.35">
      <c r="A113" s="114" t="s">
        <v>272</v>
      </c>
      <c r="B113" s="114" t="s">
        <v>272</v>
      </c>
      <c r="C113" s="114" t="s">
        <v>272</v>
      </c>
      <c r="D113" s="114" t="s">
        <v>272</v>
      </c>
      <c r="E113" s="115"/>
      <c r="F113" s="115"/>
      <c r="G113" s="115"/>
      <c r="H113" s="116" t="s">
        <v>476</v>
      </c>
      <c r="I113" s="115"/>
      <c r="J113" s="115"/>
      <c r="K113" s="115"/>
      <c r="L113" s="115"/>
      <c r="M113" s="115"/>
      <c r="N113" s="116" t="s">
        <v>476</v>
      </c>
      <c r="O113" s="118"/>
      <c r="P113" s="115"/>
      <c r="Q113" s="115"/>
      <c r="R113" s="118"/>
      <c r="S113" s="118"/>
      <c r="U113" s="119"/>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5">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7" customFormat="1" ht="40" customHeight="1" x14ac:dyDescent="0.35">
      <c r="A118" s="114" t="s">
        <v>272</v>
      </c>
      <c r="B118" s="114" t="s">
        <v>272</v>
      </c>
      <c r="C118" s="114" t="s">
        <v>272</v>
      </c>
      <c r="D118" s="114" t="s">
        <v>272</v>
      </c>
      <c r="E118" s="115"/>
      <c r="F118" s="115"/>
      <c r="G118" s="115"/>
      <c r="H118" s="116" t="s">
        <v>476</v>
      </c>
      <c r="I118" s="115"/>
      <c r="J118" s="115"/>
      <c r="K118" s="115"/>
      <c r="L118" s="115"/>
      <c r="M118" s="115"/>
      <c r="N118" s="116" t="s">
        <v>476</v>
      </c>
      <c r="O118" s="118"/>
      <c r="P118" s="115"/>
      <c r="Q118" s="115"/>
      <c r="R118" s="118"/>
      <c r="S118" s="118"/>
      <c r="U118" s="119"/>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7" customFormat="1" ht="40" customHeight="1" x14ac:dyDescent="0.35">
      <c r="A133" s="114" t="s">
        <v>272</v>
      </c>
      <c r="B133" s="114" t="s">
        <v>272</v>
      </c>
      <c r="C133" s="114" t="s">
        <v>272</v>
      </c>
      <c r="D133" s="114" t="s">
        <v>272</v>
      </c>
      <c r="E133" s="115"/>
      <c r="F133" s="115"/>
      <c r="G133" s="115"/>
      <c r="H133" s="116" t="s">
        <v>476</v>
      </c>
      <c r="I133" s="115"/>
      <c r="J133" s="115"/>
      <c r="K133" s="115"/>
      <c r="L133" s="115"/>
      <c r="M133" s="115"/>
      <c r="N133" s="116" t="s">
        <v>476</v>
      </c>
      <c r="O133" s="118"/>
      <c r="P133" s="115"/>
      <c r="Q133" s="115"/>
      <c r="R133" s="118"/>
      <c r="S133" s="118"/>
      <c r="U133" s="119"/>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5">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3" t="s">
        <v>382</v>
      </c>
      <c r="D1" s="53" t="s">
        <v>383</v>
      </c>
      <c r="E1" s="53" t="s">
        <v>384</v>
      </c>
      <c r="F1" s="53" t="s">
        <v>385</v>
      </c>
      <c r="G1" s="53" t="s">
        <v>386</v>
      </c>
      <c r="H1" s="53" t="s">
        <v>387</v>
      </c>
      <c r="I1" s="53" t="s">
        <v>388</v>
      </c>
      <c r="J1" s="53" t="s">
        <v>389</v>
      </c>
      <c r="K1" s="53" t="s">
        <v>246</v>
      </c>
      <c r="L1" s="53" t="s">
        <v>390</v>
      </c>
      <c r="M1" s="53" t="s">
        <v>247</v>
      </c>
      <c r="N1" s="11" t="s">
        <v>391</v>
      </c>
      <c r="O1" s="11" t="s">
        <v>497</v>
      </c>
      <c r="P1" s="53" t="s">
        <v>392</v>
      </c>
      <c r="Q1" s="53" t="s">
        <v>393</v>
      </c>
      <c r="R1" s="10" t="s">
        <v>252</v>
      </c>
      <c r="S1" s="111" t="s">
        <v>394</v>
      </c>
      <c r="U1" s="11" t="s">
        <v>261</v>
      </c>
    </row>
    <row r="2" spans="1:21" x14ac:dyDescent="0.35">
      <c r="N2" s="6"/>
    </row>
    <row r="3" spans="1:21" x14ac:dyDescent="0.35">
      <c r="N3" s="6"/>
    </row>
    <row r="4" spans="1:21" x14ac:dyDescent="0.35">
      <c r="A4" s="61" t="s">
        <v>395</v>
      </c>
      <c r="B4" s="61" t="s">
        <v>323</v>
      </c>
      <c r="C4" s="76">
        <v>19</v>
      </c>
      <c r="D4" s="76">
        <v>25.4</v>
      </c>
      <c r="E4" s="76">
        <v>57</v>
      </c>
      <c r="F4" s="76">
        <v>30</v>
      </c>
      <c r="G4" s="80">
        <f>E4/C4</f>
        <v>3</v>
      </c>
      <c r="H4" s="76" t="s">
        <v>396</v>
      </c>
      <c r="I4" s="76">
        <v>70</v>
      </c>
      <c r="J4" s="78">
        <f>I4*G4</f>
        <v>210</v>
      </c>
      <c r="K4" s="76">
        <v>32</v>
      </c>
      <c r="L4" s="80">
        <f>K4/G4</f>
        <v>10.666666666666666</v>
      </c>
      <c r="M4" s="76">
        <v>230</v>
      </c>
      <c r="N4" s="76">
        <v>40</v>
      </c>
      <c r="O4" s="76">
        <f>N4/G4</f>
        <v>13.333333333333334</v>
      </c>
      <c r="P4" s="6">
        <v>77.16</v>
      </c>
      <c r="Q4" s="6">
        <v>230</v>
      </c>
      <c r="R4" s="1">
        <v>25.4</v>
      </c>
      <c r="S4" s="6">
        <v>18000</v>
      </c>
    </row>
    <row r="5" spans="1:21" x14ac:dyDescent="0.35">
      <c r="A5" s="61" t="s">
        <v>397</v>
      </c>
      <c r="B5" s="61" t="s">
        <v>323</v>
      </c>
      <c r="C5" s="76">
        <v>15</v>
      </c>
      <c r="D5" s="76">
        <v>25.4</v>
      </c>
      <c r="E5" s="76">
        <v>57</v>
      </c>
      <c r="F5" s="76">
        <v>30</v>
      </c>
      <c r="G5" s="80">
        <f>E5/C5</f>
        <v>3.8</v>
      </c>
      <c r="H5" s="76" t="s">
        <v>396</v>
      </c>
      <c r="I5" s="76">
        <v>70</v>
      </c>
      <c r="J5" s="78">
        <f>I5*G5</f>
        <v>266</v>
      </c>
      <c r="K5" s="76">
        <v>32</v>
      </c>
      <c r="L5" s="80">
        <f>K5/G5</f>
        <v>8.4210526315789469</v>
      </c>
      <c r="M5" s="76">
        <v>230</v>
      </c>
      <c r="N5" s="76">
        <v>40</v>
      </c>
      <c r="O5" s="76">
        <f>N5/G5</f>
        <v>10.526315789473685</v>
      </c>
      <c r="P5" s="6">
        <v>61.09</v>
      </c>
      <c r="Q5" s="6">
        <v>230</v>
      </c>
      <c r="R5" s="1"/>
      <c r="S5" s="6">
        <v>18000</v>
      </c>
    </row>
    <row r="6" spans="1:21" x14ac:dyDescent="0.35">
      <c r="A6" s="67"/>
      <c r="B6" s="67"/>
      <c r="C6" s="66"/>
      <c r="D6" s="66"/>
      <c r="E6" s="66"/>
      <c r="F6" s="66"/>
      <c r="G6" s="81"/>
      <c r="H6" s="66"/>
      <c r="I6" s="66"/>
      <c r="J6" s="66"/>
      <c r="K6" s="66"/>
      <c r="L6" s="81"/>
      <c r="M6" s="66"/>
      <c r="N6" s="66"/>
      <c r="O6" s="66"/>
      <c r="P6" s="66" t="s">
        <v>272</v>
      </c>
      <c r="Q6" s="66"/>
      <c r="R6" s="66"/>
      <c r="S6" s="66"/>
    </row>
    <row r="7" spans="1:21" x14ac:dyDescent="0.35">
      <c r="A7" s="61" t="s">
        <v>398</v>
      </c>
      <c r="B7" s="61" t="s">
        <v>323</v>
      </c>
      <c r="C7" s="76">
        <v>19</v>
      </c>
      <c r="D7" s="76">
        <v>25.4</v>
      </c>
      <c r="E7" s="76">
        <v>57</v>
      </c>
      <c r="F7" s="76">
        <v>30</v>
      </c>
      <c r="G7" s="80">
        <f>E7/C7</f>
        <v>3</v>
      </c>
      <c r="H7" s="76" t="s">
        <v>396</v>
      </c>
      <c r="I7" s="76">
        <v>90</v>
      </c>
      <c r="J7" s="78">
        <f>I7*G7</f>
        <v>270</v>
      </c>
      <c r="K7" s="76">
        <v>24</v>
      </c>
      <c r="L7" s="80">
        <f>K7/G7</f>
        <v>8</v>
      </c>
      <c r="M7" s="76">
        <v>230</v>
      </c>
      <c r="N7" s="76">
        <v>40</v>
      </c>
      <c r="O7" s="76">
        <f t="shared" ref="O7:O17" si="0">N7/G7</f>
        <v>13.333333333333334</v>
      </c>
      <c r="P7" s="6">
        <v>77.16</v>
      </c>
      <c r="Q7" s="6">
        <v>230</v>
      </c>
      <c r="R7" s="1">
        <v>25.4</v>
      </c>
      <c r="S7" s="6">
        <v>18000</v>
      </c>
    </row>
    <row r="8" spans="1:21" x14ac:dyDescent="0.35">
      <c r="A8" s="61" t="s">
        <v>399</v>
      </c>
      <c r="B8" s="61" t="s">
        <v>323</v>
      </c>
      <c r="C8" s="76">
        <v>15</v>
      </c>
      <c r="D8" s="76">
        <v>25.4</v>
      </c>
      <c r="E8" s="76">
        <v>57</v>
      </c>
      <c r="F8" s="76">
        <v>30</v>
      </c>
      <c r="G8" s="80">
        <f t="shared" ref="G8" si="1">E8/C8</f>
        <v>3.8</v>
      </c>
      <c r="H8" s="76" t="s">
        <v>396</v>
      </c>
      <c r="I8" s="76">
        <v>90</v>
      </c>
      <c r="J8" s="78">
        <f t="shared" ref="J8" si="2">I8*G8</f>
        <v>342</v>
      </c>
      <c r="K8" s="76">
        <v>24</v>
      </c>
      <c r="L8" s="80">
        <f t="shared" ref="L8" si="3">K8/G8</f>
        <v>6.3157894736842106</v>
      </c>
      <c r="M8" s="76">
        <v>230</v>
      </c>
      <c r="N8" s="76">
        <v>40</v>
      </c>
      <c r="O8" s="76">
        <f t="shared" si="0"/>
        <v>10.526315789473685</v>
      </c>
      <c r="P8" s="6">
        <v>61.09</v>
      </c>
      <c r="Q8" s="6">
        <v>230</v>
      </c>
      <c r="R8" s="1">
        <v>25.4</v>
      </c>
      <c r="S8" s="6">
        <v>18000</v>
      </c>
    </row>
    <row r="9" spans="1:21" x14ac:dyDescent="0.35">
      <c r="A9" s="67"/>
      <c r="B9" s="67"/>
      <c r="C9" s="66"/>
      <c r="D9" s="66"/>
      <c r="E9" s="66"/>
      <c r="F9" s="66"/>
      <c r="G9" s="81"/>
      <c r="H9" s="66"/>
      <c r="I9" s="66"/>
      <c r="J9" s="66"/>
      <c r="K9" s="66"/>
      <c r="L9" s="81"/>
      <c r="M9" s="66"/>
      <c r="N9" s="66"/>
      <c r="O9" s="66"/>
      <c r="P9" s="66" t="s">
        <v>272</v>
      </c>
      <c r="Q9" s="66"/>
      <c r="R9" s="66"/>
      <c r="S9" s="66"/>
    </row>
    <row r="10" spans="1:21" x14ac:dyDescent="0.35">
      <c r="A10" s="61" t="s">
        <v>400</v>
      </c>
      <c r="B10" s="61" t="s">
        <v>323</v>
      </c>
      <c r="C10" s="76">
        <v>19</v>
      </c>
      <c r="D10" s="76">
        <v>25.4</v>
      </c>
      <c r="E10" s="76">
        <v>57</v>
      </c>
      <c r="F10" s="76">
        <v>30</v>
      </c>
      <c r="G10" s="80">
        <f>E10/C10</f>
        <v>3</v>
      </c>
      <c r="H10" s="76" t="s">
        <v>396</v>
      </c>
      <c r="I10" s="76">
        <v>90</v>
      </c>
      <c r="J10" s="78">
        <f>I10*G10</f>
        <v>270</v>
      </c>
      <c r="K10" s="76">
        <v>32</v>
      </c>
      <c r="L10" s="80">
        <f>K10/G10</f>
        <v>10.666666666666666</v>
      </c>
      <c r="M10" s="76">
        <v>415</v>
      </c>
      <c r="N10" s="76">
        <v>40</v>
      </c>
      <c r="O10" s="76">
        <f t="shared" si="0"/>
        <v>13.333333333333334</v>
      </c>
      <c r="P10" s="6">
        <v>77.16</v>
      </c>
      <c r="Q10" s="6">
        <v>230</v>
      </c>
      <c r="R10" s="1">
        <v>25.4</v>
      </c>
      <c r="S10" s="6">
        <v>18000</v>
      </c>
    </row>
    <row r="11" spans="1:21" x14ac:dyDescent="0.35">
      <c r="A11" s="61" t="s">
        <v>401</v>
      </c>
      <c r="B11" s="61" t="s">
        <v>323</v>
      </c>
      <c r="C11" s="76">
        <v>15</v>
      </c>
      <c r="D11" s="76">
        <v>25.4</v>
      </c>
      <c r="E11" s="76">
        <v>57</v>
      </c>
      <c r="F11" s="76">
        <v>30</v>
      </c>
      <c r="G11" s="80">
        <f t="shared" ref="G11" si="4">E11/C11</f>
        <v>3.8</v>
      </c>
      <c r="H11" s="76" t="s">
        <v>396</v>
      </c>
      <c r="I11" s="76">
        <v>90</v>
      </c>
      <c r="J11" s="78">
        <f t="shared" ref="J11" si="5">I11*G11</f>
        <v>342</v>
      </c>
      <c r="K11" s="76">
        <v>32</v>
      </c>
      <c r="L11" s="80">
        <f t="shared" ref="L11" si="6">K11/G11</f>
        <v>8.4210526315789469</v>
      </c>
      <c r="M11" s="76">
        <v>415</v>
      </c>
      <c r="N11" s="76">
        <v>40</v>
      </c>
      <c r="O11" s="76">
        <f t="shared" si="0"/>
        <v>10.526315789473685</v>
      </c>
      <c r="P11" s="6">
        <v>61.09</v>
      </c>
      <c r="Q11" s="6">
        <v>230</v>
      </c>
      <c r="R11" s="1">
        <v>25.4</v>
      </c>
      <c r="S11" s="6">
        <v>18000</v>
      </c>
    </row>
    <row r="12" spans="1:21" x14ac:dyDescent="0.35">
      <c r="A12" s="67"/>
      <c r="B12" s="67"/>
      <c r="C12" s="66"/>
      <c r="D12" s="66"/>
      <c r="E12" s="66"/>
      <c r="F12" s="66"/>
      <c r="G12" s="81"/>
      <c r="H12" s="66"/>
      <c r="I12" s="66"/>
      <c r="J12" s="66"/>
      <c r="K12" s="66"/>
      <c r="L12" s="81"/>
      <c r="M12" s="66"/>
      <c r="N12" s="66"/>
      <c r="O12" s="66"/>
      <c r="P12" s="66" t="s">
        <v>272</v>
      </c>
      <c r="Q12" s="66"/>
      <c r="R12" s="66"/>
      <c r="S12" s="66"/>
    </row>
    <row r="13" spans="1:21" x14ac:dyDescent="0.35">
      <c r="A13" s="61" t="s">
        <v>549</v>
      </c>
      <c r="B13" s="61" t="s">
        <v>323</v>
      </c>
      <c r="C13" s="76">
        <v>18</v>
      </c>
      <c r="D13" s="76">
        <v>25.4</v>
      </c>
      <c r="E13" s="76">
        <v>57</v>
      </c>
      <c r="F13" s="76">
        <v>30</v>
      </c>
      <c r="G13" s="80">
        <f t="shared" ref="G13" si="7">E13/C13</f>
        <v>3.1666666666666665</v>
      </c>
      <c r="H13" s="76" t="s">
        <v>402</v>
      </c>
      <c r="I13" s="76">
        <v>149</v>
      </c>
      <c r="J13" s="78">
        <f>I13*G13</f>
        <v>471.83333333333331</v>
      </c>
      <c r="K13" s="76">
        <v>47</v>
      </c>
      <c r="L13" s="80">
        <f t="shared" ref="L13" si="8">K13/G13</f>
        <v>14.842105263157896</v>
      </c>
      <c r="M13" s="76">
        <v>415</v>
      </c>
      <c r="N13" s="76">
        <v>40</v>
      </c>
      <c r="O13" s="76">
        <f t="shared" ref="O13" si="9">N13/G13</f>
        <v>12.631578947368421</v>
      </c>
      <c r="P13" s="6">
        <v>91.42</v>
      </c>
      <c r="Q13" s="6">
        <v>288</v>
      </c>
      <c r="R13" s="1">
        <v>25.4</v>
      </c>
      <c r="S13" s="6">
        <v>22400</v>
      </c>
    </row>
    <row r="14" spans="1:21" x14ac:dyDescent="0.35">
      <c r="A14" s="61" t="s">
        <v>500</v>
      </c>
      <c r="B14" s="61" t="s">
        <v>323</v>
      </c>
      <c r="C14" s="76">
        <v>15</v>
      </c>
      <c r="D14" s="76">
        <v>25.4</v>
      </c>
      <c r="E14" s="76">
        <v>57</v>
      </c>
      <c r="F14" s="76">
        <v>30</v>
      </c>
      <c r="G14" s="80">
        <f t="shared" ref="G14:G15" si="10">E14/C14</f>
        <v>3.8</v>
      </c>
      <c r="H14" s="76" t="s">
        <v>402</v>
      </c>
      <c r="I14" s="76">
        <v>150</v>
      </c>
      <c r="J14" s="78">
        <f>I14*G14</f>
        <v>570</v>
      </c>
      <c r="K14" s="76">
        <v>48</v>
      </c>
      <c r="L14" s="80">
        <f t="shared" ref="L14" si="11">K14/G14</f>
        <v>12.631578947368421</v>
      </c>
      <c r="M14" s="76">
        <v>415</v>
      </c>
      <c r="N14" s="76">
        <v>40</v>
      </c>
      <c r="O14" s="76">
        <f t="shared" si="0"/>
        <v>10.526315789473685</v>
      </c>
      <c r="P14" s="6">
        <v>91.42</v>
      </c>
      <c r="Q14" s="6">
        <v>288</v>
      </c>
      <c r="R14" s="1">
        <v>25.4</v>
      </c>
      <c r="S14" s="6">
        <v>22400</v>
      </c>
    </row>
    <row r="15" spans="1:21" x14ac:dyDescent="0.35">
      <c r="A15" s="125" t="s">
        <v>403</v>
      </c>
      <c r="B15" s="125" t="s">
        <v>323</v>
      </c>
      <c r="C15" s="126">
        <v>12</v>
      </c>
      <c r="D15" s="126">
        <v>25.4</v>
      </c>
      <c r="E15" s="126">
        <v>57</v>
      </c>
      <c r="F15" s="126">
        <v>40</v>
      </c>
      <c r="G15" s="127">
        <f t="shared" si="10"/>
        <v>4.75</v>
      </c>
      <c r="H15" s="126" t="s">
        <v>402</v>
      </c>
      <c r="I15" s="126">
        <v>150</v>
      </c>
      <c r="J15" s="128">
        <f>I15*G15</f>
        <v>712.5</v>
      </c>
      <c r="K15" s="126">
        <v>48</v>
      </c>
      <c r="L15" s="127">
        <f>K15/G15</f>
        <v>10.105263157894736</v>
      </c>
      <c r="M15" s="126">
        <v>415</v>
      </c>
      <c r="N15" s="126">
        <v>40</v>
      </c>
      <c r="O15" s="126">
        <f t="shared" si="0"/>
        <v>8.4210526315789469</v>
      </c>
      <c r="P15" s="6">
        <v>73.599999999999994</v>
      </c>
      <c r="Q15" s="6">
        <v>288</v>
      </c>
      <c r="R15" s="1">
        <v>25.4</v>
      </c>
      <c r="S15" s="6">
        <v>22400</v>
      </c>
    </row>
    <row r="16" spans="1:21" x14ac:dyDescent="0.35">
      <c r="A16" s="67"/>
      <c r="B16" s="67"/>
      <c r="C16" s="66"/>
      <c r="D16" s="66"/>
      <c r="E16" s="66"/>
      <c r="F16" s="66"/>
      <c r="G16" s="81"/>
      <c r="H16" s="66"/>
      <c r="I16" s="66"/>
      <c r="J16" s="66"/>
      <c r="K16" s="66"/>
      <c r="L16" s="81"/>
      <c r="M16" s="66"/>
      <c r="N16" s="66"/>
      <c r="O16" s="66"/>
      <c r="P16" s="66" t="s">
        <v>272</v>
      </c>
      <c r="Q16" s="66"/>
      <c r="R16" s="66"/>
      <c r="S16" s="66"/>
    </row>
    <row r="17" spans="1:19" x14ac:dyDescent="0.35">
      <c r="A17" s="61" t="s">
        <v>542</v>
      </c>
      <c r="B17" s="61" t="s">
        <v>323</v>
      </c>
      <c r="C17" s="76">
        <v>15</v>
      </c>
      <c r="D17" s="76">
        <v>30</v>
      </c>
      <c r="E17" s="76">
        <v>57</v>
      </c>
      <c r="F17" s="76">
        <v>30</v>
      </c>
      <c r="G17" s="80">
        <f>E17/C17</f>
        <v>3.8</v>
      </c>
      <c r="H17" s="76" t="s">
        <v>404</v>
      </c>
      <c r="I17" s="76">
        <v>220</v>
      </c>
      <c r="J17" s="78">
        <f>I17*G17</f>
        <v>836</v>
      </c>
      <c r="K17" s="76">
        <v>24</v>
      </c>
      <c r="L17" s="80">
        <f>K17/G17</f>
        <v>6.3157894736842106</v>
      </c>
      <c r="M17" s="76">
        <v>415</v>
      </c>
      <c r="N17" s="76">
        <v>40</v>
      </c>
      <c r="O17" s="76">
        <f t="shared" si="0"/>
        <v>10.526315789473685</v>
      </c>
      <c r="P17" s="6">
        <v>115.75</v>
      </c>
      <c r="Q17" s="6">
        <v>345.81</v>
      </c>
      <c r="R17" s="1">
        <v>25.4</v>
      </c>
      <c r="S17" s="6">
        <v>22400</v>
      </c>
    </row>
    <row r="18" spans="1:19" x14ac:dyDescent="0.35">
      <c r="G18" s="79"/>
      <c r="J18" s="77"/>
      <c r="L18" s="79"/>
      <c r="N18" s="6"/>
      <c r="O18" s="6"/>
      <c r="P18" s="6" t="s">
        <v>272</v>
      </c>
    </row>
    <row r="19" spans="1:19" x14ac:dyDescent="0.35">
      <c r="A19" s="67"/>
      <c r="B19" s="67"/>
      <c r="C19" s="66"/>
      <c r="D19" s="66"/>
      <c r="E19" s="66"/>
      <c r="F19" s="66"/>
      <c r="G19" s="66"/>
      <c r="H19" s="66"/>
      <c r="I19" s="66"/>
      <c r="J19" s="66"/>
      <c r="K19" s="66"/>
      <c r="L19" s="66"/>
      <c r="M19" s="66"/>
      <c r="N19" s="67"/>
      <c r="O19" s="67"/>
      <c r="P19" s="66"/>
      <c r="Q19" s="66"/>
      <c r="R19" s="66"/>
      <c r="S19" s="66"/>
    </row>
    <row r="20" spans="1:19" x14ac:dyDescent="0.35">
      <c r="A20" s="61" t="s">
        <v>518</v>
      </c>
      <c r="B20" s="61" t="s">
        <v>323</v>
      </c>
      <c r="C20" s="76">
        <v>15</v>
      </c>
      <c r="D20" s="76">
        <v>25.4</v>
      </c>
      <c r="E20" s="76">
        <v>57</v>
      </c>
      <c r="F20" s="76">
        <v>30</v>
      </c>
      <c r="G20" s="80">
        <f t="shared" ref="G20" si="12">E20/C20</f>
        <v>3.8</v>
      </c>
      <c r="H20" s="76" t="s">
        <v>396</v>
      </c>
      <c r="I20" s="76">
        <v>90</v>
      </c>
      <c r="J20" s="78">
        <f t="shared" ref="J20" si="13">I20*G20</f>
        <v>342</v>
      </c>
      <c r="K20" s="76">
        <v>80</v>
      </c>
      <c r="L20" s="80">
        <f t="shared" ref="L20" si="14">K20/G20</f>
        <v>21.05263157894737</v>
      </c>
      <c r="M20" s="76">
        <v>230</v>
      </c>
      <c r="N20" s="76">
        <v>20</v>
      </c>
      <c r="O20" s="76">
        <f t="shared" ref="O20" si="15">N20/G20</f>
        <v>5.2631578947368425</v>
      </c>
      <c r="P20" s="6">
        <v>61.09</v>
      </c>
      <c r="Q20" s="6">
        <v>230</v>
      </c>
      <c r="R20" s="1">
        <v>25.4</v>
      </c>
      <c r="S20" s="6">
        <v>18000</v>
      </c>
    </row>
    <row r="21" spans="1:19" x14ac:dyDescent="0.35">
      <c r="A21" s="61" t="s">
        <v>573</v>
      </c>
      <c r="B21" s="61" t="s">
        <v>323</v>
      </c>
      <c r="C21" s="76">
        <v>15</v>
      </c>
      <c r="D21" s="76">
        <v>25.4</v>
      </c>
      <c r="E21" s="76">
        <v>57</v>
      </c>
      <c r="F21" s="76">
        <v>30</v>
      </c>
      <c r="G21" s="80">
        <f t="shared" ref="G21" si="16">E21/C21</f>
        <v>3.8</v>
      </c>
      <c r="H21" s="76" t="s">
        <v>396</v>
      </c>
      <c r="I21" s="76">
        <v>90</v>
      </c>
      <c r="J21" s="78">
        <f t="shared" ref="J21" si="17">I21*G21</f>
        <v>342</v>
      </c>
      <c r="K21" s="76">
        <v>80</v>
      </c>
      <c r="L21" s="80">
        <f t="shared" ref="L21" si="18">K21/G21</f>
        <v>21.05263157894737</v>
      </c>
      <c r="M21" s="76">
        <v>415</v>
      </c>
      <c r="N21" s="76">
        <v>20</v>
      </c>
      <c r="O21" s="76">
        <f t="shared" ref="O21" si="19">N21/G21</f>
        <v>5.2631578947368425</v>
      </c>
      <c r="P21" s="6">
        <v>61.09</v>
      </c>
      <c r="Q21" s="6">
        <v>230</v>
      </c>
      <c r="R21" s="1">
        <v>25.4</v>
      </c>
      <c r="S21" s="6">
        <v>18000</v>
      </c>
    </row>
    <row r="22" spans="1:19" x14ac:dyDescent="0.35">
      <c r="A22" s="61" t="s">
        <v>571</v>
      </c>
      <c r="B22" s="61" t="s">
        <v>323</v>
      </c>
      <c r="C22" s="76">
        <v>18</v>
      </c>
      <c r="D22" s="76">
        <v>25.4</v>
      </c>
      <c r="E22" s="76">
        <v>57</v>
      </c>
      <c r="F22" s="76">
        <v>30</v>
      </c>
      <c r="G22" s="80">
        <f t="shared" ref="G22:G24" si="20">E22/C22</f>
        <v>3.1666666666666665</v>
      </c>
      <c r="H22" s="76" t="s">
        <v>402</v>
      </c>
      <c r="I22" s="76">
        <v>150</v>
      </c>
      <c r="J22" s="78">
        <f>I22*G22</f>
        <v>475</v>
      </c>
      <c r="K22" s="76">
        <v>80</v>
      </c>
      <c r="L22" s="80">
        <f t="shared" ref="L22" si="21">K22/G22</f>
        <v>25.263157894736842</v>
      </c>
      <c r="M22" s="76">
        <v>230</v>
      </c>
      <c r="N22" s="76">
        <v>20</v>
      </c>
      <c r="O22" s="76">
        <f t="shared" ref="O22:O24" si="22">N22/G22</f>
        <v>6.3157894736842106</v>
      </c>
      <c r="P22" s="6">
        <v>91.42</v>
      </c>
      <c r="Q22" s="6">
        <v>288</v>
      </c>
      <c r="R22" s="1">
        <v>25.4</v>
      </c>
      <c r="S22" s="6">
        <v>22400</v>
      </c>
    </row>
    <row r="23" spans="1:19" x14ac:dyDescent="0.35">
      <c r="A23" s="61" t="s">
        <v>550</v>
      </c>
      <c r="B23" s="61" t="s">
        <v>323</v>
      </c>
      <c r="C23" s="76">
        <v>18</v>
      </c>
      <c r="D23" s="76">
        <v>25.4</v>
      </c>
      <c r="E23" s="76">
        <v>57</v>
      </c>
      <c r="F23" s="76">
        <v>30</v>
      </c>
      <c r="G23" s="80">
        <f>E23/C23</f>
        <v>3.1666666666666665</v>
      </c>
      <c r="H23" s="76" t="s">
        <v>402</v>
      </c>
      <c r="I23" s="76">
        <v>150</v>
      </c>
      <c r="J23" s="78">
        <f>I23*G23</f>
        <v>475</v>
      </c>
      <c r="K23" s="76">
        <v>80</v>
      </c>
      <c r="L23" s="80">
        <f t="shared" ref="L23" si="23">K23/G23</f>
        <v>25.263157894736842</v>
      </c>
      <c r="M23" s="76">
        <v>415</v>
      </c>
      <c r="N23" s="76">
        <v>20</v>
      </c>
      <c r="O23" s="76">
        <f>N23/G23</f>
        <v>6.3157894736842106</v>
      </c>
      <c r="P23" s="6">
        <v>91.42</v>
      </c>
      <c r="Q23" s="6">
        <v>288</v>
      </c>
      <c r="R23" s="1">
        <v>25.4</v>
      </c>
      <c r="S23" s="6">
        <v>22400</v>
      </c>
    </row>
    <row r="24" spans="1:19" x14ac:dyDescent="0.35">
      <c r="A24" s="61" t="s">
        <v>572</v>
      </c>
      <c r="B24" s="61" t="s">
        <v>323</v>
      </c>
      <c r="C24" s="76">
        <v>12</v>
      </c>
      <c r="D24" s="76">
        <v>25.4</v>
      </c>
      <c r="E24" s="76">
        <v>57</v>
      </c>
      <c r="F24" s="76">
        <v>40</v>
      </c>
      <c r="G24" s="80">
        <f t="shared" si="20"/>
        <v>4.75</v>
      </c>
      <c r="H24" s="76" t="s">
        <v>402</v>
      </c>
      <c r="I24" s="76">
        <v>150</v>
      </c>
      <c r="J24" s="78">
        <f>I24*G24</f>
        <v>712.5</v>
      </c>
      <c r="K24" s="76">
        <v>80</v>
      </c>
      <c r="L24" s="80">
        <f>K24/G24</f>
        <v>16.842105263157894</v>
      </c>
      <c r="M24" s="76">
        <v>230</v>
      </c>
      <c r="N24" s="76">
        <v>20</v>
      </c>
      <c r="O24" s="76">
        <f t="shared" si="22"/>
        <v>4.2105263157894735</v>
      </c>
      <c r="P24" s="6">
        <v>73.599999999999994</v>
      </c>
      <c r="Q24" s="6">
        <v>288</v>
      </c>
      <c r="R24" s="1">
        <v>25.4</v>
      </c>
      <c r="S24" s="6">
        <v>22400</v>
      </c>
    </row>
    <row r="25" spans="1:19" x14ac:dyDescent="0.35">
      <c r="A25" s="61" t="s">
        <v>519</v>
      </c>
      <c r="B25" s="61" t="s">
        <v>323</v>
      </c>
      <c r="C25" s="76">
        <v>12</v>
      </c>
      <c r="D25" s="76">
        <v>25.4</v>
      </c>
      <c r="E25" s="76">
        <v>57</v>
      </c>
      <c r="F25" s="76">
        <v>40</v>
      </c>
      <c r="G25" s="80">
        <f t="shared" ref="G25" si="24">E25/C25</f>
        <v>4.75</v>
      </c>
      <c r="H25" s="76" t="s">
        <v>402</v>
      </c>
      <c r="I25" s="76">
        <v>150</v>
      </c>
      <c r="J25" s="78">
        <f>I25*G25</f>
        <v>712.5</v>
      </c>
      <c r="K25" s="76">
        <v>80</v>
      </c>
      <c r="L25" s="80">
        <f>K25/G25</f>
        <v>16.842105263157894</v>
      </c>
      <c r="M25" s="76">
        <v>415</v>
      </c>
      <c r="N25" s="76">
        <v>20</v>
      </c>
      <c r="O25" s="76">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1" t="s">
        <v>551</v>
      </c>
      <c r="B28" t="s">
        <v>323</v>
      </c>
      <c r="C28" s="6">
        <v>15</v>
      </c>
      <c r="D28" s="6">
        <v>40</v>
      </c>
      <c r="E28" s="6">
        <v>57</v>
      </c>
      <c r="F28" s="6">
        <v>40</v>
      </c>
      <c r="G28" s="79">
        <f t="shared" ref="G28" si="26">E28/C28</f>
        <v>3.8</v>
      </c>
      <c r="H28" s="6" t="s">
        <v>404</v>
      </c>
      <c r="I28" s="6">
        <v>400</v>
      </c>
      <c r="J28" s="77">
        <f t="shared" ref="J28" si="27">I28*G28</f>
        <v>1520</v>
      </c>
      <c r="K28" s="1">
        <v>24</v>
      </c>
      <c r="L28" s="79">
        <f t="shared" ref="L28" si="28">K28/G28</f>
        <v>6.3157894736842106</v>
      </c>
      <c r="M28" s="6">
        <v>415</v>
      </c>
      <c r="N28" s="76">
        <v>40</v>
      </c>
      <c r="O28" s="76">
        <f t="shared" ref="O28" si="29">N28/G28</f>
        <v>10.526315789473685</v>
      </c>
      <c r="P28" s="6">
        <v>192.91</v>
      </c>
      <c r="Q28" s="6">
        <v>461</v>
      </c>
      <c r="R28" s="6">
        <f t="shared" ref="R28" si="30">D28</f>
        <v>40</v>
      </c>
      <c r="S28" s="6">
        <v>60000</v>
      </c>
    </row>
    <row r="29" spans="1:19" x14ac:dyDescent="0.35">
      <c r="A29" s="91" t="s">
        <v>477</v>
      </c>
      <c r="B29" t="s">
        <v>323</v>
      </c>
      <c r="C29" s="6">
        <v>15</v>
      </c>
      <c r="D29" s="6">
        <v>40</v>
      </c>
      <c r="E29" s="6">
        <v>57</v>
      </c>
      <c r="F29" s="6">
        <v>40</v>
      </c>
      <c r="G29" s="79">
        <f t="shared" ref="G29" si="31">E29/C29</f>
        <v>3.8</v>
      </c>
      <c r="H29" s="6" t="s">
        <v>406</v>
      </c>
      <c r="I29" s="6">
        <v>400</v>
      </c>
      <c r="J29" s="77">
        <f t="shared" ref="J29" si="32">I29*G29</f>
        <v>1520</v>
      </c>
      <c r="K29" s="1">
        <v>24</v>
      </c>
      <c r="L29" s="79">
        <f t="shared" ref="L29" si="33">K29/G29</f>
        <v>6.3157894736842106</v>
      </c>
      <c r="M29" s="6">
        <v>415</v>
      </c>
      <c r="N29" s="76">
        <v>40</v>
      </c>
      <c r="O29" s="76">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79">
        <f t="shared" ref="G30:G31" si="36">E30/C30</f>
        <v>3.8</v>
      </c>
      <c r="H30" s="6" t="s">
        <v>406</v>
      </c>
      <c r="I30" s="6">
        <v>600</v>
      </c>
      <c r="J30" s="77">
        <f t="shared" ref="J30:J31" si="37">I30*G30</f>
        <v>2280</v>
      </c>
      <c r="K30" s="1">
        <v>24</v>
      </c>
      <c r="L30" s="79">
        <f t="shared" ref="L30:L31" si="38">K30/G30</f>
        <v>6.3157894736842106</v>
      </c>
      <c r="M30" s="6">
        <v>415</v>
      </c>
      <c r="N30" s="76">
        <v>60</v>
      </c>
      <c r="O30" s="76">
        <f t="shared" si="34"/>
        <v>15.789473684210527</v>
      </c>
      <c r="P30" s="6">
        <v>192.91</v>
      </c>
      <c r="Q30" s="6">
        <v>461</v>
      </c>
      <c r="R30" s="6">
        <f t="shared" si="35"/>
        <v>55</v>
      </c>
      <c r="S30" s="6">
        <v>60000</v>
      </c>
    </row>
    <row r="31" spans="1:19" x14ac:dyDescent="0.35">
      <c r="A31" t="s">
        <v>554</v>
      </c>
      <c r="B31" t="s">
        <v>323</v>
      </c>
      <c r="C31" s="6">
        <v>15</v>
      </c>
      <c r="D31" s="6">
        <v>55</v>
      </c>
      <c r="E31" s="6">
        <v>57</v>
      </c>
      <c r="F31" s="6">
        <v>55</v>
      </c>
      <c r="G31" s="79">
        <f t="shared" si="36"/>
        <v>3.8</v>
      </c>
      <c r="H31" s="6" t="s">
        <v>406</v>
      </c>
      <c r="I31" s="6">
        <v>800</v>
      </c>
      <c r="J31" s="77">
        <f t="shared" si="37"/>
        <v>3040</v>
      </c>
      <c r="K31" s="1">
        <v>24</v>
      </c>
      <c r="L31" s="79">
        <f t="shared" si="38"/>
        <v>6.3157894736842106</v>
      </c>
      <c r="M31" s="6">
        <v>415</v>
      </c>
      <c r="N31" s="76">
        <v>60</v>
      </c>
      <c r="O31" s="76">
        <f t="shared" si="34"/>
        <v>15.789473684210527</v>
      </c>
      <c r="P31" s="6">
        <v>152.72</v>
      </c>
      <c r="Q31" s="6">
        <v>576</v>
      </c>
      <c r="R31" s="6">
        <f t="shared" si="35"/>
        <v>55</v>
      </c>
      <c r="S31" s="6">
        <v>95000</v>
      </c>
    </row>
    <row r="32" spans="1:19" x14ac:dyDescent="0.35">
      <c r="A32" t="s">
        <v>553</v>
      </c>
      <c r="B32" t="s">
        <v>323</v>
      </c>
      <c r="C32" s="6">
        <v>15</v>
      </c>
      <c r="D32" s="6">
        <v>55</v>
      </c>
      <c r="E32" s="6">
        <v>57</v>
      </c>
      <c r="F32" s="6">
        <v>55</v>
      </c>
      <c r="G32" s="79">
        <f t="shared" ref="G32" si="39">E32/C32</f>
        <v>3.8</v>
      </c>
      <c r="H32" s="6" t="s">
        <v>407</v>
      </c>
      <c r="I32" s="6">
        <v>800</v>
      </c>
      <c r="J32" s="77">
        <f t="shared" ref="J32" si="40">I32*G32</f>
        <v>3040</v>
      </c>
      <c r="K32" s="1">
        <v>24</v>
      </c>
      <c r="L32" s="79">
        <f t="shared" ref="L32" si="41">K32/G32</f>
        <v>6.3157894736842106</v>
      </c>
      <c r="M32" s="6">
        <v>415</v>
      </c>
      <c r="N32" s="76">
        <v>60</v>
      </c>
      <c r="O32" s="76">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79">
        <f t="shared" ref="G35" si="44">E35/C35</f>
        <v>3.8</v>
      </c>
      <c r="H35" s="6" t="s">
        <v>404</v>
      </c>
      <c r="I35" s="6">
        <v>300</v>
      </c>
      <c r="J35" s="77">
        <f t="shared" ref="J35" si="45">I35*G35</f>
        <v>1140</v>
      </c>
      <c r="K35" s="1">
        <v>40</v>
      </c>
      <c r="L35" s="79">
        <f t="shared" ref="L35" si="46">K35/G35</f>
        <v>10.526315789473685</v>
      </c>
      <c r="M35" s="6" t="s">
        <v>405</v>
      </c>
      <c r="N35" s="76">
        <v>40</v>
      </c>
      <c r="O35" s="76">
        <f>N35/G35</f>
        <v>10.526315789473685</v>
      </c>
      <c r="P35" s="6">
        <v>115.75</v>
      </c>
      <c r="Q35" s="6">
        <v>345.81</v>
      </c>
      <c r="R35" s="6">
        <v>40</v>
      </c>
      <c r="S35" s="6">
        <v>29000</v>
      </c>
    </row>
    <row r="36" spans="1:19" x14ac:dyDescent="0.35">
      <c r="A36" t="s">
        <v>558</v>
      </c>
      <c r="B36" t="s">
        <v>323</v>
      </c>
      <c r="C36" s="6">
        <v>15</v>
      </c>
      <c r="D36" s="6">
        <v>40</v>
      </c>
      <c r="E36" s="6">
        <v>57</v>
      </c>
      <c r="F36" s="6">
        <v>40</v>
      </c>
      <c r="G36" s="79">
        <f t="shared" ref="G36" si="47">E36/C36</f>
        <v>3.8</v>
      </c>
      <c r="H36" s="6" t="s">
        <v>406</v>
      </c>
      <c r="I36" s="6">
        <v>300</v>
      </c>
      <c r="J36" s="77">
        <f t="shared" ref="J36" si="48">I36*G36</f>
        <v>1140</v>
      </c>
      <c r="K36" s="1">
        <v>40</v>
      </c>
      <c r="L36" s="79">
        <f t="shared" ref="L36" si="49">K36/G36</f>
        <v>10.526315789473685</v>
      </c>
      <c r="M36" s="6" t="s">
        <v>405</v>
      </c>
      <c r="N36" s="76">
        <v>40</v>
      </c>
      <c r="O36" s="76">
        <f>N36/G36</f>
        <v>10.526315789473685</v>
      </c>
      <c r="P36" s="6">
        <v>115.75</v>
      </c>
      <c r="Q36" s="6">
        <v>345.81</v>
      </c>
      <c r="R36" s="6">
        <v>40</v>
      </c>
      <c r="S36" s="6">
        <v>29000</v>
      </c>
    </row>
    <row r="37" spans="1:19" x14ac:dyDescent="0.35">
      <c r="A37" t="s">
        <v>556</v>
      </c>
      <c r="B37" t="s">
        <v>323</v>
      </c>
      <c r="C37" s="6">
        <v>15</v>
      </c>
      <c r="D37" s="6">
        <v>55</v>
      </c>
      <c r="E37" s="6">
        <v>57</v>
      </c>
      <c r="F37" s="6">
        <v>55</v>
      </c>
      <c r="G37" s="79">
        <f t="shared" ref="G37" si="50">E37/C37</f>
        <v>3.8</v>
      </c>
      <c r="H37" s="6" t="s">
        <v>406</v>
      </c>
      <c r="I37" s="6">
        <v>500</v>
      </c>
      <c r="J37" s="77">
        <f t="shared" ref="J37" si="51">I37*G37</f>
        <v>1900</v>
      </c>
      <c r="K37" s="1">
        <v>80</v>
      </c>
      <c r="L37" s="79">
        <f>K37/G37</f>
        <v>21.05263157894737</v>
      </c>
      <c r="M37" s="6" t="s">
        <v>405</v>
      </c>
      <c r="N37" s="76">
        <v>60</v>
      </c>
      <c r="O37" s="76">
        <f>N37/G37</f>
        <v>15.789473684210527</v>
      </c>
      <c r="P37" s="6">
        <v>115.75</v>
      </c>
      <c r="Q37" s="6">
        <v>345.81</v>
      </c>
      <c r="R37" s="6">
        <v>55</v>
      </c>
      <c r="S37" s="6">
        <v>60000</v>
      </c>
    </row>
    <row r="38" spans="1:19" x14ac:dyDescent="0.35">
      <c r="A38" t="s">
        <v>557</v>
      </c>
      <c r="B38" t="s">
        <v>323</v>
      </c>
      <c r="C38" s="6">
        <v>15</v>
      </c>
      <c r="D38" s="6">
        <v>55</v>
      </c>
      <c r="E38" s="6">
        <v>57</v>
      </c>
      <c r="F38" s="6">
        <v>55</v>
      </c>
      <c r="G38" s="79">
        <f t="shared" ref="G38" si="52">E38/C38</f>
        <v>3.8</v>
      </c>
      <c r="H38" s="6" t="s">
        <v>406</v>
      </c>
      <c r="I38" s="6">
        <v>800</v>
      </c>
      <c r="J38" s="77">
        <f t="shared" ref="J38" si="53">I38*G38</f>
        <v>3040</v>
      </c>
      <c r="K38" s="1">
        <v>40</v>
      </c>
      <c r="L38" s="79">
        <f>K38/G38</f>
        <v>10.526315789473685</v>
      </c>
      <c r="M38" s="6" t="s">
        <v>405</v>
      </c>
      <c r="N38" s="76">
        <v>60</v>
      </c>
      <c r="O38" s="76">
        <f>N38/G38</f>
        <v>15.789473684210527</v>
      </c>
      <c r="P38" s="6">
        <v>115.75</v>
      </c>
      <c r="Q38" s="6">
        <v>345.81</v>
      </c>
      <c r="R38" s="6">
        <v>55</v>
      </c>
      <c r="S38" s="6">
        <v>60000</v>
      </c>
    </row>
    <row r="39" spans="1:19" x14ac:dyDescent="0.35">
      <c r="A39" t="s">
        <v>559</v>
      </c>
      <c r="B39" t="s">
        <v>323</v>
      </c>
      <c r="C39" s="6">
        <v>15</v>
      </c>
      <c r="D39" s="6">
        <v>55</v>
      </c>
      <c r="E39" s="6">
        <v>57</v>
      </c>
      <c r="F39" s="6">
        <v>55</v>
      </c>
      <c r="G39" s="79">
        <f t="shared" ref="G39" si="54">E39/C39</f>
        <v>3.8</v>
      </c>
      <c r="H39" s="6" t="s">
        <v>407</v>
      </c>
      <c r="I39" s="6">
        <v>800</v>
      </c>
      <c r="J39" s="77">
        <f t="shared" ref="J39" si="55">I39*G39</f>
        <v>3040</v>
      </c>
      <c r="K39" s="1">
        <v>40</v>
      </c>
      <c r="L39" s="79">
        <f>K39/G39</f>
        <v>10.526315789473685</v>
      </c>
      <c r="M39" s="6" t="s">
        <v>405</v>
      </c>
      <c r="N39" s="76">
        <v>60</v>
      </c>
      <c r="O39" s="76">
        <f>N39/G39</f>
        <v>15.789473684210527</v>
      </c>
      <c r="P39" s="6">
        <v>115.75</v>
      </c>
      <c r="Q39" s="6">
        <v>345.81</v>
      </c>
      <c r="R39" s="6">
        <v>55</v>
      </c>
      <c r="S39" s="6">
        <v>60000</v>
      </c>
    </row>
    <row r="41" spans="1:19" x14ac:dyDescent="0.35">
      <c r="A41" s="3" t="s">
        <v>408</v>
      </c>
      <c r="B41" s="3" t="s">
        <v>242</v>
      </c>
      <c r="C41" s="6">
        <v>11</v>
      </c>
      <c r="D41" s="6">
        <v>25.4</v>
      </c>
      <c r="E41" s="6">
        <v>61</v>
      </c>
      <c r="G41" s="79">
        <f>E41/C41</f>
        <v>5.5454545454545459</v>
      </c>
      <c r="H41" s="6" t="s">
        <v>396</v>
      </c>
      <c r="I41" s="1">
        <v>20</v>
      </c>
      <c r="J41" s="28">
        <f>I41*G41</f>
        <v>110.90909090909092</v>
      </c>
      <c r="K41" s="1">
        <v>34</v>
      </c>
      <c r="L41" s="79">
        <f t="shared" ref="L41:L46" si="56">K41/G41</f>
        <v>6.1311475409836058</v>
      </c>
      <c r="M41" s="6">
        <v>415</v>
      </c>
      <c r="R41" s="1">
        <v>25.4</v>
      </c>
      <c r="S41" s="6">
        <v>18000</v>
      </c>
    </row>
    <row r="42" spans="1:19" x14ac:dyDescent="0.35">
      <c r="A42" s="3" t="s">
        <v>319</v>
      </c>
      <c r="B42" s="3" t="s">
        <v>242</v>
      </c>
      <c r="C42" s="6">
        <v>9</v>
      </c>
      <c r="E42" s="6">
        <v>50</v>
      </c>
      <c r="G42" s="79">
        <f t="shared" ref="G42:G43" si="57">E42/C42</f>
        <v>5.5555555555555554</v>
      </c>
      <c r="H42" s="6" t="s">
        <v>402</v>
      </c>
      <c r="I42" s="1">
        <v>62</v>
      </c>
      <c r="J42" s="28">
        <f t="shared" ref="J42:J45" si="58">I42*G42</f>
        <v>344.44444444444446</v>
      </c>
      <c r="K42" s="1">
        <v>34</v>
      </c>
      <c r="L42" s="79">
        <f t="shared" si="56"/>
        <v>6.12</v>
      </c>
      <c r="M42" s="6">
        <v>415</v>
      </c>
      <c r="S42" s="6">
        <v>22400</v>
      </c>
    </row>
    <row r="43" spans="1:19" x14ac:dyDescent="0.35">
      <c r="A43" s="3" t="s">
        <v>321</v>
      </c>
      <c r="B43" s="3" t="s">
        <v>242</v>
      </c>
      <c r="C43" s="6">
        <v>10</v>
      </c>
      <c r="E43" s="6">
        <v>64</v>
      </c>
      <c r="G43" s="79">
        <f t="shared" si="57"/>
        <v>6.4</v>
      </c>
      <c r="H43" s="6" t="s">
        <v>402</v>
      </c>
      <c r="I43" s="1">
        <v>95</v>
      </c>
      <c r="J43" s="28">
        <f t="shared" si="58"/>
        <v>608</v>
      </c>
      <c r="K43" s="1">
        <v>22</v>
      </c>
      <c r="L43" s="79">
        <f t="shared" si="56"/>
        <v>3.4375</v>
      </c>
      <c r="M43" s="6">
        <v>415</v>
      </c>
      <c r="S43" s="6">
        <v>22400</v>
      </c>
    </row>
    <row r="44" spans="1:19" x14ac:dyDescent="0.35">
      <c r="A44" s="3" t="s">
        <v>409</v>
      </c>
      <c r="B44" s="3" t="s">
        <v>242</v>
      </c>
      <c r="C44" s="6">
        <v>9</v>
      </c>
      <c r="E44" s="6">
        <v>57</v>
      </c>
      <c r="G44" s="79">
        <f t="shared" ref="G44:G46" si="59">E44/C44</f>
        <v>6.333333333333333</v>
      </c>
      <c r="H44" s="6" t="s">
        <v>404</v>
      </c>
      <c r="I44" s="6">
        <v>128</v>
      </c>
      <c r="J44" s="28">
        <f>I44*G44</f>
        <v>810.66666666666663</v>
      </c>
      <c r="K44" s="6">
        <v>22</v>
      </c>
      <c r="L44" s="79">
        <f>K44/G44</f>
        <v>3.4736842105263159</v>
      </c>
      <c r="M44" s="6">
        <v>415</v>
      </c>
      <c r="S44" s="6">
        <v>29000</v>
      </c>
    </row>
    <row r="45" spans="1:19" x14ac:dyDescent="0.35">
      <c r="A45" s="3" t="s">
        <v>410</v>
      </c>
      <c r="B45" s="3" t="s">
        <v>242</v>
      </c>
      <c r="C45" s="6">
        <v>11</v>
      </c>
      <c r="E45" s="6">
        <v>48</v>
      </c>
      <c r="G45" s="79">
        <f t="shared" si="59"/>
        <v>4.3636363636363633</v>
      </c>
      <c r="H45" s="6" t="s">
        <v>406</v>
      </c>
      <c r="I45" s="6">
        <v>369</v>
      </c>
      <c r="J45" s="28">
        <f t="shared" si="58"/>
        <v>1610.181818181818</v>
      </c>
      <c r="K45" s="6">
        <v>15</v>
      </c>
      <c r="L45" s="79">
        <f t="shared" si="56"/>
        <v>3.4375000000000004</v>
      </c>
      <c r="M45" s="6">
        <v>415</v>
      </c>
    </row>
    <row r="46" spans="1:19" x14ac:dyDescent="0.35">
      <c r="A46" t="s">
        <v>411</v>
      </c>
      <c r="C46" s="6">
        <v>14</v>
      </c>
      <c r="E46" s="6">
        <v>72</v>
      </c>
      <c r="G46" s="79">
        <f t="shared" si="59"/>
        <v>5.1428571428571432</v>
      </c>
      <c r="H46" s="6" t="s">
        <v>396</v>
      </c>
      <c r="I46" s="6">
        <v>428</v>
      </c>
      <c r="J46" s="28">
        <f>I46*G46</f>
        <v>2201.1428571428573</v>
      </c>
      <c r="K46" s="6">
        <v>16.5</v>
      </c>
      <c r="L46" s="79">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79">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79">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79">
        <f t="shared" ref="L50" si="62">K50/G50</f>
        <v>7.333333333333333</v>
      </c>
      <c r="M50" s="6">
        <v>230</v>
      </c>
      <c r="R50" s="1">
        <v>25.4</v>
      </c>
      <c r="S50" s="6">
        <v>18000</v>
      </c>
    </row>
    <row r="51" spans="1:24" x14ac:dyDescent="0.35">
      <c r="G51" s="79"/>
      <c r="L51" s="79"/>
    </row>
    <row r="52" spans="1:24" s="61" customFormat="1" x14ac:dyDescent="0.35">
      <c r="A52" s="61" t="s">
        <v>516</v>
      </c>
      <c r="B52" s="129" t="s">
        <v>242</v>
      </c>
      <c r="C52" s="76">
        <v>19</v>
      </c>
      <c r="D52" s="76">
        <v>25.4</v>
      </c>
      <c r="E52" s="76">
        <v>57</v>
      </c>
      <c r="F52" s="76"/>
      <c r="G52" s="76">
        <f t="shared" ref="G52" si="63">E52/C52</f>
        <v>3</v>
      </c>
      <c r="H52" s="76" t="s">
        <v>396</v>
      </c>
      <c r="I52" s="122">
        <v>100</v>
      </c>
      <c r="J52" s="122">
        <f>I52*G52</f>
        <v>300</v>
      </c>
      <c r="K52" s="122">
        <v>28</v>
      </c>
      <c r="L52" s="80">
        <f t="shared" ref="L52" si="64">K52/G52</f>
        <v>9.3333333333333339</v>
      </c>
      <c r="M52" s="76">
        <v>415</v>
      </c>
      <c r="P52" s="76"/>
      <c r="Q52" s="76"/>
      <c r="R52" s="122">
        <v>25.4</v>
      </c>
      <c r="S52" s="76">
        <v>18000</v>
      </c>
    </row>
    <row r="53" spans="1:24" s="61" customFormat="1" x14ac:dyDescent="0.35">
      <c r="A53" s="61" t="s">
        <v>517</v>
      </c>
      <c r="B53" s="129" t="s">
        <v>242</v>
      </c>
      <c r="C53" s="76">
        <v>15</v>
      </c>
      <c r="D53" s="76">
        <v>25.4</v>
      </c>
      <c r="E53" s="76">
        <v>57</v>
      </c>
      <c r="F53" s="76"/>
      <c r="G53" s="76">
        <f t="shared" ref="G53" si="65">E53/C53</f>
        <v>3.8</v>
      </c>
      <c r="H53" s="76" t="s">
        <v>396</v>
      </c>
      <c r="I53" s="122">
        <v>160</v>
      </c>
      <c r="J53" s="122">
        <f>I53*G53</f>
        <v>608</v>
      </c>
      <c r="K53" s="122">
        <v>28</v>
      </c>
      <c r="L53" s="80">
        <f t="shared" ref="L53" si="66">K53/G53</f>
        <v>7.3684210526315796</v>
      </c>
      <c r="M53" s="76">
        <v>415</v>
      </c>
      <c r="P53" s="76"/>
      <c r="Q53" s="76"/>
      <c r="R53" s="122">
        <v>25.4</v>
      </c>
      <c r="S53" s="76">
        <v>18000</v>
      </c>
    </row>
    <row r="54" spans="1:24" x14ac:dyDescent="0.35">
      <c r="G54" s="79"/>
      <c r="L54" s="79"/>
    </row>
    <row r="55" spans="1:24" x14ac:dyDescent="0.35">
      <c r="A55" s="3" t="s">
        <v>413</v>
      </c>
      <c r="B55" s="3" t="s">
        <v>242</v>
      </c>
      <c r="C55" s="6">
        <v>19</v>
      </c>
      <c r="D55" s="6">
        <v>25.4</v>
      </c>
      <c r="E55" s="6">
        <v>57</v>
      </c>
      <c r="G55" s="6">
        <f>E55/C55</f>
        <v>3</v>
      </c>
      <c r="H55" s="6" t="s">
        <v>396</v>
      </c>
      <c r="I55" s="1">
        <v>70</v>
      </c>
      <c r="J55" s="1">
        <f>I55*G55</f>
        <v>210</v>
      </c>
      <c r="K55" s="1">
        <v>28</v>
      </c>
      <c r="L55" s="79">
        <f t="shared" ref="L55" si="67">K55/G55</f>
        <v>9.3333333333333339</v>
      </c>
      <c r="M55" s="6">
        <v>230</v>
      </c>
      <c r="N55" s="1"/>
      <c r="O55" s="1"/>
      <c r="P55" s="1"/>
      <c r="Q55" s="1"/>
      <c r="R55" s="1">
        <v>25.4</v>
      </c>
      <c r="S55" s="6">
        <v>18000</v>
      </c>
      <c r="U55" s="6"/>
      <c r="X55" s="85"/>
    </row>
    <row r="60" spans="1:24" x14ac:dyDescent="0.35">
      <c r="H60" s="151" t="s">
        <v>541</v>
      </c>
      <c r="I60" s="151"/>
      <c r="J60" s="151"/>
      <c r="K60" s="151"/>
      <c r="L60" s="151"/>
      <c r="M60" s="151"/>
      <c r="N60" s="151"/>
      <c r="O60" s="151"/>
      <c r="P60" s="151"/>
      <c r="Q60" s="151"/>
      <c r="R60" s="151"/>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2" t="s">
        <v>396</v>
      </c>
      <c r="B2" s="92">
        <v>12</v>
      </c>
      <c r="C2" s="92">
        <v>25.4</v>
      </c>
      <c r="D2" s="92">
        <v>57</v>
      </c>
      <c r="E2" s="92">
        <v>30</v>
      </c>
      <c r="F2" s="92">
        <v>18000</v>
      </c>
      <c r="G2" s="93">
        <f>0.5*25.4</f>
        <v>12.7</v>
      </c>
      <c r="H2" s="92">
        <v>17999</v>
      </c>
      <c r="I2" s="92">
        <f>D2/B2</f>
        <v>4.75</v>
      </c>
      <c r="J2" s="92">
        <v>230.54</v>
      </c>
    </row>
    <row r="3" spans="1:10" x14ac:dyDescent="0.35">
      <c r="A3" s="92" t="s">
        <v>396</v>
      </c>
      <c r="B3" s="92">
        <v>15</v>
      </c>
      <c r="C3" s="92">
        <v>25.4</v>
      </c>
      <c r="D3" s="92">
        <v>57</v>
      </c>
      <c r="E3" s="92">
        <v>30</v>
      </c>
      <c r="F3" s="92">
        <v>18000</v>
      </c>
      <c r="G3" s="93">
        <f>0.5*25.4</f>
        <v>12.7</v>
      </c>
      <c r="H3" s="92">
        <v>18000</v>
      </c>
      <c r="I3" s="92">
        <f>D3/B3</f>
        <v>3.8</v>
      </c>
      <c r="J3" s="92">
        <v>230.54</v>
      </c>
    </row>
    <row r="4" spans="1:10" x14ac:dyDescent="0.35">
      <c r="A4" s="92" t="s">
        <v>396</v>
      </c>
      <c r="B4" s="92">
        <v>19</v>
      </c>
      <c r="C4" s="92">
        <v>25.4</v>
      </c>
      <c r="D4" s="92">
        <v>57</v>
      </c>
      <c r="E4" s="92">
        <v>30</v>
      </c>
      <c r="F4" s="92">
        <v>18000</v>
      </c>
      <c r="G4" s="93">
        <f>0.5*25.4</f>
        <v>12.7</v>
      </c>
      <c r="H4" s="92">
        <v>18000</v>
      </c>
      <c r="I4" s="92">
        <f t="shared" ref="I4:I7" si="0">D4/B4</f>
        <v>3</v>
      </c>
      <c r="J4" s="92">
        <v>230.54</v>
      </c>
    </row>
    <row r="5" spans="1:10" x14ac:dyDescent="0.35">
      <c r="A5" s="94" t="s">
        <v>402</v>
      </c>
      <c r="B5" s="95">
        <v>12</v>
      </c>
      <c r="C5" s="95">
        <v>25.4</v>
      </c>
      <c r="D5" s="95">
        <v>57</v>
      </c>
      <c r="E5" s="95" t="s">
        <v>423</v>
      </c>
      <c r="F5" s="95">
        <v>22400</v>
      </c>
      <c r="G5" s="96">
        <f>0.625*25.4</f>
        <v>15.875</v>
      </c>
      <c r="H5" s="95">
        <v>22400</v>
      </c>
      <c r="I5" s="95">
        <f t="shared" si="0"/>
        <v>4.75</v>
      </c>
      <c r="J5" s="95">
        <v>288.18</v>
      </c>
    </row>
    <row r="6" spans="1:10" x14ac:dyDescent="0.35">
      <c r="A6" s="94" t="s">
        <v>402</v>
      </c>
      <c r="B6" s="95">
        <v>18</v>
      </c>
      <c r="C6" s="95">
        <v>25.4</v>
      </c>
      <c r="D6" s="95">
        <v>57</v>
      </c>
      <c r="E6" s="95" t="s">
        <v>423</v>
      </c>
      <c r="F6" s="95">
        <v>22400</v>
      </c>
      <c r="G6" s="96">
        <f>0.625*25.4</f>
        <v>15.875</v>
      </c>
      <c r="H6" s="95">
        <v>22400</v>
      </c>
      <c r="I6" s="95">
        <f t="shared" si="0"/>
        <v>3.1666666666666665</v>
      </c>
      <c r="J6" s="95">
        <v>288.18</v>
      </c>
    </row>
    <row r="7" spans="1:10" x14ac:dyDescent="0.35">
      <c r="A7" s="130" t="s">
        <v>404</v>
      </c>
      <c r="B7" s="130">
        <v>12</v>
      </c>
      <c r="C7" s="130">
        <v>25.4</v>
      </c>
      <c r="D7" s="130">
        <v>57</v>
      </c>
      <c r="E7" s="130" t="s">
        <v>424</v>
      </c>
      <c r="F7" s="130">
        <v>29000</v>
      </c>
      <c r="G7" s="131">
        <f>0.75*25.4</f>
        <v>19.049999999999997</v>
      </c>
      <c r="H7" s="130">
        <v>29000</v>
      </c>
      <c r="I7" s="130">
        <f t="shared" si="0"/>
        <v>4.75</v>
      </c>
      <c r="J7" s="130">
        <v>345.81</v>
      </c>
    </row>
    <row r="8" spans="1:10" x14ac:dyDescent="0.35">
      <c r="A8" s="130" t="s">
        <v>404</v>
      </c>
      <c r="B8" s="130">
        <v>12</v>
      </c>
      <c r="C8" s="130">
        <v>30</v>
      </c>
      <c r="D8" s="130">
        <v>57</v>
      </c>
      <c r="E8" s="130" t="s">
        <v>424</v>
      </c>
      <c r="F8" s="130">
        <v>29000</v>
      </c>
      <c r="G8" s="131">
        <f>0.75*25.4</f>
        <v>19.049999999999997</v>
      </c>
      <c r="H8" s="130">
        <v>29000</v>
      </c>
      <c r="I8" s="130">
        <f t="shared" ref="I8" si="1">D8/B8</f>
        <v>4.75</v>
      </c>
      <c r="J8" s="130">
        <v>345.81</v>
      </c>
    </row>
    <row r="9" spans="1:10" x14ac:dyDescent="0.35">
      <c r="A9" s="130" t="s">
        <v>404</v>
      </c>
      <c r="B9" s="130">
        <v>15</v>
      </c>
      <c r="C9" s="130">
        <v>30</v>
      </c>
      <c r="D9" s="130">
        <v>57</v>
      </c>
      <c r="E9" s="130" t="s">
        <v>424</v>
      </c>
      <c r="F9" s="130">
        <v>29000</v>
      </c>
      <c r="G9" s="131">
        <f>0.75*25.4</f>
        <v>19.049999999999997</v>
      </c>
      <c r="H9" s="130">
        <v>29000</v>
      </c>
      <c r="I9" s="130">
        <f>D9/B9</f>
        <v>3.8</v>
      </c>
      <c r="J9" s="130">
        <v>345.81</v>
      </c>
    </row>
    <row r="10" spans="1:10" x14ac:dyDescent="0.35">
      <c r="A10" s="132" t="s">
        <v>406</v>
      </c>
      <c r="B10" s="132">
        <v>15</v>
      </c>
      <c r="C10" s="132">
        <v>40</v>
      </c>
      <c r="D10" s="132">
        <v>57</v>
      </c>
      <c r="E10" s="132" t="s">
        <v>425</v>
      </c>
      <c r="F10" s="132">
        <v>60000</v>
      </c>
      <c r="G10" s="133">
        <v>25.4</v>
      </c>
      <c r="H10" s="132">
        <v>60000</v>
      </c>
      <c r="I10" s="132">
        <f>D10/B10</f>
        <v>3.8</v>
      </c>
      <c r="J10" s="132">
        <v>461.07</v>
      </c>
    </row>
    <row r="11" spans="1:10" x14ac:dyDescent="0.35">
      <c r="A11" s="134" t="s">
        <v>407</v>
      </c>
      <c r="B11" s="134">
        <v>15</v>
      </c>
      <c r="C11" s="134">
        <v>55</v>
      </c>
      <c r="D11" s="134">
        <v>57</v>
      </c>
      <c r="E11" s="134" t="s">
        <v>426</v>
      </c>
      <c r="F11" s="134">
        <v>95000</v>
      </c>
      <c r="G11" s="135">
        <f>1.25*25.4</f>
        <v>31.75</v>
      </c>
      <c r="H11" s="134">
        <v>95000</v>
      </c>
      <c r="I11" s="134">
        <f>D11/B11</f>
        <v>3.8</v>
      </c>
      <c r="J11" s="134">
        <v>576.36</v>
      </c>
    </row>
    <row r="15" spans="1:10" x14ac:dyDescent="0.35">
      <c r="A15" s="50"/>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8" t="s">
        <v>427</v>
      </c>
      <c r="B1" s="48" t="s">
        <v>533</v>
      </c>
      <c r="C1" s="48" t="s">
        <v>428</v>
      </c>
      <c r="D1" s="48" t="s">
        <v>429</v>
      </c>
      <c r="E1" s="48" t="s">
        <v>430</v>
      </c>
      <c r="F1" s="48" t="s">
        <v>534</v>
      </c>
      <c r="G1" s="48" t="s">
        <v>545</v>
      </c>
    </row>
    <row r="2" spans="1:7" ht="40" customHeight="1" x14ac:dyDescent="0.35">
      <c r="A2" t="s">
        <v>431</v>
      </c>
      <c r="B2" s="1">
        <v>30</v>
      </c>
      <c r="C2" s="1">
        <v>5900</v>
      </c>
      <c r="D2" s="28">
        <f>C2*0.1019716213</f>
        <v>601.63256566999996</v>
      </c>
      <c r="E2" s="1" t="s">
        <v>242</v>
      </c>
      <c r="F2" s="1"/>
    </row>
    <row r="3" spans="1:7" ht="40" customHeight="1" x14ac:dyDescent="0.35">
      <c r="A3" t="s">
        <v>432</v>
      </c>
      <c r="B3" s="1">
        <v>40</v>
      </c>
      <c r="C3" s="1">
        <v>10800</v>
      </c>
      <c r="D3" s="28">
        <f t="shared" ref="D3" si="0">C3*0.1019716213</f>
        <v>1101.29351004</v>
      </c>
      <c r="E3" s="1" t="s">
        <v>242</v>
      </c>
      <c r="F3" s="1"/>
    </row>
    <row r="4" spans="1:7" ht="40" customHeight="1" x14ac:dyDescent="0.35">
      <c r="A4" t="s">
        <v>431</v>
      </c>
      <c r="B4" s="1">
        <v>30</v>
      </c>
      <c r="C4" s="1">
        <v>11250</v>
      </c>
      <c r="D4" s="28">
        <f>C4*0.1019716213</f>
        <v>1147.1807396249999</v>
      </c>
      <c r="E4" s="1" t="s">
        <v>323</v>
      </c>
      <c r="F4" s="1" t="s">
        <v>535</v>
      </c>
    </row>
    <row r="5" spans="1:7" ht="40" customHeight="1" x14ac:dyDescent="0.35">
      <c r="A5" t="s">
        <v>432</v>
      </c>
      <c r="B5" s="1">
        <v>40</v>
      </c>
      <c r="C5" s="1">
        <v>18100</v>
      </c>
      <c r="D5" s="28">
        <f t="shared" ref="D5:D7" si="1">C5*0.1019716213</f>
        <v>1845.6863455299999</v>
      </c>
      <c r="E5" s="1" t="s">
        <v>323</v>
      </c>
      <c r="F5" s="1" t="s">
        <v>536</v>
      </c>
    </row>
    <row r="6" spans="1:7" ht="40" customHeight="1" x14ac:dyDescent="0.35">
      <c r="A6" t="s">
        <v>433</v>
      </c>
      <c r="B6" s="1">
        <v>55</v>
      </c>
      <c r="C6" s="1">
        <v>29200</v>
      </c>
      <c r="D6" s="28">
        <f t="shared" si="1"/>
        <v>2977.5713419599997</v>
      </c>
      <c r="E6" s="1" t="s">
        <v>323</v>
      </c>
      <c r="F6" s="1" t="s">
        <v>537</v>
      </c>
    </row>
    <row r="7" spans="1:7" ht="40" customHeight="1" x14ac:dyDescent="0.35">
      <c r="A7" t="s">
        <v>502</v>
      </c>
      <c r="B7" s="1">
        <v>60</v>
      </c>
      <c r="C7" s="1">
        <v>32800</v>
      </c>
      <c r="D7" s="28">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3"/>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1" t="s">
        <v>3</v>
      </c>
      <c r="B1" s="41" t="s">
        <v>434</v>
      </c>
      <c r="C1" s="41" t="s">
        <v>435</v>
      </c>
      <c r="D1" s="41" t="s">
        <v>436</v>
      </c>
      <c r="E1" s="41" t="s">
        <v>430</v>
      </c>
      <c r="F1" s="42" t="s">
        <v>437</v>
      </c>
      <c r="G1" s="43" t="s">
        <v>252</v>
      </c>
      <c r="H1" s="44" t="s">
        <v>438</v>
      </c>
      <c r="I1" s="45" t="s">
        <v>439</v>
      </c>
      <c r="J1" s="43" t="s">
        <v>547</v>
      </c>
      <c r="K1" s="136" t="s">
        <v>186</v>
      </c>
    </row>
    <row r="2" spans="1:11" ht="40" customHeight="1" x14ac:dyDescent="0.35">
      <c r="A2" t="s">
        <v>440</v>
      </c>
      <c r="B2" s="89">
        <v>95</v>
      </c>
      <c r="C2" s="89">
        <v>545</v>
      </c>
      <c r="D2" s="6">
        <v>22</v>
      </c>
      <c r="E2" s="89" t="s">
        <v>441</v>
      </c>
      <c r="G2" s="89" t="s">
        <v>442</v>
      </c>
      <c r="H2">
        <v>10</v>
      </c>
    </row>
    <row r="3" spans="1:11" ht="40" customHeight="1" x14ac:dyDescent="0.35">
      <c r="A3" t="s">
        <v>443</v>
      </c>
      <c r="B3" s="89">
        <v>147</v>
      </c>
      <c r="C3" s="89">
        <v>812</v>
      </c>
      <c r="D3" s="6">
        <v>22</v>
      </c>
      <c r="E3" s="89" t="s">
        <v>441</v>
      </c>
      <c r="G3" s="89" t="s">
        <v>442</v>
      </c>
      <c r="H3">
        <v>10</v>
      </c>
    </row>
    <row r="4" spans="1:11" ht="40" customHeight="1" x14ac:dyDescent="0.35">
      <c r="A4" t="s">
        <v>444</v>
      </c>
      <c r="B4" s="89">
        <v>332</v>
      </c>
      <c r="C4" s="89">
        <v>796</v>
      </c>
      <c r="D4" s="6">
        <v>22</v>
      </c>
      <c r="E4" s="89" t="s">
        <v>441</v>
      </c>
      <c r="F4" s="89">
        <v>480</v>
      </c>
      <c r="G4" s="89">
        <v>30</v>
      </c>
      <c r="H4">
        <v>10</v>
      </c>
      <c r="K4" t="s">
        <v>548</v>
      </c>
    </row>
    <row r="5" spans="1:11" ht="40" customHeight="1" x14ac:dyDescent="0.35">
      <c r="A5" t="s">
        <v>445</v>
      </c>
      <c r="B5" s="89">
        <v>552</v>
      </c>
      <c r="C5" s="89">
        <v>1253</v>
      </c>
      <c r="D5" s="6">
        <v>22</v>
      </c>
      <c r="E5" s="89" t="s">
        <v>441</v>
      </c>
      <c r="G5" s="89">
        <v>40</v>
      </c>
      <c r="H5">
        <v>10</v>
      </c>
      <c r="K5" t="s">
        <v>548</v>
      </c>
    </row>
    <row r="6" spans="1:11" ht="40" customHeight="1" x14ac:dyDescent="0.35">
      <c r="A6" s="103" t="s">
        <v>452</v>
      </c>
      <c r="B6" s="104">
        <v>800</v>
      </c>
      <c r="C6" s="6">
        <v>2330</v>
      </c>
      <c r="D6" s="104">
        <v>24</v>
      </c>
      <c r="E6" s="6" t="s">
        <v>323</v>
      </c>
      <c r="F6" s="6"/>
      <c r="G6" s="6">
        <v>40</v>
      </c>
      <c r="H6">
        <v>10</v>
      </c>
    </row>
    <row r="7" spans="1:11" ht="40" customHeight="1" x14ac:dyDescent="0.35">
      <c r="A7" s="103" t="s">
        <v>453</v>
      </c>
      <c r="B7" s="104">
        <v>1200</v>
      </c>
      <c r="C7" s="6">
        <v>3530</v>
      </c>
      <c r="D7" s="104">
        <v>24</v>
      </c>
      <c r="E7" s="6" t="s">
        <v>323</v>
      </c>
      <c r="F7" s="6"/>
      <c r="G7" s="6">
        <v>50</v>
      </c>
      <c r="H7">
        <v>10</v>
      </c>
    </row>
    <row r="8" spans="1:11" ht="40" customHeight="1" x14ac:dyDescent="0.35">
      <c r="A8" s="103" t="s">
        <v>454</v>
      </c>
      <c r="B8" s="104">
        <v>2200</v>
      </c>
      <c r="C8" s="6">
        <v>6691</v>
      </c>
      <c r="D8" s="104">
        <v>15</v>
      </c>
      <c r="E8" s="6" t="s">
        <v>323</v>
      </c>
      <c r="F8" s="6"/>
      <c r="G8" s="6">
        <v>60</v>
      </c>
      <c r="H8">
        <v>10</v>
      </c>
      <c r="K8" t="s">
        <v>546</v>
      </c>
    </row>
    <row r="9" spans="1:11" ht="40" customHeight="1" x14ac:dyDescent="0.35">
      <c r="A9" s="112" t="s">
        <v>455</v>
      </c>
      <c r="B9" s="137">
        <v>3600</v>
      </c>
      <c r="C9" s="57">
        <v>10260</v>
      </c>
      <c r="D9" s="57">
        <v>15</v>
      </c>
      <c r="E9" s="57" t="s">
        <v>323</v>
      </c>
      <c r="F9" s="138"/>
      <c r="G9" s="57">
        <v>80</v>
      </c>
      <c r="H9" s="57">
        <v>10</v>
      </c>
      <c r="I9" s="138"/>
      <c r="K9" t="s">
        <v>503</v>
      </c>
    </row>
    <row r="10" spans="1:11" ht="40" customHeight="1" x14ac:dyDescent="0.35">
      <c r="A10" s="90" t="s">
        <v>446</v>
      </c>
      <c r="B10" s="89">
        <v>130</v>
      </c>
      <c r="C10" s="89">
        <v>276</v>
      </c>
      <c r="D10" s="89">
        <v>22</v>
      </c>
      <c r="E10" s="89" t="s">
        <v>242</v>
      </c>
      <c r="G10" s="89" t="s">
        <v>442</v>
      </c>
      <c r="H10">
        <v>10</v>
      </c>
    </row>
    <row r="11" spans="1:11" ht="40" customHeight="1" x14ac:dyDescent="0.35">
      <c r="A11" s="90" t="s">
        <v>447</v>
      </c>
      <c r="B11" s="89">
        <v>145</v>
      </c>
      <c r="C11" s="89">
        <v>365</v>
      </c>
      <c r="D11" s="89">
        <v>22</v>
      </c>
      <c r="E11" s="89" t="s">
        <v>242</v>
      </c>
      <c r="F11" s="89">
        <v>200</v>
      </c>
      <c r="G11" s="89" t="s">
        <v>442</v>
      </c>
      <c r="H11">
        <v>10</v>
      </c>
    </row>
    <row r="12" spans="1:11" ht="40" customHeight="1" x14ac:dyDescent="0.35">
      <c r="A12" s="90" t="s">
        <v>448</v>
      </c>
      <c r="B12" s="89">
        <v>332</v>
      </c>
      <c r="C12" s="89">
        <v>1444</v>
      </c>
      <c r="D12" s="89">
        <v>22</v>
      </c>
      <c r="E12" s="89" t="s">
        <v>242</v>
      </c>
      <c r="F12" s="89">
        <v>460</v>
      </c>
      <c r="G12" s="89">
        <v>30</v>
      </c>
      <c r="H12">
        <v>10</v>
      </c>
    </row>
    <row r="13" spans="1:11" ht="40" customHeight="1" x14ac:dyDescent="0.35">
      <c r="A13" s="90" t="s">
        <v>449</v>
      </c>
      <c r="B13" s="89">
        <v>542</v>
      </c>
      <c r="C13" s="89">
        <v>1863</v>
      </c>
      <c r="D13" s="89">
        <v>22</v>
      </c>
      <c r="E13" s="89" t="s">
        <v>242</v>
      </c>
      <c r="G13" s="89">
        <v>40</v>
      </c>
      <c r="H13">
        <v>10</v>
      </c>
      <c r="I13" s="7"/>
    </row>
    <row r="14" spans="1:11" ht="40" customHeight="1" x14ac:dyDescent="0.35">
      <c r="A14" s="90" t="s">
        <v>450</v>
      </c>
      <c r="B14" s="89">
        <v>1000</v>
      </c>
      <c r="C14" s="89">
        <v>3560</v>
      </c>
      <c r="D14" s="89">
        <v>12</v>
      </c>
      <c r="E14" s="89" t="s">
        <v>242</v>
      </c>
      <c r="G14" s="89">
        <v>50</v>
      </c>
      <c r="H14">
        <v>10</v>
      </c>
    </row>
    <row r="15" spans="1:11" ht="40" customHeight="1" x14ac:dyDescent="0.35">
      <c r="A15" s="90"/>
      <c r="B15" s="89"/>
      <c r="C15" s="89"/>
      <c r="D15" s="89"/>
      <c r="E15" s="89"/>
    </row>
    <row r="16" spans="1:11" ht="49" customHeight="1" x14ac:dyDescent="0.35">
      <c r="A16" t="s">
        <v>451</v>
      </c>
      <c r="B16" s="89">
        <v>145</v>
      </c>
      <c r="C16" s="89">
        <v>365</v>
      </c>
      <c r="D16" s="6">
        <v>22</v>
      </c>
      <c r="E16" s="89" t="s">
        <v>307</v>
      </c>
      <c r="F16" s="89">
        <v>200</v>
      </c>
      <c r="G16" s="89" t="s">
        <v>442</v>
      </c>
      <c r="H16">
        <v>10</v>
      </c>
    </row>
    <row r="17" spans="1:11" ht="40" customHeight="1" x14ac:dyDescent="0.35">
      <c r="B17" s="89"/>
      <c r="C17" s="89"/>
      <c r="E17" s="89"/>
      <c r="G17" s="89"/>
    </row>
    <row r="18" spans="1:11" ht="40" customHeight="1" x14ac:dyDescent="0.35">
      <c r="B18" s="89"/>
      <c r="C18" s="89"/>
      <c r="E18" s="89"/>
      <c r="G18" s="89"/>
    </row>
    <row r="19" spans="1:11" ht="40" customHeight="1" x14ac:dyDescent="0.35">
      <c r="A19" s="90"/>
      <c r="B19" s="89"/>
      <c r="C19" s="89"/>
      <c r="D19" s="89"/>
      <c r="E19" s="89"/>
      <c r="G19" s="89"/>
    </row>
    <row r="20" spans="1:11" ht="40" customHeight="1" x14ac:dyDescent="0.35">
      <c r="A20" s="90"/>
      <c r="B20" s="89"/>
      <c r="C20" s="89"/>
      <c r="D20" s="89"/>
      <c r="E20" s="89"/>
      <c r="G20" s="89"/>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0"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0"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0" t="s">
        <v>480</v>
      </c>
      <c r="B3" s="6">
        <v>300</v>
      </c>
      <c r="C3" s="6">
        <v>500</v>
      </c>
      <c r="D3" s="6" t="s">
        <v>21</v>
      </c>
      <c r="E3" s="6">
        <v>3</v>
      </c>
      <c r="F3" s="6">
        <f>B3-50</f>
        <v>250</v>
      </c>
      <c r="G3" s="6">
        <v>40</v>
      </c>
      <c r="H3" t="s">
        <v>625</v>
      </c>
    </row>
    <row r="4" spans="1:8" x14ac:dyDescent="0.35">
      <c r="A4" s="30" t="s">
        <v>481</v>
      </c>
      <c r="B4" s="6">
        <v>350</v>
      </c>
      <c r="C4" s="6">
        <v>450</v>
      </c>
      <c r="D4" s="6" t="s">
        <v>21</v>
      </c>
      <c r="E4" s="6">
        <v>3</v>
      </c>
      <c r="F4" s="6">
        <f t="shared" ref="F4:F6" si="0">B4-50</f>
        <v>300</v>
      </c>
      <c r="G4" s="6">
        <v>40</v>
      </c>
      <c r="H4" t="s">
        <v>625</v>
      </c>
    </row>
    <row r="5" spans="1:8" x14ac:dyDescent="0.35">
      <c r="A5" s="30" t="s">
        <v>482</v>
      </c>
      <c r="B5" s="6">
        <v>400</v>
      </c>
      <c r="C5" s="6">
        <v>550</v>
      </c>
      <c r="D5" s="6" t="s">
        <v>21</v>
      </c>
      <c r="E5" s="6">
        <v>4</v>
      </c>
      <c r="F5" s="6">
        <f t="shared" si="0"/>
        <v>350</v>
      </c>
      <c r="G5" s="6">
        <v>40</v>
      </c>
      <c r="H5" t="s">
        <v>625</v>
      </c>
    </row>
    <row r="6" spans="1:8" x14ac:dyDescent="0.35">
      <c r="A6" s="30" t="s">
        <v>483</v>
      </c>
      <c r="B6" s="6">
        <v>450</v>
      </c>
      <c r="C6" s="6">
        <v>550</v>
      </c>
      <c r="D6" s="6" t="s">
        <v>21</v>
      </c>
      <c r="E6" s="6">
        <v>4</v>
      </c>
      <c r="F6" s="6">
        <f t="shared" si="0"/>
        <v>400</v>
      </c>
      <c r="G6" s="6">
        <v>40</v>
      </c>
      <c r="H6" t="s">
        <v>625</v>
      </c>
    </row>
    <row r="7" spans="1:8" x14ac:dyDescent="0.35">
      <c r="A7" s="30" t="s">
        <v>479</v>
      </c>
      <c r="B7" s="6">
        <v>300</v>
      </c>
      <c r="C7" s="6">
        <v>500</v>
      </c>
      <c r="D7" s="6" t="s">
        <v>21</v>
      </c>
      <c r="E7" s="6">
        <v>3</v>
      </c>
      <c r="F7" s="6">
        <f>B7-50</f>
        <v>250</v>
      </c>
      <c r="G7" s="6">
        <v>60</v>
      </c>
      <c r="H7" t="s">
        <v>625</v>
      </c>
    </row>
    <row r="8" spans="1:8" x14ac:dyDescent="0.35">
      <c r="A8" s="30" t="s">
        <v>484</v>
      </c>
      <c r="B8" s="6">
        <v>350</v>
      </c>
      <c r="C8" s="6">
        <v>450</v>
      </c>
      <c r="D8" s="6" t="s">
        <v>21</v>
      </c>
      <c r="E8" s="6">
        <v>3</v>
      </c>
      <c r="F8" s="6">
        <f t="shared" ref="F8:F10" si="1">B8-50</f>
        <v>300</v>
      </c>
      <c r="G8" s="6">
        <v>60</v>
      </c>
      <c r="H8" t="s">
        <v>625</v>
      </c>
    </row>
    <row r="9" spans="1:8" x14ac:dyDescent="0.35">
      <c r="A9" s="30" t="s">
        <v>485</v>
      </c>
      <c r="B9" s="6">
        <v>400</v>
      </c>
      <c r="C9" s="6">
        <v>550</v>
      </c>
      <c r="D9" s="6" t="s">
        <v>21</v>
      </c>
      <c r="E9" s="6">
        <v>4</v>
      </c>
      <c r="F9" s="6">
        <f t="shared" si="1"/>
        <v>350</v>
      </c>
      <c r="G9" s="6">
        <v>60</v>
      </c>
      <c r="H9" t="s">
        <v>625</v>
      </c>
    </row>
    <row r="10" spans="1:8" x14ac:dyDescent="0.35">
      <c r="A10" s="30"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0" t="s">
        <v>461</v>
      </c>
      <c r="B13" s="6">
        <v>300</v>
      </c>
      <c r="C13" s="6">
        <v>700</v>
      </c>
      <c r="D13" s="6" t="s">
        <v>21</v>
      </c>
      <c r="E13" s="6">
        <v>6</v>
      </c>
      <c r="F13" s="6">
        <f t="shared" ref="F13:F19" si="2">B13-50</f>
        <v>250</v>
      </c>
      <c r="G13" s="6">
        <v>92</v>
      </c>
      <c r="H13" t="s">
        <v>624</v>
      </c>
    </row>
    <row r="14" spans="1:8" x14ac:dyDescent="0.35">
      <c r="A14" s="30" t="s">
        <v>462</v>
      </c>
      <c r="B14" s="6">
        <v>350</v>
      </c>
      <c r="C14" s="6">
        <v>650</v>
      </c>
      <c r="D14" s="6" t="s">
        <v>21</v>
      </c>
      <c r="E14" s="6">
        <v>6</v>
      </c>
      <c r="F14" s="6">
        <f t="shared" si="2"/>
        <v>300</v>
      </c>
      <c r="G14" s="6">
        <v>92</v>
      </c>
      <c r="H14" t="s">
        <v>624</v>
      </c>
    </row>
    <row r="15" spans="1:8" x14ac:dyDescent="0.35">
      <c r="A15" s="30" t="s">
        <v>463</v>
      </c>
      <c r="B15" s="6">
        <v>400</v>
      </c>
      <c r="C15" s="6">
        <v>1200</v>
      </c>
      <c r="D15" s="6" t="s">
        <v>21</v>
      </c>
      <c r="E15" s="6">
        <v>8</v>
      </c>
      <c r="F15" s="6">
        <f t="shared" si="2"/>
        <v>350</v>
      </c>
      <c r="G15" s="6">
        <v>92</v>
      </c>
      <c r="H15" t="s">
        <v>624</v>
      </c>
    </row>
    <row r="16" spans="1:8" x14ac:dyDescent="0.35">
      <c r="A16" s="30" t="s">
        <v>464</v>
      </c>
      <c r="B16" s="6">
        <v>450</v>
      </c>
      <c r="C16" s="6">
        <v>1100</v>
      </c>
      <c r="D16" s="6" t="s">
        <v>21</v>
      </c>
      <c r="E16" s="6">
        <v>8</v>
      </c>
      <c r="F16" s="6">
        <f t="shared" si="2"/>
        <v>400</v>
      </c>
      <c r="G16" s="6">
        <v>92</v>
      </c>
      <c r="H16" t="s">
        <v>624</v>
      </c>
    </row>
    <row r="17" spans="1:8" x14ac:dyDescent="0.35">
      <c r="A17" s="30" t="s">
        <v>465</v>
      </c>
      <c r="B17" s="6">
        <v>500</v>
      </c>
      <c r="C17" s="6">
        <v>2500</v>
      </c>
      <c r="D17" s="6" t="s">
        <v>21</v>
      </c>
      <c r="E17" s="6">
        <v>10</v>
      </c>
      <c r="F17" s="6">
        <f t="shared" si="2"/>
        <v>450</v>
      </c>
      <c r="G17" s="6">
        <v>92</v>
      </c>
      <c r="H17" t="s">
        <v>624</v>
      </c>
    </row>
    <row r="18" spans="1:8" x14ac:dyDescent="0.35">
      <c r="A18" s="30" t="s">
        <v>466</v>
      </c>
      <c r="B18" s="6">
        <v>550</v>
      </c>
      <c r="C18" s="6">
        <v>2350</v>
      </c>
      <c r="D18" s="6" t="s">
        <v>21</v>
      </c>
      <c r="E18" s="6">
        <v>10</v>
      </c>
      <c r="F18" s="6">
        <f t="shared" si="2"/>
        <v>500</v>
      </c>
      <c r="G18" s="6">
        <v>92</v>
      </c>
      <c r="H18" t="s">
        <v>624</v>
      </c>
    </row>
    <row r="19" spans="1:8" x14ac:dyDescent="0.35">
      <c r="A19" s="51" t="s">
        <v>467</v>
      </c>
      <c r="B19" s="52">
        <v>600</v>
      </c>
      <c r="C19" s="52">
        <v>2200</v>
      </c>
      <c r="D19" s="52" t="s">
        <v>21</v>
      </c>
      <c r="E19" s="52">
        <v>10</v>
      </c>
      <c r="F19" s="52">
        <f t="shared" si="2"/>
        <v>550</v>
      </c>
      <c r="G19" s="6">
        <v>92</v>
      </c>
      <c r="H19" t="s">
        <v>624</v>
      </c>
    </row>
    <row r="20" spans="1:8" x14ac:dyDescent="0.35">
      <c r="F20" s="6"/>
    </row>
    <row r="21" spans="1:8" x14ac:dyDescent="0.35">
      <c r="A21" s="30" t="s">
        <v>601</v>
      </c>
      <c r="B21" s="6">
        <v>300</v>
      </c>
      <c r="C21" s="6">
        <v>700</v>
      </c>
      <c r="D21" s="6" t="s">
        <v>21</v>
      </c>
      <c r="E21" s="6">
        <v>6</v>
      </c>
      <c r="F21" s="6">
        <f t="shared" ref="F21:F27" si="3">B21-50</f>
        <v>250</v>
      </c>
      <c r="G21" s="6">
        <v>6</v>
      </c>
      <c r="H21" t="s">
        <v>624</v>
      </c>
    </row>
    <row r="22" spans="1:8" x14ac:dyDescent="0.35">
      <c r="A22" s="30" t="s">
        <v>602</v>
      </c>
      <c r="B22" s="6">
        <v>350</v>
      </c>
      <c r="C22" s="6">
        <v>650</v>
      </c>
      <c r="D22" s="6" t="s">
        <v>21</v>
      </c>
      <c r="E22" s="6">
        <v>6</v>
      </c>
      <c r="F22" s="6">
        <f t="shared" si="3"/>
        <v>300</v>
      </c>
      <c r="G22" s="6">
        <v>6</v>
      </c>
      <c r="H22" t="s">
        <v>624</v>
      </c>
    </row>
    <row r="23" spans="1:8" x14ac:dyDescent="0.35">
      <c r="A23" s="30" t="s">
        <v>603</v>
      </c>
      <c r="B23" s="6">
        <v>400</v>
      </c>
      <c r="C23" s="6">
        <v>1200</v>
      </c>
      <c r="D23" s="6" t="s">
        <v>21</v>
      </c>
      <c r="E23" s="6">
        <v>8</v>
      </c>
      <c r="F23" s="6">
        <f t="shared" si="3"/>
        <v>350</v>
      </c>
      <c r="G23" s="6">
        <v>8</v>
      </c>
      <c r="H23" t="s">
        <v>624</v>
      </c>
    </row>
    <row r="24" spans="1:8" x14ac:dyDescent="0.35">
      <c r="A24" s="30" t="s">
        <v>604</v>
      </c>
      <c r="B24" s="6">
        <v>450</v>
      </c>
      <c r="C24" s="6">
        <v>1100</v>
      </c>
      <c r="D24" s="6" t="s">
        <v>21</v>
      </c>
      <c r="E24" s="6">
        <v>8</v>
      </c>
      <c r="F24" s="6">
        <f t="shared" si="3"/>
        <v>400</v>
      </c>
      <c r="G24" s="6">
        <v>8</v>
      </c>
      <c r="H24" t="s">
        <v>624</v>
      </c>
    </row>
    <row r="25" spans="1:8" x14ac:dyDescent="0.35">
      <c r="A25" s="30" t="s">
        <v>605</v>
      </c>
      <c r="B25" s="6">
        <v>500</v>
      </c>
      <c r="C25" s="6">
        <v>2500</v>
      </c>
      <c r="D25" s="6" t="s">
        <v>21</v>
      </c>
      <c r="E25" s="6">
        <v>10</v>
      </c>
      <c r="F25" s="6">
        <f t="shared" si="3"/>
        <v>450</v>
      </c>
      <c r="G25" s="6">
        <v>10</v>
      </c>
      <c r="H25" t="s">
        <v>624</v>
      </c>
    </row>
    <row r="26" spans="1:8" x14ac:dyDescent="0.35">
      <c r="A26" s="30" t="s">
        <v>606</v>
      </c>
      <c r="B26" s="6">
        <v>550</v>
      </c>
      <c r="C26" s="6">
        <v>2350</v>
      </c>
      <c r="D26" s="6" t="s">
        <v>21</v>
      </c>
      <c r="E26" s="6">
        <v>10</v>
      </c>
      <c r="F26" s="6">
        <f t="shared" si="3"/>
        <v>500</v>
      </c>
      <c r="G26" s="6">
        <v>10</v>
      </c>
      <c r="H26" t="s">
        <v>624</v>
      </c>
    </row>
    <row r="27" spans="1:8" x14ac:dyDescent="0.35">
      <c r="A27" s="51" t="s">
        <v>607</v>
      </c>
      <c r="B27" s="52">
        <v>600</v>
      </c>
      <c r="C27" s="52">
        <v>2200</v>
      </c>
      <c r="D27" s="52" t="s">
        <v>21</v>
      </c>
      <c r="E27" s="52">
        <v>10</v>
      </c>
      <c r="F27" s="52">
        <f t="shared" si="3"/>
        <v>550</v>
      </c>
      <c r="G27" s="6">
        <v>10</v>
      </c>
      <c r="H27" t="s">
        <v>624</v>
      </c>
    </row>
    <row r="30" spans="1:8" x14ac:dyDescent="0.35">
      <c r="A30" s="30" t="s">
        <v>468</v>
      </c>
      <c r="B30" s="6">
        <v>135</v>
      </c>
      <c r="C30" s="6">
        <v>50</v>
      </c>
      <c r="D30" s="6" t="s">
        <v>47</v>
      </c>
      <c r="E30" s="6">
        <v>10</v>
      </c>
      <c r="F30" s="6">
        <f t="shared" ref="F30:F35" si="4">B30-50</f>
        <v>85</v>
      </c>
      <c r="G30" s="6">
        <v>1E-3</v>
      </c>
      <c r="H30" t="s">
        <v>626</v>
      </c>
    </row>
    <row r="31" spans="1:8" x14ac:dyDescent="0.35">
      <c r="A31" s="30" t="s">
        <v>469</v>
      </c>
      <c r="B31" s="6">
        <v>180</v>
      </c>
      <c r="C31" s="6">
        <v>50</v>
      </c>
      <c r="D31" s="6" t="s">
        <v>47</v>
      </c>
      <c r="E31" s="6">
        <v>10</v>
      </c>
      <c r="F31" s="6">
        <f t="shared" si="4"/>
        <v>130</v>
      </c>
      <c r="G31" s="6">
        <v>1E-3</v>
      </c>
      <c r="H31" t="s">
        <v>626</v>
      </c>
    </row>
    <row r="32" spans="1:8" x14ac:dyDescent="0.35">
      <c r="A32" s="30" t="s">
        <v>470</v>
      </c>
      <c r="B32" s="6">
        <v>205</v>
      </c>
      <c r="C32" s="6">
        <v>50</v>
      </c>
      <c r="D32" s="6" t="s">
        <v>47</v>
      </c>
      <c r="E32" s="6">
        <v>10</v>
      </c>
      <c r="F32" s="6">
        <f t="shared" si="4"/>
        <v>155</v>
      </c>
      <c r="G32" s="6">
        <v>1E-3</v>
      </c>
      <c r="H32" t="s">
        <v>628</v>
      </c>
    </row>
    <row r="33" spans="1:8" x14ac:dyDescent="0.35">
      <c r="A33" s="30" t="s">
        <v>471</v>
      </c>
      <c r="B33" s="6">
        <v>250</v>
      </c>
      <c r="C33" s="6">
        <v>50</v>
      </c>
      <c r="D33" s="6" t="s">
        <v>47</v>
      </c>
      <c r="E33" s="6">
        <v>10</v>
      </c>
      <c r="F33" s="6">
        <f t="shared" si="4"/>
        <v>200</v>
      </c>
      <c r="G33" s="6">
        <v>1E-3</v>
      </c>
      <c r="H33" t="s">
        <v>626</v>
      </c>
    </row>
    <row r="34" spans="1:8" x14ac:dyDescent="0.35">
      <c r="A34" s="30" t="s">
        <v>472</v>
      </c>
      <c r="B34" s="6">
        <v>300</v>
      </c>
      <c r="C34" s="6">
        <v>50</v>
      </c>
      <c r="D34" s="6" t="s">
        <v>47</v>
      </c>
      <c r="E34" s="6">
        <v>10</v>
      </c>
      <c r="F34" s="6">
        <f t="shared" si="4"/>
        <v>250</v>
      </c>
      <c r="G34" s="6">
        <v>1E-3</v>
      </c>
      <c r="H34" t="s">
        <v>627</v>
      </c>
    </row>
    <row r="35" spans="1:8" x14ac:dyDescent="0.35">
      <c r="A35" s="30"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1" t="s">
        <v>532</v>
      </c>
      <c r="B2" s="151"/>
      <c r="C2" s="151"/>
      <c r="D2" s="151"/>
      <c r="E2" s="151"/>
      <c r="F2" s="151"/>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5" t="s">
        <v>62</v>
      </c>
      <c r="B1" s="74" t="s">
        <v>63</v>
      </c>
      <c r="C1" s="74"/>
      <c r="D1" t="s">
        <v>64</v>
      </c>
      <c r="E1" t="s">
        <v>65</v>
      </c>
      <c r="F1" t="s">
        <v>66</v>
      </c>
      <c r="G1" t="s">
        <v>67</v>
      </c>
      <c r="H1" t="s">
        <v>589</v>
      </c>
    </row>
    <row r="2" spans="1:11" x14ac:dyDescent="0.35">
      <c r="A2" s="73" t="s">
        <v>68</v>
      </c>
      <c r="B2" s="73" t="s">
        <v>69</v>
      </c>
      <c r="C2" s="73">
        <v>1</v>
      </c>
      <c r="H2" t="s">
        <v>590</v>
      </c>
      <c r="K2" t="s">
        <v>591</v>
      </c>
    </row>
    <row r="3" spans="1:11" x14ac:dyDescent="0.35">
      <c r="A3" s="73" t="s">
        <v>70</v>
      </c>
      <c r="B3" s="73" t="s">
        <v>71</v>
      </c>
      <c r="C3" s="73">
        <v>2</v>
      </c>
      <c r="H3" t="s">
        <v>590</v>
      </c>
      <c r="K3" t="s">
        <v>592</v>
      </c>
    </row>
    <row r="4" spans="1:11" x14ac:dyDescent="0.35">
      <c r="A4" s="73" t="s">
        <v>72</v>
      </c>
      <c r="B4" s="73" t="s">
        <v>73</v>
      </c>
      <c r="C4" s="73">
        <v>3</v>
      </c>
      <c r="H4" t="s">
        <v>590</v>
      </c>
      <c r="K4" t="s">
        <v>593</v>
      </c>
    </row>
    <row r="5" spans="1:11" x14ac:dyDescent="0.35">
      <c r="A5" s="73" t="s">
        <v>74</v>
      </c>
      <c r="B5" s="73" t="s">
        <v>75</v>
      </c>
      <c r="C5" s="73">
        <v>5</v>
      </c>
      <c r="H5" t="s">
        <v>590</v>
      </c>
      <c r="K5" t="s">
        <v>594</v>
      </c>
    </row>
    <row r="6" spans="1:11" x14ac:dyDescent="0.35">
      <c r="A6" s="73" t="s">
        <v>68</v>
      </c>
      <c r="B6" s="73" t="s">
        <v>76</v>
      </c>
      <c r="C6" s="73">
        <v>6</v>
      </c>
      <c r="K6" t="s">
        <v>595</v>
      </c>
    </row>
    <row r="7" spans="1:11" x14ac:dyDescent="0.35">
      <c r="A7" s="73" t="s">
        <v>70</v>
      </c>
      <c r="B7" s="73" t="s">
        <v>77</v>
      </c>
      <c r="C7" s="73">
        <v>7</v>
      </c>
      <c r="K7" t="s">
        <v>596</v>
      </c>
    </row>
    <row r="8" spans="1:11" ht="16" x14ac:dyDescent="0.35">
      <c r="A8" s="73" t="s">
        <v>72</v>
      </c>
      <c r="B8" s="73" t="s">
        <v>78</v>
      </c>
      <c r="C8" s="73">
        <v>8</v>
      </c>
    </row>
    <row r="9" spans="1:11" x14ac:dyDescent="0.35">
      <c r="A9" s="73" t="s">
        <v>79</v>
      </c>
      <c r="B9" s="73" t="s">
        <v>80</v>
      </c>
      <c r="C9" s="73">
        <v>9</v>
      </c>
    </row>
    <row r="10" spans="1:11" ht="16" x14ac:dyDescent="0.35">
      <c r="A10" s="73" t="s">
        <v>81</v>
      </c>
      <c r="B10" s="73" t="s">
        <v>82</v>
      </c>
      <c r="C10" s="73">
        <v>10</v>
      </c>
    </row>
    <row r="11" spans="1:11" x14ac:dyDescent="0.35">
      <c r="A11" s="73" t="s">
        <v>83</v>
      </c>
      <c r="B11" s="73" t="s">
        <v>84</v>
      </c>
      <c r="C11" s="73">
        <v>11</v>
      </c>
    </row>
    <row r="12" spans="1:11" ht="16" x14ac:dyDescent="0.35">
      <c r="A12" s="73" t="s">
        <v>85</v>
      </c>
      <c r="B12" s="73" t="s">
        <v>86</v>
      </c>
      <c r="C12" s="73">
        <v>12</v>
      </c>
    </row>
    <row r="13" spans="1:11" ht="16" x14ac:dyDescent="0.35">
      <c r="A13" s="73" t="s">
        <v>87</v>
      </c>
      <c r="B13" s="73" t="s">
        <v>88</v>
      </c>
      <c r="C13" s="73">
        <v>13</v>
      </c>
    </row>
    <row r="14" spans="1:11" x14ac:dyDescent="0.35">
      <c r="A14" s="73" t="s">
        <v>89</v>
      </c>
      <c r="B14" s="73" t="s">
        <v>90</v>
      </c>
      <c r="C14" s="73">
        <v>14</v>
      </c>
    </row>
    <row r="15" spans="1:11" ht="16" x14ac:dyDescent="0.35">
      <c r="A15" s="73" t="s">
        <v>91</v>
      </c>
      <c r="B15" s="73" t="s">
        <v>92</v>
      </c>
      <c r="C15" s="73">
        <v>15</v>
      </c>
    </row>
    <row r="16" spans="1:11" x14ac:dyDescent="0.35">
      <c r="A16" s="73" t="s">
        <v>93</v>
      </c>
      <c r="B16" s="73" t="s">
        <v>94</v>
      </c>
      <c r="C16" s="73">
        <v>16</v>
      </c>
    </row>
    <row r="17" spans="1:3" ht="16" x14ac:dyDescent="0.35">
      <c r="A17" s="73" t="s">
        <v>95</v>
      </c>
      <c r="B17" s="73" t="s">
        <v>96</v>
      </c>
      <c r="C17" s="73">
        <v>17</v>
      </c>
    </row>
    <row r="18" spans="1:3" x14ac:dyDescent="0.35">
      <c r="A18" s="73" t="s">
        <v>97</v>
      </c>
      <c r="B18" s="73" t="s">
        <v>98</v>
      </c>
      <c r="C18" s="73">
        <v>18</v>
      </c>
    </row>
    <row r="19" spans="1:3" ht="16" x14ac:dyDescent="0.35">
      <c r="A19" s="73" t="s">
        <v>99</v>
      </c>
      <c r="B19" s="73" t="s">
        <v>100</v>
      </c>
      <c r="C19" s="73">
        <v>19</v>
      </c>
    </row>
    <row r="20" spans="1:3" ht="16" x14ac:dyDescent="0.35">
      <c r="A20" s="73" t="s">
        <v>101</v>
      </c>
      <c r="B20" s="73" t="s">
        <v>102</v>
      </c>
      <c r="C20" s="73">
        <v>20</v>
      </c>
    </row>
    <row r="21" spans="1:3" x14ac:dyDescent="0.35">
      <c r="A21" s="73" t="s">
        <v>103</v>
      </c>
      <c r="B21" s="73" t="s">
        <v>104</v>
      </c>
      <c r="C21" s="73">
        <v>21</v>
      </c>
    </row>
    <row r="22" spans="1:3" ht="16" x14ac:dyDescent="0.35">
      <c r="A22" s="73" t="s">
        <v>105</v>
      </c>
      <c r="B22" s="73" t="s">
        <v>106</v>
      </c>
      <c r="C22" s="73">
        <v>22</v>
      </c>
    </row>
    <row r="23" spans="1:3" ht="16" x14ac:dyDescent="0.35">
      <c r="A23" s="73" t="s">
        <v>107</v>
      </c>
      <c r="B23" s="73" t="s">
        <v>108</v>
      </c>
      <c r="C23" s="73">
        <v>23</v>
      </c>
    </row>
    <row r="24" spans="1:3" ht="16" x14ac:dyDescent="0.35">
      <c r="A24" s="73" t="s">
        <v>109</v>
      </c>
      <c r="B24" s="73" t="s">
        <v>110</v>
      </c>
      <c r="C24" s="73">
        <v>24</v>
      </c>
    </row>
    <row r="25" spans="1:3" ht="16" x14ac:dyDescent="0.35">
      <c r="A25" s="73" t="s">
        <v>111</v>
      </c>
      <c r="B25" s="73" t="s">
        <v>112</v>
      </c>
      <c r="C25" s="73">
        <v>25</v>
      </c>
    </row>
    <row r="26" spans="1:3" ht="16" x14ac:dyDescent="0.35">
      <c r="A26" s="73" t="s">
        <v>113</v>
      </c>
      <c r="B26" s="73" t="s">
        <v>114</v>
      </c>
      <c r="C26" s="73">
        <v>26</v>
      </c>
    </row>
    <row r="27" spans="1:3" ht="16" x14ac:dyDescent="0.35">
      <c r="A27" s="73" t="s">
        <v>115</v>
      </c>
      <c r="B27" s="73" t="s">
        <v>116</v>
      </c>
      <c r="C27" s="73">
        <v>27</v>
      </c>
    </row>
    <row r="28" spans="1:3" ht="16" x14ac:dyDescent="0.35">
      <c r="A28" s="73" t="s">
        <v>117</v>
      </c>
      <c r="B28" s="73" t="s">
        <v>118</v>
      </c>
      <c r="C28" s="73">
        <v>28</v>
      </c>
    </row>
    <row r="29" spans="1:3" ht="16" x14ac:dyDescent="0.35">
      <c r="A29" s="73" t="s">
        <v>119</v>
      </c>
      <c r="B29" s="73" t="s">
        <v>120</v>
      </c>
      <c r="C29" s="73">
        <v>29</v>
      </c>
    </row>
    <row r="30" spans="1:3" ht="16" x14ac:dyDescent="0.35">
      <c r="A30" s="73" t="s">
        <v>121</v>
      </c>
      <c r="B30" s="73" t="s">
        <v>122</v>
      </c>
      <c r="C30" s="73">
        <v>30</v>
      </c>
    </row>
    <row r="31" spans="1:3" x14ac:dyDescent="0.35">
      <c r="A31" s="73" t="s">
        <v>123</v>
      </c>
      <c r="B31" s="73" t="s">
        <v>124</v>
      </c>
      <c r="C31" s="73">
        <v>79</v>
      </c>
    </row>
    <row r="32" spans="1:3" x14ac:dyDescent="0.35">
      <c r="A32" s="73" t="s">
        <v>125</v>
      </c>
      <c r="B32" s="73" t="s">
        <v>126</v>
      </c>
      <c r="C32" s="73">
        <v>80</v>
      </c>
    </row>
    <row r="33" spans="1:3" ht="16" x14ac:dyDescent="0.35">
      <c r="A33" s="73" t="s">
        <v>127</v>
      </c>
      <c r="B33" s="73" t="s">
        <v>128</v>
      </c>
      <c r="C33" s="73">
        <v>81</v>
      </c>
    </row>
    <row r="34" spans="1:3" ht="16" x14ac:dyDescent="0.35">
      <c r="A34" s="73" t="s">
        <v>129</v>
      </c>
      <c r="B34" s="73" t="s">
        <v>130</v>
      </c>
      <c r="C34" s="73">
        <v>414</v>
      </c>
    </row>
    <row r="35" spans="1:3" ht="16" x14ac:dyDescent="0.35">
      <c r="A35" s="73" t="s">
        <v>131</v>
      </c>
      <c r="B35" s="73" t="s">
        <v>132</v>
      </c>
      <c r="C35" s="73">
        <v>415</v>
      </c>
    </row>
    <row r="36" spans="1:3" ht="16" x14ac:dyDescent="0.35">
      <c r="A36" s="73" t="s">
        <v>133</v>
      </c>
      <c r="B36" s="73" t="s">
        <v>134</v>
      </c>
      <c r="C36" s="73">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Guides</vt:lpstr>
      <vt:lpstr>Wind class</vt:lpstr>
      <vt:lpstr>Endlock</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2026-02-26T22:47:01Z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