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securitywindowshutt-my.sharepoint.com/personal/rob_hyrons_swsuk_co_uk/Documents/SWS product dev/Projects/P190 - Industrial EVO/Calculators/"/>
    </mc:Choice>
  </mc:AlternateContent>
  <xr:revisionPtr revIDLastSave="179" documentId="8_{A844E0BA-A576-434A-9D5B-F754D63831E3}" xr6:coauthVersionLast="47" xr6:coauthVersionMax="47" xr10:uidLastSave="{C0605DFC-28B1-4BBB-9427-693526DE3EA2}"/>
  <bookViews>
    <workbookView xWindow="13680" yWindow="1980" windowWidth="24210" windowHeight="18310" tabRatio="758" activeTab="2" xr2:uid="{00000000-000D-0000-FFFF-FFFF00000000}"/>
  </bookViews>
  <sheets>
    <sheet name="Overview" sheetId="4" r:id="rId1"/>
    <sheet name="Lath" sheetId="7" r:id="rId2"/>
    <sheet name="Endlock" sheetId="16" r:id="rId3"/>
    <sheet name="Bottom lath" sheetId="9" r:id="rId4"/>
    <sheet name="Guides" sheetId="12" r:id="rId5"/>
    <sheet name="Axles" sheetId="6" r:id="rId6"/>
    <sheet name="Motors" sheetId="5" r:id="rId7"/>
    <sheet name="Chaindrive" sheetId="11" r:id="rId8"/>
    <sheet name="Chain" sheetId="15" r:id="rId9"/>
    <sheet name="Bearings" sheetId="10" r:id="rId10"/>
    <sheet name="SafetyB" sheetId="8" r:id="rId11"/>
    <sheet name="Endplate" sheetId="13" r:id="rId12"/>
    <sheet name="Wicket door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5" l="1"/>
  <c r="H8" i="15"/>
  <c r="H7" i="15"/>
  <c r="H6" i="15"/>
  <c r="H5" i="15"/>
  <c r="H4" i="15"/>
  <c r="H3" i="15"/>
  <c r="F21" i="13" l="1"/>
  <c r="F20" i="13"/>
  <c r="F4" i="6"/>
  <c r="F3" i="6"/>
  <c r="F2" i="6"/>
  <c r="C80" i="5"/>
  <c r="C81" i="5"/>
  <c r="C82" i="5"/>
  <c r="C83" i="5"/>
  <c r="C62" i="5"/>
  <c r="C63" i="5"/>
  <c r="C71" i="5"/>
  <c r="C69" i="5"/>
  <c r="C70" i="5"/>
  <c r="C68" i="5"/>
  <c r="L7" i="6"/>
  <c r="F7" i="6"/>
  <c r="L6" i="6"/>
  <c r="L8" i="6"/>
  <c r="L9" i="6"/>
  <c r="L10" i="6"/>
  <c r="L11" i="6"/>
  <c r="L12" i="6"/>
  <c r="L13" i="6"/>
  <c r="L14" i="6"/>
  <c r="L15" i="6"/>
  <c r="L16" i="6"/>
  <c r="L17" i="6"/>
  <c r="L5" i="6"/>
  <c r="D4" i="12"/>
  <c r="D5" i="12"/>
  <c r="D6" i="12"/>
  <c r="D3" i="12"/>
  <c r="C4" i="12"/>
  <c r="C5" i="12"/>
  <c r="C6" i="12"/>
  <c r="C3" i="12"/>
  <c r="F16" i="13"/>
  <c r="F17" i="13"/>
  <c r="F18" i="13"/>
  <c r="F19" i="13"/>
  <c r="F9" i="13"/>
  <c r="F10" i="13"/>
  <c r="F11" i="13"/>
  <c r="F12" i="13"/>
  <c r="F13" i="13"/>
  <c r="F14" i="13"/>
  <c r="F8" i="13"/>
  <c r="F4" i="13"/>
  <c r="F5" i="13"/>
  <c r="F6" i="13"/>
  <c r="F3" i="13"/>
  <c r="C12" i="5"/>
  <c r="C11" i="5"/>
  <c r="C20" i="5"/>
  <c r="C21" i="5"/>
  <c r="C22" i="5"/>
  <c r="C23" i="5"/>
  <c r="C24" i="5"/>
  <c r="C25" i="5"/>
  <c r="C26" i="5"/>
  <c r="C16" i="5"/>
  <c r="C17" i="5"/>
  <c r="C18" i="5"/>
  <c r="C19" i="5"/>
  <c r="C15" i="5"/>
  <c r="C78" i="5" l="1"/>
  <c r="C75" i="5"/>
  <c r="C76" i="5"/>
  <c r="C77" i="5"/>
  <c r="D9" i="10"/>
  <c r="D8" i="10"/>
  <c r="D7" i="10"/>
  <c r="D6" i="10"/>
  <c r="F13" i="6"/>
  <c r="C74" i="5"/>
  <c r="D43" i="11"/>
  <c r="I43" i="11" s="1"/>
  <c r="D42" i="11"/>
  <c r="G42" i="11" s="1"/>
  <c r="D41" i="11"/>
  <c r="G41" i="11" s="1"/>
  <c r="D40" i="11"/>
  <c r="I40" i="11" s="1"/>
  <c r="D39" i="11"/>
  <c r="G39" i="11" s="1"/>
  <c r="D38" i="11"/>
  <c r="G38" i="11" s="1"/>
  <c r="D60" i="5" s="1"/>
  <c r="D23" i="11"/>
  <c r="G23" i="11" s="1"/>
  <c r="D54" i="5" s="1"/>
  <c r="C55" i="5" s="1"/>
  <c r="D22" i="11"/>
  <c r="G22" i="11" s="1"/>
  <c r="D55" i="5" s="1"/>
  <c r="C56" i="5" s="1"/>
  <c r="D21" i="11"/>
  <c r="G21" i="11" s="1"/>
  <c r="D56" i="5" s="1"/>
  <c r="C57" i="5" s="1"/>
  <c r="D20" i="11"/>
  <c r="G20" i="11" s="1"/>
  <c r="D19" i="11"/>
  <c r="G19" i="11" s="1"/>
  <c r="D18" i="11"/>
  <c r="G18" i="11" s="1"/>
  <c r="E53" i="5"/>
  <c r="D9" i="11"/>
  <c r="G9" i="11" s="1"/>
  <c r="D8" i="11"/>
  <c r="G8" i="11" s="1"/>
  <c r="D7" i="11"/>
  <c r="G7" i="11" s="1"/>
  <c r="D6" i="11"/>
  <c r="G6" i="11" s="1"/>
  <c r="D5" i="11"/>
  <c r="G5" i="11" s="1"/>
  <c r="D4" i="11"/>
  <c r="G4" i="11" s="1"/>
  <c r="D30" i="11"/>
  <c r="G30" i="11" s="1"/>
  <c r="D29" i="11"/>
  <c r="G29" i="11" s="1"/>
  <c r="D28" i="11"/>
  <c r="G28" i="11" s="1"/>
  <c r="D57" i="5" s="1"/>
  <c r="C60" i="5" s="1"/>
  <c r="D27" i="11"/>
  <c r="G27" i="11" s="1"/>
  <c r="D26" i="11"/>
  <c r="G26" i="11" s="1"/>
  <c r="D25" i="11"/>
  <c r="G25" i="11" s="1"/>
  <c r="F8" i="6"/>
  <c r="F17" i="6"/>
  <c r="F16" i="6"/>
  <c r="F15" i="6"/>
  <c r="C46" i="5"/>
  <c r="C45" i="5"/>
  <c r="C44" i="5"/>
  <c r="C43" i="5"/>
  <c r="C42" i="5"/>
  <c r="C41" i="5"/>
  <c r="C40" i="5"/>
  <c r="C39" i="5"/>
  <c r="D14" i="11"/>
  <c r="G14" i="11" s="1"/>
  <c r="D15" i="11"/>
  <c r="G15" i="11" s="1"/>
  <c r="D16" i="11"/>
  <c r="G16" i="11" s="1"/>
  <c r="D12" i="11"/>
  <c r="I12" i="11" s="1"/>
  <c r="D13" i="11"/>
  <c r="I13" i="11" s="1"/>
  <c r="D11" i="11"/>
  <c r="I11" i="11" s="1"/>
  <c r="F14" i="6"/>
  <c r="D4" i="10"/>
  <c r="D3" i="10"/>
  <c r="F12" i="6"/>
  <c r="C65" i="5"/>
  <c r="C66" i="5"/>
  <c r="C67" i="5"/>
  <c r="C72" i="5"/>
  <c r="C73" i="5"/>
  <c r="C64" i="5"/>
  <c r="F11" i="6"/>
  <c r="I22" i="11" l="1"/>
  <c r="E55" i="5" s="1"/>
  <c r="I23" i="11"/>
  <c r="E54" i="5" s="1"/>
  <c r="I29" i="11"/>
  <c r="I42" i="11"/>
  <c r="I28" i="11"/>
  <c r="E57" i="5" s="1"/>
  <c r="I21" i="11"/>
  <c r="E56" i="5" s="1"/>
  <c r="I20" i="11"/>
  <c r="I19" i="11"/>
  <c r="I25" i="11"/>
  <c r="I27" i="11"/>
  <c r="I30" i="11"/>
  <c r="I18" i="11"/>
  <c r="I26" i="11"/>
  <c r="I38" i="11"/>
  <c r="E60" i="5" s="1"/>
  <c r="I39" i="11"/>
  <c r="G40" i="11"/>
  <c r="I41" i="11"/>
  <c r="G43" i="11"/>
  <c r="G13" i="11"/>
  <c r="I14" i="11"/>
  <c r="I16" i="11"/>
  <c r="I15" i="11"/>
  <c r="G12" i="11"/>
  <c r="G11" i="11"/>
  <c r="I8" i="11"/>
  <c r="I6" i="11"/>
  <c r="I4" i="11"/>
  <c r="I9" i="11"/>
  <c r="I7" i="11"/>
  <c r="I5" i="11"/>
  <c r="F6" i="6"/>
  <c r="F9" i="6"/>
  <c r="F10" i="6"/>
  <c r="F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8AFF65BF-FD04-48FC-AEF5-AA10EB22293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if curtain build by lath is selected then this information is used to calulate total curtain weight</t>
        </r>
      </text>
    </comment>
    <comment ref="D1" authorId="0" shapeId="0" xr:uid="{AA48177C-8E33-49A4-9144-CFAA2A78F965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compressed lath height of one lath sitting on another. No adjustment of guide width if lath are not truly vertical. </t>
        </r>
      </text>
    </comment>
    <comment ref="E1" authorId="0" shapeId="0" xr:uid="{9F128C17-0597-4AB5-9319-1AD134C8685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height including quirk lift when the curtain is lifting, to calculate the roll diameter</t>
        </r>
      </text>
    </comment>
    <comment ref="F1" authorId="0" shapeId="0" xr:uid="{CD83C146-519E-4D93-A49C-77C95D0C263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effective thickness to calulate the roll diameter</t>
        </r>
      </text>
    </comment>
    <comment ref="J1" authorId="0" shapeId="0" xr:uid="{B4A9A93F-A582-4CD4-93A9-668BE5D144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mm4</t>
        </r>
      </text>
    </comment>
    <comment ref="K1" authorId="0" shapeId="0" xr:uid="{9F54BE93-34A6-4DCD-BA0B-00B82197A06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F1" authorId="0" shapeId="0" xr:uid="{2C9B7025-8986-4E9D-B882-6667505A4E88}">
      <text>
        <r>
          <rPr>
            <b/>
            <sz val="9"/>
            <color indexed="81"/>
            <rFont val="Tahoma"/>
            <charset val="1"/>
          </rPr>
          <t>robert hyrons:</t>
        </r>
        <r>
          <rPr>
            <sz val="9"/>
            <color indexed="81"/>
            <rFont val="Tahoma"/>
            <charset val="1"/>
          </rPr>
          <t xml:space="preserve">
How far the end protrudes past the lath </t>
        </r>
      </text>
    </comment>
    <comment ref="E9" authorId="0" shapeId="0" xr:uid="{44B232F7-8F27-46C6-A094-F71BAE6B943E}">
      <text>
        <r>
          <rPr>
            <b/>
            <sz val="9"/>
            <color indexed="81"/>
            <rFont val="Tahoma"/>
            <charset val="1"/>
          </rPr>
          <t>robert hyrons:</t>
        </r>
        <r>
          <rPr>
            <sz val="9"/>
            <color indexed="81"/>
            <rFont val="Tahoma"/>
            <charset val="1"/>
          </rPr>
          <t xml:space="preserve">
need to confirm this info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G1" authorId="0" shapeId="0" xr:uid="{B6CAEEEC-3965-48AC-ABDB-90025E3B76F3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Check what grame material is being bought in and match for axle calculation.
Young's Modulus (MPa)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4C0CB928-4C3B-4E61-A506-144EE9B27C9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generated so the range from the last motor to the next size can be calculated.</t>
        </r>
      </text>
    </comment>
    <comment ref="H1" authorId="0" shapeId="0" xr:uid="{7393718F-EF8D-461F-89C4-7A0866D3C15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form the motor end to the crown wheel for axle deduction logic</t>
        </r>
      </text>
    </comment>
    <comment ref="I1" authorId="0" shapeId="0" xr:uid="{F2E75BA1-F5A9-4F16-8954-2A3C4E08DE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used to ensure the motor size is not larger that the axle it fit into.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2" authorId="0" shapeId="0" xr:uid="{EC1481A7-B545-49FC-A0C1-0473B7759E24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number of teeth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D1" authorId="0" shapeId="0" xr:uid="{9DA76808-8736-485D-909A-D9032DF44AD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needs confirming with supplier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680B1BE3-3686-4262-8DBA-BDEB6ADD9486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current load info not verified, needs checking</t>
        </r>
      </text>
    </comment>
    <comment ref="G1" authorId="0" shapeId="0" xr:uid="{C212F676-8F98-4020-9899-8B9BD0CC502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from guide or angle attachment to the endplat outter</t>
        </r>
      </text>
    </comment>
  </commentList>
</comments>
</file>

<file path=xl/sharedStrings.xml><?xml version="1.0" encoding="utf-8"?>
<sst xmlns="http://schemas.openxmlformats.org/spreadsheetml/2006/main" count="753" uniqueCount="313">
  <si>
    <t>Name</t>
  </si>
  <si>
    <t>Votage</t>
  </si>
  <si>
    <t>NRG 50</t>
  </si>
  <si>
    <t>NRG 100</t>
  </si>
  <si>
    <t>NRG 150</t>
  </si>
  <si>
    <t>ID</t>
  </si>
  <si>
    <t>Kgs/ m2</t>
  </si>
  <si>
    <t>Thickness</t>
  </si>
  <si>
    <t>Friction %</t>
  </si>
  <si>
    <t>102 x 1.6</t>
  </si>
  <si>
    <t>102 x 3.6</t>
  </si>
  <si>
    <t>139 x 3</t>
  </si>
  <si>
    <t>Stock_code</t>
  </si>
  <si>
    <t>Diameter</t>
  </si>
  <si>
    <t>Wall Thickness</t>
  </si>
  <si>
    <t>RPM</t>
  </si>
  <si>
    <t>NRG 50 with override</t>
  </si>
  <si>
    <t>NRG 350  with override</t>
  </si>
  <si>
    <t>NRG 230   with override</t>
  </si>
  <si>
    <t>NRG 100  with override</t>
  </si>
  <si>
    <t>NRG 150 with override</t>
  </si>
  <si>
    <t>Mounting type</t>
  </si>
  <si>
    <t>Tubular</t>
  </si>
  <si>
    <t>Direct drive</t>
  </si>
  <si>
    <t>DDO 170</t>
  </si>
  <si>
    <t>DDO 260</t>
  </si>
  <si>
    <t>DDO 350</t>
  </si>
  <si>
    <t>DD0 500</t>
  </si>
  <si>
    <t>DD0 650</t>
  </si>
  <si>
    <t>DDO 750</t>
  </si>
  <si>
    <t>DDO 1000</t>
  </si>
  <si>
    <t>Torque (Nm) min</t>
  </si>
  <si>
    <t>Torque (Nm) max</t>
  </si>
  <si>
    <t>Head offset</t>
  </si>
  <si>
    <t>Tube diameter</t>
  </si>
  <si>
    <t>Lath weight / m length</t>
  </si>
  <si>
    <t>Material grade</t>
  </si>
  <si>
    <t>Density (kg/m3)</t>
  </si>
  <si>
    <t>GA100/10GD</t>
  </si>
  <si>
    <t>GA17/15GD</t>
  </si>
  <si>
    <t>GA25/15GD</t>
  </si>
  <si>
    <t>GA35/15GD</t>
  </si>
  <si>
    <t>GA45/15GD</t>
  </si>
  <si>
    <t>GA55/15GD</t>
  </si>
  <si>
    <t>Ellard</t>
  </si>
  <si>
    <t>RSB-G</t>
  </si>
  <si>
    <t>GDB 18</t>
  </si>
  <si>
    <t>TA4</t>
  </si>
  <si>
    <t>Operating Torque (Nm)</t>
  </si>
  <si>
    <t>Max Safety Torque (Nm)</t>
  </si>
  <si>
    <t>Max Locking Speed (RPM)</t>
  </si>
  <si>
    <t>Manufacture</t>
  </si>
  <si>
    <t>RSB 1 / 2 (RSB1-30)</t>
  </si>
  <si>
    <t>RSB 2 / 3 (RSB1-40)</t>
  </si>
  <si>
    <t>RSB 4 (PCM10A)</t>
  </si>
  <si>
    <t>Requires additional saftey brake</t>
  </si>
  <si>
    <t>Yes</t>
  </si>
  <si>
    <t>No</t>
  </si>
  <si>
    <t>Alternate name</t>
  </si>
  <si>
    <t>5.5" 6 swg</t>
  </si>
  <si>
    <t>4" 10 swg</t>
  </si>
  <si>
    <t>4" 16 swg</t>
  </si>
  <si>
    <t>7 5/8th" 6swg</t>
  </si>
  <si>
    <t>WM95 Rail and rubber [1.2kg/m]</t>
  </si>
  <si>
    <t>Bottom lath name</t>
  </si>
  <si>
    <t>BLath weight / m length</t>
  </si>
  <si>
    <t>T-Rail  3.2kg/m</t>
  </si>
  <si>
    <t>L-Rail  2.1kg/m</t>
  </si>
  <si>
    <t>RD80</t>
  </si>
  <si>
    <t>RD150</t>
  </si>
  <si>
    <t>Timmer</t>
  </si>
  <si>
    <t>Marantec</t>
  </si>
  <si>
    <t>RSB-1-18a</t>
  </si>
  <si>
    <t>Door max weight in kgs on 100mm axle</t>
  </si>
  <si>
    <t>Shaft size</t>
  </si>
  <si>
    <t>30mm</t>
  </si>
  <si>
    <t>newtons</t>
  </si>
  <si>
    <t>load capacity in kgs</t>
  </si>
  <si>
    <t>Bearing name</t>
  </si>
  <si>
    <t>40mm</t>
  </si>
  <si>
    <t>55mm</t>
  </si>
  <si>
    <t>T-Rail  with wireless-rubber 4.2kg/m</t>
  </si>
  <si>
    <t>T-Rail  with D-rubber 4kg/m</t>
  </si>
  <si>
    <t>L-Rail with wireless-rubber 2.9kg/m</t>
  </si>
  <si>
    <t>WM95 Rail with wireless-rubber 2.1kg/m</t>
  </si>
  <si>
    <t>8 5/8" 4swg</t>
  </si>
  <si>
    <t>229 x 5.9</t>
  </si>
  <si>
    <t>219 x 5.9</t>
  </si>
  <si>
    <t>Plate wheel</t>
  </si>
  <si>
    <t>Sprocket teeth</t>
  </si>
  <si>
    <t>Gear ratio</t>
  </si>
  <si>
    <t>chain size</t>
  </si>
  <si>
    <t>1/2"</t>
  </si>
  <si>
    <t>Motor nm</t>
  </si>
  <si>
    <t>BLath height</t>
  </si>
  <si>
    <t>Hangdown</t>
  </si>
  <si>
    <t>N/A</t>
  </si>
  <si>
    <t>Driveshaft diameter mm</t>
  </si>
  <si>
    <t>GFA</t>
  </si>
  <si>
    <t>MDF05 </t>
  </si>
  <si>
    <t>MDF20</t>
  </si>
  <si>
    <t>MDF30</t>
  </si>
  <si>
    <t>MDF42</t>
  </si>
  <si>
    <t>MDF50</t>
  </si>
  <si>
    <t>MDF60</t>
  </si>
  <si>
    <t>MDF60HD</t>
  </si>
  <si>
    <t>MDF70</t>
  </si>
  <si>
    <t>MDF70HD</t>
  </si>
  <si>
    <t>244,5 x 6,3</t>
  </si>
  <si>
    <t>273,0 x 6,3</t>
  </si>
  <si>
    <t>Weight</t>
  </si>
  <si>
    <t xml:space="preserve">SWS stocked </t>
  </si>
  <si>
    <t>no</t>
  </si>
  <si>
    <t>Somfy</t>
  </si>
  <si>
    <t>Chain drive</t>
  </si>
  <si>
    <t>effective nm</t>
  </si>
  <si>
    <t>effective RPM</t>
  </si>
  <si>
    <t>Voltage</t>
  </si>
  <si>
    <t>Motor</t>
  </si>
  <si>
    <t>Ranger 70 1ph</t>
  </si>
  <si>
    <t>Ranger 90 1ph</t>
  </si>
  <si>
    <t>Ranger 90 3ph</t>
  </si>
  <si>
    <t>Ranger140 3ph</t>
  </si>
  <si>
    <t>Ranger220 3ph</t>
  </si>
  <si>
    <t>Ranger 90 1:3.8 - 3ph</t>
  </si>
  <si>
    <t>Ranger 90 1:3 - 3ph</t>
  </si>
  <si>
    <t>Ranger 90 1:3 - 1ph</t>
  </si>
  <si>
    <t>GA75/15GD</t>
  </si>
  <si>
    <t>GA180/06GD</t>
  </si>
  <si>
    <t>GA260/05GD</t>
  </si>
  <si>
    <t>Width</t>
  </si>
  <si>
    <t>Brush front</t>
  </si>
  <si>
    <t>Brush back</t>
  </si>
  <si>
    <t>this is not used by sws yet.</t>
  </si>
  <si>
    <t>This over view explaines the working of this file and how it feeds information to the online calculator.</t>
  </si>
  <si>
    <t>Each tab hold all the properties of componets to make up all the calculations required for making a roller shutter to a given spec.</t>
  </si>
  <si>
    <t>Size</t>
  </si>
  <si>
    <t>Material</t>
  </si>
  <si>
    <t xml:space="preserve">EVO 350 </t>
  </si>
  <si>
    <t>Max load kgs</t>
  </si>
  <si>
    <t>Steel</t>
  </si>
  <si>
    <t>EVO 300</t>
  </si>
  <si>
    <t>EVO 400</t>
  </si>
  <si>
    <t>EVO 450</t>
  </si>
  <si>
    <t>Thickness mm</t>
  </si>
  <si>
    <t>Industrial  350</t>
  </si>
  <si>
    <t>Offset</t>
  </si>
  <si>
    <t>Industrial  400</t>
  </si>
  <si>
    <t>Industrial  450</t>
  </si>
  <si>
    <t>Industrial  500</t>
  </si>
  <si>
    <t>Industrial  550</t>
  </si>
  <si>
    <t>Industrial  600</t>
  </si>
  <si>
    <t>Industrial  300</t>
  </si>
  <si>
    <t>Alumnium</t>
  </si>
  <si>
    <t>193 x6.3</t>
  </si>
  <si>
    <t>8 5/8th" 3swg</t>
  </si>
  <si>
    <t>193 x4.8</t>
  </si>
  <si>
    <t>168 x 4.8</t>
  </si>
  <si>
    <t>139 x 4.8</t>
  </si>
  <si>
    <t>127 x 4.8</t>
  </si>
  <si>
    <t>Compressed lath height</t>
  </si>
  <si>
    <t>uncompressed lath height</t>
  </si>
  <si>
    <t>65 straight</t>
  </si>
  <si>
    <t>100 straight</t>
  </si>
  <si>
    <t>65 wind</t>
  </si>
  <si>
    <t>100 wind</t>
  </si>
  <si>
    <t>H17</t>
  </si>
  <si>
    <t>H25</t>
  </si>
  <si>
    <t>H30</t>
  </si>
  <si>
    <t>H40s</t>
  </si>
  <si>
    <t>Ranger 90 1:4.75- 3ph</t>
  </si>
  <si>
    <t>max width</t>
  </si>
  <si>
    <t>UCFL206 - 4 hole 30mm</t>
  </si>
  <si>
    <t>UCF208 - 4 hole 40mm</t>
  </si>
  <si>
    <t>UCF211- 4 hole 55mm</t>
  </si>
  <si>
    <t>UCF212 - ?</t>
  </si>
  <si>
    <t>?</t>
  </si>
  <si>
    <t>Height</t>
  </si>
  <si>
    <t>Standard</t>
  </si>
  <si>
    <t>Euro door</t>
  </si>
  <si>
    <t>Ranger140 1:4.75 3ph</t>
  </si>
  <si>
    <t xml:space="preserve">Ranger220 1:4 3ph </t>
  </si>
  <si>
    <t>GA360/05GD</t>
  </si>
  <si>
    <t>GA360/09GD</t>
  </si>
  <si>
    <t>GA480/09GD</t>
  </si>
  <si>
    <t>GA4500/05GD</t>
  </si>
  <si>
    <t>Jet 10</t>
  </si>
  <si>
    <t>Meteor 20</t>
  </si>
  <si>
    <t>Gemini 25</t>
  </si>
  <si>
    <t>Apollo 35</t>
  </si>
  <si>
    <t>Mariner 40</t>
  </si>
  <si>
    <t>Vectran 50</t>
  </si>
  <si>
    <t>ORION 55</t>
  </si>
  <si>
    <t>Vega 60</t>
  </si>
  <si>
    <t>Antares 70</t>
  </si>
  <si>
    <t>Sirius 80</t>
  </si>
  <si>
    <t>Jupiter 85</t>
  </si>
  <si>
    <t>Titan 100</t>
  </si>
  <si>
    <t>Taurus 120</t>
  </si>
  <si>
    <t>Wattage</t>
  </si>
  <si>
    <t>DDO 300</t>
  </si>
  <si>
    <t>TA 1/2 RD</t>
  </si>
  <si>
    <t>TA 2/3 RD</t>
  </si>
  <si>
    <t>TA3 RD</t>
  </si>
  <si>
    <t>TA4 RD</t>
  </si>
  <si>
    <t>77t with tripel chamber rubber</t>
  </si>
  <si>
    <t>75mm Wind  22swg Solid 10.2kg/sqm</t>
  </si>
  <si>
    <t>75mm Wind 20swg Solid 12.7kg/sqm</t>
  </si>
  <si>
    <t>75mm Wind  18swg Solid 16.9kg/sqm</t>
  </si>
  <si>
    <t>75mm 18swg, Solid 16.9kg/sqm</t>
  </si>
  <si>
    <t>75mm 20swg, Solid 12.7kg/sqm</t>
  </si>
  <si>
    <t>75mm 22swg, Perforated 8.3kg/sqm</t>
  </si>
  <si>
    <t>75mm Wind 22swg, Perforated 8.3kg/sqm</t>
  </si>
  <si>
    <t>75mm 20 swg, Perforated 10.5kg/sqm</t>
  </si>
  <si>
    <t>75mm Wind 20swg, Perforated 10.5kg/sqm</t>
  </si>
  <si>
    <t>75mm 18swg, Perforated 14kg/sqm</t>
  </si>
  <si>
    <t>75mm 22 swg Brickbond 7.5kg/sqm</t>
  </si>
  <si>
    <t>75mm Wind 18swg, Perforated 14kg/sqm</t>
  </si>
  <si>
    <t>75mm Wind 22swg Brickbond 7.5kg/sqm</t>
  </si>
  <si>
    <t>75mm  20swg, Brickbond 9.7kg/sqm</t>
  </si>
  <si>
    <t>75mm Wind  20swg, Brickbond 9.7kg/sqm</t>
  </si>
  <si>
    <t>77t  11.4 kgs/sqm</t>
  </si>
  <si>
    <t>95mm  WM95 11.9kg.sqm</t>
  </si>
  <si>
    <t>95mm  WM95 13.3kg.sqm</t>
  </si>
  <si>
    <t>100mm Glav  Insulated 22kg/sqm</t>
  </si>
  <si>
    <t>TA5 - RD</t>
  </si>
  <si>
    <t>TA6 - RD</t>
  </si>
  <si>
    <t>18s</t>
  </si>
  <si>
    <t>Lath image</t>
  </si>
  <si>
    <t>95mm Vision  WM95 12kg.sqm</t>
  </si>
  <si>
    <t>Simu</t>
  </si>
  <si>
    <t xml:space="preserve">T845M </t>
  </si>
  <si>
    <t>T960M</t>
  </si>
  <si>
    <t>Stop distance</t>
  </si>
  <si>
    <t>SB image</t>
  </si>
  <si>
    <t>Fixing holes</t>
  </si>
  <si>
    <t>Allowable Bending Stress (MPa)</t>
  </si>
  <si>
    <t>Moment of inertia iy</t>
  </si>
  <si>
    <t>Curtain cutback</t>
  </si>
  <si>
    <t>6" 6 swg</t>
  </si>
  <si>
    <t>5.5" 10 swg</t>
  </si>
  <si>
    <t>inches</t>
  </si>
  <si>
    <t>127 x 3.2</t>
  </si>
  <si>
    <t>Chain Size</t>
  </si>
  <si>
    <t>Sprocket Size (no. Teeth)</t>
  </si>
  <si>
    <t>Platewheel Size (no. Teeth)</t>
  </si>
  <si>
    <t>5/8"</t>
  </si>
  <si>
    <t>Bore size mm</t>
  </si>
  <si>
    <t>30/40</t>
  </si>
  <si>
    <t>3/4"</t>
  </si>
  <si>
    <t>40/50</t>
  </si>
  <si>
    <t>1"</t>
  </si>
  <si>
    <t>50/60/80</t>
  </si>
  <si>
    <t>1 1/4"</t>
  </si>
  <si>
    <t>60/80</t>
  </si>
  <si>
    <t>Limit turns</t>
  </si>
  <si>
    <t>Limit turn</t>
  </si>
  <si>
    <t>Chain Breaking Strain</t>
  </si>
  <si>
    <t>Pitch (mm)</t>
  </si>
  <si>
    <t>JM150</t>
  </si>
  <si>
    <t>JM500</t>
  </si>
  <si>
    <t>JM750</t>
  </si>
  <si>
    <t>Link</t>
  </si>
  <si>
    <t>Platewheel Diameter</t>
  </si>
  <si>
    <t>GA10/15RD</t>
  </si>
  <si>
    <t>GA65/15GD</t>
  </si>
  <si>
    <t>GfA</t>
  </si>
  <si>
    <t>GA85/10GD</t>
  </si>
  <si>
    <t>GA140/07GD</t>
  </si>
  <si>
    <t>GA17M/10WRD</t>
  </si>
  <si>
    <t>GA25M/10WRD</t>
  </si>
  <si>
    <t>GA25/15WGD</t>
  </si>
  <si>
    <t>GA45/07WGD</t>
  </si>
  <si>
    <t>Cycles Per Hour</t>
  </si>
  <si>
    <t>Ranger150</t>
  </si>
  <si>
    <t>Ranger150 3ph</t>
  </si>
  <si>
    <t>Ranger 150</t>
  </si>
  <si>
    <t>Shape</t>
  </si>
  <si>
    <t>Circular</t>
  </si>
  <si>
    <t>Octagonal</t>
  </si>
  <si>
    <t xml:space="preserve">Moment of inertia </t>
  </si>
  <si>
    <t>Stock code</t>
  </si>
  <si>
    <t>70mm</t>
  </si>
  <si>
    <t>70mm Oct</t>
  </si>
  <si>
    <t>60mm Oct</t>
  </si>
  <si>
    <t>60mm</t>
  </si>
  <si>
    <t>70mm 1.5</t>
  </si>
  <si>
    <t>135 Ali</t>
  </si>
  <si>
    <t>180 Ali</t>
  </si>
  <si>
    <t>205 Ali</t>
  </si>
  <si>
    <t>250 Ali</t>
  </si>
  <si>
    <t>300 Ali</t>
  </si>
  <si>
    <t>350 Ali</t>
  </si>
  <si>
    <t>Breaking Strain in n</t>
  </si>
  <si>
    <t>5" 10 swg</t>
  </si>
  <si>
    <t>5" 6 swg</t>
  </si>
  <si>
    <t>vision percentage</t>
  </si>
  <si>
    <t>75mm  22swg, Solid 10.2kg/sqm</t>
  </si>
  <si>
    <t xml:space="preserve">Penetration </t>
  </si>
  <si>
    <t>Description</t>
  </si>
  <si>
    <t>associated lath</t>
  </si>
  <si>
    <t>material</t>
  </si>
  <si>
    <t>75mm plastic</t>
  </si>
  <si>
    <t>75mm</t>
  </si>
  <si>
    <t>75mm cast</t>
  </si>
  <si>
    <t>plastic</t>
  </si>
  <si>
    <t>steel</t>
  </si>
  <si>
    <t>weight in grams</t>
  </si>
  <si>
    <t>offset in mm</t>
  </si>
  <si>
    <t>75mm wind</t>
  </si>
  <si>
    <t>77t</t>
  </si>
  <si>
    <t>77t plastic</t>
  </si>
  <si>
    <t>95mm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</si>
</sst>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rgb="FF1A1C1E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2"/>
    </xf>
    <xf numFmtId="0" fontId="14" fillId="0" borderId="0" xfId="0" applyFont="1" applyAlignment="1">
      <alignment horizontal="left" vertical="center" wrapText="1" indent="3"/>
    </xf>
    <xf numFmtId="0" fontId="13" fillId="0" borderId="0" xfId="0" applyFont="1" applyAlignment="1">
      <alignment horizontal="left" vertical="center" wrapText="1" indent="3"/>
    </xf>
    <xf numFmtId="0" fontId="5" fillId="4" borderId="1" xfId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>
      <alignment horizontal="center"/>
    </xf>
    <xf numFmtId="1" fontId="0" fillId="0" borderId="0" xfId="0" applyNumberFormat="1"/>
    <xf numFmtId="0" fontId="3" fillId="0" borderId="0" xfId="2" applyFont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3" fillId="5" borderId="1" xfId="2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/>
      <protection hidden="1"/>
    </xf>
    <xf numFmtId="2" fontId="5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 applyProtection="1">
      <alignment horizontal="center" vertical="center" wrapText="1"/>
      <protection hidden="1"/>
    </xf>
    <xf numFmtId="2" fontId="3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left"/>
      <protection hidden="1"/>
    </xf>
    <xf numFmtId="2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/>
      <protection hidden="1"/>
    </xf>
    <xf numFmtId="0" fontId="5" fillId="4" borderId="0" xfId="1" applyFont="1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6" fillId="0" borderId="0" xfId="0" applyFont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</cellXfs>
  <cellStyles count="3">
    <cellStyle name="20% - Accent1 2" xfId="1" xr:uid="{4B6C72F7-C4CA-450E-9C13-94CEF72F8B8D}"/>
    <cellStyle name="Normal" xfId="0" builtinId="0"/>
    <cellStyle name="Normal 2" xfId="2" xr:uid="{51BAEE36-5A10-4116-91F7-14A2F23EB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12</xdr:row>
      <xdr:rowOff>6350</xdr:rowOff>
    </xdr:from>
    <xdr:to>
      <xdr:col>1</xdr:col>
      <xdr:colOff>1611569</xdr:colOff>
      <xdr:row>25</xdr:row>
      <xdr:rowOff>83108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78874-C390-4A19-A2DA-4DC297D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16150"/>
          <a:ext cx="1535369" cy="2470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69953</xdr:colOff>
      <xdr:row>1</xdr:row>
      <xdr:rowOff>0</xdr:rowOff>
    </xdr:from>
    <xdr:to>
      <xdr:col>11</xdr:col>
      <xdr:colOff>542361</xdr:colOff>
      <xdr:row>1</xdr:row>
      <xdr:rowOff>469900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D93F4-1F4D-F035-B643-A544D5603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2003" y="50165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</xdr:row>
      <xdr:rowOff>44450</xdr:rowOff>
    </xdr:from>
    <xdr:to>
      <xdr:col>11</xdr:col>
      <xdr:colOff>567658</xdr:colOff>
      <xdr:row>4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D1B30-7A6B-45D4-8CD6-F6243F4E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15621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5</xdr:row>
      <xdr:rowOff>31750</xdr:rowOff>
    </xdr:from>
    <xdr:to>
      <xdr:col>11</xdr:col>
      <xdr:colOff>554958</xdr:colOff>
      <xdr:row>5</xdr:row>
      <xdr:rowOff>501650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756932-BBB6-4DCA-9C5E-46375B04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25654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153306</xdr:colOff>
      <xdr:row>22</xdr:row>
      <xdr:rowOff>1815</xdr:rowOff>
    </xdr:from>
    <xdr:to>
      <xdr:col>11</xdr:col>
      <xdr:colOff>529157</xdr:colOff>
      <xdr:row>22</xdr:row>
      <xdr:rowOff>478065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FAB9CE5-2A6A-5480-88C8-DE17F1AB0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1706" y="11170558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24</xdr:row>
      <xdr:rowOff>19050</xdr:rowOff>
    </xdr:from>
    <xdr:to>
      <xdr:col>11</xdr:col>
      <xdr:colOff>574641</xdr:colOff>
      <xdr:row>24</xdr:row>
      <xdr:rowOff>482600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F018E7-5D0A-66B3-C033-B340F565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12204700"/>
          <a:ext cx="485741" cy="4635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146050</xdr:colOff>
      <xdr:row>23</xdr:row>
      <xdr:rowOff>6351</xdr:rowOff>
    </xdr:from>
    <xdr:to>
      <xdr:col>11</xdr:col>
      <xdr:colOff>521901</xdr:colOff>
      <xdr:row>23</xdr:row>
      <xdr:rowOff>482601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4CDAF9-1872-4ADE-A92F-AF6D9C612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1684001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141765</xdr:colOff>
      <xdr:row>26</xdr:row>
      <xdr:rowOff>12701</xdr:rowOff>
    </xdr:from>
    <xdr:to>
      <xdr:col>11</xdr:col>
      <xdr:colOff>490964</xdr:colOff>
      <xdr:row>26</xdr:row>
      <xdr:rowOff>495301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168C02-AFF2-D9D3-EBF9-2F5FF415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3815" y="13214351"/>
          <a:ext cx="349199" cy="4826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55307</xdr:colOff>
      <xdr:row>15</xdr:row>
      <xdr:rowOff>66571</xdr:rowOff>
    </xdr:from>
    <xdr:to>
      <xdr:col>11</xdr:col>
      <xdr:colOff>572637</xdr:colOff>
      <xdr:row>15</xdr:row>
      <xdr:rowOff>430161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18E7D4-14F6-0B84-202F-E6A6B319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70839" y="7680426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45884</xdr:colOff>
      <xdr:row>16</xdr:row>
      <xdr:rowOff>51004</xdr:rowOff>
    </xdr:from>
    <xdr:to>
      <xdr:col>11</xdr:col>
      <xdr:colOff>563214</xdr:colOff>
      <xdr:row>16</xdr:row>
      <xdr:rowOff>414594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E47814-69D0-407C-92EE-453BEB90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416" y="8172859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44655</xdr:colOff>
      <xdr:row>17</xdr:row>
      <xdr:rowOff>62066</xdr:rowOff>
    </xdr:from>
    <xdr:to>
      <xdr:col>11</xdr:col>
      <xdr:colOff>561985</xdr:colOff>
      <xdr:row>17</xdr:row>
      <xdr:rowOff>425656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FFB4CE-5387-4CE2-8822-D9E94EDD0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0187" y="8691921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45474</xdr:colOff>
      <xdr:row>18</xdr:row>
      <xdr:rowOff>54692</xdr:rowOff>
    </xdr:from>
    <xdr:to>
      <xdr:col>11</xdr:col>
      <xdr:colOff>562804</xdr:colOff>
      <xdr:row>18</xdr:row>
      <xdr:rowOff>418282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1F6D0F-9B5C-4E10-ACAD-87BB6259D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006" y="9192547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71892</xdr:colOff>
      <xdr:row>8</xdr:row>
      <xdr:rowOff>29723</xdr:rowOff>
    </xdr:from>
    <xdr:to>
      <xdr:col>11</xdr:col>
      <xdr:colOff>559339</xdr:colOff>
      <xdr:row>8</xdr:row>
      <xdr:rowOff>472436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68D9A1-CDE2-7CDF-780F-CC6A618EB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1913" y="4088319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74054</xdr:colOff>
      <xdr:row>10</xdr:row>
      <xdr:rowOff>31885</xdr:rowOff>
    </xdr:from>
    <xdr:to>
      <xdr:col>11</xdr:col>
      <xdr:colOff>561501</xdr:colOff>
      <xdr:row>10</xdr:row>
      <xdr:rowOff>474598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D9CF2-4BE2-4331-9700-5F7B59A3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4075" y="5106481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78918</xdr:colOff>
      <xdr:row>12</xdr:row>
      <xdr:rowOff>34047</xdr:rowOff>
    </xdr:from>
    <xdr:to>
      <xdr:col>11</xdr:col>
      <xdr:colOff>566365</xdr:colOff>
      <xdr:row>12</xdr:row>
      <xdr:rowOff>476760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D97E96-746C-40E0-AD03-B8397C29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8939" y="6124643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84720</xdr:colOff>
      <xdr:row>20</xdr:row>
      <xdr:rowOff>43233</xdr:rowOff>
    </xdr:from>
    <xdr:to>
      <xdr:col>11</xdr:col>
      <xdr:colOff>512293</xdr:colOff>
      <xdr:row>20</xdr:row>
      <xdr:rowOff>474738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AE257B-AF69-0732-EBBB-55752226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04741" y="1019782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82551</xdr:colOff>
      <xdr:row>2</xdr:row>
      <xdr:rowOff>25401</xdr:rowOff>
    </xdr:from>
    <xdr:to>
      <xdr:col>11</xdr:col>
      <xdr:colOff>533401</xdr:colOff>
      <xdr:row>2</xdr:row>
      <xdr:rowOff>476251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C39793-587F-DE43-96B3-2E07A0DA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94601" y="1035051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120650</xdr:colOff>
      <xdr:row>4</xdr:row>
      <xdr:rowOff>38100</xdr:rowOff>
    </xdr:from>
    <xdr:to>
      <xdr:col>11</xdr:col>
      <xdr:colOff>571500</xdr:colOff>
      <xdr:row>4</xdr:row>
      <xdr:rowOff>488950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9490EC-B480-4F66-A6E2-5565AFC5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32700" y="20637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6</xdr:row>
      <xdr:rowOff>25400</xdr:rowOff>
    </xdr:from>
    <xdr:to>
      <xdr:col>11</xdr:col>
      <xdr:colOff>546100</xdr:colOff>
      <xdr:row>6</xdr:row>
      <xdr:rowOff>476250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BD43DA2-E721-465C-B055-0EC2AA91A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07300" y="30670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86448</xdr:colOff>
      <xdr:row>9</xdr:row>
      <xdr:rowOff>38100</xdr:rowOff>
    </xdr:from>
    <xdr:to>
      <xdr:col>11</xdr:col>
      <xdr:colOff>558799</xdr:colOff>
      <xdr:row>9</xdr:row>
      <xdr:rowOff>462888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9F2206-FE2D-FBBB-0B6C-43AF2FC2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98498" y="46037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92798</xdr:colOff>
      <xdr:row>11</xdr:row>
      <xdr:rowOff>44450</xdr:rowOff>
    </xdr:from>
    <xdr:to>
      <xdr:col>11</xdr:col>
      <xdr:colOff>565149</xdr:colOff>
      <xdr:row>11</xdr:row>
      <xdr:rowOff>469238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0F5A255-9E22-4D3B-9997-DC4D1EB8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4848" y="562610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99148</xdr:colOff>
      <xdr:row>13</xdr:row>
      <xdr:rowOff>50800</xdr:rowOff>
    </xdr:from>
    <xdr:to>
      <xdr:col>11</xdr:col>
      <xdr:colOff>571499</xdr:colOff>
      <xdr:row>13</xdr:row>
      <xdr:rowOff>475588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1ED8DB8-DAA6-4C40-8E18-6C7442D2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1198" y="6648450"/>
          <a:ext cx="472351" cy="4247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47897</xdr:rowOff>
    </xdr:from>
    <xdr:to>
      <xdr:col>3</xdr:col>
      <xdr:colOff>874477</xdr:colOff>
      <xdr:row>42</xdr:row>
      <xdr:rowOff>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22705-3BF1-4074-AFB2-A2DBB12E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772797"/>
          <a:ext cx="5395677" cy="446199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</xdr:row>
      <xdr:rowOff>76200</xdr:rowOff>
    </xdr:from>
    <xdr:to>
      <xdr:col>8</xdr:col>
      <xdr:colOff>498769</xdr:colOff>
      <xdr:row>1</xdr:row>
      <xdr:rowOff>457049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8E83C-BDAD-D750-765A-C2057AB66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4300" y="6286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2</xdr:row>
      <xdr:rowOff>44450</xdr:rowOff>
    </xdr:from>
    <xdr:to>
      <xdr:col>8</xdr:col>
      <xdr:colOff>511469</xdr:colOff>
      <xdr:row>2</xdr:row>
      <xdr:rowOff>425299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74F389-2075-4639-96B6-D9BF13C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11049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146050</xdr:colOff>
      <xdr:row>9</xdr:row>
      <xdr:rowOff>63500</xdr:rowOff>
    </xdr:from>
    <xdr:to>
      <xdr:col>8</xdr:col>
      <xdr:colOff>492419</xdr:colOff>
      <xdr:row>9</xdr:row>
      <xdr:rowOff>444349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1E2220-E474-43A9-AFCE-7E4B2F38F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7950" y="46799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57150</xdr:rowOff>
    </xdr:from>
    <xdr:to>
      <xdr:col>8</xdr:col>
      <xdr:colOff>517819</xdr:colOff>
      <xdr:row>10</xdr:row>
      <xdr:rowOff>437999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9B379B-A0F7-42AE-8BF2-567C3C82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3350" y="51816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113553</xdr:colOff>
      <xdr:row>15</xdr:row>
      <xdr:rowOff>44450</xdr:rowOff>
    </xdr:from>
    <xdr:to>
      <xdr:col>8</xdr:col>
      <xdr:colOff>527377</xdr:colOff>
      <xdr:row>15</xdr:row>
      <xdr:rowOff>473414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29705-D579-A5DF-33F7-34F5854A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5453" y="7708900"/>
          <a:ext cx="413824" cy="428964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3</xdr:row>
      <xdr:rowOff>23003</xdr:rowOff>
    </xdr:from>
    <xdr:to>
      <xdr:col>8</xdr:col>
      <xdr:colOff>562588</xdr:colOff>
      <xdr:row>3</xdr:row>
      <xdr:rowOff>450850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DE7E8C-B1BF-CF0F-A5AE-F7DB557F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0800" y="159145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29353</xdr:rowOff>
    </xdr:from>
    <xdr:to>
      <xdr:col>8</xdr:col>
      <xdr:colOff>549888</xdr:colOff>
      <xdr:row>11</xdr:row>
      <xdr:rowOff>457200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16851B-4B1A-44AE-A129-32972AD9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566180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125227</xdr:colOff>
      <xdr:row>4</xdr:row>
      <xdr:rowOff>6350</xdr:rowOff>
    </xdr:from>
    <xdr:to>
      <xdr:col>8</xdr:col>
      <xdr:colOff>550173</xdr:colOff>
      <xdr:row>4</xdr:row>
      <xdr:rowOff>438150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002638-98EA-0314-A54E-F4A7579D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47127" y="20828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112527</xdr:colOff>
      <xdr:row>12</xdr:row>
      <xdr:rowOff>44450</xdr:rowOff>
    </xdr:from>
    <xdr:to>
      <xdr:col>8</xdr:col>
      <xdr:colOff>537473</xdr:colOff>
      <xdr:row>12</xdr:row>
      <xdr:rowOff>476250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FB3075-E27B-4A4B-831C-C9B81924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34427" y="61849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5</xdr:row>
      <xdr:rowOff>31750</xdr:rowOff>
    </xdr:from>
    <xdr:to>
      <xdr:col>8</xdr:col>
      <xdr:colOff>533400</xdr:colOff>
      <xdr:row>5</xdr:row>
      <xdr:rowOff>431800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43DB61-7AAB-3F32-E8B0-BFB4B5CA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26162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13</xdr:row>
      <xdr:rowOff>69850</xdr:rowOff>
    </xdr:from>
    <xdr:to>
      <xdr:col>8</xdr:col>
      <xdr:colOff>533400</xdr:colOff>
      <xdr:row>13</xdr:row>
      <xdr:rowOff>469900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B96D12-E13B-433B-A1BC-2062B10E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67183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6</xdr:row>
      <xdr:rowOff>26526</xdr:rowOff>
    </xdr:from>
    <xdr:to>
      <xdr:col>8</xdr:col>
      <xdr:colOff>530495</xdr:colOff>
      <xdr:row>6</xdr:row>
      <xdr:rowOff>444771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0267ABB-92D3-2F0C-4CE4-3B75EFAA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36200" y="31189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120650</xdr:colOff>
      <xdr:row>14</xdr:row>
      <xdr:rowOff>13826</xdr:rowOff>
    </xdr:from>
    <xdr:to>
      <xdr:col>8</xdr:col>
      <xdr:colOff>536845</xdr:colOff>
      <xdr:row>14</xdr:row>
      <xdr:rowOff>432071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B43B49-1534-44AA-B30E-1C106160D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42550" y="71702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7</xdr:row>
      <xdr:rowOff>21549</xdr:rowOff>
    </xdr:from>
    <xdr:to>
      <xdr:col>8</xdr:col>
      <xdr:colOff>527345</xdr:colOff>
      <xdr:row>7</xdr:row>
      <xdr:rowOff>490411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AB6D0C-0E23-70D8-B111-4F3C8CCF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36200" y="3621999"/>
          <a:ext cx="413045" cy="468862"/>
        </a:xfrm>
        <a:prstGeom prst="rect">
          <a:avLst/>
        </a:prstGeom>
      </xdr:spPr>
    </xdr:pic>
    <xdr:clientData/>
  </xdr:twoCellAnchor>
  <xdr:twoCellAnchor editAs="oneCell">
    <xdr:from>
      <xdr:col>8</xdr:col>
      <xdr:colOff>147108</xdr:colOff>
      <xdr:row>8</xdr:row>
      <xdr:rowOff>19051</xdr:rowOff>
    </xdr:from>
    <xdr:to>
      <xdr:col>8</xdr:col>
      <xdr:colOff>527503</xdr:colOff>
      <xdr:row>8</xdr:row>
      <xdr:rowOff>450851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00CEA8-4BF0-530F-5C3D-982AAD7F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69008" y="4127501"/>
          <a:ext cx="380395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D8DC-B6DC-42A1-93AB-AF04FC0CF7A9}">
  <dimension ref="B2:B28"/>
  <sheetViews>
    <sheetView workbookViewId="0">
      <selection activeCell="B16" sqref="B16"/>
    </sheetView>
  </sheetViews>
  <sheetFormatPr defaultRowHeight="14.5" x14ac:dyDescent="0.35"/>
  <cols>
    <col min="2" max="2" width="109.26953125" customWidth="1"/>
    <col min="3" max="3" width="17.7265625" bestFit="1" customWidth="1"/>
  </cols>
  <sheetData>
    <row r="2" spans="2:2" x14ac:dyDescent="0.35">
      <c r="B2" t="s">
        <v>134</v>
      </c>
    </row>
    <row r="4" spans="2:2" x14ac:dyDescent="0.35">
      <c r="B4" t="s">
        <v>135</v>
      </c>
    </row>
    <row r="19" spans="2:2" x14ac:dyDescent="0.35">
      <c r="B19" s="18"/>
    </row>
    <row r="20" spans="2:2" x14ac:dyDescent="0.35">
      <c r="B20" s="19"/>
    </row>
    <row r="21" spans="2:2" x14ac:dyDescent="0.35">
      <c r="B21" s="20"/>
    </row>
    <row r="22" spans="2:2" x14ac:dyDescent="0.35">
      <c r="B22" s="20"/>
    </row>
    <row r="23" spans="2:2" x14ac:dyDescent="0.35">
      <c r="B23" s="20"/>
    </row>
    <row r="24" spans="2:2" x14ac:dyDescent="0.35">
      <c r="B24" s="21"/>
    </row>
    <row r="25" spans="2:2" x14ac:dyDescent="0.35">
      <c r="B25" s="21"/>
    </row>
    <row r="26" spans="2:2" x14ac:dyDescent="0.35">
      <c r="B26" s="22"/>
    </row>
    <row r="27" spans="2:2" x14ac:dyDescent="0.35">
      <c r="B27" s="21"/>
    </row>
    <row r="28" spans="2:2" x14ac:dyDescent="0.35">
      <c r="B28" s="20"/>
    </row>
  </sheetData>
  <dataValidations count="1">
    <dataValidation type="list" allowBlank="1" showInputMessage="1" showErrorMessage="1" sqref="B13" xr:uid="{4AE432DE-F553-48EC-B312-75A91BF02E14}">
      <formula1>$B$5:$B$6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3066-48CE-40A8-80D4-43FC435ADD39}">
  <dimension ref="A1:E9"/>
  <sheetViews>
    <sheetView workbookViewId="0">
      <selection activeCell="E19" sqref="E19"/>
    </sheetView>
  </sheetViews>
  <sheetFormatPr defaultRowHeight="14.5" x14ac:dyDescent="0.35"/>
  <cols>
    <col min="1" max="1" width="20.453125" bestFit="1" customWidth="1"/>
    <col min="2" max="2" width="13" customWidth="1"/>
    <col min="3" max="3" width="16" customWidth="1"/>
    <col min="4" max="4" width="16.81640625" bestFit="1" customWidth="1"/>
    <col min="5" max="5" width="14.54296875" customWidth="1"/>
  </cols>
  <sheetData>
    <row r="1" spans="1:5" x14ac:dyDescent="0.35">
      <c r="A1" t="s">
        <v>78</v>
      </c>
      <c r="B1" t="s">
        <v>74</v>
      </c>
      <c r="C1" t="s">
        <v>76</v>
      </c>
      <c r="D1" t="s">
        <v>77</v>
      </c>
      <c r="E1" t="s">
        <v>51</v>
      </c>
    </row>
    <row r="3" spans="1:5" x14ac:dyDescent="0.35">
      <c r="A3" t="s">
        <v>172</v>
      </c>
      <c r="B3" t="s">
        <v>75</v>
      </c>
      <c r="C3">
        <v>5900</v>
      </c>
      <c r="D3" s="25">
        <f>C3*0.1019716213</f>
        <v>601.63256566999996</v>
      </c>
      <c r="E3" t="s">
        <v>44</v>
      </c>
    </row>
    <row r="4" spans="1:5" x14ac:dyDescent="0.35">
      <c r="A4" t="s">
        <v>173</v>
      </c>
      <c r="B4" t="s">
        <v>79</v>
      </c>
      <c r="C4">
        <v>10800</v>
      </c>
      <c r="D4" s="25">
        <f t="shared" ref="D4" si="0">C4*0.1019716213</f>
        <v>1101.29351004</v>
      </c>
      <c r="E4" t="s">
        <v>44</v>
      </c>
    </row>
    <row r="5" spans="1:5" x14ac:dyDescent="0.35">
      <c r="D5" s="25"/>
    </row>
    <row r="6" spans="1:5" x14ac:dyDescent="0.35">
      <c r="A6" t="s">
        <v>172</v>
      </c>
      <c r="B6" t="s">
        <v>75</v>
      </c>
      <c r="C6">
        <v>11250</v>
      </c>
      <c r="D6" s="25">
        <f>C6*0.1019716213</f>
        <v>1147.1807396249999</v>
      </c>
      <c r="E6" t="s">
        <v>98</v>
      </c>
    </row>
    <row r="7" spans="1:5" x14ac:dyDescent="0.35">
      <c r="A7" t="s">
        <v>173</v>
      </c>
      <c r="B7" t="s">
        <v>79</v>
      </c>
      <c r="C7">
        <v>18100</v>
      </c>
      <c r="D7" s="25">
        <f t="shared" ref="D7:D9" si="1">C7*0.1019716213</f>
        <v>1845.6863455299999</v>
      </c>
      <c r="E7" t="s">
        <v>98</v>
      </c>
    </row>
    <row r="8" spans="1:5" x14ac:dyDescent="0.35">
      <c r="A8" t="s">
        <v>174</v>
      </c>
      <c r="B8" t="s">
        <v>80</v>
      </c>
      <c r="C8">
        <v>29200</v>
      </c>
      <c r="D8" s="25">
        <f t="shared" si="1"/>
        <v>2977.5713419599997</v>
      </c>
      <c r="E8" t="s">
        <v>98</v>
      </c>
    </row>
    <row r="9" spans="1:5" x14ac:dyDescent="0.35">
      <c r="A9" t="s">
        <v>175</v>
      </c>
      <c r="B9" t="s">
        <v>176</v>
      </c>
      <c r="C9">
        <v>32800</v>
      </c>
      <c r="D9" s="25">
        <f t="shared" si="1"/>
        <v>3344.6691786399997</v>
      </c>
      <c r="E9" t="s">
        <v>98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84E2-9992-4491-920F-B8AE57D8A0EE}">
  <dimension ref="A1:J16"/>
  <sheetViews>
    <sheetView workbookViewId="0">
      <selection activeCell="J5" sqref="J5"/>
    </sheetView>
  </sheetViews>
  <sheetFormatPr defaultRowHeight="14.5" x14ac:dyDescent="0.35"/>
  <cols>
    <col min="1" max="1" width="20.81640625" bestFit="1" customWidth="1"/>
    <col min="2" max="2" width="22.453125" customWidth="1"/>
    <col min="3" max="3" width="24.1796875" customWidth="1"/>
    <col min="4" max="4" width="25.54296875" style="6" customWidth="1"/>
    <col min="5" max="5" width="13.1796875" customWidth="1"/>
    <col min="6" max="6" width="20.1796875" customWidth="1"/>
    <col min="7" max="7" width="9.81640625" customWidth="1"/>
  </cols>
  <sheetData>
    <row r="1" spans="1:10" ht="43.5" x14ac:dyDescent="0.35">
      <c r="A1" s="54" t="s">
        <v>0</v>
      </c>
      <c r="B1" s="54" t="s">
        <v>48</v>
      </c>
      <c r="C1" s="54" t="s">
        <v>49</v>
      </c>
      <c r="D1" s="54" t="s">
        <v>50</v>
      </c>
      <c r="E1" s="54" t="s">
        <v>51</v>
      </c>
      <c r="F1" s="55" t="s">
        <v>73</v>
      </c>
      <c r="G1" s="56" t="s">
        <v>97</v>
      </c>
      <c r="H1" s="57" t="s">
        <v>233</v>
      </c>
      <c r="I1" s="58" t="s">
        <v>234</v>
      </c>
      <c r="J1" s="7"/>
    </row>
    <row r="2" spans="1:10" ht="40" customHeight="1" x14ac:dyDescent="0.35">
      <c r="A2" t="s">
        <v>68</v>
      </c>
      <c r="B2" s="9">
        <v>95</v>
      </c>
      <c r="C2" s="9">
        <v>545</v>
      </c>
      <c r="D2" s="6">
        <v>22</v>
      </c>
      <c r="E2" s="9" t="s">
        <v>70</v>
      </c>
      <c r="G2" s="9" t="s">
        <v>227</v>
      </c>
      <c r="H2">
        <v>10</v>
      </c>
    </row>
    <row r="3" spans="1:10" ht="40" customHeight="1" x14ac:dyDescent="0.35">
      <c r="A3" t="s">
        <v>69</v>
      </c>
      <c r="B3" s="9">
        <v>147</v>
      </c>
      <c r="C3" s="9">
        <v>812</v>
      </c>
      <c r="D3" s="6">
        <v>22</v>
      </c>
      <c r="E3" s="9" t="s">
        <v>70</v>
      </c>
      <c r="G3" s="9" t="s">
        <v>227</v>
      </c>
      <c r="H3">
        <v>10</v>
      </c>
    </row>
    <row r="4" spans="1:10" ht="40" customHeight="1" x14ac:dyDescent="0.35">
      <c r="A4" t="s">
        <v>201</v>
      </c>
      <c r="B4" s="9">
        <v>332</v>
      </c>
      <c r="C4" s="9">
        <v>796</v>
      </c>
      <c r="D4" s="6">
        <v>22</v>
      </c>
      <c r="E4" s="9" t="s">
        <v>70</v>
      </c>
      <c r="F4" s="9">
        <v>480</v>
      </c>
      <c r="G4" s="9">
        <v>30</v>
      </c>
      <c r="H4">
        <v>10</v>
      </c>
    </row>
    <row r="5" spans="1:10" ht="40" customHeight="1" x14ac:dyDescent="0.35">
      <c r="A5" t="s">
        <v>202</v>
      </c>
      <c r="B5" s="9">
        <v>552</v>
      </c>
      <c r="C5" s="9">
        <v>1253</v>
      </c>
      <c r="D5" s="6">
        <v>22</v>
      </c>
      <c r="E5" s="9" t="s">
        <v>70</v>
      </c>
      <c r="G5" s="9">
        <v>40</v>
      </c>
      <c r="H5">
        <v>10</v>
      </c>
    </row>
    <row r="6" spans="1:10" ht="40" customHeight="1" x14ac:dyDescent="0.35">
      <c r="A6" t="s">
        <v>203</v>
      </c>
      <c r="B6" s="9">
        <v>599</v>
      </c>
      <c r="C6" s="9">
        <v>3081</v>
      </c>
      <c r="D6" s="6">
        <v>20</v>
      </c>
      <c r="E6" s="9" t="s">
        <v>70</v>
      </c>
      <c r="G6" s="9">
        <v>40</v>
      </c>
      <c r="H6">
        <v>10</v>
      </c>
    </row>
    <row r="7" spans="1:10" ht="40" customHeight="1" x14ac:dyDescent="0.35">
      <c r="A7" t="s">
        <v>204</v>
      </c>
      <c r="B7" s="9">
        <v>1063</v>
      </c>
      <c r="C7" s="9">
        <v>4092</v>
      </c>
      <c r="D7" s="6">
        <v>18</v>
      </c>
      <c r="E7" s="9" t="s">
        <v>70</v>
      </c>
      <c r="G7" s="9">
        <v>50</v>
      </c>
      <c r="H7">
        <v>10</v>
      </c>
    </row>
    <row r="8" spans="1:10" ht="40" customHeight="1" x14ac:dyDescent="0.35">
      <c r="A8" s="17" t="s">
        <v>225</v>
      </c>
      <c r="B8" s="9">
        <v>1943</v>
      </c>
      <c r="C8" s="9">
        <v>10336</v>
      </c>
      <c r="D8" s="9">
        <v>12</v>
      </c>
      <c r="E8" s="9" t="s">
        <v>70</v>
      </c>
      <c r="G8" s="9">
        <v>65</v>
      </c>
      <c r="H8">
        <v>10</v>
      </c>
    </row>
    <row r="9" spans="1:10" ht="40" customHeight="1" x14ac:dyDescent="0.35">
      <c r="A9" s="17" t="s">
        <v>226</v>
      </c>
      <c r="B9" s="9">
        <v>3503</v>
      </c>
      <c r="C9" s="9">
        <v>14014</v>
      </c>
      <c r="D9" s="9">
        <v>10</v>
      </c>
      <c r="E9" s="9" t="s">
        <v>70</v>
      </c>
      <c r="G9" s="9">
        <v>80</v>
      </c>
      <c r="H9">
        <v>10</v>
      </c>
    </row>
    <row r="10" spans="1:10" ht="40" customHeight="1" x14ac:dyDescent="0.35">
      <c r="A10" s="17" t="s">
        <v>45</v>
      </c>
      <c r="B10" s="9">
        <v>130</v>
      </c>
      <c r="C10" s="9">
        <v>276</v>
      </c>
      <c r="D10" s="9">
        <v>22</v>
      </c>
      <c r="E10" s="9" t="s">
        <v>44</v>
      </c>
      <c r="G10" s="9" t="s">
        <v>227</v>
      </c>
      <c r="H10">
        <v>10</v>
      </c>
    </row>
    <row r="11" spans="1:10" ht="40" customHeight="1" x14ac:dyDescent="0.35">
      <c r="A11" s="17" t="s">
        <v>46</v>
      </c>
      <c r="B11" s="9">
        <v>145</v>
      </c>
      <c r="C11" s="9">
        <v>365</v>
      </c>
      <c r="D11" s="9">
        <v>22</v>
      </c>
      <c r="E11" s="9" t="s">
        <v>44</v>
      </c>
      <c r="F11" s="9">
        <v>200</v>
      </c>
      <c r="G11" s="9" t="s">
        <v>227</v>
      </c>
      <c r="H11">
        <v>10</v>
      </c>
    </row>
    <row r="12" spans="1:10" ht="40" customHeight="1" x14ac:dyDescent="0.35">
      <c r="A12" s="17" t="s">
        <v>52</v>
      </c>
      <c r="B12" s="9">
        <v>332</v>
      </c>
      <c r="C12" s="9">
        <v>1444</v>
      </c>
      <c r="D12" s="9">
        <v>22</v>
      </c>
      <c r="E12" s="9" t="s">
        <v>44</v>
      </c>
      <c r="F12" s="9">
        <v>460</v>
      </c>
      <c r="G12" s="9">
        <v>30</v>
      </c>
      <c r="H12">
        <v>10</v>
      </c>
    </row>
    <row r="13" spans="1:10" ht="40" customHeight="1" x14ac:dyDescent="0.35">
      <c r="A13" s="17" t="s">
        <v>53</v>
      </c>
      <c r="B13" s="9">
        <v>542</v>
      </c>
      <c r="C13" s="9">
        <v>1863</v>
      </c>
      <c r="D13" s="9">
        <v>22</v>
      </c>
      <c r="E13" s="9" t="s">
        <v>44</v>
      </c>
      <c r="G13" s="9">
        <v>40</v>
      </c>
      <c r="H13">
        <v>10</v>
      </c>
      <c r="I13" s="8"/>
      <c r="J13" s="8"/>
    </row>
    <row r="14" spans="1:10" ht="40" customHeight="1" x14ac:dyDescent="0.35">
      <c r="A14" s="17" t="s">
        <v>54</v>
      </c>
      <c r="B14" s="9">
        <v>1000</v>
      </c>
      <c r="C14" s="9">
        <v>3560</v>
      </c>
      <c r="D14" s="9">
        <v>12</v>
      </c>
      <c r="E14" s="9" t="s">
        <v>44</v>
      </c>
      <c r="G14" s="9">
        <v>50</v>
      </c>
      <c r="H14">
        <v>10</v>
      </c>
    </row>
    <row r="15" spans="1:10" ht="40" customHeight="1" x14ac:dyDescent="0.35">
      <c r="A15" s="17" t="s">
        <v>47</v>
      </c>
      <c r="B15" s="9">
        <v>1063</v>
      </c>
      <c r="C15" s="9">
        <v>4092</v>
      </c>
      <c r="D15" s="9">
        <v>18</v>
      </c>
      <c r="E15" s="9" t="s">
        <v>44</v>
      </c>
      <c r="H15">
        <v>10</v>
      </c>
    </row>
    <row r="16" spans="1:10" ht="40" customHeight="1" x14ac:dyDescent="0.35">
      <c r="A16" t="s">
        <v>72</v>
      </c>
      <c r="B16" s="9">
        <v>145</v>
      </c>
      <c r="C16" s="9">
        <v>365</v>
      </c>
      <c r="D16" s="6">
        <v>22</v>
      </c>
      <c r="E16" s="9" t="s">
        <v>71</v>
      </c>
      <c r="F16" s="9">
        <v>200</v>
      </c>
      <c r="G16" s="9" t="s">
        <v>227</v>
      </c>
      <c r="H16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739-1836-4135-BDCC-F0CD02A919B6}">
  <dimension ref="A1:G21"/>
  <sheetViews>
    <sheetView workbookViewId="0">
      <selection activeCell="E31" sqref="E31"/>
    </sheetView>
  </sheetViews>
  <sheetFormatPr defaultRowHeight="14.5" x14ac:dyDescent="0.35"/>
  <cols>
    <col min="1" max="1" width="13.54296875" style="40" customWidth="1"/>
    <col min="3" max="3" width="17.54296875" customWidth="1"/>
    <col min="4" max="4" width="9.453125" bestFit="1" customWidth="1"/>
    <col min="5" max="5" width="12.54296875" bestFit="1" customWidth="1"/>
    <col min="6" max="6" width="11.54296875" customWidth="1"/>
    <col min="7" max="7" width="10.453125" customWidth="1"/>
  </cols>
  <sheetData>
    <row r="1" spans="1:7" x14ac:dyDescent="0.35">
      <c r="A1" s="40" t="s">
        <v>0</v>
      </c>
      <c r="B1" s="6" t="s">
        <v>136</v>
      </c>
      <c r="C1" s="6" t="s">
        <v>139</v>
      </c>
      <c r="D1" s="6" t="s">
        <v>137</v>
      </c>
      <c r="E1" s="6" t="s">
        <v>144</v>
      </c>
      <c r="F1" s="6" t="s">
        <v>235</v>
      </c>
      <c r="G1" s="6" t="s">
        <v>146</v>
      </c>
    </row>
    <row r="2" spans="1:7" x14ac:dyDescent="0.35">
      <c r="B2" s="6"/>
      <c r="C2" s="6"/>
      <c r="D2" s="6"/>
      <c r="E2" s="6"/>
      <c r="F2" s="6"/>
      <c r="G2" s="6"/>
    </row>
    <row r="3" spans="1:7" x14ac:dyDescent="0.35">
      <c r="A3" s="40" t="s">
        <v>141</v>
      </c>
      <c r="B3" s="6">
        <v>300</v>
      </c>
      <c r="C3" s="6">
        <v>500</v>
      </c>
      <c r="D3" s="6" t="s">
        <v>140</v>
      </c>
      <c r="E3" s="6">
        <v>3</v>
      </c>
      <c r="F3" s="6">
        <f>B3-50</f>
        <v>250</v>
      </c>
      <c r="G3" s="6"/>
    </row>
    <row r="4" spans="1:7" x14ac:dyDescent="0.35">
      <c r="A4" s="40" t="s">
        <v>138</v>
      </c>
      <c r="B4" s="6">
        <v>350</v>
      </c>
      <c r="C4" s="6">
        <v>450</v>
      </c>
      <c r="D4" s="6" t="s">
        <v>140</v>
      </c>
      <c r="E4" s="6">
        <v>3</v>
      </c>
      <c r="F4" s="6">
        <f t="shared" ref="F4:F21" si="0">B4-50</f>
        <v>300</v>
      </c>
      <c r="G4" s="6"/>
    </row>
    <row r="5" spans="1:7" x14ac:dyDescent="0.35">
      <c r="A5" s="40" t="s">
        <v>142</v>
      </c>
      <c r="B5" s="6">
        <v>400</v>
      </c>
      <c r="C5" s="6">
        <v>550</v>
      </c>
      <c r="D5" s="6" t="s">
        <v>140</v>
      </c>
      <c r="E5" s="6">
        <v>4</v>
      </c>
      <c r="F5" s="6">
        <f t="shared" si="0"/>
        <v>350</v>
      </c>
      <c r="G5" s="6"/>
    </row>
    <row r="6" spans="1:7" x14ac:dyDescent="0.35">
      <c r="A6" s="40" t="s">
        <v>143</v>
      </c>
      <c r="B6" s="6">
        <v>450</v>
      </c>
      <c r="C6" s="6">
        <v>550</v>
      </c>
      <c r="D6" s="6" t="s">
        <v>140</v>
      </c>
      <c r="E6" s="6">
        <v>4</v>
      </c>
      <c r="F6" s="6">
        <f t="shared" si="0"/>
        <v>400</v>
      </c>
      <c r="G6" s="6"/>
    </row>
    <row r="7" spans="1:7" x14ac:dyDescent="0.35">
      <c r="B7" s="6"/>
      <c r="C7" s="6"/>
      <c r="D7" s="6"/>
      <c r="E7" s="6"/>
      <c r="F7" s="6"/>
      <c r="G7" s="6"/>
    </row>
    <row r="8" spans="1:7" x14ac:dyDescent="0.35">
      <c r="A8" s="40" t="s">
        <v>152</v>
      </c>
      <c r="B8" s="6">
        <v>300</v>
      </c>
      <c r="C8" s="6">
        <v>700</v>
      </c>
      <c r="D8" s="6" t="s">
        <v>140</v>
      </c>
      <c r="E8" s="6">
        <v>6</v>
      </c>
      <c r="F8" s="6">
        <f t="shared" si="0"/>
        <v>250</v>
      </c>
      <c r="G8" s="6"/>
    </row>
    <row r="9" spans="1:7" x14ac:dyDescent="0.35">
      <c r="A9" s="40" t="s">
        <v>145</v>
      </c>
      <c r="B9" s="6">
        <v>350</v>
      </c>
      <c r="C9" s="6">
        <v>650</v>
      </c>
      <c r="D9" s="6" t="s">
        <v>140</v>
      </c>
      <c r="E9" s="6">
        <v>6</v>
      </c>
      <c r="F9" s="6">
        <f t="shared" si="0"/>
        <v>300</v>
      </c>
      <c r="G9" s="6"/>
    </row>
    <row r="10" spans="1:7" x14ac:dyDescent="0.35">
      <c r="A10" s="40" t="s">
        <v>147</v>
      </c>
      <c r="B10" s="6">
        <v>400</v>
      </c>
      <c r="C10" s="6">
        <v>1200</v>
      </c>
      <c r="D10" s="6" t="s">
        <v>140</v>
      </c>
      <c r="E10" s="6">
        <v>8</v>
      </c>
      <c r="F10" s="6">
        <f t="shared" si="0"/>
        <v>350</v>
      </c>
      <c r="G10" s="6"/>
    </row>
    <row r="11" spans="1:7" x14ac:dyDescent="0.35">
      <c r="A11" s="40" t="s">
        <v>148</v>
      </c>
      <c r="B11" s="6">
        <v>450</v>
      </c>
      <c r="C11" s="6">
        <v>1100</v>
      </c>
      <c r="D11" s="6" t="s">
        <v>140</v>
      </c>
      <c r="E11" s="6">
        <v>8</v>
      </c>
      <c r="F11" s="6">
        <f t="shared" si="0"/>
        <v>400</v>
      </c>
      <c r="G11" s="6"/>
    </row>
    <row r="12" spans="1:7" x14ac:dyDescent="0.35">
      <c r="A12" s="40" t="s">
        <v>149</v>
      </c>
      <c r="B12" s="6">
        <v>500</v>
      </c>
      <c r="C12" s="6">
        <v>2500</v>
      </c>
      <c r="D12" s="6" t="s">
        <v>140</v>
      </c>
      <c r="E12" s="6">
        <v>10</v>
      </c>
      <c r="F12" s="6">
        <f t="shared" si="0"/>
        <v>450</v>
      </c>
      <c r="G12" s="6"/>
    </row>
    <row r="13" spans="1:7" x14ac:dyDescent="0.35">
      <c r="A13" s="40" t="s">
        <v>150</v>
      </c>
      <c r="B13" s="6">
        <v>550</v>
      </c>
      <c r="C13" s="6">
        <v>2350</v>
      </c>
      <c r="D13" s="6" t="s">
        <v>140</v>
      </c>
      <c r="E13" s="6">
        <v>10</v>
      </c>
      <c r="F13" s="6">
        <f t="shared" si="0"/>
        <v>500</v>
      </c>
      <c r="G13" s="6"/>
    </row>
    <row r="14" spans="1:7" x14ac:dyDescent="0.35">
      <c r="A14" s="71" t="s">
        <v>151</v>
      </c>
      <c r="B14" s="72">
        <v>600</v>
      </c>
      <c r="C14" s="72">
        <v>2200</v>
      </c>
      <c r="D14" s="72" t="s">
        <v>140</v>
      </c>
      <c r="E14" s="72">
        <v>10</v>
      </c>
      <c r="F14" s="72">
        <f t="shared" si="0"/>
        <v>550</v>
      </c>
      <c r="G14" s="6"/>
    </row>
    <row r="15" spans="1:7" x14ac:dyDescent="0.35">
      <c r="F15" s="6"/>
    </row>
    <row r="16" spans="1:7" x14ac:dyDescent="0.35">
      <c r="A16" s="40" t="s">
        <v>287</v>
      </c>
      <c r="B16" s="6">
        <v>135</v>
      </c>
      <c r="C16" s="6">
        <v>50</v>
      </c>
      <c r="D16" s="6" t="s">
        <v>153</v>
      </c>
      <c r="E16" s="6">
        <v>10</v>
      </c>
      <c r="F16" s="6">
        <f t="shared" si="0"/>
        <v>85</v>
      </c>
    </row>
    <row r="17" spans="1:6" x14ac:dyDescent="0.35">
      <c r="A17" s="40" t="s">
        <v>288</v>
      </c>
      <c r="B17" s="6">
        <v>180</v>
      </c>
      <c r="C17" s="6">
        <v>50</v>
      </c>
      <c r="D17" s="6" t="s">
        <v>153</v>
      </c>
      <c r="E17" s="6">
        <v>10</v>
      </c>
      <c r="F17" s="6">
        <f t="shared" si="0"/>
        <v>130</v>
      </c>
    </row>
    <row r="18" spans="1:6" x14ac:dyDescent="0.35">
      <c r="A18" s="40" t="s">
        <v>289</v>
      </c>
      <c r="B18" s="6">
        <v>205</v>
      </c>
      <c r="C18" s="6">
        <v>50</v>
      </c>
      <c r="D18" s="6" t="s">
        <v>153</v>
      </c>
      <c r="E18" s="6">
        <v>10</v>
      </c>
      <c r="F18" s="6">
        <f t="shared" si="0"/>
        <v>155</v>
      </c>
    </row>
    <row r="19" spans="1:6" x14ac:dyDescent="0.35">
      <c r="A19" s="40" t="s">
        <v>290</v>
      </c>
      <c r="B19" s="6">
        <v>250</v>
      </c>
      <c r="C19" s="6">
        <v>50</v>
      </c>
      <c r="D19" s="6" t="s">
        <v>153</v>
      </c>
      <c r="E19" s="6">
        <v>10</v>
      </c>
      <c r="F19" s="6">
        <f t="shared" si="0"/>
        <v>200</v>
      </c>
    </row>
    <row r="20" spans="1:6" x14ac:dyDescent="0.35">
      <c r="A20" s="40" t="s">
        <v>291</v>
      </c>
      <c r="B20" s="6">
        <v>300</v>
      </c>
      <c r="C20" s="6">
        <v>50</v>
      </c>
      <c r="D20" s="6" t="s">
        <v>153</v>
      </c>
      <c r="E20" s="6">
        <v>10</v>
      </c>
      <c r="F20" s="6">
        <f t="shared" si="0"/>
        <v>250</v>
      </c>
    </row>
    <row r="21" spans="1:6" x14ac:dyDescent="0.35">
      <c r="A21" s="40" t="s">
        <v>292</v>
      </c>
      <c r="B21" s="6">
        <v>350</v>
      </c>
      <c r="C21" s="6">
        <v>50</v>
      </c>
      <c r="D21" s="6" t="s">
        <v>153</v>
      </c>
      <c r="E21" s="6">
        <v>10</v>
      </c>
      <c r="F21" s="6">
        <f t="shared" si="0"/>
        <v>300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97A5-8278-44A3-89B0-43E5A8B043EB}">
  <dimension ref="A1:C3"/>
  <sheetViews>
    <sheetView workbookViewId="0">
      <selection activeCell="C4" sqref="C4"/>
    </sheetView>
  </sheetViews>
  <sheetFormatPr defaultRowHeight="14.5" x14ac:dyDescent="0.35"/>
  <cols>
    <col min="1" max="2" width="10.453125" customWidth="1"/>
    <col min="3" max="3" width="11.1796875" customWidth="1"/>
  </cols>
  <sheetData>
    <row r="1" spans="1:3" x14ac:dyDescent="0.35">
      <c r="A1" t="s">
        <v>0</v>
      </c>
      <c r="B1" t="s">
        <v>177</v>
      </c>
      <c r="C1" t="s">
        <v>130</v>
      </c>
    </row>
    <row r="2" spans="1:3" x14ac:dyDescent="0.35">
      <c r="A2" t="s">
        <v>178</v>
      </c>
      <c r="B2">
        <v>1650</v>
      </c>
      <c r="C2">
        <v>550</v>
      </c>
    </row>
    <row r="3" spans="1:3" x14ac:dyDescent="0.35">
      <c r="A3" t="s">
        <v>179</v>
      </c>
      <c r="B3">
        <v>1875</v>
      </c>
      <c r="C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1FF3-79AA-48A9-9F88-C48DFFEF60AE}">
  <dimension ref="A1:L34"/>
  <sheetViews>
    <sheetView topLeftCell="A10" zoomScaleNormal="100" workbookViewId="0">
      <selection activeCell="A23" sqref="A23"/>
    </sheetView>
  </sheetViews>
  <sheetFormatPr defaultRowHeight="14.5" x14ac:dyDescent="0.35"/>
  <cols>
    <col min="1" max="1" width="35.453125" bestFit="1" customWidth="1"/>
    <col min="3" max="3" width="14.1796875" customWidth="1"/>
    <col min="5" max="5" width="10.26953125" customWidth="1"/>
    <col min="6" max="6" width="11.453125" customWidth="1"/>
    <col min="8" max="9" width="10" style="6" customWidth="1"/>
    <col min="10" max="10" width="14.26953125" style="6" customWidth="1"/>
    <col min="11" max="11" width="12.81640625" style="6" customWidth="1"/>
  </cols>
  <sheetData>
    <row r="1" spans="1:12" s="1" customFormat="1" ht="39.65" customHeight="1" x14ac:dyDescent="0.35">
      <c r="A1" s="45" t="s">
        <v>0</v>
      </c>
      <c r="B1" s="45" t="s">
        <v>6</v>
      </c>
      <c r="C1" s="46" t="s">
        <v>35</v>
      </c>
      <c r="D1" s="47" t="s">
        <v>160</v>
      </c>
      <c r="E1" s="47" t="s">
        <v>161</v>
      </c>
      <c r="F1" s="47" t="s">
        <v>7</v>
      </c>
      <c r="G1" s="48" t="s">
        <v>8</v>
      </c>
      <c r="H1" s="52" t="s">
        <v>171</v>
      </c>
      <c r="I1" s="61" t="s">
        <v>296</v>
      </c>
      <c r="J1" s="61" t="s">
        <v>237</v>
      </c>
      <c r="K1" s="62" t="s">
        <v>236</v>
      </c>
      <c r="L1" s="61" t="s">
        <v>228</v>
      </c>
    </row>
    <row r="2" spans="1:12" ht="40" customHeight="1" x14ac:dyDescent="0.35">
      <c r="A2" s="43" t="s">
        <v>297</v>
      </c>
      <c r="B2" s="5">
        <v>10.199999999999999</v>
      </c>
      <c r="C2" s="5"/>
      <c r="D2" s="5">
        <v>74</v>
      </c>
      <c r="E2" s="5">
        <v>80</v>
      </c>
      <c r="F2" s="5">
        <v>17</v>
      </c>
      <c r="G2" s="44">
        <v>10</v>
      </c>
      <c r="H2" s="5">
        <v>9000</v>
      </c>
      <c r="I2" s="59">
        <v>0</v>
      </c>
      <c r="J2" s="59">
        <v>338635.97690000001</v>
      </c>
      <c r="K2" s="59">
        <v>190000</v>
      </c>
    </row>
    <row r="3" spans="1:12" ht="40" customHeight="1" x14ac:dyDescent="0.35">
      <c r="A3" s="49" t="s">
        <v>206</v>
      </c>
      <c r="B3" s="23">
        <v>10.199999999999999</v>
      </c>
      <c r="C3" s="23"/>
      <c r="D3" s="23">
        <v>74</v>
      </c>
      <c r="E3" s="23">
        <v>80</v>
      </c>
      <c r="F3" s="23">
        <v>17</v>
      </c>
      <c r="G3" s="50">
        <v>15</v>
      </c>
      <c r="H3" s="23">
        <v>9000</v>
      </c>
      <c r="I3" s="60">
        <v>0</v>
      </c>
      <c r="J3" s="60"/>
      <c r="K3" s="60"/>
    </row>
    <row r="4" spans="1:12" ht="40" customHeight="1" x14ac:dyDescent="0.35">
      <c r="A4" s="43" t="s">
        <v>210</v>
      </c>
      <c r="B4" s="5">
        <v>12.7</v>
      </c>
      <c r="C4" s="5"/>
      <c r="D4" s="5">
        <v>74</v>
      </c>
      <c r="E4" s="5">
        <v>80</v>
      </c>
      <c r="F4" s="5">
        <v>17</v>
      </c>
      <c r="G4" s="44">
        <v>10</v>
      </c>
      <c r="H4" s="5">
        <v>9000</v>
      </c>
      <c r="I4" s="59">
        <v>0</v>
      </c>
      <c r="J4" s="59"/>
      <c r="K4" s="59"/>
    </row>
    <row r="5" spans="1:12" ht="40" customHeight="1" x14ac:dyDescent="0.35">
      <c r="A5" s="49" t="s">
        <v>207</v>
      </c>
      <c r="B5" s="23">
        <v>12.7</v>
      </c>
      <c r="C5" s="23"/>
      <c r="D5" s="23">
        <v>74</v>
      </c>
      <c r="E5" s="23">
        <v>80</v>
      </c>
      <c r="F5" s="23">
        <v>17</v>
      </c>
      <c r="G5" s="50">
        <v>15</v>
      </c>
      <c r="H5" s="23">
        <v>9000</v>
      </c>
      <c r="I5" s="60">
        <v>0</v>
      </c>
      <c r="J5" s="60"/>
      <c r="K5" s="60"/>
    </row>
    <row r="6" spans="1:12" ht="40" customHeight="1" x14ac:dyDescent="0.35">
      <c r="A6" s="43" t="s">
        <v>209</v>
      </c>
      <c r="B6" s="4">
        <v>16</v>
      </c>
      <c r="C6" s="4"/>
      <c r="D6" s="5">
        <v>74</v>
      </c>
      <c r="E6" s="5">
        <v>80</v>
      </c>
      <c r="F6" s="4">
        <v>17</v>
      </c>
      <c r="G6" s="44">
        <v>10</v>
      </c>
      <c r="H6" s="5">
        <v>9000</v>
      </c>
      <c r="I6" s="59">
        <v>0</v>
      </c>
      <c r="J6" s="59"/>
      <c r="K6" s="59"/>
    </row>
    <row r="7" spans="1:12" ht="40" customHeight="1" x14ac:dyDescent="0.35">
      <c r="A7" s="49" t="s">
        <v>208</v>
      </c>
      <c r="B7" s="24">
        <v>16</v>
      </c>
      <c r="C7" s="24"/>
      <c r="D7" s="23">
        <v>74</v>
      </c>
      <c r="E7" s="23">
        <v>80</v>
      </c>
      <c r="F7" s="24">
        <v>17</v>
      </c>
      <c r="G7" s="50">
        <v>15</v>
      </c>
      <c r="H7" s="23">
        <v>9000</v>
      </c>
      <c r="I7" s="60">
        <v>0</v>
      </c>
      <c r="J7" s="60"/>
      <c r="K7" s="60"/>
    </row>
    <row r="8" spans="1:12" ht="40" customHeight="1" x14ac:dyDescent="0.35">
      <c r="A8" s="43"/>
      <c r="B8" s="4"/>
      <c r="C8" s="4"/>
      <c r="D8" s="4"/>
      <c r="E8" s="5"/>
      <c r="F8" s="4"/>
      <c r="G8" s="44"/>
      <c r="H8" s="51"/>
    </row>
    <row r="9" spans="1:12" ht="40" customHeight="1" x14ac:dyDescent="0.35">
      <c r="A9" s="43" t="s">
        <v>211</v>
      </c>
      <c r="B9" s="5">
        <v>8.3000000000000007</v>
      </c>
      <c r="C9" s="5"/>
      <c r="D9" s="5">
        <v>74</v>
      </c>
      <c r="E9" s="5">
        <v>80</v>
      </c>
      <c r="F9" s="5">
        <v>17</v>
      </c>
      <c r="G9" s="44">
        <v>10</v>
      </c>
      <c r="H9" s="5">
        <v>9000</v>
      </c>
      <c r="I9" s="59">
        <v>30</v>
      </c>
      <c r="J9" s="59"/>
      <c r="K9" s="59"/>
    </row>
    <row r="10" spans="1:12" ht="40" customHeight="1" x14ac:dyDescent="0.35">
      <c r="A10" s="49" t="s">
        <v>212</v>
      </c>
      <c r="B10" s="23">
        <v>8.3000000000000007</v>
      </c>
      <c r="C10" s="23"/>
      <c r="D10" s="23">
        <v>74</v>
      </c>
      <c r="E10" s="23">
        <v>80</v>
      </c>
      <c r="F10" s="23">
        <v>17</v>
      </c>
      <c r="G10" s="50">
        <v>15</v>
      </c>
      <c r="H10" s="23">
        <v>9000</v>
      </c>
      <c r="I10" s="60">
        <v>30</v>
      </c>
      <c r="J10" s="60"/>
      <c r="K10" s="60"/>
    </row>
    <row r="11" spans="1:12" ht="40" customHeight="1" x14ac:dyDescent="0.35">
      <c r="A11" s="43" t="s">
        <v>213</v>
      </c>
      <c r="B11" s="5">
        <v>10.5</v>
      </c>
      <c r="C11" s="5"/>
      <c r="D11" s="5">
        <v>74</v>
      </c>
      <c r="E11" s="5">
        <v>80</v>
      </c>
      <c r="F11" s="5">
        <v>17</v>
      </c>
      <c r="G11" s="44">
        <v>10</v>
      </c>
      <c r="H11" s="5">
        <v>9000</v>
      </c>
      <c r="I11" s="59">
        <v>30</v>
      </c>
      <c r="J11" s="59"/>
      <c r="K11" s="59"/>
    </row>
    <row r="12" spans="1:12" ht="40" customHeight="1" x14ac:dyDescent="0.35">
      <c r="A12" s="49" t="s">
        <v>214</v>
      </c>
      <c r="B12" s="23">
        <v>10.5</v>
      </c>
      <c r="C12" s="23"/>
      <c r="D12" s="23">
        <v>74</v>
      </c>
      <c r="E12" s="23">
        <v>80</v>
      </c>
      <c r="F12" s="23">
        <v>17</v>
      </c>
      <c r="G12" s="50">
        <v>15</v>
      </c>
      <c r="H12" s="23">
        <v>9000</v>
      </c>
      <c r="I12" s="60">
        <v>30</v>
      </c>
      <c r="J12" s="60"/>
      <c r="K12" s="60"/>
    </row>
    <row r="13" spans="1:12" ht="40" customHeight="1" x14ac:dyDescent="0.35">
      <c r="A13" s="43" t="s">
        <v>215</v>
      </c>
      <c r="B13" s="5">
        <v>14</v>
      </c>
      <c r="C13" s="5"/>
      <c r="D13" s="5">
        <v>74</v>
      </c>
      <c r="E13" s="5">
        <v>80</v>
      </c>
      <c r="F13" s="5">
        <v>17</v>
      </c>
      <c r="G13" s="44">
        <v>10</v>
      </c>
      <c r="H13" s="5">
        <v>9000</v>
      </c>
      <c r="I13" s="59">
        <v>30</v>
      </c>
      <c r="J13" s="59"/>
      <c r="K13" s="59"/>
    </row>
    <row r="14" spans="1:12" ht="40" customHeight="1" x14ac:dyDescent="0.35">
      <c r="A14" s="49" t="s">
        <v>217</v>
      </c>
      <c r="B14" s="23">
        <v>14</v>
      </c>
      <c r="C14" s="23"/>
      <c r="D14" s="23">
        <v>74</v>
      </c>
      <c r="E14" s="23">
        <v>80</v>
      </c>
      <c r="F14" s="23">
        <v>17</v>
      </c>
      <c r="G14" s="50">
        <v>15</v>
      </c>
      <c r="H14" s="23">
        <v>9000</v>
      </c>
      <c r="I14" s="60">
        <v>30</v>
      </c>
      <c r="J14" s="60"/>
      <c r="K14" s="60"/>
    </row>
    <row r="15" spans="1:12" ht="40" customHeight="1" x14ac:dyDescent="0.35">
      <c r="A15" s="43"/>
      <c r="B15" s="5"/>
      <c r="C15" s="5"/>
      <c r="D15" s="5"/>
      <c r="E15" s="5"/>
      <c r="F15" s="5"/>
      <c r="G15" s="44"/>
      <c r="H15" s="5"/>
      <c r="I15" s="59"/>
      <c r="J15" s="59"/>
      <c r="K15" s="59"/>
    </row>
    <row r="16" spans="1:12" ht="40" customHeight="1" x14ac:dyDescent="0.35">
      <c r="A16" s="43" t="s">
        <v>216</v>
      </c>
      <c r="B16" s="5">
        <v>7.5</v>
      </c>
      <c r="C16" s="5"/>
      <c r="D16" s="5">
        <v>74</v>
      </c>
      <c r="E16" s="5">
        <v>80</v>
      </c>
      <c r="F16" s="5">
        <v>17</v>
      </c>
      <c r="G16" s="44">
        <v>10</v>
      </c>
      <c r="H16" s="5">
        <v>9000</v>
      </c>
      <c r="I16" s="59">
        <v>25</v>
      </c>
      <c r="J16" s="59"/>
      <c r="K16" s="59"/>
    </row>
    <row r="17" spans="1:11" ht="40" customHeight="1" x14ac:dyDescent="0.35">
      <c r="A17" s="49" t="s">
        <v>218</v>
      </c>
      <c r="B17" s="23">
        <v>7.5</v>
      </c>
      <c r="C17" s="23"/>
      <c r="D17" s="23">
        <v>74</v>
      </c>
      <c r="E17" s="23">
        <v>80</v>
      </c>
      <c r="F17" s="23">
        <v>17</v>
      </c>
      <c r="G17" s="50">
        <v>15</v>
      </c>
      <c r="H17" s="23">
        <v>9000</v>
      </c>
      <c r="I17" s="60">
        <v>25</v>
      </c>
      <c r="J17" s="60"/>
      <c r="K17" s="60"/>
    </row>
    <row r="18" spans="1:11" ht="40" customHeight="1" x14ac:dyDescent="0.35">
      <c r="A18" s="43" t="s">
        <v>219</v>
      </c>
      <c r="B18" s="5">
        <v>9.6999999999999993</v>
      </c>
      <c r="C18" s="5"/>
      <c r="D18" s="5">
        <v>74</v>
      </c>
      <c r="E18" s="5">
        <v>80</v>
      </c>
      <c r="F18" s="5">
        <v>17</v>
      </c>
      <c r="G18" s="44">
        <v>10</v>
      </c>
      <c r="H18" s="5">
        <v>9000</v>
      </c>
      <c r="I18" s="59">
        <v>25</v>
      </c>
      <c r="J18" s="59"/>
      <c r="K18" s="59"/>
    </row>
    <row r="19" spans="1:11" ht="40" customHeight="1" x14ac:dyDescent="0.35">
      <c r="A19" s="49" t="s">
        <v>220</v>
      </c>
      <c r="B19" s="23">
        <v>9.6999999999999993</v>
      </c>
      <c r="C19" s="23"/>
      <c r="D19" s="23">
        <v>74</v>
      </c>
      <c r="E19" s="23">
        <v>80</v>
      </c>
      <c r="F19" s="23">
        <v>17</v>
      </c>
      <c r="G19" s="50">
        <v>15</v>
      </c>
      <c r="H19" s="23">
        <v>9000</v>
      </c>
      <c r="I19" s="60">
        <v>25</v>
      </c>
      <c r="J19" s="60"/>
      <c r="K19" s="60"/>
    </row>
    <row r="20" spans="1:11" ht="40" customHeight="1" x14ac:dyDescent="0.35">
      <c r="A20" s="43"/>
      <c r="B20" s="5"/>
      <c r="C20" s="5"/>
      <c r="D20" s="5"/>
      <c r="E20" s="5"/>
      <c r="F20" s="5"/>
      <c r="G20" s="44"/>
      <c r="H20" s="51"/>
    </row>
    <row r="21" spans="1:11" ht="40" customHeight="1" x14ac:dyDescent="0.35">
      <c r="A21" s="43" t="s">
        <v>221</v>
      </c>
      <c r="B21" s="13">
        <v>11.4</v>
      </c>
      <c r="C21" s="13"/>
      <c r="D21" s="5">
        <v>77</v>
      </c>
      <c r="E21" s="5">
        <v>82</v>
      </c>
      <c r="F21" s="5">
        <v>17</v>
      </c>
      <c r="G21" s="44">
        <v>10</v>
      </c>
      <c r="H21" s="51">
        <v>6000</v>
      </c>
      <c r="I21" s="6">
        <v>0</v>
      </c>
    </row>
    <row r="22" spans="1:11" ht="40" customHeight="1" x14ac:dyDescent="0.35">
      <c r="A22" s="13"/>
      <c r="B22" s="13"/>
      <c r="C22" s="13"/>
      <c r="D22" s="13"/>
      <c r="E22" s="13"/>
      <c r="F22" s="13"/>
      <c r="G22" s="13"/>
      <c r="H22" s="51"/>
    </row>
    <row r="23" spans="1:11" ht="40" customHeight="1" x14ac:dyDescent="0.35">
      <c r="A23" s="43" t="s">
        <v>222</v>
      </c>
      <c r="B23" s="5">
        <v>11.9</v>
      </c>
      <c r="C23" s="5"/>
      <c r="D23" s="5">
        <v>90</v>
      </c>
      <c r="E23" s="5">
        <v>94</v>
      </c>
      <c r="F23" s="5">
        <v>25</v>
      </c>
      <c r="G23" s="44">
        <v>5</v>
      </c>
      <c r="H23" s="5">
        <v>9000</v>
      </c>
      <c r="I23" s="59">
        <v>0</v>
      </c>
      <c r="J23" s="59"/>
      <c r="K23" s="59"/>
    </row>
    <row r="24" spans="1:11" ht="40" customHeight="1" x14ac:dyDescent="0.35">
      <c r="A24" s="43" t="s">
        <v>223</v>
      </c>
      <c r="B24" s="5">
        <v>13.3</v>
      </c>
      <c r="C24" s="5"/>
      <c r="D24" s="5">
        <v>90</v>
      </c>
      <c r="E24" s="5">
        <v>94</v>
      </c>
      <c r="F24" s="5">
        <v>25</v>
      </c>
      <c r="G24" s="44">
        <v>5</v>
      </c>
      <c r="H24" s="5">
        <v>9000</v>
      </c>
      <c r="I24" s="59">
        <v>0</v>
      </c>
      <c r="J24" s="59"/>
      <c r="K24" s="59"/>
    </row>
    <row r="25" spans="1:11" ht="40" customHeight="1" x14ac:dyDescent="0.35">
      <c r="A25" s="43" t="s">
        <v>229</v>
      </c>
      <c r="B25" s="5">
        <v>12</v>
      </c>
      <c r="C25" s="5"/>
      <c r="D25" s="5">
        <v>90</v>
      </c>
      <c r="E25" s="5">
        <v>94</v>
      </c>
      <c r="F25" s="5">
        <v>25</v>
      </c>
      <c r="G25" s="44">
        <v>5</v>
      </c>
      <c r="H25" s="5">
        <v>9000</v>
      </c>
      <c r="I25" s="59"/>
      <c r="J25" s="59"/>
      <c r="K25" s="59"/>
    </row>
    <row r="26" spans="1:11" ht="40" customHeight="1" x14ac:dyDescent="0.35">
      <c r="A26" s="43"/>
      <c r="B26" s="5"/>
      <c r="C26" s="5"/>
      <c r="D26" s="5"/>
      <c r="E26" s="5"/>
      <c r="F26" s="5"/>
      <c r="G26" s="44"/>
      <c r="H26" s="5"/>
      <c r="I26" s="59"/>
      <c r="J26" s="59"/>
      <c r="K26" s="59"/>
    </row>
    <row r="27" spans="1:11" ht="40" customHeight="1" x14ac:dyDescent="0.35">
      <c r="A27" s="43" t="s">
        <v>224</v>
      </c>
      <c r="B27" s="5">
        <v>22</v>
      </c>
      <c r="C27" s="5">
        <v>0.91</v>
      </c>
      <c r="D27" s="5">
        <v>115</v>
      </c>
      <c r="E27" s="5">
        <v>121</v>
      </c>
      <c r="F27" s="5">
        <v>25</v>
      </c>
      <c r="G27" s="44">
        <v>10</v>
      </c>
      <c r="H27" s="5">
        <v>9000</v>
      </c>
      <c r="I27" s="59">
        <v>0</v>
      </c>
      <c r="J27" s="59"/>
      <c r="K27" s="59"/>
    </row>
    <row r="28" spans="1:11" ht="40" customHeight="1" x14ac:dyDescent="0.35">
      <c r="A28" s="43"/>
      <c r="B28" s="4"/>
      <c r="C28" s="4"/>
      <c r="D28" s="4"/>
      <c r="E28" s="4"/>
      <c r="F28" s="4"/>
      <c r="G28" s="44"/>
      <c r="H28" s="51"/>
    </row>
    <row r="29" spans="1:11" ht="40" customHeight="1" x14ac:dyDescent="0.35">
      <c r="A29" s="43"/>
      <c r="B29" s="5"/>
      <c r="C29" s="5"/>
      <c r="D29" s="5"/>
      <c r="E29" s="5"/>
      <c r="F29" s="5"/>
      <c r="G29" s="44"/>
      <c r="H29" s="51"/>
    </row>
    <row r="30" spans="1:11" ht="40" customHeight="1" x14ac:dyDescent="0.35">
      <c r="A30" s="43"/>
      <c r="B30" s="5"/>
      <c r="C30" s="5"/>
      <c r="D30" s="5"/>
      <c r="E30" s="5"/>
      <c r="F30" s="5"/>
      <c r="G30" s="44"/>
      <c r="H30" s="51"/>
    </row>
    <row r="31" spans="1:11" ht="40" customHeight="1" x14ac:dyDescent="0.35">
      <c r="A31" s="43"/>
      <c r="B31" s="5"/>
      <c r="C31" s="5"/>
      <c r="D31" s="5"/>
      <c r="E31" s="5"/>
      <c r="F31" s="5"/>
      <c r="G31" s="44"/>
      <c r="H31" s="51"/>
    </row>
    <row r="32" spans="1:11" ht="40" customHeight="1" x14ac:dyDescent="0.35">
      <c r="A32" s="43"/>
      <c r="B32" s="5"/>
      <c r="C32" s="5"/>
      <c r="D32" s="5"/>
      <c r="E32" s="5"/>
      <c r="F32" s="5"/>
      <c r="G32" s="44"/>
      <c r="H32" s="51"/>
    </row>
    <row r="33" spans="1:8" ht="40" customHeight="1" x14ac:dyDescent="0.35">
      <c r="A33" s="43"/>
      <c r="B33" s="5"/>
      <c r="C33" s="5"/>
      <c r="D33" s="5"/>
      <c r="E33" s="5"/>
      <c r="F33" s="5"/>
      <c r="G33" s="44"/>
      <c r="H33" s="51"/>
    </row>
    <row r="34" spans="1:8" ht="40" customHeight="1" x14ac:dyDescent="0.35">
      <c r="A34" s="43"/>
      <c r="B34" s="5"/>
      <c r="C34" s="5"/>
      <c r="D34" s="5"/>
      <c r="E34" s="5"/>
      <c r="F34" s="5"/>
      <c r="G34" s="44"/>
      <c r="H34" s="51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B228-839B-4CA5-9448-9CA1774CB22C}">
  <dimension ref="B1:F9"/>
  <sheetViews>
    <sheetView tabSelected="1" workbookViewId="0">
      <selection activeCell="B11" sqref="B11"/>
    </sheetView>
  </sheetViews>
  <sheetFormatPr defaultRowHeight="14.5" x14ac:dyDescent="0.35"/>
  <cols>
    <col min="2" max="2" width="12.6328125" customWidth="1"/>
    <col min="3" max="3" width="15.90625" customWidth="1"/>
    <col min="4" max="4" width="10.7265625" customWidth="1"/>
    <col min="5" max="5" width="14" style="6" bestFit="1" customWidth="1"/>
    <col min="6" max="6" width="15.81640625" style="6" customWidth="1"/>
  </cols>
  <sheetData>
    <row r="1" spans="2:6" x14ac:dyDescent="0.35">
      <c r="B1" t="s">
        <v>299</v>
      </c>
      <c r="C1" t="s">
        <v>300</v>
      </c>
      <c r="D1" t="s">
        <v>301</v>
      </c>
      <c r="E1" s="6" t="s">
        <v>307</v>
      </c>
      <c r="F1" s="6" t="s">
        <v>308</v>
      </c>
    </row>
    <row r="3" spans="2:6" x14ac:dyDescent="0.35">
      <c r="B3" t="s">
        <v>302</v>
      </c>
      <c r="C3" t="s">
        <v>303</v>
      </c>
      <c r="D3" t="s">
        <v>305</v>
      </c>
      <c r="E3" s="6">
        <v>20</v>
      </c>
      <c r="F3" s="6">
        <v>10</v>
      </c>
    </row>
    <row r="4" spans="2:6" x14ac:dyDescent="0.35">
      <c r="B4" t="s">
        <v>304</v>
      </c>
      <c r="C4" t="s">
        <v>303</v>
      </c>
      <c r="D4" t="s">
        <v>306</v>
      </c>
      <c r="E4" s="6">
        <v>60</v>
      </c>
      <c r="F4" s="6">
        <v>7.5</v>
      </c>
    </row>
    <row r="5" spans="2:6" x14ac:dyDescent="0.35">
      <c r="B5" t="s">
        <v>309</v>
      </c>
      <c r="C5" t="s">
        <v>303</v>
      </c>
      <c r="D5" t="s">
        <v>306</v>
      </c>
      <c r="E5" s="6">
        <v>235</v>
      </c>
      <c r="F5" s="6">
        <v>19</v>
      </c>
    </row>
    <row r="7" spans="2:6" x14ac:dyDescent="0.35">
      <c r="B7" t="s">
        <v>311</v>
      </c>
      <c r="C7" t="s">
        <v>310</v>
      </c>
      <c r="D7" t="s">
        <v>305</v>
      </c>
      <c r="E7" s="6">
        <v>10</v>
      </c>
      <c r="F7" s="6">
        <v>5</v>
      </c>
    </row>
    <row r="9" spans="2:6" x14ac:dyDescent="0.35">
      <c r="B9" t="s">
        <v>312</v>
      </c>
      <c r="C9" t="s">
        <v>312</v>
      </c>
      <c r="D9" t="s">
        <v>305</v>
      </c>
      <c r="E9" s="72">
        <v>20</v>
      </c>
      <c r="F9" s="72">
        <v>10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15-044F-4FB0-A3DD-44B741CAB625}">
  <dimension ref="A1:D10"/>
  <sheetViews>
    <sheetView workbookViewId="0">
      <selection activeCell="B13" sqref="B13"/>
    </sheetView>
  </sheetViews>
  <sheetFormatPr defaultRowHeight="14.5" x14ac:dyDescent="0.35"/>
  <cols>
    <col min="1" max="1" width="32.81640625" customWidth="1"/>
    <col min="2" max="2" width="24.54296875" customWidth="1"/>
    <col min="4" max="4" width="9.81640625" customWidth="1"/>
  </cols>
  <sheetData>
    <row r="1" spans="1:4" ht="23" x14ac:dyDescent="0.35">
      <c r="A1" s="31" t="s">
        <v>64</v>
      </c>
      <c r="B1" s="31" t="s">
        <v>65</v>
      </c>
      <c r="C1" s="32" t="s">
        <v>94</v>
      </c>
      <c r="D1" s="31" t="s">
        <v>95</v>
      </c>
    </row>
    <row r="3" spans="1:4" x14ac:dyDescent="0.35">
      <c r="A3" s="26" t="s">
        <v>66</v>
      </c>
      <c r="B3" s="27">
        <v>3.2</v>
      </c>
      <c r="C3">
        <v>65</v>
      </c>
      <c r="D3">
        <v>50</v>
      </c>
    </row>
    <row r="4" spans="1:4" x14ac:dyDescent="0.35">
      <c r="A4" s="26" t="s">
        <v>82</v>
      </c>
      <c r="B4" s="27">
        <v>4</v>
      </c>
      <c r="C4">
        <v>90</v>
      </c>
      <c r="D4">
        <v>70</v>
      </c>
    </row>
    <row r="5" spans="1:4" x14ac:dyDescent="0.35">
      <c r="A5" s="26" t="s">
        <v>81</v>
      </c>
      <c r="B5" s="27">
        <v>4.2</v>
      </c>
      <c r="C5">
        <v>110</v>
      </c>
      <c r="D5">
        <v>85</v>
      </c>
    </row>
    <row r="6" spans="1:4" x14ac:dyDescent="0.35">
      <c r="A6" s="26" t="s">
        <v>67</v>
      </c>
      <c r="B6" s="27">
        <v>2.1</v>
      </c>
      <c r="C6">
        <v>65</v>
      </c>
      <c r="D6">
        <v>50</v>
      </c>
    </row>
    <row r="7" spans="1:4" x14ac:dyDescent="0.35">
      <c r="A7" s="26" t="s">
        <v>83</v>
      </c>
      <c r="B7" s="27">
        <v>2.9</v>
      </c>
      <c r="C7">
        <v>110</v>
      </c>
      <c r="D7">
        <v>85</v>
      </c>
    </row>
    <row r="8" spans="1:4" x14ac:dyDescent="0.35">
      <c r="A8" s="26" t="s">
        <v>205</v>
      </c>
      <c r="B8" s="27">
        <v>1.1000000000000001</v>
      </c>
      <c r="C8">
        <v>112</v>
      </c>
      <c r="D8">
        <v>80</v>
      </c>
    </row>
    <row r="9" spans="1:4" x14ac:dyDescent="0.35">
      <c r="A9" s="28" t="s">
        <v>63</v>
      </c>
      <c r="B9" s="29">
        <v>1.2</v>
      </c>
      <c r="C9">
        <v>80</v>
      </c>
      <c r="D9">
        <v>50</v>
      </c>
    </row>
    <row r="10" spans="1:4" x14ac:dyDescent="0.35">
      <c r="A10" s="28" t="s">
        <v>84</v>
      </c>
      <c r="B10" s="30">
        <v>1.5</v>
      </c>
      <c r="C10">
        <v>120</v>
      </c>
      <c r="D10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1CC-64D0-4115-AE5E-AF959282EFAA}">
  <dimension ref="A1:F11"/>
  <sheetViews>
    <sheetView workbookViewId="0">
      <selection activeCell="G14" sqref="G14"/>
    </sheetView>
  </sheetViews>
  <sheetFormatPr defaultRowHeight="14.5" x14ac:dyDescent="0.35"/>
  <cols>
    <col min="1" max="1" width="11.1796875" customWidth="1"/>
    <col min="3" max="3" width="12.1796875" customWidth="1"/>
    <col min="4" max="4" width="13.81640625" bestFit="1" customWidth="1"/>
    <col min="5" max="5" width="10.7265625" customWidth="1"/>
    <col min="6" max="6" width="11.1796875" customWidth="1"/>
  </cols>
  <sheetData>
    <row r="1" spans="1:6" x14ac:dyDescent="0.35">
      <c r="A1" t="s">
        <v>0</v>
      </c>
      <c r="B1" t="s">
        <v>130</v>
      </c>
      <c r="C1" t="s">
        <v>298</v>
      </c>
      <c r="D1" t="s">
        <v>238</v>
      </c>
      <c r="E1" t="s">
        <v>131</v>
      </c>
      <c r="F1" t="s">
        <v>132</v>
      </c>
    </row>
    <row r="3" spans="1:6" x14ac:dyDescent="0.35">
      <c r="A3" t="s">
        <v>162</v>
      </c>
      <c r="B3">
        <v>65</v>
      </c>
      <c r="C3">
        <f>B3-9</f>
        <v>56</v>
      </c>
      <c r="D3">
        <f>C3-10</f>
        <v>46</v>
      </c>
    </row>
    <row r="4" spans="1:6" x14ac:dyDescent="0.35">
      <c r="A4" t="s">
        <v>163</v>
      </c>
      <c r="B4">
        <v>100</v>
      </c>
      <c r="C4">
        <f t="shared" ref="C4:C6" si="0">B4-9</f>
        <v>91</v>
      </c>
      <c r="D4">
        <f t="shared" ref="D4:D6" si="1">C4-10</f>
        <v>81</v>
      </c>
    </row>
    <row r="5" spans="1:6" x14ac:dyDescent="0.35">
      <c r="A5" t="s">
        <v>164</v>
      </c>
      <c r="B5">
        <v>65</v>
      </c>
      <c r="C5">
        <f t="shared" si="0"/>
        <v>56</v>
      </c>
      <c r="D5">
        <f t="shared" si="1"/>
        <v>46</v>
      </c>
    </row>
    <row r="6" spans="1:6" x14ac:dyDescent="0.35">
      <c r="A6" t="s">
        <v>165</v>
      </c>
      <c r="B6">
        <v>100</v>
      </c>
      <c r="C6">
        <f t="shared" si="0"/>
        <v>91</v>
      </c>
      <c r="D6">
        <f t="shared" si="1"/>
        <v>81</v>
      </c>
    </row>
    <row r="8" spans="1:6" x14ac:dyDescent="0.35">
      <c r="A8" t="s">
        <v>166</v>
      </c>
    </row>
    <row r="9" spans="1:6" x14ac:dyDescent="0.35">
      <c r="A9" t="s">
        <v>167</v>
      </c>
    </row>
    <row r="10" spans="1:6" x14ac:dyDescent="0.35">
      <c r="A10" t="s">
        <v>168</v>
      </c>
      <c r="B10">
        <v>60</v>
      </c>
    </row>
    <row r="11" spans="1:6" x14ac:dyDescent="0.35">
      <c r="A11" t="s">
        <v>169</v>
      </c>
      <c r="B11">
        <v>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295D-7881-4D5C-8380-F1C84A7F5934}">
  <dimension ref="A1:L24"/>
  <sheetViews>
    <sheetView workbookViewId="0">
      <selection activeCell="D6" sqref="D6"/>
    </sheetView>
  </sheetViews>
  <sheetFormatPr defaultRowHeight="14.5" x14ac:dyDescent="0.35"/>
  <cols>
    <col min="1" max="2" width="11.453125" customWidth="1"/>
    <col min="3" max="3" width="13.81640625" bestFit="1" customWidth="1"/>
    <col min="4" max="4" width="13.1796875" customWidth="1"/>
    <col min="5" max="5" width="17.26953125" customWidth="1"/>
    <col min="6" max="6" width="15.54296875" customWidth="1"/>
    <col min="7" max="10" width="16.7265625" customWidth="1"/>
    <col min="11" max="11" width="12.81640625" customWidth="1"/>
  </cols>
  <sheetData>
    <row r="1" spans="1:12" x14ac:dyDescent="0.35">
      <c r="A1" s="13" t="s">
        <v>0</v>
      </c>
      <c r="B1" s="13" t="s">
        <v>277</v>
      </c>
      <c r="C1" s="13" t="s">
        <v>58</v>
      </c>
      <c r="D1" s="14" t="s">
        <v>13</v>
      </c>
      <c r="E1" s="14" t="s">
        <v>14</v>
      </c>
      <c r="F1" s="15" t="s">
        <v>5</v>
      </c>
      <c r="G1" s="15" t="s">
        <v>36</v>
      </c>
      <c r="H1" s="15" t="s">
        <v>37</v>
      </c>
      <c r="I1" s="15" t="s">
        <v>280</v>
      </c>
      <c r="J1" s="15" t="s">
        <v>111</v>
      </c>
      <c r="K1" s="13" t="s">
        <v>281</v>
      </c>
      <c r="L1" s="63" t="s">
        <v>241</v>
      </c>
    </row>
    <row r="2" spans="1:12" x14ac:dyDescent="0.35">
      <c r="A2" s="15" t="s">
        <v>285</v>
      </c>
      <c r="B2" s="15" t="s">
        <v>279</v>
      </c>
      <c r="C2" s="15" t="s">
        <v>284</v>
      </c>
      <c r="D2" s="15">
        <v>60</v>
      </c>
      <c r="E2" s="15">
        <v>1.2</v>
      </c>
      <c r="F2" s="15">
        <f t="shared" ref="F2" si="0">D2-(E2*2)</f>
        <v>57.6</v>
      </c>
      <c r="G2" s="15">
        <v>190000</v>
      </c>
      <c r="H2" s="15">
        <v>7850</v>
      </c>
      <c r="I2" s="15"/>
      <c r="J2" s="15" t="s">
        <v>56</v>
      </c>
      <c r="K2" s="15"/>
    </row>
    <row r="3" spans="1:12" x14ac:dyDescent="0.35">
      <c r="A3" s="15" t="s">
        <v>282</v>
      </c>
      <c r="B3" s="15" t="s">
        <v>279</v>
      </c>
      <c r="C3" s="15" t="s">
        <v>283</v>
      </c>
      <c r="D3" s="15">
        <v>70</v>
      </c>
      <c r="E3" s="15">
        <v>1.2</v>
      </c>
      <c r="F3" s="15">
        <f t="shared" ref="F3" si="1">D3-(E3*2)</f>
        <v>67.599999999999994</v>
      </c>
      <c r="G3" s="15">
        <v>190000</v>
      </c>
      <c r="H3" s="15">
        <v>7850</v>
      </c>
      <c r="I3" s="15"/>
      <c r="J3" s="15" t="s">
        <v>56</v>
      </c>
      <c r="K3" s="15"/>
    </row>
    <row r="4" spans="1:12" x14ac:dyDescent="0.35">
      <c r="A4" s="15" t="s">
        <v>286</v>
      </c>
      <c r="B4" s="15" t="s">
        <v>279</v>
      </c>
      <c r="C4" s="15" t="s">
        <v>283</v>
      </c>
      <c r="D4" s="15">
        <v>70</v>
      </c>
      <c r="E4" s="15">
        <v>1.5</v>
      </c>
      <c r="F4" s="15">
        <f t="shared" ref="F4" si="2">D4-(E4*2)</f>
        <v>67</v>
      </c>
      <c r="G4" s="15">
        <v>190000</v>
      </c>
      <c r="H4" s="15">
        <v>7850</v>
      </c>
      <c r="I4" s="15"/>
      <c r="J4" s="15" t="s">
        <v>56</v>
      </c>
      <c r="K4" s="15"/>
    </row>
    <row r="5" spans="1:12" x14ac:dyDescent="0.35">
      <c r="A5" s="16" t="s">
        <v>9</v>
      </c>
      <c r="B5" s="16" t="s">
        <v>278</v>
      </c>
      <c r="C5" s="16" t="s">
        <v>61</v>
      </c>
      <c r="D5" s="33">
        <v>102</v>
      </c>
      <c r="E5" s="33">
        <v>1.6</v>
      </c>
      <c r="F5" s="15">
        <f>D5-(E5*2)</f>
        <v>98.8</v>
      </c>
      <c r="G5" s="15">
        <v>190000</v>
      </c>
      <c r="H5" s="15">
        <v>7850</v>
      </c>
      <c r="I5" s="15"/>
      <c r="J5" s="15" t="s">
        <v>56</v>
      </c>
      <c r="K5" s="15"/>
      <c r="L5">
        <f>D5/25.4</f>
        <v>4.015748031496063</v>
      </c>
    </row>
    <row r="6" spans="1:12" x14ac:dyDescent="0.35">
      <c r="A6" s="16" t="s">
        <v>10</v>
      </c>
      <c r="B6" s="16" t="s">
        <v>278</v>
      </c>
      <c r="C6" s="16" t="s">
        <v>60</v>
      </c>
      <c r="D6" s="33">
        <v>102</v>
      </c>
      <c r="E6" s="33">
        <v>3.6</v>
      </c>
      <c r="F6" s="15">
        <f t="shared" ref="F6:F7" si="3">D6-(E6*2)</f>
        <v>94.8</v>
      </c>
      <c r="G6" s="15">
        <v>190000</v>
      </c>
      <c r="H6" s="15">
        <v>7850</v>
      </c>
      <c r="I6" s="15"/>
      <c r="J6" s="15" t="s">
        <v>56</v>
      </c>
      <c r="K6" s="15"/>
      <c r="L6">
        <f t="shared" ref="L6:L17" si="4">D6/25.4</f>
        <v>4.015748031496063</v>
      </c>
    </row>
    <row r="7" spans="1:12" x14ac:dyDescent="0.35">
      <c r="A7" s="15" t="s">
        <v>242</v>
      </c>
      <c r="B7" s="15" t="s">
        <v>278</v>
      </c>
      <c r="C7" s="15" t="s">
        <v>294</v>
      </c>
      <c r="D7" s="15">
        <v>127</v>
      </c>
      <c r="E7" s="15">
        <v>3.25</v>
      </c>
      <c r="F7" s="15">
        <f t="shared" si="3"/>
        <v>120.5</v>
      </c>
      <c r="G7" s="15">
        <v>210000</v>
      </c>
      <c r="H7" s="15">
        <v>7850</v>
      </c>
      <c r="I7" s="15"/>
      <c r="J7" s="15" t="s">
        <v>56</v>
      </c>
      <c r="K7" s="15"/>
      <c r="L7">
        <f t="shared" ref="L7" si="5">D7/25.4</f>
        <v>5</v>
      </c>
    </row>
    <row r="8" spans="1:12" x14ac:dyDescent="0.35">
      <c r="A8" s="34" t="s">
        <v>159</v>
      </c>
      <c r="B8" s="34" t="s">
        <v>278</v>
      </c>
      <c r="C8" s="34" t="s">
        <v>295</v>
      </c>
      <c r="D8" s="34">
        <v>127</v>
      </c>
      <c r="E8" s="34">
        <v>4.8</v>
      </c>
      <c r="F8" s="34">
        <f t="shared" ref="F8" si="6">D8-(E8*2)</f>
        <v>117.4</v>
      </c>
      <c r="G8" s="34">
        <v>210000</v>
      </c>
      <c r="H8" s="34">
        <v>7850</v>
      </c>
      <c r="I8" s="34"/>
      <c r="J8" s="34" t="s">
        <v>112</v>
      </c>
      <c r="K8" s="34"/>
      <c r="L8">
        <f t="shared" si="4"/>
        <v>5</v>
      </c>
    </row>
    <row r="9" spans="1:12" x14ac:dyDescent="0.35">
      <c r="A9" s="16" t="s">
        <v>11</v>
      </c>
      <c r="B9" s="16" t="s">
        <v>278</v>
      </c>
      <c r="C9" s="16" t="s">
        <v>240</v>
      </c>
      <c r="D9" s="33">
        <v>139</v>
      </c>
      <c r="E9" s="33">
        <v>3</v>
      </c>
      <c r="F9" s="15">
        <f>D9-(E9*2)</f>
        <v>133</v>
      </c>
      <c r="G9" s="15">
        <v>210000</v>
      </c>
      <c r="H9" s="15">
        <v>7850</v>
      </c>
      <c r="I9" s="15"/>
      <c r="J9" s="15" t="s">
        <v>56</v>
      </c>
      <c r="K9" s="15"/>
      <c r="L9">
        <f t="shared" si="4"/>
        <v>5.4724409448818898</v>
      </c>
    </row>
    <row r="10" spans="1:12" x14ac:dyDescent="0.35">
      <c r="A10" s="16" t="s">
        <v>158</v>
      </c>
      <c r="B10" s="16" t="s">
        <v>278</v>
      </c>
      <c r="C10" s="16" t="s">
        <v>59</v>
      </c>
      <c r="D10" s="33">
        <v>139</v>
      </c>
      <c r="E10" s="33">
        <v>4.8</v>
      </c>
      <c r="F10" s="15">
        <f>D10-(E10*2)</f>
        <v>129.4</v>
      </c>
      <c r="G10" s="15">
        <v>210000</v>
      </c>
      <c r="H10" s="15">
        <v>7850</v>
      </c>
      <c r="I10" s="15"/>
      <c r="J10" s="15" t="s">
        <v>56</v>
      </c>
      <c r="K10" s="15"/>
      <c r="L10">
        <f t="shared" si="4"/>
        <v>5.4724409448818898</v>
      </c>
    </row>
    <row r="11" spans="1:12" x14ac:dyDescent="0.35">
      <c r="A11" s="16" t="s">
        <v>157</v>
      </c>
      <c r="B11" s="16" t="s">
        <v>278</v>
      </c>
      <c r="C11" s="16" t="s">
        <v>239</v>
      </c>
      <c r="D11" s="33">
        <v>168</v>
      </c>
      <c r="E11" s="33">
        <v>4.8</v>
      </c>
      <c r="F11" s="15">
        <f>D11-(E11*2)</f>
        <v>158.4</v>
      </c>
      <c r="G11" s="15">
        <v>210000</v>
      </c>
      <c r="H11" s="15">
        <v>7850</v>
      </c>
      <c r="I11" s="15"/>
      <c r="J11" s="15" t="s">
        <v>56</v>
      </c>
      <c r="K11" s="15"/>
      <c r="L11">
        <f t="shared" si="4"/>
        <v>6.6141732283464574</v>
      </c>
    </row>
    <row r="12" spans="1:12" x14ac:dyDescent="0.35">
      <c r="A12" s="41" t="s">
        <v>156</v>
      </c>
      <c r="B12" s="41" t="s">
        <v>278</v>
      </c>
      <c r="C12" s="41" t="s">
        <v>62</v>
      </c>
      <c r="D12" s="41">
        <v>193</v>
      </c>
      <c r="E12" s="41">
        <v>4.8</v>
      </c>
      <c r="F12" s="42">
        <f t="shared" ref="F12:F17" si="7">D12-(E12*2)</f>
        <v>183.4</v>
      </c>
      <c r="G12" s="42">
        <v>190000</v>
      </c>
      <c r="H12" s="42">
        <v>7850</v>
      </c>
      <c r="I12" s="42"/>
      <c r="J12" s="42" t="s">
        <v>57</v>
      </c>
      <c r="K12" s="42"/>
      <c r="L12">
        <f t="shared" si="4"/>
        <v>7.5984251968503944</v>
      </c>
    </row>
    <row r="13" spans="1:12" x14ac:dyDescent="0.35">
      <c r="A13" s="16" t="s">
        <v>154</v>
      </c>
      <c r="B13" s="16" t="s">
        <v>278</v>
      </c>
      <c r="C13" s="16" t="s">
        <v>155</v>
      </c>
      <c r="D13" s="16">
        <v>193</v>
      </c>
      <c r="E13" s="16">
        <v>6.3</v>
      </c>
      <c r="F13" s="15">
        <f t="shared" ref="F13" si="8">D13-(E13*2)</f>
        <v>180.4</v>
      </c>
      <c r="G13" s="15">
        <v>190000</v>
      </c>
      <c r="H13" s="15">
        <v>7850</v>
      </c>
      <c r="I13" s="15"/>
      <c r="J13" s="15" t="s">
        <v>56</v>
      </c>
      <c r="K13" s="15"/>
      <c r="L13">
        <f t="shared" si="4"/>
        <v>7.5984251968503944</v>
      </c>
    </row>
    <row r="14" spans="1:12" x14ac:dyDescent="0.35">
      <c r="A14" s="15" t="s">
        <v>87</v>
      </c>
      <c r="B14" s="15" t="s">
        <v>278</v>
      </c>
      <c r="C14" s="16" t="s">
        <v>85</v>
      </c>
      <c r="D14" s="33">
        <v>219</v>
      </c>
      <c r="E14" s="33">
        <v>5.9</v>
      </c>
      <c r="F14" s="15">
        <f t="shared" si="7"/>
        <v>207.2</v>
      </c>
      <c r="G14" s="15">
        <v>190000</v>
      </c>
      <c r="H14" s="15">
        <v>7850</v>
      </c>
      <c r="I14" s="15"/>
      <c r="J14" s="15" t="s">
        <v>56</v>
      </c>
      <c r="K14" s="15"/>
      <c r="L14">
        <f t="shared" si="4"/>
        <v>8.6220472440944889</v>
      </c>
    </row>
    <row r="15" spans="1:12" x14ac:dyDescent="0.35">
      <c r="A15" s="34" t="s">
        <v>86</v>
      </c>
      <c r="B15" s="34" t="s">
        <v>278</v>
      </c>
      <c r="C15" s="34"/>
      <c r="D15" s="35">
        <v>229</v>
      </c>
      <c r="E15" s="35">
        <v>5.9</v>
      </c>
      <c r="F15" s="34">
        <f t="shared" si="7"/>
        <v>217.2</v>
      </c>
      <c r="G15" s="34">
        <v>199000</v>
      </c>
      <c r="H15" s="34">
        <v>7850</v>
      </c>
      <c r="I15" s="34"/>
      <c r="J15" s="34" t="s">
        <v>112</v>
      </c>
      <c r="K15" s="34"/>
      <c r="L15">
        <f t="shared" si="4"/>
        <v>9.015748031496063</v>
      </c>
    </row>
    <row r="16" spans="1:12" x14ac:dyDescent="0.35">
      <c r="A16" s="34" t="s">
        <v>108</v>
      </c>
      <c r="B16" s="34" t="s">
        <v>278</v>
      </c>
      <c r="C16" s="34"/>
      <c r="D16" s="35">
        <v>244.5</v>
      </c>
      <c r="E16" s="35">
        <v>6.3</v>
      </c>
      <c r="F16" s="34">
        <f t="shared" si="7"/>
        <v>231.9</v>
      </c>
      <c r="G16" s="34">
        <v>199000</v>
      </c>
      <c r="H16" s="34">
        <v>7850</v>
      </c>
      <c r="I16" s="34"/>
      <c r="J16" s="34" t="s">
        <v>112</v>
      </c>
      <c r="K16" s="34"/>
      <c r="L16">
        <f t="shared" si="4"/>
        <v>9.6259842519685037</v>
      </c>
    </row>
    <row r="17" spans="1:12" x14ac:dyDescent="0.35">
      <c r="A17" s="34" t="s">
        <v>109</v>
      </c>
      <c r="B17" s="34" t="s">
        <v>278</v>
      </c>
      <c r="C17" s="34"/>
      <c r="D17" s="35">
        <v>273</v>
      </c>
      <c r="E17" s="35">
        <v>6.3</v>
      </c>
      <c r="F17" s="34">
        <f t="shared" si="7"/>
        <v>260.39999999999998</v>
      </c>
      <c r="G17" s="34">
        <v>199000</v>
      </c>
      <c r="H17" s="34">
        <v>7850</v>
      </c>
      <c r="I17" s="34"/>
      <c r="J17" s="34" t="s">
        <v>112</v>
      </c>
      <c r="K17" s="34"/>
      <c r="L17">
        <f t="shared" si="4"/>
        <v>10.748031496062993</v>
      </c>
    </row>
    <row r="24" spans="1:12" x14ac:dyDescent="0.35">
      <c r="C24" s="39"/>
      <c r="D24" t="s">
        <v>133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7DDB-B6D9-4CBA-9145-50EF6FDCE517}">
  <dimension ref="A1:P83"/>
  <sheetViews>
    <sheetView zoomScale="80" zoomScaleNormal="80" workbookViewId="0">
      <pane ySplit="1" topLeftCell="A2" activePane="bottomLeft" state="frozen"/>
      <selection pane="bottomLeft" activeCell="A62" sqref="A62"/>
    </sheetView>
  </sheetViews>
  <sheetFormatPr defaultRowHeight="14.5" x14ac:dyDescent="0.35"/>
  <cols>
    <col min="1" max="2" width="20.81640625" style="3" customWidth="1"/>
    <col min="3" max="3" width="19.453125" style="1" customWidth="1"/>
    <col min="4" max="4" width="17.453125" style="1" customWidth="1"/>
    <col min="5" max="5" width="13.1796875" style="1" customWidth="1"/>
    <col min="6" max="6" width="13.7265625" style="1" customWidth="1"/>
    <col min="7" max="7" width="19.453125" style="1" customWidth="1"/>
    <col min="8" max="8" width="12.1796875" style="1" customWidth="1"/>
    <col min="9" max="10" width="14.1796875" style="1" customWidth="1"/>
    <col min="11" max="13" width="19.453125" style="1" customWidth="1"/>
    <col min="15" max="15" width="19.453125" style="1" customWidth="1"/>
  </cols>
  <sheetData>
    <row r="1" spans="1:16" s="12" customFormat="1" ht="31" customHeight="1" x14ac:dyDescent="0.35">
      <c r="A1" s="10" t="s">
        <v>0</v>
      </c>
      <c r="B1" s="10" t="s">
        <v>51</v>
      </c>
      <c r="C1" s="11" t="s">
        <v>31</v>
      </c>
      <c r="D1" s="11" t="s">
        <v>32</v>
      </c>
      <c r="E1" s="11" t="s">
        <v>15</v>
      </c>
      <c r="F1" s="11" t="s">
        <v>1</v>
      </c>
      <c r="G1" s="11" t="s">
        <v>21</v>
      </c>
      <c r="H1" s="11" t="s">
        <v>33</v>
      </c>
      <c r="I1" s="11" t="s">
        <v>34</v>
      </c>
      <c r="J1" s="11" t="s">
        <v>97</v>
      </c>
      <c r="K1" s="11" t="s">
        <v>55</v>
      </c>
      <c r="L1" s="11" t="s">
        <v>273</v>
      </c>
      <c r="M1" s="11" t="s">
        <v>110</v>
      </c>
      <c r="N1" s="53" t="s">
        <v>199</v>
      </c>
      <c r="O1" s="11" t="s">
        <v>12</v>
      </c>
      <c r="P1" s="12" t="s">
        <v>256</v>
      </c>
    </row>
    <row r="3" spans="1:16" x14ac:dyDescent="0.35">
      <c r="A3" s="3" t="s">
        <v>2</v>
      </c>
      <c r="B3" s="3" t="s">
        <v>44</v>
      </c>
      <c r="C3" s="1">
        <v>0</v>
      </c>
      <c r="D3" s="1">
        <v>50</v>
      </c>
      <c r="E3" s="1">
        <v>12</v>
      </c>
      <c r="F3" s="1">
        <v>230</v>
      </c>
      <c r="G3" s="1" t="s">
        <v>22</v>
      </c>
      <c r="I3" s="1">
        <v>45</v>
      </c>
      <c r="J3" s="1" t="s">
        <v>96</v>
      </c>
      <c r="K3" s="1" t="s">
        <v>56</v>
      </c>
      <c r="N3">
        <v>310</v>
      </c>
    </row>
    <row r="4" spans="1:16" x14ac:dyDescent="0.35">
      <c r="A4" s="3" t="s">
        <v>16</v>
      </c>
      <c r="B4" s="3" t="s">
        <v>44</v>
      </c>
      <c r="C4" s="1">
        <v>0</v>
      </c>
      <c r="D4" s="1">
        <v>50</v>
      </c>
      <c r="E4" s="1">
        <v>12</v>
      </c>
      <c r="F4" s="1">
        <v>230</v>
      </c>
      <c r="G4" s="1" t="s">
        <v>22</v>
      </c>
      <c r="I4" s="1">
        <v>45</v>
      </c>
      <c r="J4" s="1" t="s">
        <v>96</v>
      </c>
      <c r="K4" s="1" t="s">
        <v>56</v>
      </c>
      <c r="N4">
        <v>310</v>
      </c>
    </row>
    <row r="5" spans="1:16" x14ac:dyDescent="0.35">
      <c r="A5" s="3" t="s">
        <v>3</v>
      </c>
      <c r="B5" s="3" t="s">
        <v>44</v>
      </c>
      <c r="C5" s="1">
        <v>50.01</v>
      </c>
      <c r="D5" s="1">
        <v>100</v>
      </c>
      <c r="E5" s="1">
        <v>12</v>
      </c>
      <c r="F5" s="1">
        <v>230</v>
      </c>
      <c r="G5" s="1" t="s">
        <v>22</v>
      </c>
      <c r="I5" s="1">
        <v>59</v>
      </c>
      <c r="J5" s="1" t="s">
        <v>96</v>
      </c>
      <c r="K5" s="1" t="s">
        <v>56</v>
      </c>
      <c r="N5">
        <v>345</v>
      </c>
    </row>
    <row r="6" spans="1:16" x14ac:dyDescent="0.35">
      <c r="A6" s="3" t="s">
        <v>19</v>
      </c>
      <c r="B6" s="3" t="s">
        <v>44</v>
      </c>
      <c r="C6" s="1">
        <v>50.01</v>
      </c>
      <c r="D6" s="1">
        <v>100</v>
      </c>
      <c r="E6" s="1">
        <v>12</v>
      </c>
      <c r="F6" s="1">
        <v>230</v>
      </c>
      <c r="G6" s="1" t="s">
        <v>22</v>
      </c>
      <c r="I6" s="1">
        <v>59</v>
      </c>
      <c r="J6" s="1" t="s">
        <v>96</v>
      </c>
      <c r="K6" s="1" t="s">
        <v>56</v>
      </c>
      <c r="N6">
        <v>345</v>
      </c>
    </row>
    <row r="7" spans="1:16" x14ac:dyDescent="0.35">
      <c r="A7" s="3" t="s">
        <v>4</v>
      </c>
      <c r="B7" s="3" t="s">
        <v>44</v>
      </c>
      <c r="C7" s="1">
        <v>100.01</v>
      </c>
      <c r="D7" s="1">
        <v>150</v>
      </c>
      <c r="E7" s="1">
        <v>10</v>
      </c>
      <c r="F7" s="1">
        <v>230</v>
      </c>
      <c r="G7" s="1" t="s">
        <v>22</v>
      </c>
      <c r="I7" s="1">
        <v>59</v>
      </c>
      <c r="J7" s="1" t="s">
        <v>96</v>
      </c>
      <c r="K7" s="1" t="s">
        <v>56</v>
      </c>
      <c r="N7">
        <v>390</v>
      </c>
    </row>
    <row r="8" spans="1:16" x14ac:dyDescent="0.35">
      <c r="A8" s="3" t="s">
        <v>20</v>
      </c>
      <c r="B8" s="3" t="s">
        <v>44</v>
      </c>
      <c r="C8" s="1">
        <v>100.01</v>
      </c>
      <c r="D8" s="1">
        <v>150</v>
      </c>
      <c r="E8" s="1">
        <v>10</v>
      </c>
      <c r="F8" s="1">
        <v>230</v>
      </c>
      <c r="G8" s="1" t="s">
        <v>22</v>
      </c>
      <c r="I8" s="1">
        <v>59</v>
      </c>
      <c r="J8" s="1" t="s">
        <v>96</v>
      </c>
      <c r="K8" s="1" t="s">
        <v>56</v>
      </c>
      <c r="N8">
        <v>390</v>
      </c>
    </row>
    <row r="9" spans="1:16" x14ac:dyDescent="0.35">
      <c r="A9" s="3" t="s">
        <v>18</v>
      </c>
      <c r="B9" s="3" t="s">
        <v>44</v>
      </c>
      <c r="C9" s="1">
        <v>150.01</v>
      </c>
      <c r="D9" s="1">
        <v>230</v>
      </c>
      <c r="E9" s="1">
        <v>6</v>
      </c>
      <c r="F9" s="1">
        <v>230</v>
      </c>
      <c r="G9" s="1" t="s">
        <v>22</v>
      </c>
      <c r="I9" s="1">
        <v>92</v>
      </c>
      <c r="J9" s="1" t="s">
        <v>96</v>
      </c>
      <c r="K9" s="1" t="s">
        <v>56</v>
      </c>
      <c r="N9">
        <v>570</v>
      </c>
    </row>
    <row r="10" spans="1:16" x14ac:dyDescent="0.35">
      <c r="A10" s="3" t="s">
        <v>17</v>
      </c>
      <c r="B10" s="3" t="s">
        <v>44</v>
      </c>
      <c r="C10" s="1">
        <v>230.01</v>
      </c>
      <c r="D10" s="1">
        <v>350</v>
      </c>
      <c r="E10" s="1">
        <v>7</v>
      </c>
      <c r="F10" s="1">
        <v>230</v>
      </c>
      <c r="G10" s="1" t="s">
        <v>22</v>
      </c>
      <c r="I10" s="1">
        <v>92</v>
      </c>
      <c r="J10" s="1" t="s">
        <v>96</v>
      </c>
      <c r="K10" s="1" t="s">
        <v>56</v>
      </c>
      <c r="N10">
        <v>670</v>
      </c>
    </row>
    <row r="11" spans="1:16" x14ac:dyDescent="0.35">
      <c r="A11" s="3" t="s">
        <v>231</v>
      </c>
      <c r="B11" s="3" t="s">
        <v>230</v>
      </c>
      <c r="C11" s="1">
        <f>D10+0.01</f>
        <v>350.01</v>
      </c>
      <c r="D11" s="1">
        <v>450</v>
      </c>
      <c r="E11" s="1">
        <v>8</v>
      </c>
      <c r="F11" s="1">
        <v>230</v>
      </c>
      <c r="G11" s="1" t="s">
        <v>22</v>
      </c>
      <c r="H11" s="1">
        <v>85</v>
      </c>
      <c r="I11" s="1">
        <v>89</v>
      </c>
      <c r="J11" s="1" t="s">
        <v>96</v>
      </c>
      <c r="K11" s="1" t="s">
        <v>56</v>
      </c>
      <c r="N11">
        <v>1200</v>
      </c>
    </row>
    <row r="12" spans="1:16" x14ac:dyDescent="0.35">
      <c r="A12" s="3" t="s">
        <v>232</v>
      </c>
      <c r="B12" s="3" t="s">
        <v>230</v>
      </c>
      <c r="C12" s="1">
        <f>D11+0.01</f>
        <v>450.01</v>
      </c>
      <c r="D12" s="1">
        <v>600</v>
      </c>
      <c r="E12" s="1">
        <v>9</v>
      </c>
      <c r="F12" s="1">
        <v>230</v>
      </c>
      <c r="G12" s="1" t="s">
        <v>22</v>
      </c>
      <c r="H12" s="1">
        <v>83</v>
      </c>
      <c r="I12" s="1">
        <v>89</v>
      </c>
      <c r="J12" s="1" t="s">
        <v>96</v>
      </c>
      <c r="K12" s="1" t="s">
        <v>56</v>
      </c>
      <c r="N12">
        <v>920</v>
      </c>
    </row>
    <row r="14" spans="1:16" x14ac:dyDescent="0.35">
      <c r="A14" s="3" t="s">
        <v>186</v>
      </c>
      <c r="B14" s="3" t="s">
        <v>113</v>
      </c>
      <c r="C14" s="1">
        <v>0</v>
      </c>
      <c r="D14" s="1">
        <v>10</v>
      </c>
      <c r="E14" s="1">
        <v>17</v>
      </c>
      <c r="F14" s="1">
        <v>230</v>
      </c>
      <c r="G14" s="1" t="s">
        <v>22</v>
      </c>
      <c r="I14" s="1">
        <v>48</v>
      </c>
      <c r="J14" s="1" t="s">
        <v>96</v>
      </c>
      <c r="K14" s="1" t="s">
        <v>56</v>
      </c>
      <c r="M14" s="1">
        <v>2.44</v>
      </c>
      <c r="N14">
        <v>120</v>
      </c>
    </row>
    <row r="15" spans="1:16" x14ac:dyDescent="0.35">
      <c r="A15" s="3" t="s">
        <v>187</v>
      </c>
      <c r="B15" s="3" t="s">
        <v>113</v>
      </c>
      <c r="C15" s="1">
        <f>D14+0.01</f>
        <v>10.01</v>
      </c>
      <c r="D15" s="1">
        <v>20</v>
      </c>
      <c r="E15" s="1">
        <v>17</v>
      </c>
      <c r="F15" s="1">
        <v>230</v>
      </c>
      <c r="G15" s="1" t="s">
        <v>22</v>
      </c>
      <c r="I15" s="1">
        <v>48</v>
      </c>
      <c r="J15" s="1" t="s">
        <v>96</v>
      </c>
      <c r="K15" s="1" t="s">
        <v>56</v>
      </c>
      <c r="M15" s="1">
        <v>2.76</v>
      </c>
      <c r="N15">
        <v>160</v>
      </c>
    </row>
    <row r="16" spans="1:16" x14ac:dyDescent="0.35">
      <c r="A16" s="3" t="s">
        <v>188</v>
      </c>
      <c r="B16" s="3" t="s">
        <v>113</v>
      </c>
      <c r="C16" s="1">
        <f t="shared" ref="C16:C26" si="0">D15+0.01</f>
        <v>20.010000000000002</v>
      </c>
      <c r="D16" s="1">
        <v>25</v>
      </c>
      <c r="E16" s="1">
        <v>17</v>
      </c>
      <c r="F16" s="1">
        <v>230</v>
      </c>
      <c r="G16" s="1" t="s">
        <v>22</v>
      </c>
      <c r="I16" s="1">
        <v>48</v>
      </c>
      <c r="J16" s="1" t="s">
        <v>96</v>
      </c>
      <c r="K16" s="1" t="s">
        <v>56</v>
      </c>
      <c r="M16" s="1">
        <v>3.09</v>
      </c>
      <c r="N16">
        <v>240</v>
      </c>
    </row>
    <row r="17" spans="1:14" x14ac:dyDescent="0.35">
      <c r="A17" s="3" t="s">
        <v>189</v>
      </c>
      <c r="B17" s="3" t="s">
        <v>113</v>
      </c>
      <c r="C17" s="1">
        <f t="shared" si="0"/>
        <v>25.01</v>
      </c>
      <c r="D17" s="1">
        <v>35</v>
      </c>
      <c r="E17" s="1">
        <v>17</v>
      </c>
      <c r="F17" s="1">
        <v>230</v>
      </c>
      <c r="G17" s="1" t="s">
        <v>22</v>
      </c>
      <c r="I17" s="1">
        <v>48</v>
      </c>
      <c r="J17" s="1" t="s">
        <v>96</v>
      </c>
      <c r="K17" s="1" t="s">
        <v>56</v>
      </c>
      <c r="M17" s="1">
        <v>3.38</v>
      </c>
      <c r="N17">
        <v>270</v>
      </c>
    </row>
    <row r="18" spans="1:14" x14ac:dyDescent="0.35">
      <c r="A18" s="3" t="s">
        <v>190</v>
      </c>
      <c r="B18" s="3" t="s">
        <v>113</v>
      </c>
      <c r="C18" s="1">
        <f t="shared" si="0"/>
        <v>35.01</v>
      </c>
      <c r="D18" s="1">
        <v>40</v>
      </c>
      <c r="E18" s="1">
        <v>17</v>
      </c>
      <c r="F18" s="1">
        <v>230</v>
      </c>
      <c r="G18" s="1" t="s">
        <v>22</v>
      </c>
      <c r="I18" s="1">
        <v>48</v>
      </c>
      <c r="J18" s="1" t="s">
        <v>96</v>
      </c>
      <c r="K18" s="1" t="s">
        <v>56</v>
      </c>
      <c r="M18" s="1">
        <v>3.38</v>
      </c>
      <c r="N18">
        <v>270</v>
      </c>
    </row>
    <row r="19" spans="1:14" x14ac:dyDescent="0.35">
      <c r="A19" s="3" t="s">
        <v>191</v>
      </c>
      <c r="B19" s="3" t="s">
        <v>113</v>
      </c>
      <c r="C19" s="1">
        <f t="shared" si="0"/>
        <v>40.01</v>
      </c>
      <c r="D19" s="1">
        <v>50</v>
      </c>
      <c r="E19" s="1">
        <v>12</v>
      </c>
      <c r="F19" s="1">
        <v>230</v>
      </c>
      <c r="G19" s="1" t="s">
        <v>22</v>
      </c>
      <c r="I19" s="1">
        <v>48</v>
      </c>
      <c r="J19" s="1" t="s">
        <v>96</v>
      </c>
      <c r="K19" s="1" t="s">
        <v>56</v>
      </c>
      <c r="M19" s="1">
        <v>3.09</v>
      </c>
      <c r="N19">
        <v>240</v>
      </c>
    </row>
    <row r="20" spans="1:14" x14ac:dyDescent="0.35">
      <c r="A20" s="3" t="s">
        <v>192</v>
      </c>
      <c r="B20" s="3" t="s">
        <v>113</v>
      </c>
      <c r="C20" s="1">
        <f t="shared" si="0"/>
        <v>50.01</v>
      </c>
      <c r="D20" s="1">
        <v>55</v>
      </c>
      <c r="E20" s="1">
        <v>17</v>
      </c>
      <c r="F20" s="1">
        <v>230</v>
      </c>
      <c r="G20" s="1" t="s">
        <v>22</v>
      </c>
      <c r="I20" s="1">
        <v>60</v>
      </c>
      <c r="J20" s="1" t="s">
        <v>96</v>
      </c>
      <c r="K20" s="1" t="s">
        <v>56</v>
      </c>
      <c r="M20" s="1">
        <v>4.17</v>
      </c>
      <c r="N20">
        <v>320</v>
      </c>
    </row>
    <row r="21" spans="1:14" x14ac:dyDescent="0.35">
      <c r="A21" s="3" t="s">
        <v>193</v>
      </c>
      <c r="B21" s="3" t="s">
        <v>113</v>
      </c>
      <c r="C21" s="1">
        <f t="shared" si="0"/>
        <v>55.01</v>
      </c>
      <c r="D21" s="1">
        <v>60</v>
      </c>
      <c r="E21" s="1">
        <v>12</v>
      </c>
      <c r="F21" s="1">
        <v>230</v>
      </c>
      <c r="G21" s="1" t="s">
        <v>22</v>
      </c>
      <c r="I21" s="1">
        <v>60</v>
      </c>
      <c r="J21" s="1" t="s">
        <v>96</v>
      </c>
      <c r="K21" s="1" t="s">
        <v>56</v>
      </c>
      <c r="M21" s="1">
        <v>3.92</v>
      </c>
      <c r="N21">
        <v>280</v>
      </c>
    </row>
    <row r="22" spans="1:14" x14ac:dyDescent="0.35">
      <c r="A22" s="3" t="s">
        <v>194</v>
      </c>
      <c r="B22" s="3" t="s">
        <v>113</v>
      </c>
      <c r="C22" s="1">
        <f t="shared" si="0"/>
        <v>60.01</v>
      </c>
      <c r="D22" s="1">
        <v>70</v>
      </c>
      <c r="E22" s="1">
        <v>17</v>
      </c>
      <c r="F22" s="1">
        <v>230</v>
      </c>
      <c r="G22" s="1" t="s">
        <v>22</v>
      </c>
      <c r="I22" s="1">
        <v>60</v>
      </c>
      <c r="J22" s="1" t="s">
        <v>96</v>
      </c>
      <c r="K22" s="1" t="s">
        <v>56</v>
      </c>
      <c r="M22" s="1">
        <v>4.59</v>
      </c>
      <c r="N22">
        <v>410</v>
      </c>
    </row>
    <row r="23" spans="1:14" x14ac:dyDescent="0.35">
      <c r="A23" s="3" t="s">
        <v>195</v>
      </c>
      <c r="B23" s="3" t="s">
        <v>113</v>
      </c>
      <c r="C23" s="1">
        <f t="shared" si="0"/>
        <v>70.010000000000005</v>
      </c>
      <c r="D23" s="1">
        <v>80</v>
      </c>
      <c r="E23" s="1">
        <v>12</v>
      </c>
      <c r="F23" s="1">
        <v>230</v>
      </c>
      <c r="G23" s="1" t="s">
        <v>22</v>
      </c>
      <c r="I23" s="1">
        <v>60</v>
      </c>
      <c r="J23" s="1" t="s">
        <v>96</v>
      </c>
      <c r="K23" s="1" t="s">
        <v>56</v>
      </c>
      <c r="M23" s="1">
        <v>4.1900000000000004</v>
      </c>
      <c r="N23">
        <v>320</v>
      </c>
    </row>
    <row r="24" spans="1:14" x14ac:dyDescent="0.35">
      <c r="A24" s="3" t="s">
        <v>196</v>
      </c>
      <c r="B24" s="3" t="s">
        <v>113</v>
      </c>
      <c r="C24" s="1">
        <f t="shared" si="0"/>
        <v>80.010000000000005</v>
      </c>
      <c r="D24" s="1">
        <v>85</v>
      </c>
      <c r="E24" s="1">
        <v>17</v>
      </c>
      <c r="F24" s="1">
        <v>230</v>
      </c>
      <c r="G24" s="1" t="s">
        <v>22</v>
      </c>
      <c r="I24" s="1">
        <v>60</v>
      </c>
      <c r="J24" s="1" t="s">
        <v>96</v>
      </c>
      <c r="K24" s="1" t="s">
        <v>56</v>
      </c>
      <c r="M24" s="1">
        <v>4.45</v>
      </c>
      <c r="N24">
        <v>450</v>
      </c>
    </row>
    <row r="25" spans="1:14" x14ac:dyDescent="0.35">
      <c r="A25" s="3" t="s">
        <v>197</v>
      </c>
      <c r="B25" s="3" t="s">
        <v>113</v>
      </c>
      <c r="C25" s="1">
        <f t="shared" si="0"/>
        <v>85.01</v>
      </c>
      <c r="D25" s="1">
        <v>100</v>
      </c>
      <c r="E25" s="1">
        <v>12</v>
      </c>
      <c r="F25" s="1">
        <v>230</v>
      </c>
      <c r="G25" s="1" t="s">
        <v>22</v>
      </c>
      <c r="I25" s="1">
        <v>60</v>
      </c>
      <c r="J25" s="1" t="s">
        <v>96</v>
      </c>
      <c r="K25" s="1" t="s">
        <v>56</v>
      </c>
      <c r="M25" s="1">
        <v>4.68</v>
      </c>
      <c r="N25">
        <v>410</v>
      </c>
    </row>
    <row r="26" spans="1:14" x14ac:dyDescent="0.35">
      <c r="A26" s="3" t="s">
        <v>198</v>
      </c>
      <c r="B26" s="3" t="s">
        <v>113</v>
      </c>
      <c r="C26" s="1">
        <f t="shared" si="0"/>
        <v>100.01</v>
      </c>
      <c r="D26" s="1">
        <v>120</v>
      </c>
      <c r="E26" s="1">
        <v>12</v>
      </c>
      <c r="F26" s="1">
        <v>230</v>
      </c>
      <c r="G26" s="1" t="s">
        <v>22</v>
      </c>
      <c r="I26" s="1">
        <v>60</v>
      </c>
      <c r="J26" s="1" t="s">
        <v>96</v>
      </c>
      <c r="K26" s="1" t="s">
        <v>56</v>
      </c>
      <c r="M26" s="1">
        <v>4.45</v>
      </c>
      <c r="N26">
        <v>450</v>
      </c>
    </row>
    <row r="29" spans="1:14" x14ac:dyDescent="0.35">
      <c r="A29" s="3" t="s">
        <v>24</v>
      </c>
      <c r="B29" s="3" t="s">
        <v>44</v>
      </c>
      <c r="C29" s="2">
        <v>0</v>
      </c>
      <c r="D29" s="2">
        <v>170</v>
      </c>
      <c r="E29" s="1">
        <v>12</v>
      </c>
      <c r="F29" s="1">
        <v>415</v>
      </c>
      <c r="G29" s="1" t="s">
        <v>23</v>
      </c>
      <c r="H29" s="1" t="s">
        <v>96</v>
      </c>
      <c r="I29" s="1" t="s">
        <v>96</v>
      </c>
      <c r="J29" s="1">
        <v>30</v>
      </c>
      <c r="K29" s="1" t="s">
        <v>57</v>
      </c>
      <c r="N29">
        <v>900</v>
      </c>
    </row>
    <row r="30" spans="1:14" x14ac:dyDescent="0.35">
      <c r="A30" s="3" t="s">
        <v>25</v>
      </c>
      <c r="B30" s="3" t="s">
        <v>44</v>
      </c>
      <c r="C30" s="2">
        <v>170.01</v>
      </c>
      <c r="D30" s="2">
        <v>260</v>
      </c>
      <c r="E30" s="1">
        <v>12</v>
      </c>
      <c r="F30" s="1">
        <v>415</v>
      </c>
      <c r="G30" s="1" t="s">
        <v>23</v>
      </c>
      <c r="H30" s="1" t="s">
        <v>96</v>
      </c>
      <c r="I30" s="1" t="s">
        <v>96</v>
      </c>
      <c r="J30" s="1">
        <v>40</v>
      </c>
      <c r="K30" s="1" t="s">
        <v>57</v>
      </c>
      <c r="N30">
        <v>900</v>
      </c>
    </row>
    <row r="31" spans="1:14" x14ac:dyDescent="0.35">
      <c r="A31" s="3" t="s">
        <v>200</v>
      </c>
      <c r="B31" s="3" t="s">
        <v>44</v>
      </c>
      <c r="C31" s="2">
        <v>170.01</v>
      </c>
      <c r="D31" s="2">
        <v>300</v>
      </c>
      <c r="E31" s="1">
        <v>12</v>
      </c>
      <c r="F31" s="1">
        <v>230</v>
      </c>
      <c r="G31" s="1" t="s">
        <v>23</v>
      </c>
      <c r="H31" s="1" t="s">
        <v>96</v>
      </c>
      <c r="I31" s="1" t="s">
        <v>96</v>
      </c>
      <c r="J31" s="1">
        <v>40</v>
      </c>
      <c r="K31" s="1" t="s">
        <v>57</v>
      </c>
      <c r="N31">
        <v>900</v>
      </c>
    </row>
    <row r="32" spans="1:14" x14ac:dyDescent="0.35">
      <c r="A32" s="3" t="s">
        <v>26</v>
      </c>
      <c r="B32" s="3" t="s">
        <v>44</v>
      </c>
      <c r="C32" s="2">
        <v>260.01</v>
      </c>
      <c r="D32" s="2">
        <v>350</v>
      </c>
      <c r="E32" s="1">
        <v>12</v>
      </c>
      <c r="F32" s="1">
        <v>415</v>
      </c>
      <c r="G32" s="1" t="s">
        <v>23</v>
      </c>
      <c r="H32" s="1" t="s">
        <v>96</v>
      </c>
      <c r="I32" s="1" t="s">
        <v>96</v>
      </c>
      <c r="J32" s="1">
        <v>40</v>
      </c>
      <c r="K32" s="1" t="s">
        <v>57</v>
      </c>
      <c r="N32">
        <v>900</v>
      </c>
    </row>
    <row r="33" spans="1:14" x14ac:dyDescent="0.35">
      <c r="A33" s="3" t="s">
        <v>27</v>
      </c>
      <c r="B33" s="3" t="s">
        <v>44</v>
      </c>
      <c r="C33" s="2">
        <v>351.01</v>
      </c>
      <c r="D33" s="2">
        <v>500</v>
      </c>
      <c r="E33" s="1">
        <v>12</v>
      </c>
      <c r="F33" s="1">
        <v>415</v>
      </c>
      <c r="G33" s="1" t="s">
        <v>23</v>
      </c>
      <c r="H33" s="1" t="s">
        <v>96</v>
      </c>
      <c r="I33" s="1" t="s">
        <v>96</v>
      </c>
      <c r="J33" s="1">
        <v>40</v>
      </c>
      <c r="K33" s="1" t="s">
        <v>57</v>
      </c>
      <c r="N33">
        <v>900</v>
      </c>
    </row>
    <row r="34" spans="1:14" x14ac:dyDescent="0.35">
      <c r="A34" s="3" t="s">
        <v>28</v>
      </c>
      <c r="B34" s="3" t="s">
        <v>44</v>
      </c>
      <c r="C34" s="2">
        <v>500.01</v>
      </c>
      <c r="D34" s="2">
        <v>650</v>
      </c>
      <c r="E34" s="1">
        <v>12</v>
      </c>
      <c r="F34" s="1">
        <v>415</v>
      </c>
      <c r="G34" s="1" t="s">
        <v>23</v>
      </c>
      <c r="H34" s="1" t="s">
        <v>96</v>
      </c>
      <c r="I34" s="1" t="s">
        <v>96</v>
      </c>
      <c r="J34" s="1">
        <v>55</v>
      </c>
      <c r="K34" s="1" t="s">
        <v>57</v>
      </c>
      <c r="N34">
        <v>1800</v>
      </c>
    </row>
    <row r="35" spans="1:14" x14ac:dyDescent="0.35">
      <c r="A35" s="3" t="s">
        <v>29</v>
      </c>
      <c r="B35" s="3" t="s">
        <v>44</v>
      </c>
      <c r="C35" s="2">
        <v>650.01</v>
      </c>
      <c r="D35" s="2">
        <v>750</v>
      </c>
      <c r="E35" s="1">
        <v>12</v>
      </c>
      <c r="F35" s="1">
        <v>415</v>
      </c>
      <c r="G35" s="1" t="s">
        <v>23</v>
      </c>
      <c r="H35" s="1" t="s">
        <v>96</v>
      </c>
      <c r="I35" s="1" t="s">
        <v>96</v>
      </c>
      <c r="J35" s="1">
        <v>55</v>
      </c>
      <c r="K35" s="1" t="s">
        <v>57</v>
      </c>
      <c r="N35">
        <v>1800</v>
      </c>
    </row>
    <row r="36" spans="1:14" x14ac:dyDescent="0.35">
      <c r="A36" s="3" t="s">
        <v>30</v>
      </c>
      <c r="B36" s="3" t="s">
        <v>44</v>
      </c>
      <c r="C36" s="2">
        <v>750.01</v>
      </c>
      <c r="D36" s="2">
        <v>1000</v>
      </c>
      <c r="E36" s="1">
        <v>9</v>
      </c>
      <c r="F36" s="1">
        <v>415</v>
      </c>
      <c r="G36" s="1" t="s">
        <v>23</v>
      </c>
      <c r="H36" s="1" t="s">
        <v>96</v>
      </c>
      <c r="I36" s="1" t="s">
        <v>96</v>
      </c>
      <c r="J36" s="1">
        <v>55</v>
      </c>
      <c r="K36" s="1" t="s">
        <v>57</v>
      </c>
      <c r="N36">
        <v>2500</v>
      </c>
    </row>
    <row r="37" spans="1:14" x14ac:dyDescent="0.35">
      <c r="C37" s="2"/>
    </row>
    <row r="38" spans="1:14" x14ac:dyDescent="0.35">
      <c r="A38" s="3" t="s">
        <v>99</v>
      </c>
      <c r="B38" s="3" t="s">
        <v>71</v>
      </c>
      <c r="C38" s="2">
        <v>0</v>
      </c>
      <c r="D38" s="1">
        <v>140</v>
      </c>
      <c r="E38" s="1">
        <v>12</v>
      </c>
      <c r="F38" s="1">
        <v>415</v>
      </c>
      <c r="G38" s="1" t="s">
        <v>23</v>
      </c>
      <c r="H38" s="1" t="s">
        <v>96</v>
      </c>
      <c r="I38" s="1" t="s">
        <v>96</v>
      </c>
      <c r="J38" s="1">
        <v>30</v>
      </c>
      <c r="K38" s="1" t="s">
        <v>57</v>
      </c>
    </row>
    <row r="39" spans="1:14" x14ac:dyDescent="0.35">
      <c r="A39" s="3" t="s">
        <v>100</v>
      </c>
      <c r="B39" s="3" t="s">
        <v>71</v>
      </c>
      <c r="C39" s="2">
        <f t="shared" ref="C39:C46" si="1">D38+0.01</f>
        <v>140.01</v>
      </c>
      <c r="D39" s="1">
        <v>220</v>
      </c>
      <c r="E39" s="1">
        <v>12</v>
      </c>
      <c r="F39" s="1">
        <v>415</v>
      </c>
      <c r="G39" s="1" t="s">
        <v>23</v>
      </c>
      <c r="H39" s="1" t="s">
        <v>96</v>
      </c>
      <c r="I39" s="1" t="s">
        <v>96</v>
      </c>
      <c r="J39" s="1">
        <v>30</v>
      </c>
      <c r="K39" s="1" t="s">
        <v>57</v>
      </c>
    </row>
    <row r="40" spans="1:14" x14ac:dyDescent="0.35">
      <c r="A40" s="3" t="s">
        <v>101</v>
      </c>
      <c r="B40" s="3" t="s">
        <v>71</v>
      </c>
      <c r="C40" s="2">
        <f t="shared" si="1"/>
        <v>220.01</v>
      </c>
      <c r="D40" s="1">
        <v>300</v>
      </c>
      <c r="E40" s="1">
        <v>12</v>
      </c>
      <c r="F40" s="1">
        <v>415</v>
      </c>
      <c r="G40" s="1" t="s">
        <v>23</v>
      </c>
      <c r="H40" s="1" t="s">
        <v>96</v>
      </c>
      <c r="I40" s="1" t="s">
        <v>96</v>
      </c>
      <c r="J40" s="1">
        <v>30</v>
      </c>
      <c r="K40" s="1" t="s">
        <v>57</v>
      </c>
    </row>
    <row r="41" spans="1:14" x14ac:dyDescent="0.35">
      <c r="A41" s="3" t="s">
        <v>102</v>
      </c>
      <c r="B41" s="3" t="s">
        <v>71</v>
      </c>
      <c r="C41" s="2">
        <f t="shared" si="1"/>
        <v>300.01</v>
      </c>
      <c r="D41" s="1">
        <v>420</v>
      </c>
      <c r="E41" s="1">
        <v>12</v>
      </c>
      <c r="F41" s="1">
        <v>415</v>
      </c>
      <c r="G41" s="1" t="s">
        <v>23</v>
      </c>
      <c r="H41" s="1" t="s">
        <v>96</v>
      </c>
      <c r="I41" s="1" t="s">
        <v>96</v>
      </c>
      <c r="J41" s="1">
        <v>40</v>
      </c>
      <c r="K41" s="1" t="s">
        <v>57</v>
      </c>
    </row>
    <row r="42" spans="1:14" x14ac:dyDescent="0.35">
      <c r="A42" s="3" t="s">
        <v>103</v>
      </c>
      <c r="B42" s="3" t="s">
        <v>71</v>
      </c>
      <c r="C42" s="2">
        <f t="shared" si="1"/>
        <v>420.01</v>
      </c>
      <c r="D42" s="1">
        <v>500</v>
      </c>
      <c r="E42" s="1">
        <v>12</v>
      </c>
      <c r="F42" s="1">
        <v>415</v>
      </c>
      <c r="G42" s="1" t="s">
        <v>23</v>
      </c>
      <c r="H42" s="1" t="s">
        <v>96</v>
      </c>
      <c r="I42" s="1" t="s">
        <v>96</v>
      </c>
      <c r="J42" s="1">
        <v>40</v>
      </c>
      <c r="K42" s="1" t="s">
        <v>57</v>
      </c>
    </row>
    <row r="43" spans="1:14" x14ac:dyDescent="0.35">
      <c r="A43" s="3" t="s">
        <v>104</v>
      </c>
      <c r="B43" s="3" t="s">
        <v>71</v>
      </c>
      <c r="C43" s="2">
        <f t="shared" si="1"/>
        <v>500.01</v>
      </c>
      <c r="D43" s="1">
        <v>1000</v>
      </c>
      <c r="E43" s="1">
        <v>9</v>
      </c>
      <c r="F43" s="1">
        <v>415</v>
      </c>
      <c r="G43" s="1" t="s">
        <v>23</v>
      </c>
      <c r="H43" s="1" t="s">
        <v>96</v>
      </c>
      <c r="I43" s="1" t="s">
        <v>96</v>
      </c>
      <c r="J43" s="1">
        <v>55</v>
      </c>
      <c r="K43" s="1" t="s">
        <v>57</v>
      </c>
    </row>
    <row r="44" spans="1:14" x14ac:dyDescent="0.35">
      <c r="A44" s="3" t="s">
        <v>105</v>
      </c>
      <c r="B44" s="3" t="s">
        <v>71</v>
      </c>
      <c r="C44" s="2">
        <f t="shared" si="1"/>
        <v>1000.01</v>
      </c>
      <c r="D44" s="1">
        <v>1400</v>
      </c>
      <c r="E44" s="1">
        <v>9</v>
      </c>
      <c r="F44" s="1">
        <v>415</v>
      </c>
      <c r="G44" s="1" t="s">
        <v>23</v>
      </c>
      <c r="H44" s="1" t="s">
        <v>96</v>
      </c>
      <c r="I44" s="1" t="s">
        <v>96</v>
      </c>
      <c r="J44" s="1">
        <v>55</v>
      </c>
      <c r="K44" s="1" t="s">
        <v>57</v>
      </c>
    </row>
    <row r="45" spans="1:14" x14ac:dyDescent="0.35">
      <c r="A45" s="3" t="s">
        <v>106</v>
      </c>
      <c r="B45" s="3" t="s">
        <v>71</v>
      </c>
      <c r="C45" s="2">
        <f t="shared" si="1"/>
        <v>1400.01</v>
      </c>
      <c r="D45" s="1">
        <v>1650</v>
      </c>
      <c r="E45" s="1">
        <v>8</v>
      </c>
      <c r="F45" s="1">
        <v>415</v>
      </c>
      <c r="G45" s="1" t="s">
        <v>23</v>
      </c>
      <c r="H45" s="1" t="s">
        <v>96</v>
      </c>
      <c r="I45" s="1" t="s">
        <v>96</v>
      </c>
      <c r="J45" s="1">
        <v>55</v>
      </c>
      <c r="K45" s="1" t="s">
        <v>57</v>
      </c>
    </row>
    <row r="46" spans="1:14" x14ac:dyDescent="0.35">
      <c r="A46" s="3" t="s">
        <v>107</v>
      </c>
      <c r="B46" s="3" t="s">
        <v>71</v>
      </c>
      <c r="C46" s="2">
        <f t="shared" si="1"/>
        <v>1650.01</v>
      </c>
      <c r="D46" s="1">
        <v>2000</v>
      </c>
      <c r="E46" s="1">
        <v>8</v>
      </c>
      <c r="F46" s="1">
        <v>415</v>
      </c>
      <c r="G46" s="1" t="s">
        <v>23</v>
      </c>
      <c r="H46" s="1" t="s">
        <v>96</v>
      </c>
      <c r="I46" s="1" t="s">
        <v>96</v>
      </c>
      <c r="J46" s="1">
        <v>55</v>
      </c>
      <c r="K46" s="1" t="s">
        <v>57</v>
      </c>
    </row>
    <row r="47" spans="1:14" x14ac:dyDescent="0.35">
      <c r="C47" s="2"/>
    </row>
    <row r="48" spans="1:14" x14ac:dyDescent="0.35">
      <c r="A48" s="3" t="s">
        <v>259</v>
      </c>
      <c r="B48" s="3" t="s">
        <v>262</v>
      </c>
      <c r="C48" s="2">
        <v>0</v>
      </c>
      <c r="D48" s="1">
        <v>15</v>
      </c>
      <c r="E48" s="1">
        <v>34</v>
      </c>
      <c r="F48" s="1">
        <v>230</v>
      </c>
      <c r="G48" s="1" t="s">
        <v>114</v>
      </c>
      <c r="J48" s="1">
        <v>25.4</v>
      </c>
      <c r="K48" s="1" t="s">
        <v>56</v>
      </c>
    </row>
    <row r="49" spans="1:16" x14ac:dyDescent="0.35">
      <c r="A49" s="3" t="s">
        <v>260</v>
      </c>
      <c r="B49" s="3" t="s">
        <v>262</v>
      </c>
      <c r="C49" s="2">
        <v>15.01</v>
      </c>
      <c r="D49" s="1">
        <v>62</v>
      </c>
      <c r="E49" s="1">
        <v>34</v>
      </c>
      <c r="F49" s="1">
        <v>230</v>
      </c>
      <c r="G49" s="1" t="s">
        <v>114</v>
      </c>
      <c r="J49" s="1">
        <v>25.4</v>
      </c>
      <c r="K49" s="1" t="s">
        <v>56</v>
      </c>
    </row>
    <row r="50" spans="1:16" x14ac:dyDescent="0.35">
      <c r="A50" s="3" t="s">
        <v>261</v>
      </c>
      <c r="B50" s="3" t="s">
        <v>262</v>
      </c>
      <c r="C50" s="2">
        <v>62.01</v>
      </c>
      <c r="D50" s="1">
        <v>95</v>
      </c>
      <c r="E50" s="1">
        <v>22</v>
      </c>
      <c r="F50" s="1">
        <v>230</v>
      </c>
      <c r="G50" s="1" t="s">
        <v>114</v>
      </c>
      <c r="J50" s="1">
        <v>25.4</v>
      </c>
      <c r="K50" s="1" t="s">
        <v>56</v>
      </c>
    </row>
    <row r="51" spans="1:16" x14ac:dyDescent="0.35">
      <c r="C51" s="2"/>
    </row>
    <row r="52" spans="1:16" x14ac:dyDescent="0.35">
      <c r="C52" s="2"/>
    </row>
    <row r="53" spans="1:16" x14ac:dyDescent="0.35">
      <c r="A53" s="3" t="s">
        <v>126</v>
      </c>
      <c r="B53" t="s">
        <v>98</v>
      </c>
      <c r="C53" s="2">
        <v>0</v>
      </c>
      <c r="D53" s="1">
        <v>270</v>
      </c>
      <c r="E53" s="1">
        <f>24/3</f>
        <v>8</v>
      </c>
      <c r="F53" s="1">
        <v>240</v>
      </c>
      <c r="G53" s="1" t="s">
        <v>114</v>
      </c>
      <c r="H53" s="1" t="s">
        <v>96</v>
      </c>
      <c r="I53" s="1" t="s">
        <v>96</v>
      </c>
      <c r="J53" s="1">
        <v>25.4</v>
      </c>
      <c r="K53" s="1" t="s">
        <v>56</v>
      </c>
      <c r="N53">
        <v>450</v>
      </c>
      <c r="P53">
        <v>40</v>
      </c>
    </row>
    <row r="54" spans="1:16" x14ac:dyDescent="0.35">
      <c r="A54" s="3" t="s">
        <v>125</v>
      </c>
      <c r="B54" t="s">
        <v>98</v>
      </c>
      <c r="C54" s="2">
        <v>0</v>
      </c>
      <c r="D54" s="38">
        <f>Chaindrive!G23</f>
        <v>270</v>
      </c>
      <c r="E54" s="37">
        <f>Chaindrive!I23</f>
        <v>10.666666666666666</v>
      </c>
      <c r="F54" s="1">
        <v>415</v>
      </c>
      <c r="G54" s="1" t="s">
        <v>114</v>
      </c>
      <c r="H54" s="1" t="s">
        <v>96</v>
      </c>
      <c r="I54" s="1" t="s">
        <v>96</v>
      </c>
      <c r="J54" s="1">
        <v>25.4</v>
      </c>
      <c r="K54" s="1" t="s">
        <v>56</v>
      </c>
      <c r="N54">
        <v>370</v>
      </c>
      <c r="P54">
        <v>40</v>
      </c>
    </row>
    <row r="55" spans="1:16" x14ac:dyDescent="0.35">
      <c r="A55" s="3" t="s">
        <v>124</v>
      </c>
      <c r="B55" t="s">
        <v>98</v>
      </c>
      <c r="C55" s="2">
        <f>D54+0.01</f>
        <v>270.01</v>
      </c>
      <c r="D55" s="38">
        <f>Chaindrive!G22</f>
        <v>342</v>
      </c>
      <c r="E55" s="37">
        <f>Chaindrive!I22</f>
        <v>8.4210526315789469</v>
      </c>
      <c r="F55" s="1">
        <v>415</v>
      </c>
      <c r="G55" s="1" t="s">
        <v>114</v>
      </c>
      <c r="H55" s="1" t="s">
        <v>96</v>
      </c>
      <c r="I55" s="1" t="s">
        <v>96</v>
      </c>
      <c r="J55" s="1">
        <v>25.4</v>
      </c>
      <c r="K55" s="1" t="s">
        <v>56</v>
      </c>
      <c r="N55">
        <v>370</v>
      </c>
      <c r="P55">
        <v>40</v>
      </c>
    </row>
    <row r="56" spans="1:16" x14ac:dyDescent="0.35">
      <c r="A56" t="s">
        <v>170</v>
      </c>
      <c r="B56" t="s">
        <v>98</v>
      </c>
      <c r="C56" s="2">
        <f>D55+0.01</f>
        <v>342.01</v>
      </c>
      <c r="D56" s="38">
        <f>Chaindrive!G21</f>
        <v>427.5</v>
      </c>
      <c r="E56" s="2">
        <f>Chaindrive!I21</f>
        <v>6.7368421052631575</v>
      </c>
      <c r="F56" s="1">
        <v>415</v>
      </c>
      <c r="G56" s="1" t="s">
        <v>114</v>
      </c>
      <c r="H56" s="1" t="s">
        <v>96</v>
      </c>
      <c r="I56" s="1" t="s">
        <v>96</v>
      </c>
      <c r="J56" s="1">
        <v>25.4</v>
      </c>
      <c r="K56" s="1" t="s">
        <v>56</v>
      </c>
      <c r="N56">
        <v>370</v>
      </c>
      <c r="P56">
        <v>40</v>
      </c>
    </row>
    <row r="57" spans="1:16" x14ac:dyDescent="0.35">
      <c r="A57" t="s">
        <v>180</v>
      </c>
      <c r="B57" t="s">
        <v>98</v>
      </c>
      <c r="C57" s="2">
        <f>D56+0.01</f>
        <v>427.51</v>
      </c>
      <c r="D57" s="38">
        <f>Chaindrive!G28</f>
        <v>665</v>
      </c>
      <c r="E57" s="2">
        <f>Chaindrive!I28</f>
        <v>4.6315789473684212</v>
      </c>
      <c r="F57" s="1">
        <v>415</v>
      </c>
      <c r="G57" s="1" t="s">
        <v>114</v>
      </c>
      <c r="H57" s="1" t="s">
        <v>96</v>
      </c>
      <c r="I57" s="1" t="s">
        <v>96</v>
      </c>
      <c r="J57" s="1">
        <v>25.4</v>
      </c>
      <c r="K57" s="1" t="s">
        <v>56</v>
      </c>
      <c r="N57">
        <v>450</v>
      </c>
      <c r="P57">
        <v>40</v>
      </c>
    </row>
    <row r="58" spans="1:16" x14ac:dyDescent="0.35">
      <c r="A58" s="3" t="s">
        <v>274</v>
      </c>
      <c r="B58"/>
      <c r="C58" s="2"/>
      <c r="D58" s="38"/>
      <c r="E58" s="2"/>
    </row>
    <row r="59" spans="1:16" x14ac:dyDescent="0.35">
      <c r="A59" s="3" t="s">
        <v>276</v>
      </c>
      <c r="B59"/>
      <c r="C59" s="2"/>
      <c r="D59" s="38"/>
      <c r="E59" s="2"/>
    </row>
    <row r="60" spans="1:16" x14ac:dyDescent="0.35">
      <c r="A60" t="s">
        <v>181</v>
      </c>
      <c r="B60" t="s">
        <v>98</v>
      </c>
      <c r="C60" s="2">
        <f>D57+0.01</f>
        <v>665.01</v>
      </c>
      <c r="D60" s="38">
        <f>Chaindrive!G38</f>
        <v>880</v>
      </c>
      <c r="E60" s="1">
        <f>Chaindrive!I38</f>
        <v>6</v>
      </c>
      <c r="F60" s="1">
        <v>415</v>
      </c>
      <c r="G60" s="1" t="s">
        <v>114</v>
      </c>
      <c r="H60" s="1" t="s">
        <v>96</v>
      </c>
      <c r="I60" s="1" t="s">
        <v>96</v>
      </c>
      <c r="J60" s="1">
        <v>25.4</v>
      </c>
      <c r="K60" s="1" t="s">
        <v>56</v>
      </c>
      <c r="N60">
        <v>450</v>
      </c>
      <c r="P60">
        <v>40</v>
      </c>
    </row>
    <row r="62" spans="1:16" s="69" customFormat="1" x14ac:dyDescent="0.35">
      <c r="A62" s="67" t="s">
        <v>264</v>
      </c>
      <c r="B62" s="67" t="s">
        <v>98</v>
      </c>
      <c r="C62" s="68">
        <f t="shared" ref="C62:C63" si="2">D61+0.01</f>
        <v>0.01</v>
      </c>
      <c r="D62" s="68">
        <v>100</v>
      </c>
      <c r="E62" s="68">
        <v>15</v>
      </c>
      <c r="F62" s="68">
        <v>415</v>
      </c>
      <c r="G62" s="68" t="s">
        <v>23</v>
      </c>
      <c r="H62" s="68" t="s">
        <v>96</v>
      </c>
      <c r="I62" s="68" t="s">
        <v>96</v>
      </c>
      <c r="J62" s="68">
        <v>30</v>
      </c>
      <c r="K62" s="68" t="s">
        <v>57</v>
      </c>
      <c r="L62" s="68">
        <v>8</v>
      </c>
      <c r="M62" s="68"/>
      <c r="O62" s="68"/>
    </row>
    <row r="63" spans="1:16" x14ac:dyDescent="0.35">
      <c r="A63" t="s">
        <v>39</v>
      </c>
      <c r="B63" t="s">
        <v>98</v>
      </c>
      <c r="C63" s="1">
        <f t="shared" si="2"/>
        <v>100.01</v>
      </c>
      <c r="D63" s="6">
        <v>170</v>
      </c>
      <c r="E63" s="6">
        <v>15</v>
      </c>
      <c r="F63" s="1">
        <v>415</v>
      </c>
      <c r="G63" s="1" t="s">
        <v>23</v>
      </c>
      <c r="H63" s="1" t="s">
        <v>96</v>
      </c>
      <c r="I63" s="1" t="s">
        <v>96</v>
      </c>
      <c r="J63" s="1">
        <v>30</v>
      </c>
      <c r="K63" s="1" t="s">
        <v>57</v>
      </c>
      <c r="L63" s="1">
        <v>8</v>
      </c>
      <c r="N63">
        <v>400</v>
      </c>
      <c r="P63">
        <v>20</v>
      </c>
    </row>
    <row r="64" spans="1:16" x14ac:dyDescent="0.35">
      <c r="A64" t="s">
        <v>40</v>
      </c>
      <c r="B64" t="s">
        <v>98</v>
      </c>
      <c r="C64" s="1">
        <f>D63+0.01</f>
        <v>170.01</v>
      </c>
      <c r="D64" s="6">
        <v>250</v>
      </c>
      <c r="E64" s="6">
        <v>15</v>
      </c>
      <c r="F64" s="1">
        <v>415</v>
      </c>
      <c r="G64" s="1" t="s">
        <v>23</v>
      </c>
      <c r="H64" s="1" t="s">
        <v>96</v>
      </c>
      <c r="I64" s="1" t="s">
        <v>96</v>
      </c>
      <c r="J64" s="1">
        <v>30</v>
      </c>
      <c r="K64" s="1" t="s">
        <v>57</v>
      </c>
      <c r="L64" s="1">
        <v>8</v>
      </c>
      <c r="N64">
        <v>750</v>
      </c>
      <c r="P64">
        <v>20</v>
      </c>
    </row>
    <row r="65" spans="1:16" x14ac:dyDescent="0.35">
      <c r="A65" t="s">
        <v>41</v>
      </c>
      <c r="B65" t="s">
        <v>98</v>
      </c>
      <c r="C65" s="1">
        <f t="shared" ref="C65:C73" si="3">D64+0.01</f>
        <v>250.01</v>
      </c>
      <c r="D65" s="6">
        <v>350</v>
      </c>
      <c r="E65" s="6">
        <v>15</v>
      </c>
      <c r="F65" s="1">
        <v>415</v>
      </c>
      <c r="G65" s="1" t="s">
        <v>23</v>
      </c>
      <c r="H65" s="1" t="s">
        <v>96</v>
      </c>
      <c r="I65" s="1" t="s">
        <v>96</v>
      </c>
      <c r="J65" s="1">
        <v>40</v>
      </c>
      <c r="K65" s="1" t="s">
        <v>57</v>
      </c>
      <c r="L65" s="1">
        <v>9</v>
      </c>
      <c r="N65">
        <v>850</v>
      </c>
      <c r="P65">
        <v>20</v>
      </c>
    </row>
    <row r="66" spans="1:16" x14ac:dyDescent="0.35">
      <c r="A66" t="s">
        <v>42</v>
      </c>
      <c r="B66" t="s">
        <v>98</v>
      </c>
      <c r="C66" s="1">
        <f t="shared" si="3"/>
        <v>350.01</v>
      </c>
      <c r="D66" s="6">
        <v>450</v>
      </c>
      <c r="E66" s="6">
        <v>15</v>
      </c>
      <c r="F66" s="1">
        <v>415</v>
      </c>
      <c r="G66" s="1" t="s">
        <v>23</v>
      </c>
      <c r="H66" s="1" t="s">
        <v>96</v>
      </c>
      <c r="I66" s="1" t="s">
        <v>96</v>
      </c>
      <c r="J66" s="1">
        <v>40</v>
      </c>
      <c r="K66" s="1" t="s">
        <v>57</v>
      </c>
      <c r="L66" s="1">
        <v>9</v>
      </c>
      <c r="N66">
        <v>1100</v>
      </c>
      <c r="P66">
        <v>20</v>
      </c>
    </row>
    <row r="67" spans="1:16" x14ac:dyDescent="0.35">
      <c r="A67" t="s">
        <v>43</v>
      </c>
      <c r="B67" t="s">
        <v>98</v>
      </c>
      <c r="C67" s="1">
        <f t="shared" si="3"/>
        <v>450.01</v>
      </c>
      <c r="D67" s="6">
        <v>550</v>
      </c>
      <c r="E67" s="6">
        <v>15</v>
      </c>
      <c r="F67" s="1">
        <v>415</v>
      </c>
      <c r="G67" s="1" t="s">
        <v>23</v>
      </c>
      <c r="H67" s="1" t="s">
        <v>96</v>
      </c>
      <c r="I67" s="1" t="s">
        <v>96</v>
      </c>
      <c r="J67" s="1">
        <v>40</v>
      </c>
      <c r="K67" s="1" t="s">
        <v>57</v>
      </c>
      <c r="L67" s="1">
        <v>9</v>
      </c>
      <c r="N67">
        <v>1100</v>
      </c>
      <c r="P67">
        <v>20</v>
      </c>
    </row>
    <row r="68" spans="1:16" x14ac:dyDescent="0.35">
      <c r="A68" t="s">
        <v>265</v>
      </c>
      <c r="B68" t="s">
        <v>266</v>
      </c>
      <c r="C68" s="1">
        <f t="shared" si="3"/>
        <v>550.01</v>
      </c>
      <c r="D68" s="6">
        <v>650</v>
      </c>
      <c r="E68" s="6">
        <v>15</v>
      </c>
      <c r="F68" s="1">
        <v>415</v>
      </c>
      <c r="G68" s="1" t="s">
        <v>23</v>
      </c>
      <c r="H68" s="1" t="s">
        <v>96</v>
      </c>
      <c r="I68" s="1" t="s">
        <v>96</v>
      </c>
      <c r="J68" s="1">
        <v>40</v>
      </c>
      <c r="K68" s="1" t="s">
        <v>57</v>
      </c>
      <c r="L68" s="1">
        <v>9</v>
      </c>
      <c r="P68">
        <v>20</v>
      </c>
    </row>
    <row r="69" spans="1:16" x14ac:dyDescent="0.35">
      <c r="A69" t="s">
        <v>127</v>
      </c>
      <c r="B69" t="s">
        <v>98</v>
      </c>
      <c r="C69" s="1">
        <f t="shared" si="3"/>
        <v>650.01</v>
      </c>
      <c r="D69" s="6">
        <v>750</v>
      </c>
      <c r="E69" s="6">
        <v>15</v>
      </c>
      <c r="F69" s="1">
        <v>415</v>
      </c>
      <c r="G69" s="1" t="s">
        <v>23</v>
      </c>
      <c r="H69" s="1" t="s">
        <v>96</v>
      </c>
      <c r="I69" s="1" t="s">
        <v>96</v>
      </c>
      <c r="J69" s="1">
        <v>55</v>
      </c>
      <c r="K69" s="1" t="s">
        <v>57</v>
      </c>
      <c r="L69" s="1">
        <v>9</v>
      </c>
      <c r="N69">
        <v>1100</v>
      </c>
      <c r="P69">
        <v>20</v>
      </c>
    </row>
    <row r="70" spans="1:16" x14ac:dyDescent="0.35">
      <c r="A70" t="s">
        <v>267</v>
      </c>
      <c r="B70" t="s">
        <v>266</v>
      </c>
      <c r="C70" s="1">
        <f t="shared" si="3"/>
        <v>750.01</v>
      </c>
      <c r="D70" s="6">
        <v>850</v>
      </c>
      <c r="E70" s="6">
        <v>10</v>
      </c>
      <c r="F70" s="1">
        <v>415</v>
      </c>
      <c r="G70" s="1" t="s">
        <v>23</v>
      </c>
      <c r="H70" s="1" t="s">
        <v>96</v>
      </c>
      <c r="I70" s="1" t="s">
        <v>96</v>
      </c>
      <c r="J70" s="1">
        <v>55</v>
      </c>
      <c r="K70" s="1" t="s">
        <v>57</v>
      </c>
      <c r="L70" s="1">
        <v>7</v>
      </c>
    </row>
    <row r="71" spans="1:16" x14ac:dyDescent="0.35">
      <c r="A71" t="s">
        <v>38</v>
      </c>
      <c r="B71" t="s">
        <v>98</v>
      </c>
      <c r="C71" s="1">
        <f t="shared" si="3"/>
        <v>850.01</v>
      </c>
      <c r="D71" s="6">
        <v>1000</v>
      </c>
      <c r="E71" s="6">
        <v>10</v>
      </c>
      <c r="F71" s="1">
        <v>415</v>
      </c>
      <c r="G71" s="1" t="s">
        <v>23</v>
      </c>
      <c r="H71" s="1" t="s">
        <v>96</v>
      </c>
      <c r="I71" s="1" t="s">
        <v>96</v>
      </c>
      <c r="J71" s="1">
        <v>55</v>
      </c>
      <c r="K71" s="1" t="s">
        <v>57</v>
      </c>
      <c r="L71" s="1">
        <v>7</v>
      </c>
      <c r="N71">
        <v>1300</v>
      </c>
      <c r="P71">
        <v>20</v>
      </c>
    </row>
    <row r="72" spans="1:16" x14ac:dyDescent="0.35">
      <c r="A72" t="s">
        <v>268</v>
      </c>
      <c r="B72" t="s">
        <v>98</v>
      </c>
      <c r="C72" s="1">
        <f t="shared" si="3"/>
        <v>1000.01</v>
      </c>
      <c r="D72" s="6">
        <v>1400</v>
      </c>
      <c r="E72" s="6">
        <v>7</v>
      </c>
      <c r="F72" s="1">
        <v>415</v>
      </c>
      <c r="G72" s="1" t="s">
        <v>23</v>
      </c>
      <c r="H72" s="1" t="s">
        <v>96</v>
      </c>
      <c r="I72" s="1" t="s">
        <v>96</v>
      </c>
      <c r="J72" s="1">
        <v>55</v>
      </c>
      <c r="K72" s="1" t="s">
        <v>57</v>
      </c>
      <c r="L72" s="1">
        <v>7</v>
      </c>
      <c r="N72">
        <v>1100</v>
      </c>
      <c r="P72">
        <v>20</v>
      </c>
    </row>
    <row r="73" spans="1:16" x14ac:dyDescent="0.35">
      <c r="A73" t="s">
        <v>128</v>
      </c>
      <c r="B73" t="s">
        <v>98</v>
      </c>
      <c r="C73" s="1">
        <f t="shared" si="3"/>
        <v>1400.01</v>
      </c>
      <c r="D73" s="6">
        <v>1800</v>
      </c>
      <c r="E73" s="6">
        <v>6</v>
      </c>
      <c r="F73" s="1">
        <v>415</v>
      </c>
      <c r="G73" s="1" t="s">
        <v>23</v>
      </c>
      <c r="H73" s="1" t="s">
        <v>96</v>
      </c>
      <c r="I73" s="1" t="s">
        <v>96</v>
      </c>
      <c r="J73" s="1">
        <v>60</v>
      </c>
      <c r="K73" s="1" t="s">
        <v>57</v>
      </c>
      <c r="L73" s="1">
        <v>7</v>
      </c>
      <c r="N73">
        <v>1300</v>
      </c>
      <c r="P73">
        <v>10</v>
      </c>
    </row>
    <row r="74" spans="1:16" x14ac:dyDescent="0.35">
      <c r="A74" t="s">
        <v>129</v>
      </c>
      <c r="B74" t="s">
        <v>98</v>
      </c>
      <c r="C74" s="1">
        <f t="shared" ref="C74:C77" si="4">D73+0.01</f>
        <v>1800.01</v>
      </c>
      <c r="D74" s="1">
        <v>2600</v>
      </c>
      <c r="E74" s="1">
        <v>5</v>
      </c>
      <c r="F74" s="1">
        <v>415</v>
      </c>
      <c r="G74" s="1" t="s">
        <v>23</v>
      </c>
      <c r="H74" s="1" t="s">
        <v>96</v>
      </c>
      <c r="I74" s="1" t="s">
        <v>96</v>
      </c>
      <c r="J74" s="1">
        <v>80</v>
      </c>
      <c r="K74" s="1" t="s">
        <v>57</v>
      </c>
      <c r="L74" s="1">
        <v>9</v>
      </c>
      <c r="N74">
        <v>1500</v>
      </c>
      <c r="P74">
        <v>10</v>
      </c>
    </row>
    <row r="75" spans="1:16" x14ac:dyDescent="0.35">
      <c r="A75" t="s">
        <v>182</v>
      </c>
      <c r="B75" t="s">
        <v>98</v>
      </c>
      <c r="C75" s="1">
        <f t="shared" si="4"/>
        <v>2600.0100000000002</v>
      </c>
      <c r="D75" s="1">
        <v>3600</v>
      </c>
      <c r="E75" s="1">
        <v>5</v>
      </c>
      <c r="F75" s="1">
        <v>415</v>
      </c>
      <c r="G75" s="1" t="s">
        <v>23</v>
      </c>
      <c r="H75" s="1" t="s">
        <v>96</v>
      </c>
      <c r="I75" s="1" t="s">
        <v>96</v>
      </c>
      <c r="J75" s="1">
        <v>80</v>
      </c>
      <c r="K75" s="1" t="s">
        <v>57</v>
      </c>
      <c r="L75" s="1">
        <v>9</v>
      </c>
      <c r="N75">
        <v>3000</v>
      </c>
      <c r="P75">
        <v>10</v>
      </c>
    </row>
    <row r="76" spans="1:16" x14ac:dyDescent="0.35">
      <c r="A76" t="s">
        <v>183</v>
      </c>
      <c r="B76" t="s">
        <v>98</v>
      </c>
      <c r="C76" s="1">
        <f t="shared" si="4"/>
        <v>3600.01</v>
      </c>
      <c r="D76" s="1">
        <v>3600</v>
      </c>
      <c r="E76" s="1">
        <v>9</v>
      </c>
      <c r="F76" s="1">
        <v>415</v>
      </c>
      <c r="G76" s="1" t="s">
        <v>23</v>
      </c>
      <c r="H76" s="1" t="s">
        <v>96</v>
      </c>
      <c r="I76" s="1" t="s">
        <v>96</v>
      </c>
      <c r="J76" s="1">
        <v>80</v>
      </c>
      <c r="K76" s="1" t="s">
        <v>57</v>
      </c>
      <c r="L76" s="1">
        <v>9</v>
      </c>
      <c r="N76">
        <v>3000</v>
      </c>
      <c r="P76">
        <v>10</v>
      </c>
    </row>
    <row r="77" spans="1:16" x14ac:dyDescent="0.35">
      <c r="A77" t="s">
        <v>184</v>
      </c>
      <c r="B77" t="s">
        <v>98</v>
      </c>
      <c r="C77" s="1">
        <f t="shared" si="4"/>
        <v>3600.01</v>
      </c>
      <c r="D77" s="1">
        <v>4800</v>
      </c>
      <c r="E77" s="1">
        <v>9</v>
      </c>
      <c r="F77" s="1">
        <v>415</v>
      </c>
      <c r="G77" s="1" t="s">
        <v>23</v>
      </c>
      <c r="H77" s="1" t="s">
        <v>96</v>
      </c>
      <c r="I77" s="1" t="s">
        <v>96</v>
      </c>
      <c r="J77" s="1">
        <v>100</v>
      </c>
      <c r="K77" s="1" t="s">
        <v>57</v>
      </c>
      <c r="L77" s="1">
        <v>10</v>
      </c>
      <c r="N77">
        <v>3000</v>
      </c>
      <c r="P77">
        <v>10</v>
      </c>
    </row>
    <row r="78" spans="1:16" x14ac:dyDescent="0.35">
      <c r="A78" t="s">
        <v>185</v>
      </c>
      <c r="B78" t="s">
        <v>98</v>
      </c>
      <c r="C78" s="1">
        <f t="shared" ref="C78:C83" si="5">D77+0.01</f>
        <v>4800.01</v>
      </c>
      <c r="D78" s="1">
        <v>5000</v>
      </c>
      <c r="E78" s="1">
        <v>5</v>
      </c>
      <c r="F78" s="1">
        <v>415</v>
      </c>
      <c r="G78" s="1" t="s">
        <v>23</v>
      </c>
      <c r="H78" s="1" t="s">
        <v>96</v>
      </c>
      <c r="I78" s="1" t="s">
        <v>96</v>
      </c>
      <c r="J78" s="1">
        <v>101</v>
      </c>
      <c r="K78" s="1" t="s">
        <v>57</v>
      </c>
      <c r="L78" s="1">
        <v>9</v>
      </c>
      <c r="N78">
        <v>2500</v>
      </c>
      <c r="P78">
        <v>10</v>
      </c>
    </row>
    <row r="80" spans="1:16" x14ac:dyDescent="0.35">
      <c r="A80" s="3" t="s">
        <v>269</v>
      </c>
      <c r="B80" s="3" t="s">
        <v>98</v>
      </c>
      <c r="C80" s="1">
        <f t="shared" si="5"/>
        <v>0.01</v>
      </c>
      <c r="D80" s="1">
        <v>170</v>
      </c>
      <c r="E80" s="1">
        <v>10</v>
      </c>
      <c r="F80" s="1">
        <v>230</v>
      </c>
      <c r="G80" s="1" t="s">
        <v>23</v>
      </c>
      <c r="H80" s="1" t="s">
        <v>96</v>
      </c>
      <c r="I80" s="1" t="s">
        <v>96</v>
      </c>
      <c r="J80" s="1">
        <v>30</v>
      </c>
      <c r="K80" s="1" t="s">
        <v>57</v>
      </c>
      <c r="L80" s="1">
        <v>8</v>
      </c>
      <c r="N80" s="1"/>
      <c r="O80"/>
      <c r="P80" s="1"/>
    </row>
    <row r="81" spans="1:16" x14ac:dyDescent="0.35">
      <c r="A81" s="3" t="s">
        <v>270</v>
      </c>
      <c r="B81" s="3" t="s">
        <v>98</v>
      </c>
      <c r="C81" s="1">
        <f t="shared" si="5"/>
        <v>170.01</v>
      </c>
      <c r="D81" s="1">
        <v>250</v>
      </c>
      <c r="E81" s="1">
        <v>10</v>
      </c>
      <c r="F81" s="1">
        <v>230</v>
      </c>
      <c r="G81" s="1" t="s">
        <v>23</v>
      </c>
      <c r="H81" s="1" t="s">
        <v>96</v>
      </c>
      <c r="I81" s="1" t="s">
        <v>96</v>
      </c>
      <c r="J81" s="1">
        <v>30</v>
      </c>
      <c r="K81" s="1" t="s">
        <v>57</v>
      </c>
      <c r="L81" s="1">
        <v>8</v>
      </c>
      <c r="N81" s="1"/>
      <c r="O81"/>
      <c r="P81" s="1"/>
    </row>
    <row r="82" spans="1:16" x14ac:dyDescent="0.35">
      <c r="A82" s="3" t="s">
        <v>271</v>
      </c>
      <c r="B82" s="3" t="s">
        <v>98</v>
      </c>
      <c r="C82" s="1">
        <f t="shared" si="5"/>
        <v>250.01</v>
      </c>
      <c r="D82" s="1">
        <v>250</v>
      </c>
      <c r="E82" s="1">
        <v>15</v>
      </c>
      <c r="F82" s="1">
        <v>230</v>
      </c>
      <c r="G82" s="1" t="s">
        <v>23</v>
      </c>
      <c r="H82" s="1" t="s">
        <v>96</v>
      </c>
      <c r="I82" s="1" t="s">
        <v>96</v>
      </c>
      <c r="J82" s="1">
        <v>30</v>
      </c>
      <c r="K82" s="1" t="s">
        <v>57</v>
      </c>
      <c r="L82" s="1">
        <v>7</v>
      </c>
      <c r="N82" s="1"/>
      <c r="O82"/>
      <c r="P82" s="1"/>
    </row>
    <row r="83" spans="1:16" x14ac:dyDescent="0.35">
      <c r="A83" s="3" t="s">
        <v>272</v>
      </c>
      <c r="B83" s="3" t="s">
        <v>98</v>
      </c>
      <c r="C83" s="1">
        <f t="shared" si="5"/>
        <v>250.01</v>
      </c>
      <c r="D83" s="1">
        <v>450</v>
      </c>
      <c r="E83" s="1">
        <v>7</v>
      </c>
      <c r="F83" s="1">
        <v>230</v>
      </c>
      <c r="G83" s="1" t="s">
        <v>23</v>
      </c>
      <c r="H83" s="1" t="s">
        <v>96</v>
      </c>
      <c r="I83" s="1" t="s">
        <v>96</v>
      </c>
      <c r="J83" s="1">
        <v>40</v>
      </c>
      <c r="K83" s="1" t="s">
        <v>57</v>
      </c>
      <c r="L83" s="1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8F3-2DFA-476D-A4F8-F41E93C21C92}">
  <dimension ref="A2:L43"/>
  <sheetViews>
    <sheetView workbookViewId="0">
      <selection activeCell="J35" sqref="J35"/>
    </sheetView>
  </sheetViews>
  <sheetFormatPr defaultRowHeight="14.5" x14ac:dyDescent="0.35"/>
  <cols>
    <col min="1" max="1" width="14" bestFit="1" customWidth="1"/>
    <col min="2" max="2" width="14.81640625" customWidth="1"/>
    <col min="3" max="3" width="11.54296875" customWidth="1"/>
    <col min="4" max="4" width="9.81640625" customWidth="1"/>
    <col min="6" max="6" width="11.54296875" customWidth="1"/>
    <col min="7" max="7" width="13.453125" bestFit="1" customWidth="1"/>
    <col min="8" max="8" width="11.1796875" customWidth="1"/>
    <col min="9" max="9" width="15.1796875" customWidth="1"/>
    <col min="11" max="11" width="12.26953125" customWidth="1"/>
    <col min="12" max="12" width="18.26953125" bestFit="1" customWidth="1"/>
  </cols>
  <sheetData>
    <row r="2" spans="1:12" x14ac:dyDescent="0.35">
      <c r="A2" t="s">
        <v>118</v>
      </c>
      <c r="B2" t="s">
        <v>89</v>
      </c>
      <c r="C2" t="s">
        <v>88</v>
      </c>
      <c r="D2" t="s">
        <v>90</v>
      </c>
      <c r="E2" t="s">
        <v>91</v>
      </c>
      <c r="F2" t="s">
        <v>93</v>
      </c>
      <c r="G2" t="s">
        <v>115</v>
      </c>
      <c r="H2" t="s">
        <v>15</v>
      </c>
      <c r="I2" t="s">
        <v>116</v>
      </c>
      <c r="J2" t="s">
        <v>117</v>
      </c>
      <c r="K2" t="s">
        <v>255</v>
      </c>
      <c r="L2" t="s">
        <v>263</v>
      </c>
    </row>
    <row r="4" spans="1:12" x14ac:dyDescent="0.35">
      <c r="A4" t="s">
        <v>119</v>
      </c>
      <c r="B4">
        <v>12</v>
      </c>
      <c r="C4">
        <v>48</v>
      </c>
      <c r="D4">
        <f>C4/B4</f>
        <v>4</v>
      </c>
      <c r="F4">
        <v>70</v>
      </c>
      <c r="G4" s="25">
        <f>F4*D4</f>
        <v>280</v>
      </c>
      <c r="H4">
        <v>32</v>
      </c>
      <c r="I4">
        <f>H4/D4</f>
        <v>8</v>
      </c>
      <c r="J4">
        <v>240</v>
      </c>
    </row>
    <row r="5" spans="1:12" x14ac:dyDescent="0.35">
      <c r="A5" t="s">
        <v>119</v>
      </c>
      <c r="B5">
        <v>15</v>
      </c>
      <c r="C5">
        <v>48</v>
      </c>
      <c r="D5">
        <f t="shared" ref="D5:D9" si="0">C5/B5</f>
        <v>3.2</v>
      </c>
      <c r="F5">
        <v>70</v>
      </c>
      <c r="G5" s="25">
        <f t="shared" ref="G5:G9" si="1">F5*D5</f>
        <v>224</v>
      </c>
      <c r="H5">
        <v>32</v>
      </c>
      <c r="I5">
        <f t="shared" ref="I5:I8" si="2">H5/D5</f>
        <v>10</v>
      </c>
      <c r="J5">
        <v>240</v>
      </c>
    </row>
    <row r="6" spans="1:12" x14ac:dyDescent="0.35">
      <c r="A6" t="s">
        <v>119</v>
      </c>
      <c r="B6">
        <v>19</v>
      </c>
      <c r="C6">
        <v>48</v>
      </c>
      <c r="D6" s="36">
        <f t="shared" si="0"/>
        <v>2.5263157894736841</v>
      </c>
      <c r="F6">
        <v>70</v>
      </c>
      <c r="G6" s="25">
        <f t="shared" si="1"/>
        <v>176.84210526315789</v>
      </c>
      <c r="H6">
        <v>32</v>
      </c>
      <c r="I6" s="36">
        <f t="shared" si="2"/>
        <v>12.666666666666668</v>
      </c>
      <c r="J6">
        <v>240</v>
      </c>
    </row>
    <row r="7" spans="1:12" x14ac:dyDescent="0.35">
      <c r="A7" t="s">
        <v>119</v>
      </c>
      <c r="B7">
        <v>12</v>
      </c>
      <c r="C7">
        <v>57</v>
      </c>
      <c r="D7">
        <f t="shared" si="0"/>
        <v>4.75</v>
      </c>
      <c r="F7">
        <v>70</v>
      </c>
      <c r="G7" s="25">
        <f t="shared" si="1"/>
        <v>332.5</v>
      </c>
      <c r="H7">
        <v>32</v>
      </c>
      <c r="I7" s="36">
        <f t="shared" si="2"/>
        <v>6.7368421052631575</v>
      </c>
      <c r="J7">
        <v>240</v>
      </c>
    </row>
    <row r="8" spans="1:12" x14ac:dyDescent="0.35">
      <c r="A8" t="s">
        <v>119</v>
      </c>
      <c r="B8">
        <v>15</v>
      </c>
      <c r="C8">
        <v>57</v>
      </c>
      <c r="D8">
        <f t="shared" si="0"/>
        <v>3.8</v>
      </c>
      <c r="F8">
        <v>70</v>
      </c>
      <c r="G8" s="25">
        <f t="shared" si="1"/>
        <v>266</v>
      </c>
      <c r="H8">
        <v>32</v>
      </c>
      <c r="I8" s="36">
        <f t="shared" si="2"/>
        <v>8.4210526315789469</v>
      </c>
      <c r="J8">
        <v>240</v>
      </c>
    </row>
    <row r="9" spans="1:12" x14ac:dyDescent="0.35">
      <c r="A9" t="s">
        <v>119</v>
      </c>
      <c r="B9">
        <v>19</v>
      </c>
      <c r="C9">
        <v>57</v>
      </c>
      <c r="D9">
        <f t="shared" si="0"/>
        <v>3</v>
      </c>
      <c r="E9" t="s">
        <v>92</v>
      </c>
      <c r="F9">
        <v>70</v>
      </c>
      <c r="G9" s="25">
        <f t="shared" si="1"/>
        <v>210</v>
      </c>
      <c r="H9">
        <v>32</v>
      </c>
      <c r="I9" s="36">
        <f>H9/D9</f>
        <v>10.666666666666666</v>
      </c>
      <c r="J9">
        <v>240</v>
      </c>
    </row>
    <row r="11" spans="1:12" x14ac:dyDescent="0.35">
      <c r="A11" t="s">
        <v>120</v>
      </c>
      <c r="B11">
        <v>12</v>
      </c>
      <c r="C11">
        <v>48</v>
      </c>
      <c r="D11">
        <f>C11/B11</f>
        <v>4</v>
      </c>
      <c r="F11">
        <v>90</v>
      </c>
      <c r="G11" s="25">
        <f>F11*D11</f>
        <v>360</v>
      </c>
      <c r="H11">
        <v>24</v>
      </c>
      <c r="I11">
        <f t="shared" ref="I11:I16" si="3">H11/D11</f>
        <v>6</v>
      </c>
      <c r="J11">
        <v>240</v>
      </c>
    </row>
    <row r="12" spans="1:12" x14ac:dyDescent="0.35">
      <c r="A12" t="s">
        <v>120</v>
      </c>
      <c r="B12">
        <v>15</v>
      </c>
      <c r="C12">
        <v>48</v>
      </c>
      <c r="D12">
        <f t="shared" ref="D12:D16" si="4">C12/B12</f>
        <v>3.2</v>
      </c>
      <c r="F12">
        <v>90</v>
      </c>
      <c r="G12" s="25">
        <f t="shared" ref="G12:G16" si="5">F12*D12</f>
        <v>288</v>
      </c>
      <c r="H12">
        <v>24</v>
      </c>
      <c r="I12">
        <f t="shared" si="3"/>
        <v>7.5</v>
      </c>
      <c r="J12">
        <v>240</v>
      </c>
    </row>
    <row r="13" spans="1:12" x14ac:dyDescent="0.35">
      <c r="A13" t="s">
        <v>120</v>
      </c>
      <c r="B13">
        <v>19</v>
      </c>
      <c r="C13">
        <v>48</v>
      </c>
      <c r="D13" s="36">
        <f t="shared" si="4"/>
        <v>2.5263157894736841</v>
      </c>
      <c r="F13">
        <v>90</v>
      </c>
      <c r="G13" s="25">
        <f t="shared" si="5"/>
        <v>227.36842105263156</v>
      </c>
      <c r="H13">
        <v>24</v>
      </c>
      <c r="I13">
        <f t="shared" si="3"/>
        <v>9.5</v>
      </c>
      <c r="J13">
        <v>240</v>
      </c>
    </row>
    <row r="14" spans="1:12" x14ac:dyDescent="0.35">
      <c r="A14" t="s">
        <v>120</v>
      </c>
      <c r="B14">
        <v>12</v>
      </c>
      <c r="C14">
        <v>57</v>
      </c>
      <c r="D14">
        <f t="shared" si="4"/>
        <v>4.75</v>
      </c>
      <c r="F14">
        <v>90</v>
      </c>
      <c r="G14" s="25">
        <f t="shared" si="5"/>
        <v>427.5</v>
      </c>
      <c r="H14">
        <v>24</v>
      </c>
      <c r="I14" s="36">
        <f t="shared" si="3"/>
        <v>5.0526315789473681</v>
      </c>
      <c r="J14">
        <v>240</v>
      </c>
    </row>
    <row r="15" spans="1:12" x14ac:dyDescent="0.35">
      <c r="A15" t="s">
        <v>120</v>
      </c>
      <c r="B15">
        <v>15</v>
      </c>
      <c r="C15">
        <v>57</v>
      </c>
      <c r="D15">
        <f t="shared" si="4"/>
        <v>3.8</v>
      </c>
      <c r="F15">
        <v>90</v>
      </c>
      <c r="G15" s="25">
        <f t="shared" si="5"/>
        <v>342</v>
      </c>
      <c r="H15">
        <v>24</v>
      </c>
      <c r="I15" s="36">
        <f t="shared" si="3"/>
        <v>6.3157894736842106</v>
      </c>
      <c r="J15">
        <v>240</v>
      </c>
    </row>
    <row r="16" spans="1:12" x14ac:dyDescent="0.35">
      <c r="A16" t="s">
        <v>120</v>
      </c>
      <c r="B16">
        <v>19</v>
      </c>
      <c r="C16">
        <v>57</v>
      </c>
      <c r="D16">
        <f t="shared" si="4"/>
        <v>3</v>
      </c>
      <c r="E16" t="s">
        <v>92</v>
      </c>
      <c r="F16">
        <v>90</v>
      </c>
      <c r="G16" s="25">
        <f t="shared" si="5"/>
        <v>270</v>
      </c>
      <c r="H16">
        <v>24</v>
      </c>
      <c r="I16">
        <f t="shared" si="3"/>
        <v>8</v>
      </c>
      <c r="J16">
        <v>240</v>
      </c>
    </row>
    <row r="18" spans="1:10" x14ac:dyDescent="0.35">
      <c r="A18" t="s">
        <v>121</v>
      </c>
      <c r="B18">
        <v>12</v>
      </c>
      <c r="C18">
        <v>48</v>
      </c>
      <c r="D18">
        <f>C18/B18</f>
        <v>4</v>
      </c>
      <c r="F18">
        <v>90</v>
      </c>
      <c r="G18" s="25">
        <f>F18*D18</f>
        <v>360</v>
      </c>
      <c r="H18">
        <v>32</v>
      </c>
      <c r="I18">
        <f t="shared" ref="I18" si="6">H18/D18</f>
        <v>8</v>
      </c>
      <c r="J18">
        <v>415</v>
      </c>
    </row>
    <row r="19" spans="1:10" x14ac:dyDescent="0.35">
      <c r="A19" t="s">
        <v>121</v>
      </c>
      <c r="B19">
        <v>15</v>
      </c>
      <c r="C19">
        <v>48</v>
      </c>
      <c r="D19">
        <f t="shared" ref="D19:D23" si="7">C19/B19</f>
        <v>3.2</v>
      </c>
      <c r="F19">
        <v>90</v>
      </c>
      <c r="G19" s="25">
        <f t="shared" ref="G19:G23" si="8">F19*D19</f>
        <v>288</v>
      </c>
      <c r="H19">
        <v>32</v>
      </c>
      <c r="I19">
        <f t="shared" ref="I19:I23" si="9">H19/D19</f>
        <v>10</v>
      </c>
      <c r="J19">
        <v>415</v>
      </c>
    </row>
    <row r="20" spans="1:10" x14ac:dyDescent="0.35">
      <c r="A20" t="s">
        <v>121</v>
      </c>
      <c r="B20">
        <v>19</v>
      </c>
      <c r="C20">
        <v>48</v>
      </c>
      <c r="D20" s="36">
        <f t="shared" si="7"/>
        <v>2.5263157894736841</v>
      </c>
      <c r="F20">
        <v>90</v>
      </c>
      <c r="G20" s="25">
        <f t="shared" si="8"/>
        <v>227.36842105263156</v>
      </c>
      <c r="H20">
        <v>32</v>
      </c>
      <c r="I20" s="36">
        <f t="shared" si="9"/>
        <v>12.666666666666668</v>
      </c>
      <c r="J20">
        <v>415</v>
      </c>
    </row>
    <row r="21" spans="1:10" x14ac:dyDescent="0.35">
      <c r="A21" t="s">
        <v>121</v>
      </c>
      <c r="B21">
        <v>12</v>
      </c>
      <c r="C21">
        <v>57</v>
      </c>
      <c r="D21">
        <f t="shared" si="7"/>
        <v>4.75</v>
      </c>
      <c r="F21">
        <v>90</v>
      </c>
      <c r="G21" s="25">
        <f t="shared" si="8"/>
        <v>427.5</v>
      </c>
      <c r="H21">
        <v>32</v>
      </c>
      <c r="I21" s="36">
        <f t="shared" si="9"/>
        <v>6.7368421052631575</v>
      </c>
      <c r="J21">
        <v>415</v>
      </c>
    </row>
    <row r="22" spans="1:10" x14ac:dyDescent="0.35">
      <c r="A22" t="s">
        <v>121</v>
      </c>
      <c r="B22">
        <v>15</v>
      </c>
      <c r="C22">
        <v>57</v>
      </c>
      <c r="D22">
        <f t="shared" si="7"/>
        <v>3.8</v>
      </c>
      <c r="F22">
        <v>90</v>
      </c>
      <c r="G22" s="25">
        <f t="shared" si="8"/>
        <v>342</v>
      </c>
      <c r="H22">
        <v>32</v>
      </c>
      <c r="I22" s="36">
        <f t="shared" si="9"/>
        <v>8.4210526315789469</v>
      </c>
      <c r="J22">
        <v>415</v>
      </c>
    </row>
    <row r="23" spans="1:10" x14ac:dyDescent="0.35">
      <c r="A23" t="s">
        <v>121</v>
      </c>
      <c r="B23">
        <v>19</v>
      </c>
      <c r="C23">
        <v>57</v>
      </c>
      <c r="D23">
        <f t="shared" si="7"/>
        <v>3</v>
      </c>
      <c r="E23" t="s">
        <v>92</v>
      </c>
      <c r="F23">
        <v>90</v>
      </c>
      <c r="G23" s="25">
        <f t="shared" si="8"/>
        <v>270</v>
      </c>
      <c r="H23">
        <v>32</v>
      </c>
      <c r="I23" s="36">
        <f t="shared" si="9"/>
        <v>10.666666666666666</v>
      </c>
      <c r="J23">
        <v>415</v>
      </c>
    </row>
    <row r="25" spans="1:10" x14ac:dyDescent="0.35">
      <c r="A25" t="s">
        <v>122</v>
      </c>
      <c r="B25">
        <v>12</v>
      </c>
      <c r="C25">
        <v>48</v>
      </c>
      <c r="D25">
        <f>C25/B25</f>
        <v>4</v>
      </c>
      <c r="F25">
        <v>140</v>
      </c>
      <c r="G25" s="25">
        <f>F25*D25</f>
        <v>560</v>
      </c>
      <c r="H25">
        <v>22</v>
      </c>
      <c r="I25">
        <f>H25/D25</f>
        <v>5.5</v>
      </c>
      <c r="J25">
        <v>415</v>
      </c>
    </row>
    <row r="26" spans="1:10" x14ac:dyDescent="0.35">
      <c r="A26" t="s">
        <v>122</v>
      </c>
      <c r="B26">
        <v>15</v>
      </c>
      <c r="C26">
        <v>48</v>
      </c>
      <c r="D26">
        <f t="shared" ref="D26:D30" si="10">C26/B26</f>
        <v>3.2</v>
      </c>
      <c r="F26">
        <v>140</v>
      </c>
      <c r="G26" s="25">
        <f t="shared" ref="G26:G30" si="11">F26*D26</f>
        <v>448</v>
      </c>
      <c r="H26">
        <v>22</v>
      </c>
      <c r="I26">
        <f t="shared" ref="I26:I29" si="12">H26/D26</f>
        <v>6.875</v>
      </c>
      <c r="J26">
        <v>415</v>
      </c>
    </row>
    <row r="27" spans="1:10" x14ac:dyDescent="0.35">
      <c r="A27" t="s">
        <v>122</v>
      </c>
      <c r="B27">
        <v>19</v>
      </c>
      <c r="C27">
        <v>48</v>
      </c>
      <c r="D27" s="36">
        <f t="shared" si="10"/>
        <v>2.5263157894736841</v>
      </c>
      <c r="F27">
        <v>140</v>
      </c>
      <c r="G27" s="25">
        <f t="shared" si="11"/>
        <v>353.68421052631578</v>
      </c>
      <c r="H27">
        <v>22</v>
      </c>
      <c r="I27">
        <f t="shared" si="12"/>
        <v>8.7083333333333339</v>
      </c>
      <c r="J27">
        <v>415</v>
      </c>
    </row>
    <row r="28" spans="1:10" x14ac:dyDescent="0.35">
      <c r="A28" t="s">
        <v>122</v>
      </c>
      <c r="B28">
        <v>12</v>
      </c>
      <c r="C28">
        <v>57</v>
      </c>
      <c r="D28">
        <f t="shared" si="10"/>
        <v>4.75</v>
      </c>
      <c r="F28">
        <v>140</v>
      </c>
      <c r="G28" s="25">
        <f t="shared" si="11"/>
        <v>665</v>
      </c>
      <c r="H28">
        <v>22</v>
      </c>
      <c r="I28" s="36">
        <f t="shared" si="12"/>
        <v>4.6315789473684212</v>
      </c>
      <c r="J28">
        <v>415</v>
      </c>
    </row>
    <row r="29" spans="1:10" x14ac:dyDescent="0.35">
      <c r="A29" t="s">
        <v>122</v>
      </c>
      <c r="B29">
        <v>15</v>
      </c>
      <c r="C29">
        <v>57</v>
      </c>
      <c r="D29">
        <f t="shared" si="10"/>
        <v>3.8</v>
      </c>
      <c r="F29">
        <v>140</v>
      </c>
      <c r="G29" s="25">
        <f t="shared" si="11"/>
        <v>532</v>
      </c>
      <c r="H29">
        <v>22</v>
      </c>
      <c r="I29" s="36">
        <f t="shared" si="12"/>
        <v>5.7894736842105265</v>
      </c>
      <c r="J29">
        <v>415</v>
      </c>
    </row>
    <row r="30" spans="1:10" x14ac:dyDescent="0.35">
      <c r="A30" t="s">
        <v>122</v>
      </c>
      <c r="B30">
        <v>19</v>
      </c>
      <c r="C30">
        <v>57</v>
      </c>
      <c r="D30">
        <f t="shared" si="10"/>
        <v>3</v>
      </c>
      <c r="E30" t="s">
        <v>92</v>
      </c>
      <c r="F30">
        <v>140</v>
      </c>
      <c r="G30" s="25">
        <f t="shared" si="11"/>
        <v>420</v>
      </c>
      <c r="H30">
        <v>22</v>
      </c>
      <c r="I30">
        <f>H30/D30</f>
        <v>7.333333333333333</v>
      </c>
      <c r="J30">
        <v>415</v>
      </c>
    </row>
    <row r="31" spans="1:10" x14ac:dyDescent="0.35">
      <c r="G31" s="25"/>
    </row>
    <row r="32" spans="1:10" x14ac:dyDescent="0.35">
      <c r="A32" t="s">
        <v>275</v>
      </c>
      <c r="B32">
        <v>12</v>
      </c>
      <c r="C32">
        <v>48</v>
      </c>
      <c r="E32" t="s">
        <v>246</v>
      </c>
      <c r="F32">
        <v>150</v>
      </c>
      <c r="G32" s="25"/>
      <c r="H32">
        <v>48</v>
      </c>
      <c r="J32">
        <v>415</v>
      </c>
    </row>
    <row r="33" spans="1:10" x14ac:dyDescent="0.35">
      <c r="A33" t="s">
        <v>275</v>
      </c>
      <c r="B33">
        <v>12</v>
      </c>
      <c r="C33">
        <v>57</v>
      </c>
      <c r="E33" t="s">
        <v>246</v>
      </c>
      <c r="F33">
        <v>150</v>
      </c>
      <c r="G33" s="25"/>
      <c r="H33">
        <v>48</v>
      </c>
      <c r="J33">
        <v>415</v>
      </c>
    </row>
    <row r="34" spans="1:10" x14ac:dyDescent="0.35">
      <c r="A34" t="s">
        <v>275</v>
      </c>
      <c r="F34">
        <v>150</v>
      </c>
      <c r="G34" s="25"/>
      <c r="H34">
        <v>48</v>
      </c>
      <c r="J34">
        <v>415</v>
      </c>
    </row>
    <row r="35" spans="1:10" x14ac:dyDescent="0.35">
      <c r="A35" t="s">
        <v>275</v>
      </c>
      <c r="F35">
        <v>150</v>
      </c>
      <c r="G35" s="25"/>
      <c r="H35">
        <v>48</v>
      </c>
      <c r="J35">
        <v>415</v>
      </c>
    </row>
    <row r="36" spans="1:10" x14ac:dyDescent="0.35">
      <c r="A36" t="s">
        <v>275</v>
      </c>
      <c r="F36">
        <v>150</v>
      </c>
      <c r="G36" s="25"/>
      <c r="H36">
        <v>48</v>
      </c>
      <c r="J36">
        <v>415</v>
      </c>
    </row>
    <row r="38" spans="1:10" x14ac:dyDescent="0.35">
      <c r="A38" t="s">
        <v>123</v>
      </c>
      <c r="B38">
        <v>12</v>
      </c>
      <c r="C38">
        <v>48</v>
      </c>
      <c r="D38">
        <f>C38/B38</f>
        <v>4</v>
      </c>
      <c r="F38">
        <v>220</v>
      </c>
      <c r="G38" s="25">
        <f>F38*D38</f>
        <v>880</v>
      </c>
      <c r="H38">
        <v>24</v>
      </c>
      <c r="I38">
        <f>H38/D38</f>
        <v>6</v>
      </c>
      <c r="J38">
        <v>415</v>
      </c>
    </row>
    <row r="39" spans="1:10" x14ac:dyDescent="0.35">
      <c r="A39" t="s">
        <v>123</v>
      </c>
      <c r="B39">
        <v>15</v>
      </c>
      <c r="C39">
        <v>48</v>
      </c>
      <c r="D39">
        <f t="shared" ref="D39:D43" si="13">C39/B39</f>
        <v>3.2</v>
      </c>
      <c r="F39">
        <v>220</v>
      </c>
      <c r="G39" s="25">
        <f t="shared" ref="G39:G43" si="14">F39*D39</f>
        <v>704</v>
      </c>
      <c r="H39">
        <v>24</v>
      </c>
      <c r="I39">
        <f t="shared" ref="I39:I42" si="15">H39/D39</f>
        <v>7.5</v>
      </c>
      <c r="J39">
        <v>415</v>
      </c>
    </row>
    <row r="40" spans="1:10" x14ac:dyDescent="0.35">
      <c r="A40" t="s">
        <v>123</v>
      </c>
      <c r="B40">
        <v>19</v>
      </c>
      <c r="C40">
        <v>48</v>
      </c>
      <c r="D40" s="36">
        <f t="shared" si="13"/>
        <v>2.5263157894736841</v>
      </c>
      <c r="F40">
        <v>220</v>
      </c>
      <c r="G40" s="25">
        <f t="shared" si="14"/>
        <v>555.78947368421052</v>
      </c>
      <c r="H40">
        <v>24</v>
      </c>
      <c r="I40">
        <f t="shared" si="15"/>
        <v>9.5</v>
      </c>
      <c r="J40">
        <v>415</v>
      </c>
    </row>
    <row r="41" spans="1:10" x14ac:dyDescent="0.35">
      <c r="A41" t="s">
        <v>123</v>
      </c>
      <c r="B41">
        <v>12</v>
      </c>
      <c r="C41">
        <v>57</v>
      </c>
      <c r="D41">
        <f t="shared" si="13"/>
        <v>4.75</v>
      </c>
      <c r="F41">
        <v>220</v>
      </c>
      <c r="G41" s="25">
        <f t="shared" si="14"/>
        <v>1045</v>
      </c>
      <c r="H41">
        <v>24</v>
      </c>
      <c r="I41" s="36">
        <f t="shared" si="15"/>
        <v>5.0526315789473681</v>
      </c>
      <c r="J41">
        <v>415</v>
      </c>
    </row>
    <row r="42" spans="1:10" x14ac:dyDescent="0.35">
      <c r="A42" t="s">
        <v>123</v>
      </c>
      <c r="B42">
        <v>15</v>
      </c>
      <c r="C42">
        <v>57</v>
      </c>
      <c r="D42">
        <f t="shared" si="13"/>
        <v>3.8</v>
      </c>
      <c r="F42">
        <v>220</v>
      </c>
      <c r="G42" s="25">
        <f t="shared" si="14"/>
        <v>836</v>
      </c>
      <c r="H42">
        <v>24</v>
      </c>
      <c r="I42" s="36">
        <f t="shared" si="15"/>
        <v>6.3157894736842106</v>
      </c>
      <c r="J42">
        <v>415</v>
      </c>
    </row>
    <row r="43" spans="1:10" x14ac:dyDescent="0.35">
      <c r="A43" t="s">
        <v>123</v>
      </c>
      <c r="B43">
        <v>19</v>
      </c>
      <c r="C43">
        <v>57</v>
      </c>
      <c r="D43">
        <f t="shared" si="13"/>
        <v>3</v>
      </c>
      <c r="E43" t="s">
        <v>92</v>
      </c>
      <c r="F43">
        <v>220</v>
      </c>
      <c r="G43" s="25">
        <f t="shared" si="14"/>
        <v>660</v>
      </c>
      <c r="H43">
        <v>24</v>
      </c>
      <c r="I43">
        <f>H43/D43</f>
        <v>8</v>
      </c>
      <c r="J43">
        <v>415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B0E4-3072-46AD-B687-93FC8399DD89}">
  <dimension ref="A2:I18"/>
  <sheetViews>
    <sheetView workbookViewId="0">
      <selection activeCell="H17" sqref="H17"/>
    </sheetView>
  </sheetViews>
  <sheetFormatPr defaultRowHeight="14.5" x14ac:dyDescent="0.35"/>
  <cols>
    <col min="1" max="1" width="8.7265625" style="6"/>
    <col min="2" max="2" width="10.6328125" style="6" customWidth="1"/>
    <col min="3" max="3" width="24" style="6" customWidth="1"/>
    <col min="4" max="4" width="21.54296875" style="6" customWidth="1"/>
    <col min="5" max="5" width="24.81640625" style="6" customWidth="1"/>
    <col min="6" max="6" width="13.453125" style="6" customWidth="1"/>
    <col min="7" max="7" width="20.26953125" style="6" customWidth="1"/>
    <col min="8" max="8" width="15.54296875" style="6" customWidth="1"/>
    <col min="9" max="9" width="18.54296875" style="6" customWidth="1"/>
  </cols>
  <sheetData>
    <row r="2" spans="2:9" x14ac:dyDescent="0.35">
      <c r="B2" s="9" t="s">
        <v>243</v>
      </c>
      <c r="C2" s="9" t="s">
        <v>244</v>
      </c>
      <c r="D2" s="9" t="s">
        <v>247</v>
      </c>
      <c r="E2" s="9" t="s">
        <v>245</v>
      </c>
      <c r="F2" s="9" t="s">
        <v>247</v>
      </c>
      <c r="G2" s="9" t="s">
        <v>257</v>
      </c>
      <c r="H2" s="9" t="s">
        <v>258</v>
      </c>
      <c r="I2" s="9" t="s">
        <v>293</v>
      </c>
    </row>
    <row r="3" spans="2:9" x14ac:dyDescent="0.35">
      <c r="B3" s="6" t="s">
        <v>92</v>
      </c>
      <c r="C3" s="6">
        <v>15</v>
      </c>
      <c r="D3" s="6">
        <v>25.4</v>
      </c>
      <c r="E3" s="6">
        <v>57</v>
      </c>
      <c r="F3" s="6">
        <v>30</v>
      </c>
      <c r="G3" s="6">
        <v>18000</v>
      </c>
      <c r="H3">
        <f>0.5*25.4</f>
        <v>12.7</v>
      </c>
      <c r="I3" s="6">
        <v>18000</v>
      </c>
    </row>
    <row r="4" spans="2:9" x14ac:dyDescent="0.35">
      <c r="B4" s="6" t="s">
        <v>92</v>
      </c>
      <c r="C4" s="6">
        <v>19</v>
      </c>
      <c r="D4" s="6">
        <v>25.4</v>
      </c>
      <c r="E4" s="6">
        <v>57</v>
      </c>
      <c r="F4" s="6">
        <v>30</v>
      </c>
      <c r="G4" s="6">
        <v>18000</v>
      </c>
      <c r="H4">
        <f>0.5*25.4</f>
        <v>12.7</v>
      </c>
      <c r="I4" s="6">
        <v>18000</v>
      </c>
    </row>
    <row r="5" spans="2:9" x14ac:dyDescent="0.35">
      <c r="B5" s="64" t="s">
        <v>246</v>
      </c>
      <c r="C5" s="6">
        <v>12</v>
      </c>
      <c r="D5" s="6">
        <v>25.4</v>
      </c>
      <c r="E5" s="6">
        <v>57</v>
      </c>
      <c r="F5" s="6" t="s">
        <v>248</v>
      </c>
      <c r="G5" s="6">
        <v>22400</v>
      </c>
      <c r="H5" s="70">
        <f>0.625*25.4</f>
        <v>15.875</v>
      </c>
      <c r="I5" s="6">
        <v>22400</v>
      </c>
    </row>
    <row r="6" spans="2:9" x14ac:dyDescent="0.35">
      <c r="B6" s="64" t="s">
        <v>246</v>
      </c>
      <c r="C6" s="6">
        <v>18</v>
      </c>
      <c r="D6" s="6">
        <v>25.4</v>
      </c>
      <c r="E6" s="6">
        <v>57</v>
      </c>
      <c r="F6" s="6" t="s">
        <v>248</v>
      </c>
      <c r="G6" s="6">
        <v>22400</v>
      </c>
      <c r="H6" s="70">
        <f>0.625*25.4</f>
        <v>15.875</v>
      </c>
      <c r="I6" s="6">
        <v>22400</v>
      </c>
    </row>
    <row r="7" spans="2:9" x14ac:dyDescent="0.35">
      <c r="B7" s="6" t="s">
        <v>249</v>
      </c>
      <c r="C7" s="6">
        <v>12</v>
      </c>
      <c r="D7" s="6">
        <v>30</v>
      </c>
      <c r="E7" s="6">
        <v>57</v>
      </c>
      <c r="F7" s="6" t="s">
        <v>250</v>
      </c>
      <c r="G7" s="6">
        <v>29000</v>
      </c>
      <c r="H7" s="70">
        <f>0.75*25.4</f>
        <v>19.049999999999997</v>
      </c>
      <c r="I7" s="6">
        <v>29000</v>
      </c>
    </row>
    <row r="8" spans="2:9" x14ac:dyDescent="0.35">
      <c r="B8" s="6" t="s">
        <v>249</v>
      </c>
      <c r="C8" s="6">
        <v>15</v>
      </c>
      <c r="D8" s="6">
        <v>30</v>
      </c>
      <c r="E8" s="6">
        <v>57</v>
      </c>
      <c r="F8" s="6" t="s">
        <v>250</v>
      </c>
      <c r="G8" s="6">
        <v>29000</v>
      </c>
      <c r="H8" s="70">
        <f>0.75*25.4</f>
        <v>19.049999999999997</v>
      </c>
      <c r="I8" s="6">
        <v>29000</v>
      </c>
    </row>
    <row r="9" spans="2:9" x14ac:dyDescent="0.35">
      <c r="B9" s="6" t="s">
        <v>251</v>
      </c>
      <c r="C9" s="6">
        <v>15</v>
      </c>
      <c r="D9" s="6">
        <v>40</v>
      </c>
      <c r="E9" s="6">
        <v>57</v>
      </c>
      <c r="F9" s="6" t="s">
        <v>252</v>
      </c>
      <c r="G9" s="6">
        <v>60000</v>
      </c>
      <c r="H9">
        <v>25.4</v>
      </c>
      <c r="I9" s="6">
        <v>60000</v>
      </c>
    </row>
    <row r="10" spans="2:9" x14ac:dyDescent="0.35">
      <c r="B10" s="6" t="s">
        <v>253</v>
      </c>
      <c r="C10" s="6">
        <v>15</v>
      </c>
      <c r="D10" s="6">
        <v>55</v>
      </c>
      <c r="E10" s="6">
        <v>57</v>
      </c>
      <c r="F10" s="6" t="s">
        <v>254</v>
      </c>
      <c r="G10" s="6">
        <v>95000</v>
      </c>
      <c r="H10">
        <f>1.25*25.4</f>
        <v>31.75</v>
      </c>
      <c r="I10" s="6">
        <v>95000</v>
      </c>
    </row>
    <row r="16" spans="2:9" x14ac:dyDescent="0.35">
      <c r="B16" s="65"/>
    </row>
    <row r="18" spans="2:2" x14ac:dyDescent="0.35">
      <c r="B18" s="6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Lath</vt:lpstr>
      <vt:lpstr>Endlock</vt:lpstr>
      <vt:lpstr>Bottom lath</vt:lpstr>
      <vt:lpstr>Guides</vt:lpstr>
      <vt:lpstr>Axles</vt:lpstr>
      <vt:lpstr>Motors</vt:lpstr>
      <vt:lpstr>Chaindrive</vt:lpstr>
      <vt:lpstr>Chain</vt:lpstr>
      <vt:lpstr>Bearings</vt:lpstr>
      <vt:lpstr>SafetyB</vt:lpstr>
      <vt:lpstr>Endplate</vt:lpstr>
      <vt:lpstr>Wicket 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hyrons</dc:creator>
  <cp:lastModifiedBy>Rob Hyrons</cp:lastModifiedBy>
  <dcterms:created xsi:type="dcterms:W3CDTF">2015-06-05T18:17:20Z</dcterms:created>
  <dcterms:modified xsi:type="dcterms:W3CDTF">2025-08-22T08:24:40Z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