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mc:AlternateContent xmlns:mc="http://schemas.openxmlformats.org/markup-compatibility/2006">
    <mc:Choice Requires="x15">
      <x15ac:absPath xmlns:x15ac="http://schemas.microsoft.com/office/spreadsheetml/2010/11/ac" url="https://securitywindowshutt-my.sharepoint.com/personal/rob_hyrons_swsuk_co_uk/Documents/SWS product dev/Projects/P190 - Industrial EVO/Calculators/"/>
    </mc:Choice>
  </mc:AlternateContent>
  <xr:revisionPtr revIDLastSave="4626" documentId="13_ncr:1_{DBA201A5-D078-4ADB-A563-7B8EA9522FCD}" xr6:coauthVersionLast="47" xr6:coauthVersionMax="47" xr10:uidLastSave="{59DD4D9C-384B-4AC4-9D74-85AC71B7BA87}"/>
  <bookViews>
    <workbookView xWindow="70" yWindow="190" windowWidth="27140" windowHeight="17750" tabRatio="905" activeTab="8" xr2:uid="{00000000-000D-0000-FFFF-FFFF00000000}"/>
  </bookViews>
  <sheets>
    <sheet name="Lath" sheetId="7" r:id="rId1"/>
    <sheet name="Bottom lath" sheetId="9" r:id="rId2"/>
    <sheet name="Guides" sheetId="12" r:id="rId3"/>
    <sheet name="Endlock" sheetId="16" r:id="rId4"/>
    <sheet name="Axles" sheetId="6" r:id="rId5"/>
    <sheet name="Coiling data" sheetId="22" r:id="rId6"/>
    <sheet name="Disc size" sheetId="21" r:id="rId7"/>
    <sheet name="Motors" sheetId="5" r:id="rId8"/>
    <sheet name="Chaindrive" sheetId="11" r:id="rId9"/>
    <sheet name="Spring data" sheetId="23" r:id="rId10"/>
    <sheet name="Chain" sheetId="15" r:id="rId11"/>
    <sheet name="Bearings" sheetId="10" r:id="rId12"/>
    <sheet name="SafetyB" sheetId="8" r:id="rId13"/>
    <sheet name="Endplate" sheetId="13" r:id="rId14"/>
    <sheet name="Wicket doors" sheetId="14" r:id="rId15"/>
    <sheet name="Wind class" sheetId="20" r:id="rId16"/>
    <sheet name="Size range" sheetId="19" r:id="rId17"/>
    <sheet name="Online codes" sheetId="17" r:id="rId18"/>
  </sheets>
  <definedNames>
    <definedName name="_xlnm._FilterDatabase" localSheetId="7">Motors!$A$1:$S$142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 i="11" l="1"/>
  <c r="C126" i="5"/>
  <c r="A79" i="5" l="1"/>
  <c r="D79" i="5"/>
  <c r="F79" i="5"/>
  <c r="L79" i="5"/>
  <c r="O79" i="5"/>
  <c r="H5" i="23"/>
  <c r="H6" i="23"/>
  <c r="H7" i="23"/>
  <c r="H8" i="23"/>
  <c r="H9" i="23"/>
  <c r="H10" i="23"/>
  <c r="H11" i="23"/>
  <c r="H12" i="23"/>
  <c r="H13" i="23"/>
  <c r="H4" i="23"/>
  <c r="G5" i="23"/>
  <c r="G6" i="23"/>
  <c r="G7" i="23"/>
  <c r="G8" i="23"/>
  <c r="G9" i="23"/>
  <c r="G10" i="23"/>
  <c r="G11" i="23"/>
  <c r="G12" i="23"/>
  <c r="G13" i="23"/>
  <c r="G4" i="23"/>
  <c r="N11" i="23"/>
  <c r="F75" i="5"/>
  <c r="D75" i="5"/>
  <c r="C76" i="5" s="1"/>
  <c r="A75" i="5"/>
  <c r="G23" i="11"/>
  <c r="O23" i="11" s="1"/>
  <c r="O75" i="5" s="1"/>
  <c r="J23" i="11" l="1"/>
  <c r="L23" i="11"/>
  <c r="E4" i="23" l="1"/>
  <c r="E5" i="23"/>
  <c r="E6" i="23"/>
  <c r="E7" i="23"/>
  <c r="E8" i="23"/>
  <c r="E9" i="23"/>
  <c r="E10" i="23"/>
  <c r="E11" i="23"/>
  <c r="E12" i="23"/>
  <c r="E13" i="23"/>
  <c r="C68" i="5" l="1"/>
  <c r="A66" i="5"/>
  <c r="C52" i="21" l="1"/>
  <c r="D52" i="21" s="1"/>
  <c r="O52" i="21"/>
  <c r="L52" i="21"/>
  <c r="N52" i="21" s="1"/>
  <c r="O3" i="21"/>
  <c r="O4" i="21"/>
  <c r="O5" i="21"/>
  <c r="O6" i="21"/>
  <c r="O7" i="21"/>
  <c r="O8" i="21"/>
  <c r="O9" i="21"/>
  <c r="O10" i="21"/>
  <c r="O11" i="21"/>
  <c r="O12" i="21"/>
  <c r="O13" i="21"/>
  <c r="O14" i="21"/>
  <c r="O15" i="21"/>
  <c r="O16" i="21"/>
  <c r="O17" i="21"/>
  <c r="O18" i="21"/>
  <c r="O19" i="21"/>
  <c r="O20" i="21"/>
  <c r="O21" i="21"/>
  <c r="O22" i="21"/>
  <c r="O23" i="21"/>
  <c r="O24" i="21"/>
  <c r="O25" i="21"/>
  <c r="O26" i="21"/>
  <c r="O27" i="21"/>
  <c r="O28" i="21"/>
  <c r="O29" i="21"/>
  <c r="O30" i="21"/>
  <c r="O31" i="21"/>
  <c r="O32" i="21"/>
  <c r="O33" i="21"/>
  <c r="O34" i="21"/>
  <c r="O35" i="21"/>
  <c r="O36" i="21"/>
  <c r="O37" i="21"/>
  <c r="O38" i="21"/>
  <c r="O39" i="21"/>
  <c r="O40" i="21"/>
  <c r="O41" i="21"/>
  <c r="O42" i="21"/>
  <c r="O43" i="21"/>
  <c r="O44" i="21"/>
  <c r="O45" i="21"/>
  <c r="O46" i="21"/>
  <c r="O47" i="21"/>
  <c r="O48" i="21"/>
  <c r="O49" i="21"/>
  <c r="O50" i="21"/>
  <c r="O51" i="21"/>
  <c r="O53" i="21"/>
  <c r="O54" i="21"/>
  <c r="O2" i="21"/>
  <c r="A62" i="5"/>
  <c r="A61" i="5"/>
  <c r="G10" i="11" l="1"/>
  <c r="O10" i="11" s="1"/>
  <c r="O62" i="5" s="1"/>
  <c r="G6" i="11"/>
  <c r="O6" i="11" s="1"/>
  <c r="O61" i="5" s="1"/>
  <c r="L2" i="21"/>
  <c r="N2" i="21" s="1"/>
  <c r="J10" i="11" l="1"/>
  <c r="D62" i="5" s="1"/>
  <c r="L10" i="11"/>
  <c r="F62" i="5" s="1"/>
  <c r="J6" i="11"/>
  <c r="D61" i="5" s="1"/>
  <c r="C62" i="5" s="1"/>
  <c r="L6" i="11"/>
  <c r="F61" i="5" s="1"/>
  <c r="B8" i="9"/>
  <c r="B5" i="9"/>
  <c r="B4" i="9"/>
  <c r="G17" i="11"/>
  <c r="O17" i="11" s="1"/>
  <c r="G14" i="11"/>
  <c r="O14" i="11" s="1"/>
  <c r="O66" i="5" s="1"/>
  <c r="H13" i="22"/>
  <c r="F13" i="22"/>
  <c r="H6" i="22"/>
  <c r="H7" i="22"/>
  <c r="H8" i="22"/>
  <c r="H9" i="22"/>
  <c r="H10" i="22"/>
  <c r="H11" i="22"/>
  <c r="H5" i="22"/>
  <c r="F6" i="22"/>
  <c r="F7" i="22"/>
  <c r="F8" i="22"/>
  <c r="F9" i="22"/>
  <c r="F10" i="22"/>
  <c r="F11" i="22"/>
  <c r="F5" i="22"/>
  <c r="J17" i="11" l="1"/>
  <c r="L17" i="11"/>
  <c r="J14" i="11"/>
  <c r="D66" i="5" s="1"/>
  <c r="C67" i="5" s="1"/>
  <c r="L14" i="11"/>
  <c r="F66" i="5" s="1"/>
  <c r="C9" i="5"/>
  <c r="C10" i="5"/>
  <c r="L87" i="5"/>
  <c r="L88" i="5"/>
  <c r="L86" i="5"/>
  <c r="A87" i="5"/>
  <c r="A88" i="5"/>
  <c r="A86" i="5"/>
  <c r="F40" i="13"/>
  <c r="F24" i="13"/>
  <c r="F23" i="13"/>
  <c r="F22" i="13"/>
  <c r="F21" i="13"/>
  <c r="F20" i="13"/>
  <c r="F19" i="13"/>
  <c r="N12" i="21"/>
  <c r="N13" i="21"/>
  <c r="N14" i="21"/>
  <c r="N15" i="21"/>
  <c r="N16" i="21"/>
  <c r="C92" i="5"/>
  <c r="G12" i="11"/>
  <c r="L12" i="11" s="1"/>
  <c r="L4" i="21"/>
  <c r="N4" i="21" s="1"/>
  <c r="L5" i="21"/>
  <c r="N5" i="21" s="1"/>
  <c r="L6" i="21"/>
  <c r="N6" i="21" s="1"/>
  <c r="L7" i="21"/>
  <c r="N7" i="21" s="1"/>
  <c r="L8" i="21"/>
  <c r="N8" i="21" s="1"/>
  <c r="L9" i="21"/>
  <c r="N9" i="21" s="1"/>
  <c r="L10" i="21"/>
  <c r="N10" i="21" s="1"/>
  <c r="L11" i="21"/>
  <c r="N11" i="21" s="1"/>
  <c r="L12" i="21"/>
  <c r="L13" i="21"/>
  <c r="L14" i="21"/>
  <c r="L15" i="21"/>
  <c r="L16" i="21"/>
  <c r="L17" i="21"/>
  <c r="N17" i="21" s="1"/>
  <c r="L18" i="21"/>
  <c r="N18" i="21" s="1"/>
  <c r="L19" i="21"/>
  <c r="N19" i="21" s="1"/>
  <c r="L20" i="21"/>
  <c r="N20" i="21" s="1"/>
  <c r="L21" i="21"/>
  <c r="N21" i="21" s="1"/>
  <c r="L22" i="21"/>
  <c r="N22" i="21" s="1"/>
  <c r="L23" i="21"/>
  <c r="N23" i="21" s="1"/>
  <c r="L24" i="21"/>
  <c r="N24" i="21" s="1"/>
  <c r="L25" i="21"/>
  <c r="N25" i="21" s="1"/>
  <c r="L26" i="21"/>
  <c r="N26" i="21" s="1"/>
  <c r="L27" i="21"/>
  <c r="N27" i="21" s="1"/>
  <c r="L28" i="21"/>
  <c r="N28" i="21" s="1"/>
  <c r="L29" i="21"/>
  <c r="N29" i="21" s="1"/>
  <c r="L30" i="21"/>
  <c r="N30" i="21" s="1"/>
  <c r="L31" i="21"/>
  <c r="N31" i="21" s="1"/>
  <c r="L32" i="21"/>
  <c r="N32" i="21" s="1"/>
  <c r="L33" i="21"/>
  <c r="N33" i="21" s="1"/>
  <c r="L34" i="21"/>
  <c r="N34" i="21" s="1"/>
  <c r="L35" i="21"/>
  <c r="N35" i="21" s="1"/>
  <c r="L36" i="21"/>
  <c r="N36" i="21" s="1"/>
  <c r="L37" i="21"/>
  <c r="N37" i="21" s="1"/>
  <c r="L38" i="21"/>
  <c r="N38" i="21" s="1"/>
  <c r="L39" i="21"/>
  <c r="N39" i="21" s="1"/>
  <c r="L40" i="21"/>
  <c r="N40" i="21" s="1"/>
  <c r="L41" i="21"/>
  <c r="N41" i="21" s="1"/>
  <c r="L42" i="21"/>
  <c r="N42" i="21" s="1"/>
  <c r="L43" i="21"/>
  <c r="N43" i="21" s="1"/>
  <c r="L44" i="21"/>
  <c r="N44" i="21" s="1"/>
  <c r="L45" i="21"/>
  <c r="N45" i="21" s="1"/>
  <c r="L46" i="21"/>
  <c r="N46" i="21" s="1"/>
  <c r="L47" i="21"/>
  <c r="N47" i="21" s="1"/>
  <c r="L48" i="21"/>
  <c r="N48" i="21" s="1"/>
  <c r="L49" i="21"/>
  <c r="N49" i="21" s="1"/>
  <c r="L50" i="21"/>
  <c r="N50" i="21" s="1"/>
  <c r="L51" i="21"/>
  <c r="N51" i="21" s="1"/>
  <c r="L53" i="21"/>
  <c r="N53" i="21" s="1"/>
  <c r="L54" i="21"/>
  <c r="N54" i="21" s="1"/>
  <c r="L3" i="21"/>
  <c r="N3" i="21" s="1"/>
  <c r="L73" i="5"/>
  <c r="G73" i="5"/>
  <c r="A73" i="5"/>
  <c r="A77" i="5"/>
  <c r="A78" i="5"/>
  <c r="A83" i="5"/>
  <c r="G16" i="11"/>
  <c r="J16" i="11" s="1"/>
  <c r="A60" i="5"/>
  <c r="G25" i="11"/>
  <c r="O25" i="11" s="1"/>
  <c r="O83" i="5" s="1"/>
  <c r="G28" i="11"/>
  <c r="O28" i="11" s="1"/>
  <c r="O78" i="5" s="1"/>
  <c r="G26" i="11"/>
  <c r="O26" i="11" s="1"/>
  <c r="O77" i="5" s="1"/>
  <c r="G43" i="11"/>
  <c r="O43" i="11" s="1"/>
  <c r="G40" i="11"/>
  <c r="O40" i="11" s="1"/>
  <c r="O87" i="5" s="1"/>
  <c r="R36" i="11"/>
  <c r="G36" i="11"/>
  <c r="J36" i="11" s="1"/>
  <c r="D73" i="5" s="1"/>
  <c r="R32" i="11"/>
  <c r="G32" i="11"/>
  <c r="O32" i="11" s="1"/>
  <c r="O16" i="11" l="1"/>
  <c r="L16" i="11"/>
  <c r="J25" i="11"/>
  <c r="D83" i="5" s="1"/>
  <c r="F83" i="5"/>
  <c r="J28" i="11"/>
  <c r="D78" i="5" s="1"/>
  <c r="C79" i="5" s="1"/>
  <c r="J26" i="11"/>
  <c r="D77" i="5" s="1"/>
  <c r="L26" i="11"/>
  <c r="F77" i="5" s="1"/>
  <c r="L28" i="11"/>
  <c r="F78" i="5" s="1"/>
  <c r="J43" i="11"/>
  <c r="L43" i="11"/>
  <c r="J40" i="11"/>
  <c r="D87" i="5" s="1"/>
  <c r="C88" i="5" s="1"/>
  <c r="L40" i="11"/>
  <c r="F87" i="5" s="1"/>
  <c r="L36" i="11"/>
  <c r="F73" i="5" s="1"/>
  <c r="O36" i="11"/>
  <c r="O73" i="5" s="1"/>
  <c r="J32" i="11"/>
  <c r="L32" i="11"/>
  <c r="C77" i="5" l="1"/>
  <c r="C84" i="5"/>
  <c r="A68" i="5"/>
  <c r="D2" i="10" l="1"/>
  <c r="A81" i="5"/>
  <c r="L81" i="5"/>
  <c r="G42" i="11"/>
  <c r="L42" i="11" s="1"/>
  <c r="F81" i="5" s="1"/>
  <c r="L80" i="5"/>
  <c r="A80" i="5"/>
  <c r="R33" i="11"/>
  <c r="R34" i="11"/>
  <c r="R35" i="11"/>
  <c r="G41" i="11"/>
  <c r="O41" i="11" s="1"/>
  <c r="G39" i="11"/>
  <c r="O39" i="11" s="1"/>
  <c r="A85" i="5"/>
  <c r="A84" i="5"/>
  <c r="A76" i="5"/>
  <c r="G29" i="11"/>
  <c r="O29" i="11" s="1"/>
  <c r="O85" i="5" s="1"/>
  <c r="G27" i="11"/>
  <c r="O27" i="11" s="1"/>
  <c r="O84" i="5" s="1"/>
  <c r="A57" i="5"/>
  <c r="A56" i="5"/>
  <c r="G24" i="11"/>
  <c r="O24" i="11" s="1"/>
  <c r="O76" i="5" s="1"/>
  <c r="C131" i="5"/>
  <c r="C130" i="5"/>
  <c r="C93" i="5"/>
  <c r="C129" i="5"/>
  <c r="L69" i="5"/>
  <c r="L70" i="5"/>
  <c r="L71" i="5"/>
  <c r="L72" i="5"/>
  <c r="O80" i="5" l="1"/>
  <c r="O88" i="5"/>
  <c r="O86" i="5"/>
  <c r="J41" i="11"/>
  <c r="O42" i="11"/>
  <c r="O81" i="5" s="1"/>
  <c r="J42" i="11"/>
  <c r="D81" i="5" s="1"/>
  <c r="L41" i="11"/>
  <c r="J39" i="11"/>
  <c r="L39" i="11"/>
  <c r="J29" i="11"/>
  <c r="D85" i="5" s="1"/>
  <c r="C86" i="5" s="1"/>
  <c r="L29" i="11"/>
  <c r="F85" i="5" s="1"/>
  <c r="J27" i="11"/>
  <c r="D84" i="5" s="1"/>
  <c r="L27" i="11"/>
  <c r="F84" i="5" s="1"/>
  <c r="J24" i="11"/>
  <c r="D76" i="5" s="1"/>
  <c r="L24" i="11"/>
  <c r="F76" i="5" s="1"/>
  <c r="F13" i="6"/>
  <c r="G69" i="5"/>
  <c r="G70" i="5"/>
  <c r="G71" i="5"/>
  <c r="G72" i="5"/>
  <c r="E7" i="12"/>
  <c r="C78" i="5" l="1"/>
  <c r="C85" i="5"/>
  <c r="F86" i="5"/>
  <c r="F80" i="5"/>
  <c r="F88" i="5"/>
  <c r="C80" i="5"/>
  <c r="D86" i="5"/>
  <c r="C87" i="5" s="1"/>
  <c r="D80" i="5"/>
  <c r="C81" i="5" s="1"/>
  <c r="D88" i="5"/>
  <c r="C54" i="21"/>
  <c r="D54" i="21" s="1"/>
  <c r="C53" i="21"/>
  <c r="D53" i="21" s="1"/>
  <c r="F10" i="13"/>
  <c r="F9" i="13"/>
  <c r="F8" i="13"/>
  <c r="F7" i="13"/>
  <c r="A70" i="5"/>
  <c r="G33" i="11"/>
  <c r="C23" i="5"/>
  <c r="L33" i="11" l="1"/>
  <c r="F70" i="5" s="1"/>
  <c r="O33" i="11"/>
  <c r="O70" i="5" s="1"/>
  <c r="J33" i="11"/>
  <c r="D70" i="5" s="1"/>
  <c r="C71" i="5" s="1"/>
  <c r="C18" i="5"/>
  <c r="G5" i="11"/>
  <c r="A71" i="5"/>
  <c r="A72" i="5"/>
  <c r="A69" i="5"/>
  <c r="J5" i="11" l="1"/>
  <c r="D60" i="5" s="1"/>
  <c r="C61" i="5" s="1"/>
  <c r="O5" i="11"/>
  <c r="O60" i="5" s="1"/>
  <c r="L5" i="11"/>
  <c r="F60" i="5" s="1"/>
  <c r="G8" i="15"/>
  <c r="I8" i="15"/>
  <c r="G34" i="11"/>
  <c r="G35" i="11"/>
  <c r="J34" i="11" l="1"/>
  <c r="D71" i="5" s="1"/>
  <c r="C72" i="5" s="1"/>
  <c r="C73" i="5" s="1"/>
  <c r="O34" i="11"/>
  <c r="O71" i="5" s="1"/>
  <c r="J35" i="11"/>
  <c r="D72" i="5" s="1"/>
  <c r="O35" i="11"/>
  <c r="O72" i="5" s="1"/>
  <c r="D69" i="5"/>
  <c r="C70" i="5" s="1"/>
  <c r="O69" i="5"/>
  <c r="F69" i="5"/>
  <c r="L35" i="11"/>
  <c r="F72" i="5" s="1"/>
  <c r="L34" i="11"/>
  <c r="F71" i="5" s="1"/>
  <c r="G2" i="15" l="1"/>
  <c r="I2" i="15"/>
  <c r="A52" i="5" l="1"/>
  <c r="G59" i="11"/>
  <c r="L59" i="11" s="1"/>
  <c r="G57" i="11"/>
  <c r="J57" i="11" s="1"/>
  <c r="D57" i="5" s="1"/>
  <c r="G56" i="11"/>
  <c r="L56" i="11" s="1"/>
  <c r="J56" i="11" l="1"/>
  <c r="D56" i="5" s="1"/>
  <c r="J59" i="11"/>
  <c r="L57" i="11"/>
  <c r="G50" i="11" l="1"/>
  <c r="G49" i="11"/>
  <c r="G48" i="11"/>
  <c r="L48" i="11" s="1"/>
  <c r="G54" i="11"/>
  <c r="L54" i="11" s="1"/>
  <c r="G45" i="11"/>
  <c r="J45" i="11" s="1"/>
  <c r="D52" i="5" s="1"/>
  <c r="G53" i="11"/>
  <c r="L53" i="11" s="1"/>
  <c r="G52" i="11"/>
  <c r="L52" i="11" s="1"/>
  <c r="G46" i="11"/>
  <c r="L46" i="11" s="1"/>
  <c r="F53" i="5" s="1"/>
  <c r="G47" i="11"/>
  <c r="L47" i="11" s="1"/>
  <c r="F54" i="5" s="1"/>
  <c r="L45" i="11" l="1"/>
  <c r="F52" i="5" s="1"/>
  <c r="J49" i="11"/>
  <c r="L49" i="11"/>
  <c r="F56" i="5" s="1"/>
  <c r="J50" i="11"/>
  <c r="L50" i="11"/>
  <c r="F57" i="5" s="1"/>
  <c r="J48" i="11"/>
  <c r="J54" i="11"/>
  <c r="J53" i="11"/>
  <c r="J47" i="11"/>
  <c r="D54" i="5" s="1"/>
  <c r="J52" i="11"/>
  <c r="J46" i="11"/>
  <c r="D53" i="5" s="1"/>
  <c r="C141" i="5" l="1"/>
  <c r="C140" i="5"/>
  <c r="C139" i="5"/>
  <c r="C138" i="5"/>
  <c r="C135" i="5"/>
  <c r="C136" i="5"/>
  <c r="C137" i="5"/>
  <c r="C134" i="5"/>
  <c r="C128" i="5"/>
  <c r="C127" i="5"/>
  <c r="C117" i="5"/>
  <c r="C125" i="5"/>
  <c r="C116" i="5"/>
  <c r="C124" i="5"/>
  <c r="C123" i="5"/>
  <c r="C122" i="5"/>
  <c r="C115" i="5"/>
  <c r="C121" i="5"/>
  <c r="A65" i="5"/>
  <c r="A64" i="5"/>
  <c r="A59" i="5"/>
  <c r="A67" i="5" l="1"/>
  <c r="E2" i="12" l="1"/>
  <c r="E3" i="12"/>
  <c r="E4" i="12"/>
  <c r="E5" i="12"/>
  <c r="E6" i="12"/>
  <c r="E15" i="12"/>
  <c r="E14" i="12"/>
  <c r="E13" i="12"/>
  <c r="B7" i="9" l="1"/>
  <c r="B3" i="9"/>
  <c r="B11" i="9"/>
  <c r="G18" i="11"/>
  <c r="I4" i="15"/>
  <c r="I5" i="15"/>
  <c r="I6" i="15"/>
  <c r="I7" i="15"/>
  <c r="I9" i="15"/>
  <c r="I10" i="15"/>
  <c r="I11" i="15"/>
  <c r="I3" i="15"/>
  <c r="E9" i="12"/>
  <c r="E10" i="12"/>
  <c r="E11" i="12"/>
  <c r="E12" i="12"/>
  <c r="G11" i="15"/>
  <c r="G9" i="15"/>
  <c r="G7" i="15"/>
  <c r="G6" i="15"/>
  <c r="G5" i="15"/>
  <c r="G4" i="15"/>
  <c r="G3" i="15"/>
  <c r="J18" i="11" l="1"/>
  <c r="O18" i="11"/>
  <c r="O67" i="5" s="1"/>
  <c r="L18" i="11"/>
  <c r="F67" i="5" s="1"/>
  <c r="F31" i="13"/>
  <c r="F30" i="13"/>
  <c r="F4" i="6"/>
  <c r="C2" i="21" s="1"/>
  <c r="D2" i="21" s="1"/>
  <c r="F3" i="6"/>
  <c r="F2" i="6"/>
  <c r="C110" i="5"/>
  <c r="C111" i="5"/>
  <c r="C112" i="5"/>
  <c r="C100" i="5"/>
  <c r="C98" i="5"/>
  <c r="C99" i="5"/>
  <c r="C97" i="5"/>
  <c r="L7" i="6"/>
  <c r="F7" i="6"/>
  <c r="L6" i="6"/>
  <c r="L8" i="6"/>
  <c r="L9" i="6"/>
  <c r="L10" i="6"/>
  <c r="L11" i="6"/>
  <c r="L12" i="6"/>
  <c r="L5" i="6"/>
  <c r="F26" i="13"/>
  <c r="F27" i="13"/>
  <c r="F28" i="13"/>
  <c r="F29" i="13"/>
  <c r="F13" i="13"/>
  <c r="F14" i="13"/>
  <c r="F15" i="13"/>
  <c r="F16" i="13"/>
  <c r="F17" i="13"/>
  <c r="F38" i="13"/>
  <c r="F12" i="13"/>
  <c r="F4" i="13"/>
  <c r="F5" i="13"/>
  <c r="F6" i="13"/>
  <c r="F3" i="13"/>
  <c r="C11" i="5"/>
  <c r="C21" i="5"/>
  <c r="C22" i="5"/>
  <c r="C24" i="5"/>
  <c r="C25" i="5"/>
  <c r="C26" i="5"/>
  <c r="C15" i="5"/>
  <c r="C16" i="5"/>
  <c r="C17" i="5" s="1"/>
  <c r="C19" i="5"/>
  <c r="C20" i="5"/>
  <c r="C14" i="5"/>
  <c r="C15" i="21" l="1"/>
  <c r="D15" i="21" s="1"/>
  <c r="C14" i="21"/>
  <c r="D14" i="21" s="1"/>
  <c r="C13" i="21"/>
  <c r="D13" i="21" s="1"/>
  <c r="C12" i="21"/>
  <c r="D12" i="21" s="1"/>
  <c r="C11" i="21"/>
  <c r="D11" i="21" s="1"/>
  <c r="C107" i="5"/>
  <c r="C104" i="5"/>
  <c r="C105" i="5"/>
  <c r="C106" i="5"/>
  <c r="D7" i="10"/>
  <c r="D6" i="10"/>
  <c r="D5" i="10"/>
  <c r="D4" i="10"/>
  <c r="F10" i="6"/>
  <c r="C103" i="5"/>
  <c r="G20" i="11"/>
  <c r="G13" i="11"/>
  <c r="G4" i="11"/>
  <c r="F12" i="6"/>
  <c r="C45" i="5"/>
  <c r="C44" i="5"/>
  <c r="C43" i="5"/>
  <c r="C42" i="5"/>
  <c r="C41" i="5"/>
  <c r="C40" i="5"/>
  <c r="C39" i="5"/>
  <c r="C38" i="5"/>
  <c r="G9" i="11"/>
  <c r="G8" i="11"/>
  <c r="F11" i="6"/>
  <c r="D3" i="10"/>
  <c r="C94" i="5"/>
  <c r="C95" i="5"/>
  <c r="C96" i="5"/>
  <c r="C101" i="5"/>
  <c r="C102" i="5"/>
  <c r="F9" i="6"/>
  <c r="O20" i="11" l="1"/>
  <c r="O68" i="5" s="1"/>
  <c r="L20" i="11"/>
  <c r="F68" i="5" s="1"/>
  <c r="J8" i="11"/>
  <c r="O8" i="11"/>
  <c r="J4" i="11"/>
  <c r="O4" i="11"/>
  <c r="O59" i="5" s="1"/>
  <c r="J13" i="11"/>
  <c r="D65" i="5" s="1"/>
  <c r="C66" i="5" s="1"/>
  <c r="O13" i="11"/>
  <c r="O65" i="5" s="1"/>
  <c r="J12" i="11"/>
  <c r="D64" i="5" s="1"/>
  <c r="O12" i="11"/>
  <c r="O64" i="5" s="1"/>
  <c r="J9" i="11"/>
  <c r="O9" i="11"/>
  <c r="C26" i="21"/>
  <c r="D26" i="21" s="1"/>
  <c r="C25" i="21"/>
  <c r="D25" i="21" s="1"/>
  <c r="C24" i="21"/>
  <c r="D24" i="21" s="1"/>
  <c r="C28" i="21"/>
  <c r="D28" i="21" s="1"/>
  <c r="C23" i="21"/>
  <c r="D23" i="21" s="1"/>
  <c r="C27" i="21"/>
  <c r="D27" i="21" s="1"/>
  <c r="C22" i="21"/>
  <c r="D22" i="21" s="1"/>
  <c r="C21" i="21"/>
  <c r="D21" i="21" s="1"/>
  <c r="C29" i="21"/>
  <c r="D29" i="21" s="1"/>
  <c r="C30" i="21"/>
  <c r="D30" i="21" s="1"/>
  <c r="C31" i="21"/>
  <c r="D31" i="21" s="1"/>
  <c r="C32" i="21"/>
  <c r="D32" i="21" s="1"/>
  <c r="C33" i="21"/>
  <c r="D33" i="21" s="1"/>
  <c r="C49" i="21"/>
  <c r="D49" i="21" s="1"/>
  <c r="C51" i="21"/>
  <c r="D51" i="21" s="1"/>
  <c r="C50" i="21"/>
  <c r="D50" i="21" s="1"/>
  <c r="C37" i="21"/>
  <c r="D37" i="21" s="1"/>
  <c r="C36" i="21"/>
  <c r="D36" i="21" s="1"/>
  <c r="C38" i="21"/>
  <c r="D38" i="21" s="1"/>
  <c r="C35" i="21"/>
  <c r="D35" i="21" s="1"/>
  <c r="C34" i="21"/>
  <c r="D34" i="21" s="1"/>
  <c r="C43" i="21"/>
  <c r="D43" i="21" s="1"/>
  <c r="C39" i="21"/>
  <c r="D39" i="21" s="1"/>
  <c r="C47" i="21"/>
  <c r="D47" i="21" s="1"/>
  <c r="C44" i="21"/>
  <c r="D44" i="21" s="1"/>
  <c r="C42" i="21"/>
  <c r="D42" i="21" s="1"/>
  <c r="C48" i="21"/>
  <c r="D48" i="21" s="1"/>
  <c r="C41" i="21"/>
  <c r="D41" i="21" s="1"/>
  <c r="C45" i="21"/>
  <c r="D45" i="21" s="1"/>
  <c r="C40" i="21"/>
  <c r="D40" i="21" s="1"/>
  <c r="C46" i="21"/>
  <c r="D46" i="21" s="1"/>
  <c r="J20" i="11"/>
  <c r="D68" i="5" s="1"/>
  <c r="C69" i="5" s="1"/>
  <c r="L13" i="11"/>
  <c r="F65" i="5" s="1"/>
  <c r="F64" i="5"/>
  <c r="L8" i="11"/>
  <c r="L9" i="11"/>
  <c r="L4" i="11"/>
  <c r="F59" i="5" s="1"/>
  <c r="F6" i="6"/>
  <c r="F8" i="6"/>
  <c r="F5" i="6"/>
  <c r="C65" i="5" l="1"/>
  <c r="C5" i="21"/>
  <c r="D5" i="21" s="1"/>
  <c r="C4" i="21"/>
  <c r="D4" i="21" s="1"/>
  <c r="C3" i="21"/>
  <c r="D3" i="21" s="1"/>
  <c r="C20" i="21"/>
  <c r="D20" i="21" s="1"/>
  <c r="C19" i="21"/>
  <c r="D19" i="21" s="1"/>
  <c r="C18" i="21"/>
  <c r="D18" i="21" s="1"/>
  <c r="C17" i="21"/>
  <c r="D17" i="21" s="1"/>
  <c r="C16" i="21"/>
  <c r="D16" i="21" s="1"/>
  <c r="C10" i="21"/>
  <c r="D10" i="21" s="1"/>
  <c r="C9" i="21"/>
  <c r="D9" i="21" s="1"/>
  <c r="C8" i="21"/>
  <c r="D8" i="21" s="1"/>
  <c r="C7" i="21"/>
  <c r="D7" i="21" s="1"/>
  <c r="C6" i="21"/>
  <c r="D6"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C1" authorId="0" shapeId="0" xr:uid="{8AFF65BF-FD04-48FC-AEF5-AA10EB222939}">
      <text>
        <r>
          <rPr>
            <b/>
            <sz val="9"/>
            <color indexed="81"/>
            <rFont val="Tahoma"/>
            <family val="2"/>
          </rPr>
          <t>robert hyrons:</t>
        </r>
        <r>
          <rPr>
            <sz val="9"/>
            <color indexed="81"/>
            <rFont val="Tahoma"/>
            <family val="2"/>
          </rPr>
          <t xml:space="preserve">
if curtain build by lath is selected then this information is used to calculate total curtain weight</t>
        </r>
      </text>
    </comment>
    <comment ref="D1" authorId="0" shapeId="0" xr:uid="{AA48177C-8E33-49A4-9144-CFAA2A78F965}">
      <text>
        <r>
          <rPr>
            <b/>
            <sz val="9"/>
            <color indexed="81"/>
            <rFont val="Tahoma"/>
            <family val="2"/>
          </rPr>
          <t>robert hyrons:</t>
        </r>
        <r>
          <rPr>
            <sz val="9"/>
            <color indexed="81"/>
            <rFont val="Tahoma"/>
            <family val="2"/>
          </rPr>
          <t xml:space="preserve">
This is the compressed lath height of one lath sitting on another. No adjustment of guide width if lath are not truly vertical. </t>
        </r>
      </text>
    </comment>
    <comment ref="E1" authorId="0" shapeId="0" xr:uid="{9F128C17-0597-4AB5-9319-1AD134C86858}">
      <text>
        <r>
          <rPr>
            <b/>
            <sz val="9"/>
            <color indexed="81"/>
            <rFont val="Tahoma"/>
            <family val="2"/>
          </rPr>
          <t>robert hyrons:</t>
        </r>
        <r>
          <rPr>
            <sz val="9"/>
            <color indexed="81"/>
            <rFont val="Tahoma"/>
            <family val="2"/>
          </rPr>
          <t xml:space="preserve">
this is the height including quirk lift when the curtain is lifting, to calculate the roll diameter</t>
        </r>
      </text>
    </comment>
    <comment ref="G1" authorId="0" shapeId="0" xr:uid="{CD83C146-519E-4D93-A49C-77C95D0C2637}">
      <text>
        <r>
          <rPr>
            <b/>
            <sz val="9"/>
            <color indexed="81"/>
            <rFont val="Tahoma"/>
            <family val="2"/>
          </rPr>
          <t>robert hyrons:</t>
        </r>
        <r>
          <rPr>
            <sz val="9"/>
            <color indexed="81"/>
            <rFont val="Tahoma"/>
            <family val="2"/>
          </rPr>
          <t xml:space="preserve">
this is the effective thickness to calculate the roll diameter</t>
        </r>
      </text>
    </comment>
    <comment ref="T1" authorId="0" shapeId="0" xr:uid="{4290DBF6-4C76-4889-AFBE-FA3A6B2BDE7F}">
      <text>
        <r>
          <rPr>
            <b/>
            <sz val="9"/>
            <color indexed="81"/>
            <rFont val="Tahoma"/>
            <family val="2"/>
          </rPr>
          <t>robert hyrons:</t>
        </r>
        <r>
          <rPr>
            <sz val="9"/>
            <color indexed="81"/>
            <rFont val="Tahoma"/>
            <family val="2"/>
          </rPr>
          <t xml:space="preserve">
This is for lath that can be rever coiled, the calulation will add 10mm to the first wrap of the shutter, this will increase troque and possibly endplate size.</t>
        </r>
      </text>
    </comment>
    <comment ref="U1" authorId="0" shapeId="0" xr:uid="{38D03422-E7DC-4F8F-805D-489017F7899C}">
      <text>
        <r>
          <rPr>
            <b/>
            <sz val="9"/>
            <color indexed="81"/>
            <rFont val="Tahoma"/>
            <family val="2"/>
          </rPr>
          <t>robert hyrons:</t>
        </r>
        <r>
          <rPr>
            <sz val="9"/>
            <color indexed="81"/>
            <rFont val="Tahoma"/>
            <family val="2"/>
          </rPr>
          <t xml:space="preserve">
Hi speed is added to single skin with a warning that the max RPM must be set to 15, this is to allow for 1 phase motors to lift high capacity.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 Hyrons</author>
  </authors>
  <commentList>
    <comment ref="E1" authorId="0" shapeId="0" xr:uid="{E228288C-211F-475A-BEA2-831A05E3FED9}">
      <text>
        <r>
          <rPr>
            <b/>
            <sz val="9"/>
            <color indexed="81"/>
            <rFont val="Tahoma"/>
            <family val="2"/>
          </rPr>
          <t>Rob Hyrons:</t>
        </r>
        <r>
          <rPr>
            <sz val="9"/>
            <color indexed="81"/>
            <rFont val="Tahoma"/>
            <family val="2"/>
          </rPr>
          <t xml:space="preserve">
This is the measurment from the opening edge of the guide to the back of the end lock, so the endlock thickness will effect he curtain cut width, endlock sizes are in the endlock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E1" authorId="0" shapeId="0" xr:uid="{2C9B7025-8986-4E9D-B882-6667505A4E88}">
      <text>
        <r>
          <rPr>
            <b/>
            <sz val="9"/>
            <color indexed="81"/>
            <rFont val="Tahoma"/>
            <family val="2"/>
          </rPr>
          <t>robert hyrons:</t>
        </r>
        <r>
          <rPr>
            <sz val="9"/>
            <color indexed="81"/>
            <rFont val="Tahoma"/>
            <family val="2"/>
          </rPr>
          <t xml:space="preserve">
How far the end protrudes past the lath </t>
        </r>
      </text>
    </comment>
    <comment ref="F1" authorId="0" shapeId="0" xr:uid="{CCCB2295-2B29-40D5-98BF-59D1438961BE}">
      <text>
        <r>
          <rPr>
            <b/>
            <sz val="9"/>
            <color indexed="81"/>
            <rFont val="Tahoma"/>
            <family val="2"/>
          </rPr>
          <t>robert hyrons:</t>
        </r>
        <r>
          <rPr>
            <sz val="9"/>
            <color indexed="81"/>
            <rFont val="Tahoma"/>
            <family val="2"/>
          </rPr>
          <t xml:space="preserve">
space from the edge of the endlock to the guide inner, allowing tolerance and guide fixings. </t>
        </r>
      </text>
    </comment>
    <comment ref="D6" authorId="0" shapeId="0" xr:uid="{44B232F7-8F27-46C6-A094-F71BAE6B943E}">
      <text>
        <r>
          <rPr>
            <b/>
            <sz val="9"/>
            <color indexed="81"/>
            <rFont val="Tahoma"/>
            <family val="2"/>
          </rPr>
          <t>robert hyrons:</t>
        </r>
        <r>
          <rPr>
            <sz val="9"/>
            <color indexed="81"/>
            <rFont val="Tahoma"/>
            <family val="2"/>
          </rPr>
          <t xml:space="preserve">
need to confirm this info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G1" authorId="0" shapeId="0" xr:uid="{B6CAEEEC-3965-48AC-ABDB-90025E3B76F3}">
      <text>
        <r>
          <rPr>
            <b/>
            <sz val="9"/>
            <color indexed="81"/>
            <rFont val="Tahoma"/>
            <family val="2"/>
          </rPr>
          <t>robert hyrons:</t>
        </r>
        <r>
          <rPr>
            <sz val="9"/>
            <color indexed="81"/>
            <rFont val="Tahoma"/>
            <family val="2"/>
          </rPr>
          <t xml:space="preserve">
Check what grade material is being bought in and match for axle calculation.
Young's Modulus (MPa)</t>
        </r>
      </text>
    </comment>
    <comment ref="M1" authorId="0" shapeId="0" xr:uid="{DB66A378-4750-43B7-B244-337B4A1E8DE2}">
      <text>
        <r>
          <rPr>
            <b/>
            <sz val="9"/>
            <color indexed="81"/>
            <rFont val="Tahoma"/>
            <family val="2"/>
          </rPr>
          <t>robert hyrons:</t>
        </r>
        <r>
          <rPr>
            <sz val="9"/>
            <color indexed="81"/>
            <rFont val="Tahoma"/>
            <family val="2"/>
          </rPr>
          <t xml:space="preserve">
This column adds a filter for chain opp only to select availabe barrel size, check availablity of gears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F1" authorId="0" shapeId="0" xr:uid="{5019B707-C8F5-4819-A694-D9550D31F29D}">
      <text>
        <r>
          <rPr>
            <b/>
            <sz val="9"/>
            <color indexed="81"/>
            <rFont val="Tahoma"/>
            <family val="2"/>
          </rPr>
          <t>robert hyrons:</t>
        </r>
        <r>
          <rPr>
            <sz val="9"/>
            <color indexed="81"/>
            <rFont val="Tahoma"/>
            <family val="2"/>
          </rPr>
          <t xml:space="preserve">
GFA confirm thickness from drawings supplied.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robert hyrons</author>
    <author>Rob Hyrons</author>
    <author>Thomas Booth</author>
  </authors>
  <commentList>
    <comment ref="C1" authorId="0" shapeId="0" xr:uid="{4C0CB928-4C3B-4E61-A506-144EE9B27C97}">
      <text>
        <r>
          <rPr>
            <b/>
            <sz val="9"/>
            <color indexed="81"/>
            <rFont val="Tahoma"/>
            <family val="2"/>
          </rPr>
          <t>robert hyrons:</t>
        </r>
        <r>
          <rPr>
            <sz val="9"/>
            <color indexed="81"/>
            <rFont val="Tahoma"/>
            <family val="2"/>
          </rPr>
          <t xml:space="preserve">
This is generated so the range from the last motor to the next size can be calculated.</t>
        </r>
      </text>
    </comment>
    <comment ref="E1" authorId="1" shapeId="0" xr:uid="{3315E7EA-781A-45AB-887A-1D8DE24BE774}">
      <text>
        <r>
          <rPr>
            <b/>
            <sz val="9"/>
            <color indexed="81"/>
            <rFont val="Tahoma"/>
            <family val="2"/>
          </rPr>
          <t>Usage types:
standard
Hi use = + 5% friction
Hi speed = + 5% friction</t>
        </r>
        <r>
          <rPr>
            <sz val="9"/>
            <color indexed="81"/>
            <rFont val="Tahoma"/>
            <family val="2"/>
          </rPr>
          <t xml:space="preserve">
</t>
        </r>
      </text>
    </comment>
    <comment ref="I1" authorId="0" shapeId="0" xr:uid="{7393718F-EF8D-461F-89C4-7A0866D3C159}">
      <text>
        <r>
          <rPr>
            <b/>
            <sz val="9"/>
            <color indexed="81"/>
            <rFont val="Tahoma"/>
            <family val="2"/>
          </rPr>
          <t>robert hyrons:</t>
        </r>
        <r>
          <rPr>
            <sz val="9"/>
            <color indexed="81"/>
            <rFont val="Tahoma"/>
            <family val="2"/>
          </rPr>
          <t xml:space="preserve">
This is the distance form the motor end to the crown wheel for axle deduction logic</t>
        </r>
      </text>
    </comment>
    <comment ref="J1" authorId="2" shapeId="0" xr:uid="{8379C6A0-B860-4292-9B38-002886D1F374}">
      <text>
        <r>
          <rPr>
            <b/>
            <sz val="9"/>
            <color indexed="81"/>
            <rFont val="Tahoma"/>
            <family val="2"/>
          </rPr>
          <t>Thomas Booth:</t>
        </r>
        <r>
          <rPr>
            <sz val="9"/>
            <color indexed="81"/>
            <rFont val="Tahoma"/>
            <family val="2"/>
          </rPr>
          <t xml:space="preserve">
Motor total length is the total length. For dimension which takes up the internal space of the axle, deduct the head offset.</t>
        </r>
      </text>
    </comment>
    <comment ref="K1" authorId="0" shapeId="0" xr:uid="{F2E75BA1-F5A9-4F16-8954-2A3C4E08DEDA}">
      <text>
        <r>
          <rPr>
            <b/>
            <sz val="9"/>
            <color indexed="81"/>
            <rFont val="Tahoma"/>
            <family val="2"/>
          </rPr>
          <t>robert hyrons:</t>
        </r>
        <r>
          <rPr>
            <sz val="9"/>
            <color indexed="81"/>
            <rFont val="Tahoma"/>
            <family val="2"/>
          </rPr>
          <t xml:space="preserve">
used to ensure the motor size is not larger that the axle it fit into.</t>
        </r>
      </text>
    </comment>
    <comment ref="J3" authorId="2" shapeId="0" xr:uid="{BB798DB2-525C-46D2-8A17-7A09DD306D93}">
      <text>
        <r>
          <rPr>
            <b/>
            <sz val="9"/>
            <color indexed="81"/>
            <rFont val="Tahoma"/>
            <family val="2"/>
          </rPr>
          <t>Thomas Booth:</t>
        </r>
        <r>
          <rPr>
            <sz val="9"/>
            <color indexed="81"/>
            <rFont val="Tahoma"/>
            <family val="2"/>
          </rPr>
          <t xml:space="preserve">
Includes bracket.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E1" authorId="0" shapeId="0" xr:uid="{EC1481A7-B545-49FC-A0C1-0473B7759E24}">
      <text>
        <r>
          <rPr>
            <b/>
            <sz val="9"/>
            <color indexed="81"/>
            <rFont val="Tahoma"/>
            <family val="2"/>
          </rPr>
          <t>robert hyrons:</t>
        </r>
        <r>
          <rPr>
            <sz val="9"/>
            <color indexed="81"/>
            <rFont val="Tahoma"/>
            <family val="2"/>
          </rPr>
          <t xml:space="preserve">
number of teeth
</t>
        </r>
      </text>
    </comment>
    <comment ref="O1" authorId="0" shapeId="0" xr:uid="{8F8F8522-49CB-439A-9FEB-C3BEC8E28A0C}">
      <text>
        <r>
          <rPr>
            <b/>
            <sz val="9"/>
            <color indexed="81"/>
            <rFont val="Tahoma"/>
            <family val="2"/>
          </rPr>
          <t>robert hyrons:</t>
        </r>
        <r>
          <rPr>
            <sz val="9"/>
            <color indexed="81"/>
            <rFont val="Tahoma"/>
            <family val="2"/>
          </rPr>
          <t xml:space="preserve">
This is to check the number of barrel rotations, number must not exceed this.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D1" authorId="0" shapeId="0" xr:uid="{9DA76808-8736-485D-909A-D9032DF44AD2}">
      <text>
        <r>
          <rPr>
            <b/>
            <sz val="9"/>
            <color indexed="81"/>
            <rFont val="Tahoma"/>
            <family val="2"/>
          </rPr>
          <t>robert hyrons:</t>
        </r>
        <r>
          <rPr>
            <sz val="9"/>
            <color indexed="81"/>
            <rFont val="Tahoma"/>
            <family val="2"/>
          </rPr>
          <t xml:space="preserve">
needs confirming with supplier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B1" authorId="0" shapeId="0" xr:uid="{42B2D1D3-45D6-4B4F-92A5-C86E44261C2E}">
      <text>
        <r>
          <rPr>
            <b/>
            <sz val="9"/>
            <color indexed="81"/>
            <rFont val="Tahoma"/>
            <family val="2"/>
          </rPr>
          <t>robert hyrons:</t>
        </r>
        <r>
          <rPr>
            <sz val="9"/>
            <color indexed="81"/>
            <rFont val="Tahoma"/>
            <family val="2"/>
          </rPr>
          <t xml:space="preserve">
use this data column to match the max lift torque required to spec SB, advised from GFA UK 27/1/2026</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C1" authorId="0" shapeId="0" xr:uid="{680B1BE3-3686-4262-8DBA-BDEB6ADD9486}">
      <text>
        <r>
          <rPr>
            <b/>
            <sz val="9"/>
            <color indexed="81"/>
            <rFont val="Tahoma"/>
            <family val="2"/>
          </rPr>
          <t>robert hyrons:</t>
        </r>
        <r>
          <rPr>
            <sz val="9"/>
            <color indexed="81"/>
            <rFont val="Tahoma"/>
            <family val="2"/>
          </rPr>
          <t xml:space="preserve">
current load info not verified, needs checking</t>
        </r>
      </text>
    </comment>
    <comment ref="G1" authorId="0" shapeId="0" xr:uid="{C212F676-8F98-4020-9899-8B9BD0CC5028}">
      <text>
        <r>
          <rPr>
            <b/>
            <sz val="9"/>
            <color indexed="81"/>
            <rFont val="Tahoma"/>
            <family val="2"/>
          </rPr>
          <t>robert hyrons:</t>
        </r>
        <r>
          <rPr>
            <sz val="9"/>
            <color indexed="81"/>
            <rFont val="Tahoma"/>
            <family val="2"/>
          </rPr>
          <t xml:space="preserve">
This is the distance from guide or angle attachment to the endplat outter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H1" authorId="0" shapeId="0" xr:uid="{85067B68-D384-4989-8BC1-39E5AFD6EDD0}">
      <text>
        <r>
          <rPr>
            <b/>
            <sz val="9"/>
            <color indexed="81"/>
            <rFont val="Tahoma"/>
            <family val="2"/>
          </rPr>
          <t>robert hyrons:</t>
        </r>
        <r>
          <rPr>
            <sz val="9"/>
            <color indexed="81"/>
            <rFont val="Tahoma"/>
            <family val="2"/>
          </rPr>
          <t xml:space="preserve">
This will group in to common configerations such as seceurodoor motor opp, seceurodor spring opp or shield. There the physical make up is common.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<sst xmlns="http://schemas.openxmlformats.org/spreadsheetml/2006/main" count="2984" uniqueCount="745">
  <si>
    <t>Name</t>
  </si>
  <si>
    <t>Kgs/ m2</t>
  </si>
  <si>
    <t>Lath weight / m length</t>
  </si>
  <si>
    <t>Compressed lath height</t>
  </si>
  <si>
    <t>uncompressed lath height</t>
  </si>
  <si>
    <t>Thickness</t>
  </si>
  <si>
    <t>Friction %</t>
  </si>
  <si>
    <t>max width</t>
  </si>
  <si>
    <t>min axle diameter</t>
  </si>
  <si>
    <t>max m2</t>
  </si>
  <si>
    <t>vision percentage</t>
  </si>
  <si>
    <t>Lath image</t>
  </si>
  <si>
    <t>Wind</t>
  </si>
  <si>
    <t>Material</t>
  </si>
  <si>
    <t>Insulation value</t>
  </si>
  <si>
    <t>Product group</t>
  </si>
  <si>
    <t>75mm  22swg, Solid 9.3kg/sqm</t>
  </si>
  <si>
    <t>no</t>
  </si>
  <si>
    <t>Steel</t>
  </si>
  <si>
    <t>none</t>
  </si>
  <si>
    <t>Securodoor</t>
  </si>
  <si>
    <t>75mm Wind  22swg Solid 9.3kg/sqm</t>
  </si>
  <si>
    <t>Yes</t>
  </si>
  <si>
    <t>75mm 20swg, Solid 12.1kg/sqm</t>
  </si>
  <si>
    <t>75mm Wind 20swg Solid 12.1kg/sqm</t>
  </si>
  <si>
    <t>75mm 18swg, Solid 16 kg/sqm</t>
  </si>
  <si>
    <t>75mm Wind  18swg Solid 16 kg/sqm</t>
  </si>
  <si>
    <t>75mm 22swg, Perforated 8.3kg/sqm</t>
  </si>
  <si>
    <t>75mm Wind 22swg, Perforated 8.3kg/sqm</t>
  </si>
  <si>
    <t>75mm 20 swg, Perforated 10.5kg/sqm</t>
  </si>
  <si>
    <t>75mm Wind 20swg, Perforated 10.5kg/sqm</t>
  </si>
  <si>
    <t>75mm 18swg, Perforated 14kg/sqm</t>
  </si>
  <si>
    <t>75mm Wind 18swg, Perforated 14kg/sqm</t>
  </si>
  <si>
    <t>75mm 22 swg Brick bond 7.5kg/sqm</t>
  </si>
  <si>
    <t>75mm Wind 22swg Brick bond 7.5kg/sqm</t>
  </si>
  <si>
    <t>75mm  20swg, Brick bond 9.7kg/sqm</t>
  </si>
  <si>
    <t>75mm Wind  20swg, Brick bond 9.7kg/sqm</t>
  </si>
  <si>
    <t>-----------------------------------</t>
  </si>
  <si>
    <t>77t  11.4 kgs/sqm</t>
  </si>
  <si>
    <t>yes</t>
  </si>
  <si>
    <t>95mm  WM95 13.25kg.sqm</t>
  </si>
  <si>
    <t>95mm Vision  WM95 12kg.sqm</t>
  </si>
  <si>
    <t>100mm Galv  Insulated 22kg/sqm</t>
  </si>
  <si>
    <t>CD150 4 Kgs/m2</t>
  </si>
  <si>
    <t>Aluminium</t>
  </si>
  <si>
    <t>SecuroShield</t>
  </si>
  <si>
    <t>CD38 8 Kgs/m2</t>
  </si>
  <si>
    <t>CD38 perforated</t>
  </si>
  <si>
    <t>CD38 punched</t>
  </si>
  <si>
    <t>CD38 punched &amp; glazed</t>
  </si>
  <si>
    <t>CD60 9 Kgs/m2</t>
  </si>
  <si>
    <t>CD80 solid</t>
  </si>
  <si>
    <t>CD80 puched</t>
  </si>
  <si>
    <t>CD80 punched and glazed</t>
  </si>
  <si>
    <t>CD90 7 Kgs/m2</t>
  </si>
  <si>
    <t>No</t>
  </si>
  <si>
    <t>CD77 5 Kgs/m2</t>
  </si>
  <si>
    <t>SecuroGlide</t>
  </si>
  <si>
    <t>CD300 4.5 Kgs/m3</t>
  </si>
  <si>
    <t>CODE</t>
  </si>
  <si>
    <t>Description</t>
  </si>
  <si>
    <t>Lath type</t>
  </si>
  <si>
    <t>Guide type</t>
  </si>
  <si>
    <t>Endlock type</t>
  </si>
  <si>
    <t>Reveal offsets</t>
  </si>
  <si>
    <t>Y752</t>
  </si>
  <si>
    <t>SeceuroDoor 75 22g - Industrial Motor Shutter</t>
  </si>
  <si>
    <t>Y750</t>
  </si>
  <si>
    <t>SeceuroDoor 75 20g - Industrial Motor Shutter</t>
  </si>
  <si>
    <t>Y077</t>
  </si>
  <si>
    <t>SeceuroDoor 77 - Insulated Industrial Motor Shutter</t>
  </si>
  <si>
    <t>Y100</t>
  </si>
  <si>
    <t>SeceuroDoor 100 - Insulated Industrial Motor Shutter</t>
  </si>
  <si>
    <t>SeceuroDoor 75c 22g - Industrial Hand Chain Shutter</t>
  </si>
  <si>
    <t>SeceuroDoor 75c 20g - Industrial Hand Chain Shutter</t>
  </si>
  <si>
    <t>SeceuroDoor 77c - Insulated Industrial Hand Chain Shutter</t>
  </si>
  <si>
    <t>YC752SM</t>
  </si>
  <si>
    <t>SeceuroDoor Continental 75 22g - Tube Motor Shutter</t>
  </si>
  <si>
    <t>YC752PM</t>
  </si>
  <si>
    <t>SeceuroDoor Continental 75 22g - Tube Motor, Full Vision Shutter</t>
  </si>
  <si>
    <t>YC750SM</t>
  </si>
  <si>
    <t>SeceuroDoor Continental 75 20g - Tube Motor Shutter</t>
  </si>
  <si>
    <t>YC750PM</t>
  </si>
  <si>
    <t>SeceuroDoor Continental 75 20g - Tube Motor Full Vision Shutter</t>
  </si>
  <si>
    <t>YT077SM</t>
  </si>
  <si>
    <t>SeceuroDoor Traditional 77t - Insulated Tube Motor Shutter</t>
  </si>
  <si>
    <t>YT752SM</t>
  </si>
  <si>
    <t>SeceuroDoor Traditional 75 22g - Tube Motor Shutter</t>
  </si>
  <si>
    <t>YT752PM</t>
  </si>
  <si>
    <t>SeceuroDoor Traditional 75 22g - Tube Motor Full Vision Shutter</t>
  </si>
  <si>
    <t>YT750SM</t>
  </si>
  <si>
    <t>SeceuroDoor Traditional 75 20g - Tube Motor Shutter</t>
  </si>
  <si>
    <t>YT750PM</t>
  </si>
  <si>
    <t>SeceuroDoor Traditional 75 20g - Tube Motor Full Vision Shutter</t>
  </si>
  <si>
    <t>YT8750</t>
  </si>
  <si>
    <t>SeceuroDoor Traditional Plus 75 20g - Tube Motor Shutter</t>
  </si>
  <si>
    <t>YCOS</t>
  </si>
  <si>
    <t>SeceuroDoor Continental 75 22g - Spring Operated Shutter</t>
  </si>
  <si>
    <t>YCOP</t>
  </si>
  <si>
    <t>SeceuroDoor Continental 75 22g - Spring Operated, Full Vision Shutter</t>
  </si>
  <si>
    <t>YTRAS</t>
  </si>
  <si>
    <t>SeceuroDoor Traditional 75 22g - Spring Operated Shutter</t>
  </si>
  <si>
    <t>YTRAP</t>
  </si>
  <si>
    <t>SeceuroDoor Traditional 75 22g - Spring Operated, Full Vision Shutter</t>
  </si>
  <si>
    <t>YC752SM7501</t>
  </si>
  <si>
    <t>Level 1 - SeceuroDoor Continental 7501 22g - Tube Motor Shutter</t>
  </si>
  <si>
    <t>YC752PM7501</t>
  </si>
  <si>
    <t>Level 1 - SeceuroDoor Continental 7501 22g - Tube Motor, Full Vision Shutter</t>
  </si>
  <si>
    <t>YT752SM7501</t>
  </si>
  <si>
    <t>Level 1 - SeceuroDoor Traditional 7501 22g - Tube Motor Shutter</t>
  </si>
  <si>
    <t>YT752PM7501</t>
  </si>
  <si>
    <t>Level 1 - SeceuroDoor Traditional 7501 22g - Tube Motor Full Vision Shutter</t>
  </si>
  <si>
    <t>YCOS7501</t>
  </si>
  <si>
    <t>Level 1 - SeceuroDoor Continental 7501 22g - Spring Operated Shutter</t>
  </si>
  <si>
    <t>YCOP7501</t>
  </si>
  <si>
    <t>Level 1 - SeceuroDoor Continental 7501 22g - Spring Operated, Full Vision Shutter</t>
  </si>
  <si>
    <t>YTRAS7501</t>
  </si>
  <si>
    <t>Level 1 - SeceuroDoor Traditional 7501 22g - Spring Operated Shutter</t>
  </si>
  <si>
    <t>YTRAP7501</t>
  </si>
  <si>
    <t>Level 1 - SeceuroDoor Traditional 7501 22g - Spring Operated, Full Vision Shutter</t>
  </si>
  <si>
    <t>Y195</t>
  </si>
  <si>
    <t>SeceuroDoor 95 - Insulated Industrial Motor Shutter</t>
  </si>
  <si>
    <t>Y758</t>
  </si>
  <si>
    <t>Level 2 - SeceuroDoor 7502 18g - Industrial Motor Shutter</t>
  </si>
  <si>
    <t>Y295</t>
  </si>
  <si>
    <t>Level 1 - SeceuroDoor 95 - Insulated Industrial Motor Shutter</t>
  </si>
  <si>
    <t>YT752SME</t>
  </si>
  <si>
    <t>SeceuroDoor Traditional (EVO) 75 22g - Tube Motor Shutter</t>
  </si>
  <si>
    <t>YT752PME</t>
  </si>
  <si>
    <t>SeceuroDoor Traditional (EVO) 75 22g - Tube Motor Full Vision Shutter</t>
  </si>
  <si>
    <t>YT750SME</t>
  </si>
  <si>
    <t>SeceuroDoor Traditional (EVO) 75 20g - Tube Motor Shutter</t>
  </si>
  <si>
    <t>Lath</t>
  </si>
  <si>
    <t>Manufacturer</t>
  </si>
  <si>
    <t>Guide</t>
  </si>
  <si>
    <t>Width</t>
  </si>
  <si>
    <t>Angle thickness</t>
  </si>
  <si>
    <t>Class</t>
  </si>
  <si>
    <t>75mm 22g</t>
  </si>
  <si>
    <t>CRF</t>
  </si>
  <si>
    <t>65 wind</t>
  </si>
  <si>
    <t>?</t>
  </si>
  <si>
    <t>75mm 22g perf</t>
  </si>
  <si>
    <t>75mm 20g</t>
  </si>
  <si>
    <t>75mm 18g</t>
  </si>
  <si>
    <t>100 wind</t>
  </si>
  <si>
    <t>100mm</t>
  </si>
  <si>
    <t>90mm</t>
  </si>
  <si>
    <t>West Mercia</t>
  </si>
  <si>
    <t>associated lath</t>
  </si>
  <si>
    <t>material</t>
  </si>
  <si>
    <t>weight in grams</t>
  </si>
  <si>
    <t xml:space="preserve">end lock offset </t>
  </si>
  <si>
    <t>75mm plastic</t>
  </si>
  <si>
    <t>75mm</t>
  </si>
  <si>
    <t>plastic</t>
  </si>
  <si>
    <t>Standard</t>
  </si>
  <si>
    <t>75mm cast</t>
  </si>
  <si>
    <t>steel</t>
  </si>
  <si>
    <t>75mm wind</t>
  </si>
  <si>
    <t>77t plastic</t>
  </si>
  <si>
    <t>77t</t>
  </si>
  <si>
    <t>95mm</t>
  </si>
  <si>
    <t>77 plastic</t>
  </si>
  <si>
    <t>CD77</t>
  </si>
  <si>
    <t>Bottom lath name</t>
  </si>
  <si>
    <t>BLath weight / m length</t>
  </si>
  <si>
    <t>BLath height</t>
  </si>
  <si>
    <t>Hangdown</t>
  </si>
  <si>
    <t>T-Rail  3.2kg/m</t>
  </si>
  <si>
    <t>T-Rail  with D-rubber 5.34kg/m</t>
  </si>
  <si>
    <t>L-Rail  2.1kg/m</t>
  </si>
  <si>
    <t>77t with triple chamber rubber 2kg/m</t>
  </si>
  <si>
    <t>WM95 Rail and rubber [1.2kg/m]</t>
  </si>
  <si>
    <t>AEG/R + RUBBER SEAL</t>
  </si>
  <si>
    <t>AEG/R+BOTTOM SLAT HANDLE</t>
  </si>
  <si>
    <t>AEG/X + REINFORCING ANGLE</t>
  </si>
  <si>
    <t>AEG/DW</t>
  </si>
  <si>
    <t>ID</t>
  </si>
  <si>
    <t xml:space="preserve">Penetration </t>
  </si>
  <si>
    <t>Brush front</t>
  </si>
  <si>
    <t>Brush back</t>
  </si>
  <si>
    <t>Notes</t>
  </si>
  <si>
    <t>G65s</t>
  </si>
  <si>
    <t>65 straight</t>
  </si>
  <si>
    <t>G65w</t>
  </si>
  <si>
    <t>G100s</t>
  </si>
  <si>
    <t>100 straight</t>
  </si>
  <si>
    <t>G100w</t>
  </si>
  <si>
    <t>G80w</t>
  </si>
  <si>
    <t>H17</t>
  </si>
  <si>
    <t>H25</t>
  </si>
  <si>
    <t>H30</t>
  </si>
  <si>
    <t>H40s</t>
  </si>
  <si>
    <t>UPH140</t>
  </si>
  <si>
    <t>UPH240</t>
  </si>
  <si>
    <t>UPH250</t>
  </si>
  <si>
    <t>Shape</t>
  </si>
  <si>
    <t>Alternate name</t>
  </si>
  <si>
    <t>Diameter</t>
  </si>
  <si>
    <t>Wall Thickness</t>
  </si>
  <si>
    <t>Material grade</t>
  </si>
  <si>
    <t>Density (kg/m3)</t>
  </si>
  <si>
    <t xml:space="preserve">Moment of inertia </t>
  </si>
  <si>
    <t xml:space="preserve">SWS stocked </t>
  </si>
  <si>
    <t>Stock code</t>
  </si>
  <si>
    <t>inches</t>
  </si>
  <si>
    <t>60mm x 1.2</t>
  </si>
  <si>
    <t>Octagonal</t>
  </si>
  <si>
    <t>60mm Oct</t>
  </si>
  <si>
    <t>70mm x 1.2</t>
  </si>
  <si>
    <t>70mm Oct</t>
  </si>
  <si>
    <t>70mm 1.5</t>
  </si>
  <si>
    <t>102 x 1.6</t>
  </si>
  <si>
    <t>Circular</t>
  </si>
  <si>
    <t>4" 16 g</t>
  </si>
  <si>
    <t>102 x 3.6</t>
  </si>
  <si>
    <t>4" 10g</t>
  </si>
  <si>
    <t>127 x 3.2</t>
  </si>
  <si>
    <t>5" 10g</t>
  </si>
  <si>
    <t>139 x 4.8</t>
  </si>
  <si>
    <t>5.5" 6g</t>
  </si>
  <si>
    <t>168 x 4.8</t>
  </si>
  <si>
    <t>6  5/8th" 6g</t>
  </si>
  <si>
    <t>193 x 6.3</t>
  </si>
  <si>
    <t>7 5/8th" 3g</t>
  </si>
  <si>
    <t>219 x 5.9</t>
  </si>
  <si>
    <t>8 5/8" 3g</t>
  </si>
  <si>
    <t>10 3/4" 3g</t>
  </si>
  <si>
    <t>Disc o/d</t>
  </si>
  <si>
    <t>Disc thickness</t>
  </si>
  <si>
    <t>Disc bore</t>
  </si>
  <si>
    <t>Stock ref</t>
  </si>
  <si>
    <t>SWS stock</t>
  </si>
  <si>
    <t>Supplier</t>
  </si>
  <si>
    <t xml:space="preserve">Yes </t>
  </si>
  <si>
    <t>NVM</t>
  </si>
  <si>
    <t>Ellard</t>
  </si>
  <si>
    <t>Torque (Nm) min</t>
  </si>
  <si>
    <t>Torque (Nm) max</t>
  </si>
  <si>
    <t>Usage type</t>
  </si>
  <si>
    <t>RPM</t>
  </si>
  <si>
    <t>Voltage</t>
  </si>
  <si>
    <t>Mounting type</t>
  </si>
  <si>
    <t>Head offset</t>
  </si>
  <si>
    <t>Motor Total Length</t>
  </si>
  <si>
    <t>Tube diameter</t>
  </si>
  <si>
    <t>Driveshaft diameter mm</t>
  </si>
  <si>
    <t>Requires additional saftey brake</t>
  </si>
  <si>
    <t>Manual override</t>
  </si>
  <si>
    <t>Cycles Per Hour</t>
  </si>
  <si>
    <t>Weight</t>
  </si>
  <si>
    <t>Wattage</t>
  </si>
  <si>
    <t>SWS Code</t>
  </si>
  <si>
    <t>Limit turn</t>
  </si>
  <si>
    <t>Comments</t>
  </si>
  <si>
    <t>NRG 50</t>
  </si>
  <si>
    <t>Tubular</t>
  </si>
  <si>
    <t>N/A</t>
  </si>
  <si>
    <t>NRG 50 with override</t>
  </si>
  <si>
    <t>NRG 100</t>
  </si>
  <si>
    <t>NRG 100  with override</t>
  </si>
  <si>
    <t>NRG 150 with override</t>
  </si>
  <si>
    <t>NRG 230   with override</t>
  </si>
  <si>
    <t>NRG 350  with override</t>
  </si>
  <si>
    <t>-</t>
  </si>
  <si>
    <t xml:space="preserve">T845M </t>
  </si>
  <si>
    <t>Simu</t>
  </si>
  <si>
    <t>T960M</t>
  </si>
  <si>
    <t>Jet 10</t>
  </si>
  <si>
    <t>Somfy</t>
  </si>
  <si>
    <t xml:space="preserve">Meteor 20 CSI </t>
  </si>
  <si>
    <t>Helios 30</t>
  </si>
  <si>
    <t xml:space="preserve">Helios 30 CSI </t>
  </si>
  <si>
    <t>Apollo 35</t>
  </si>
  <si>
    <t xml:space="preserve">Mariner 40 CSI </t>
  </si>
  <si>
    <t>Vectran 50</t>
  </si>
  <si>
    <t xml:space="preserve">ORION 55 CSI </t>
  </si>
  <si>
    <t xml:space="preserve">Vega 60 CSI </t>
  </si>
  <si>
    <t xml:space="preserve">Sirius 80 CSI </t>
  </si>
  <si>
    <t>Jupiter 85</t>
  </si>
  <si>
    <t xml:space="preserve">Titan 100 CSI </t>
  </si>
  <si>
    <t xml:space="preserve">Taurus 120 CSI </t>
  </si>
  <si>
    <t>Direct drive</t>
  </si>
  <si>
    <t>DDO 170</t>
  </si>
  <si>
    <t>MT417M3</t>
  </si>
  <si>
    <t>DDO 260</t>
  </si>
  <si>
    <t>MT426M3</t>
  </si>
  <si>
    <t>DDO 350</t>
  </si>
  <si>
    <t>MT435M3</t>
  </si>
  <si>
    <t>DD0 500</t>
  </si>
  <si>
    <t>MT450M3</t>
  </si>
  <si>
    <t>DD0 650</t>
  </si>
  <si>
    <t>MT465M3</t>
  </si>
  <si>
    <t>DDO 750</t>
  </si>
  <si>
    <t>MT475M3</t>
  </si>
  <si>
    <t>DDO 1000</t>
  </si>
  <si>
    <t>MT410M3</t>
  </si>
  <si>
    <t>Marantec</t>
  </si>
  <si>
    <t>MWF05-14-12</t>
  </si>
  <si>
    <t>MWF20-22-12</t>
  </si>
  <si>
    <t>MWF30-28-12</t>
  </si>
  <si>
    <t>MWF30-38-12</t>
  </si>
  <si>
    <t>Chain drive</t>
  </si>
  <si>
    <t>MT315L1/R1 L3/R3</t>
  </si>
  <si>
    <t>JM500</t>
  </si>
  <si>
    <t>MT350L1/R1 L3/R3</t>
  </si>
  <si>
    <t>JM750</t>
  </si>
  <si>
    <t>MT375L1/R1 L3/ R3</t>
  </si>
  <si>
    <t>GFA</t>
  </si>
  <si>
    <t>MT259M1</t>
  </si>
  <si>
    <t>MT209M1</t>
  </si>
  <si>
    <t>MT273M1</t>
  </si>
  <si>
    <t>MT205M2</t>
  </si>
  <si>
    <t>GA17/15GD</t>
  </si>
  <si>
    <t>MT206M1</t>
  </si>
  <si>
    <t>GA25/15GD</t>
  </si>
  <si>
    <t>MT207M1</t>
  </si>
  <si>
    <t>GA35/15GD</t>
  </si>
  <si>
    <t>MT208M1</t>
  </si>
  <si>
    <t>GA45/15GD</t>
  </si>
  <si>
    <t>MT236M1</t>
  </si>
  <si>
    <t>GA55/15GD</t>
  </si>
  <si>
    <t>GA65/15GD</t>
  </si>
  <si>
    <t>MT239M1</t>
  </si>
  <si>
    <t>GA75/15GD</t>
  </si>
  <si>
    <t>MT240M7</t>
  </si>
  <si>
    <t>GA85/10GD</t>
  </si>
  <si>
    <t>MT241M1</t>
  </si>
  <si>
    <t>GA100/10GD</t>
  </si>
  <si>
    <t>MT242M1</t>
  </si>
  <si>
    <t>GA140/07GD</t>
  </si>
  <si>
    <t>MT260M1</t>
  </si>
  <si>
    <t>GA180/06GD</t>
  </si>
  <si>
    <t>GA260/05GD</t>
  </si>
  <si>
    <t>GA360/05GD</t>
  </si>
  <si>
    <t>GA360/09GD</t>
  </si>
  <si>
    <t>GA480/09GD</t>
  </si>
  <si>
    <t>GA17M/10WRD</t>
  </si>
  <si>
    <t>MT235M2</t>
  </si>
  <si>
    <t>GA25M/10WRD</t>
  </si>
  <si>
    <t>MT235M1</t>
  </si>
  <si>
    <t>GA25/15WGD</t>
  </si>
  <si>
    <t>MT251GD</t>
  </si>
  <si>
    <t>GA45/07WGD</t>
  </si>
  <si>
    <t>MT237M1</t>
  </si>
  <si>
    <t>SI 25V.80 FI</t>
  </si>
  <si>
    <t>Hi speed</t>
  </si>
  <si>
    <t>SI 40.40 FI</t>
  </si>
  <si>
    <t>MT280M3</t>
  </si>
  <si>
    <t>SI 55.20 FI</t>
  </si>
  <si>
    <t>SI 75.20 FI</t>
  </si>
  <si>
    <t>SI 45.60 FI</t>
  </si>
  <si>
    <t>SI 50.80 FI</t>
  </si>
  <si>
    <t>SI 55.40 FI</t>
  </si>
  <si>
    <t>SI 75.45 FI</t>
  </si>
  <si>
    <t>SI 100.30 FI</t>
  </si>
  <si>
    <t>SI 140.20 FI</t>
  </si>
  <si>
    <t>SI 25HC.15</t>
  </si>
  <si>
    <t>Hi usage</t>
  </si>
  <si>
    <t>MT280M7</t>
  </si>
  <si>
    <t>SI 40HCV.15</t>
  </si>
  <si>
    <t>SI 40.24</t>
  </si>
  <si>
    <t>SI 55HCV.15</t>
  </si>
  <si>
    <t>SI 60.24</t>
  </si>
  <si>
    <t>SI 75.24</t>
  </si>
  <si>
    <t>SI 100.24</t>
  </si>
  <si>
    <t>Motor Description</t>
  </si>
  <si>
    <t>Sprocket teeth</t>
  </si>
  <si>
    <t>Sprocket bore</t>
  </si>
  <si>
    <t>Plate wheel</t>
  </si>
  <si>
    <t>Plate bore</t>
  </si>
  <si>
    <t>Gear ratio</t>
  </si>
  <si>
    <t>chain size</t>
  </si>
  <si>
    <t>Motor nm</t>
  </si>
  <si>
    <t>effective nm</t>
  </si>
  <si>
    <t>effective RPM</t>
  </si>
  <si>
    <t>Limit turns</t>
  </si>
  <si>
    <t>Sprocket diameter</t>
  </si>
  <si>
    <t>Platewheel Diameter</t>
  </si>
  <si>
    <t>Chain Breaking Strain in newtons</t>
  </si>
  <si>
    <t>Ranger 70 1ph 19-57 1/2"</t>
  </si>
  <si>
    <t>1/2"</t>
  </si>
  <si>
    <t>Ranger 70 1ph 15-57 1/2"</t>
  </si>
  <si>
    <t>Ranger 90 1ph 19-57 1/2"</t>
  </si>
  <si>
    <t>Ranger 90 1ph 15-57 1/2"</t>
  </si>
  <si>
    <t>Ranger 90 3ph 19-57 1/2"</t>
  </si>
  <si>
    <t>Ranger 90 3ph 15-57 1/2"</t>
  </si>
  <si>
    <t>5/8"</t>
  </si>
  <si>
    <t>Ranger150 3ph 12-57 5/8"</t>
  </si>
  <si>
    <t>3/4"</t>
  </si>
  <si>
    <t>230/415</t>
  </si>
  <si>
    <t>1"</t>
  </si>
  <si>
    <t>1 1/4"</t>
  </si>
  <si>
    <t>JM200</t>
  </si>
  <si>
    <t>JM1000</t>
  </si>
  <si>
    <t>JM1500</t>
  </si>
  <si>
    <t>JM2200</t>
  </si>
  <si>
    <t>JM150</t>
  </si>
  <si>
    <t>W370c</t>
  </si>
  <si>
    <t>Chain Size</t>
  </si>
  <si>
    <t>Sprocket Size (no. Teeth)</t>
  </si>
  <si>
    <t>Sprocket Bore size mm</t>
  </si>
  <si>
    <t>Platewheel Size (no. Teeth)</t>
  </si>
  <si>
    <t>Platewheel Bore size mm</t>
  </si>
  <si>
    <t>Chain Breaking Strain</t>
  </si>
  <si>
    <t>Pitch (mm)</t>
  </si>
  <si>
    <t>Breaking Strain in n</t>
  </si>
  <si>
    <t>Ratio</t>
  </si>
  <si>
    <t>30/40</t>
  </si>
  <si>
    <t>40/50</t>
  </si>
  <si>
    <t>50/60/80</t>
  </si>
  <si>
    <t>60/80</t>
  </si>
  <si>
    <t>Bearing name</t>
  </si>
  <si>
    <t>newtons</t>
  </si>
  <si>
    <t>load capacity in kgs</t>
  </si>
  <si>
    <t>Manufacture</t>
  </si>
  <si>
    <t>UCFL206 - 4 hole 30mm</t>
  </si>
  <si>
    <t>UCF208 - 4 hole 40mm</t>
  </si>
  <si>
    <t>UCF211- 4 hole 55mm</t>
  </si>
  <si>
    <t>Operating Torque (Nm)</t>
  </si>
  <si>
    <t>Max Safety Torque (Nm)</t>
  </si>
  <si>
    <t>Max Locking Speed (RPM)</t>
  </si>
  <si>
    <t>Door max weight in kgs on 100mm axle</t>
  </si>
  <si>
    <t>Stop distance</t>
  </si>
  <si>
    <t>SB image</t>
  </si>
  <si>
    <t>RD80</t>
  </si>
  <si>
    <t>Timmer</t>
  </si>
  <si>
    <t>18s</t>
  </si>
  <si>
    <t>RD150</t>
  </si>
  <si>
    <t>TA 1/2 RD</t>
  </si>
  <si>
    <t>TA 2/3 RD</t>
  </si>
  <si>
    <t>RSB-G</t>
  </si>
  <si>
    <t>GDB 18</t>
  </si>
  <si>
    <t>RSB 1 / 2 (RSB1-30)</t>
  </si>
  <si>
    <t>RSB 2 / 3 (RSB1-40)</t>
  </si>
  <si>
    <t>RSB 4 (PCM10A)</t>
  </si>
  <si>
    <t>FG 80 -40</t>
  </si>
  <si>
    <t>FG 120 -50</t>
  </si>
  <si>
    <t>FG 220 -60</t>
  </si>
  <si>
    <t>FG 360 - 80</t>
  </si>
  <si>
    <t>Size</t>
  </si>
  <si>
    <t>Max load kgs</t>
  </si>
  <si>
    <t>Thickness mm</t>
  </si>
  <si>
    <t>Fixing holes</t>
  </si>
  <si>
    <t>Offset</t>
  </si>
  <si>
    <t>Industrial  300</t>
  </si>
  <si>
    <t>Industrial  350</t>
  </si>
  <si>
    <t>Industrial  400</t>
  </si>
  <si>
    <t>Industrial  450</t>
  </si>
  <si>
    <t>Industrial  500</t>
  </si>
  <si>
    <t>Industrial  550</t>
  </si>
  <si>
    <t>Industrial  600</t>
  </si>
  <si>
    <t>135 Ali</t>
  </si>
  <si>
    <t>180 Ali</t>
  </si>
  <si>
    <t>205 Ali</t>
  </si>
  <si>
    <t>250 Ali</t>
  </si>
  <si>
    <t>300 Ali</t>
  </si>
  <si>
    <t>350 Ali</t>
  </si>
  <si>
    <t>Height</t>
  </si>
  <si>
    <t>Euro door</t>
  </si>
  <si>
    <t>--</t>
  </si>
  <si>
    <t>KE 40.24  15-57 1"</t>
  </si>
  <si>
    <t>Chain opp</t>
  </si>
  <si>
    <t>EVO 300 (60)</t>
  </si>
  <si>
    <t>EVO 300 (40)</t>
  </si>
  <si>
    <t>EVO 350  (40)</t>
  </si>
  <si>
    <t>EVO 400 (40)</t>
  </si>
  <si>
    <t>EVO 450 (40)</t>
  </si>
  <si>
    <t>EVO 350 (60)</t>
  </si>
  <si>
    <t>EVO 400 (60)</t>
  </si>
  <si>
    <t>EVO 450 (60)</t>
  </si>
  <si>
    <t>name 80dr standard</t>
  </si>
  <si>
    <t>CD100GU stock code</t>
  </si>
  <si>
    <t>G78w</t>
  </si>
  <si>
    <t>Barrel size</t>
  </si>
  <si>
    <t>4" 16</t>
  </si>
  <si>
    <t>4" 10</t>
  </si>
  <si>
    <t>Barrel ID</t>
  </si>
  <si>
    <t>Disc to barrel gap</t>
  </si>
  <si>
    <t>Supplier ref</t>
  </si>
  <si>
    <t>H40s wind</t>
  </si>
  <si>
    <t>Limit turn ratio adjustement</t>
  </si>
  <si>
    <t>273 x 8</t>
  </si>
  <si>
    <t>10 3/4" 8mm</t>
  </si>
  <si>
    <t>Platewheel diameter</t>
  </si>
  <si>
    <t>UCF212 - 4 hole 60mm</t>
  </si>
  <si>
    <t xml:space="preserve">Out side our current scope required. </t>
  </si>
  <si>
    <t>Other</t>
  </si>
  <si>
    <t>SI 180.12 FI</t>
  </si>
  <si>
    <t>SI 25.80 FI</t>
  </si>
  <si>
    <t>Motor Image</t>
  </si>
  <si>
    <t>GA500/05GD</t>
  </si>
  <si>
    <t>SI 25HC.24</t>
  </si>
  <si>
    <t>SI 120HC.12</t>
  </si>
  <si>
    <t>SI 17.60 FI</t>
  </si>
  <si>
    <t>25/30/40</t>
  </si>
  <si>
    <t>Gemini 25</t>
  </si>
  <si>
    <t>SI 260.12 FI</t>
  </si>
  <si>
    <t>SI 360.12 FI</t>
  </si>
  <si>
    <t>F100c</t>
  </si>
  <si>
    <t>F160c</t>
  </si>
  <si>
    <t>Ranger 90 Fi 1ph 15-57 1/2"</t>
  </si>
  <si>
    <t>Ranger140 fi 3ph 12-57 5/8"</t>
  </si>
  <si>
    <t>MDF 20-22-12</t>
  </si>
  <si>
    <t>MDF 20-15-12 HD</t>
  </si>
  <si>
    <t>MDF 30-30-12</t>
  </si>
  <si>
    <t>MDF 30-42-12</t>
  </si>
  <si>
    <t>Min width</t>
  </si>
  <si>
    <t>Max width</t>
  </si>
  <si>
    <t>Min height</t>
  </si>
  <si>
    <t>Max height</t>
  </si>
  <si>
    <t>Clear opening</t>
  </si>
  <si>
    <t>operation</t>
  </si>
  <si>
    <t>Tube motor</t>
  </si>
  <si>
    <t>Industrial motor</t>
  </si>
  <si>
    <t>Sizes to be confimed, this is to test logic.</t>
  </si>
  <si>
    <t>Shaft size in mm</t>
  </si>
  <si>
    <t>Part No</t>
  </si>
  <si>
    <t>B/UFC206</t>
  </si>
  <si>
    <t>B/UFC208</t>
  </si>
  <si>
    <t>B/UFC211</t>
  </si>
  <si>
    <t>B/UFC212</t>
  </si>
  <si>
    <t>82 wind for 95mm</t>
  </si>
  <si>
    <t>78 for 100mm wind</t>
  </si>
  <si>
    <t>Question for Peter , why do you not use a 18t 5/8" on a ranger 150?</t>
  </si>
  <si>
    <t>Ranger220 3ph 15-57 3/4"</t>
  </si>
  <si>
    <t>10 3/4" 0g</t>
  </si>
  <si>
    <t>endlock to guide inner</t>
  </si>
  <si>
    <t>Bearing image</t>
  </si>
  <si>
    <t>shaft type? Keyed type 2? What is that?</t>
  </si>
  <si>
    <t xml:space="preserve">SWS stock code </t>
  </si>
  <si>
    <t>Ranger150 3ph 18-57 5/8"</t>
  </si>
  <si>
    <t>Ranger140 Fi 3ph 18-57 5/8"</t>
  </si>
  <si>
    <t>KE 40.24  15-57 3/4"</t>
  </si>
  <si>
    <t>KE 60.24   15-57 1"</t>
  </si>
  <si>
    <t>KE 80.24   15-57 1 1/4"</t>
  </si>
  <si>
    <t>KE 80.24   15-57 1"</t>
  </si>
  <si>
    <t>KE 40.40 Fi 15-57 3/4"</t>
  </si>
  <si>
    <t>KE 50.80 Fi 15-57 1"</t>
  </si>
  <si>
    <t>KE 80.40 Fi 15-57 1"</t>
  </si>
  <si>
    <t>KE 40.40 Fi 15-57 1"</t>
  </si>
  <si>
    <t>KE 80.40 Fi 15-57 1 1/4"</t>
  </si>
  <si>
    <t>75mm lath</t>
  </si>
  <si>
    <t>95mm lath</t>
  </si>
  <si>
    <t>100mm lath</t>
  </si>
  <si>
    <t>77mm lath</t>
  </si>
  <si>
    <t>38mm lath</t>
  </si>
  <si>
    <t>150mm lath</t>
  </si>
  <si>
    <t>60mm lath</t>
  </si>
  <si>
    <t>80mm lath</t>
  </si>
  <si>
    <t>90mm lath</t>
  </si>
  <si>
    <t>55mm lath</t>
  </si>
  <si>
    <t>Barrel size mm</t>
  </si>
  <si>
    <t>Ranger140 Fi 1ph 18-57 5/8"</t>
  </si>
  <si>
    <t>Ranger140 fi 1ph 12-57 5/8"</t>
  </si>
  <si>
    <t>Ranger 90 Fi 3ph 15-57 1/2"</t>
  </si>
  <si>
    <t>circ</t>
  </si>
  <si>
    <t>SD141B3</t>
  </si>
  <si>
    <t>MT204M1</t>
  </si>
  <si>
    <t>SD141B4</t>
  </si>
  <si>
    <t>MT205M1</t>
  </si>
  <si>
    <t>MT232M1</t>
  </si>
  <si>
    <t>SD141B2</t>
  </si>
  <si>
    <t>SD142B1</t>
  </si>
  <si>
    <t>MT229M2</t>
  </si>
  <si>
    <t>GA10/15GD</t>
  </si>
  <si>
    <t>MT281M4</t>
  </si>
  <si>
    <t>Sloping type</t>
  </si>
  <si>
    <t>C section</t>
  </si>
  <si>
    <t>L section</t>
  </si>
  <si>
    <t>2 plates</t>
  </si>
  <si>
    <t>Product class</t>
  </si>
  <si>
    <t>GAEC</t>
  </si>
  <si>
    <t>G=Guide</t>
  </si>
  <si>
    <t xml:space="preserve">B=boxsection </t>
  </si>
  <si>
    <t>EF = flat endplate</t>
  </si>
  <si>
    <t>EC = cranked endplate</t>
  </si>
  <si>
    <t>A = Angle</t>
  </si>
  <si>
    <t xml:space="preserve">RA = reveal angle </t>
  </si>
  <si>
    <t>Wind type</t>
  </si>
  <si>
    <t>Wicket available</t>
  </si>
  <si>
    <t>Spring</t>
  </si>
  <si>
    <t>Chain</t>
  </si>
  <si>
    <t>Industrial  300 flat</t>
  </si>
  <si>
    <t>Industrial  350 flat</t>
  </si>
  <si>
    <t>Industrial  400 flat</t>
  </si>
  <si>
    <t>Industrial  450 flat</t>
  </si>
  <si>
    <t>Industrial  500 flat</t>
  </si>
  <si>
    <t>Industrial  550 flat</t>
  </si>
  <si>
    <t>Industrial  600 flat</t>
  </si>
  <si>
    <t>CD38</t>
  </si>
  <si>
    <t>CD150</t>
  </si>
  <si>
    <t>CD60</t>
  </si>
  <si>
    <t>CD80</t>
  </si>
  <si>
    <t>CD90</t>
  </si>
  <si>
    <t>150 plastic</t>
  </si>
  <si>
    <t>38 plastic</t>
  </si>
  <si>
    <t>60 plastic</t>
  </si>
  <si>
    <t>80 plastic</t>
  </si>
  <si>
    <t>----</t>
  </si>
  <si>
    <t>90 fixing</t>
  </si>
  <si>
    <t>T-Rail  with 11mm wireless-rubber 4.2kg/m</t>
  </si>
  <si>
    <t>L-Rail with 11mm wireless-rubber 3.32kg/m</t>
  </si>
  <si>
    <t>WM95 Rail with 11mm wireless-rubber 1.54kg/m</t>
  </si>
  <si>
    <t>100mm  Rail with 11mm wireless-rubber 0.95kg/m</t>
  </si>
  <si>
    <t>Group name</t>
  </si>
  <si>
    <t>Industrial with motor</t>
  </si>
  <si>
    <t>Traditional with motor</t>
  </si>
  <si>
    <t>Shield</t>
  </si>
  <si>
    <t>Glide</t>
  </si>
  <si>
    <t>Shield,Glide</t>
  </si>
  <si>
    <t>Industrial with motor, Traditional with motor</t>
  </si>
  <si>
    <t xml:space="preserve">38 plastic wind </t>
  </si>
  <si>
    <t>Endlock wind type</t>
  </si>
  <si>
    <t>reversible</t>
  </si>
  <si>
    <t>AX134R1</t>
  </si>
  <si>
    <t>AX134R0</t>
  </si>
  <si>
    <t>AX133R0</t>
  </si>
  <si>
    <t>stock length</t>
  </si>
  <si>
    <t>AX131R9</t>
  </si>
  <si>
    <t>AX132R2</t>
  </si>
  <si>
    <t>AX130R5</t>
  </si>
  <si>
    <t>AX130R2</t>
  </si>
  <si>
    <t>ns12</t>
  </si>
  <si>
    <t>Motor width</t>
  </si>
  <si>
    <t>Motor height 1</t>
  </si>
  <si>
    <t>Motor height 2</t>
  </si>
  <si>
    <t>Motor depth 1</t>
  </si>
  <si>
    <t>Motor depth 2</t>
  </si>
  <si>
    <t>102 x 3</t>
  </si>
  <si>
    <t>110mm lath</t>
  </si>
  <si>
    <t>attachment strap</t>
  </si>
  <si>
    <t>BL image</t>
  </si>
  <si>
    <t>AEG + RUBBER SEAL</t>
  </si>
  <si>
    <t>guide image</t>
  </si>
  <si>
    <t>CD300</t>
  </si>
  <si>
    <t>55 plastic</t>
  </si>
  <si>
    <t>New cast endlock?</t>
  </si>
  <si>
    <t>Eurodrive 500</t>
  </si>
  <si>
    <r>
      <t>1</t>
    </r>
    <r>
      <rPr>
        <vertAlign val="superscript"/>
        <sz val="11"/>
        <color theme="1"/>
        <rFont val="Arial"/>
        <family val="2"/>
      </rPr>
      <t>st</t>
    </r>
    <r>
      <rPr>
        <sz val="11"/>
        <color theme="1"/>
        <rFont val="Arial"/>
        <family val="2"/>
      </rPr>
      <t xml:space="preserve"> 145mm</t>
    </r>
  </si>
  <si>
    <r>
      <t>2</t>
    </r>
    <r>
      <rPr>
        <vertAlign val="superscript"/>
        <sz val="11"/>
        <color theme="1"/>
        <rFont val="Arial"/>
        <family val="2"/>
      </rPr>
      <t>nd</t>
    </r>
    <r>
      <rPr>
        <sz val="11"/>
        <color theme="1"/>
        <rFont val="Arial"/>
        <family val="2"/>
      </rPr>
      <t xml:space="preserve"> 130mm</t>
    </r>
  </si>
  <si>
    <r>
      <t>3</t>
    </r>
    <r>
      <rPr>
        <vertAlign val="superscript"/>
        <sz val="11"/>
        <color theme="1"/>
        <rFont val="Arial"/>
        <family val="2"/>
      </rPr>
      <t>rd</t>
    </r>
    <r>
      <rPr>
        <sz val="11"/>
        <color theme="1"/>
        <rFont val="Arial"/>
        <family val="2"/>
      </rPr>
      <t xml:space="preserve"> 120mm</t>
    </r>
  </si>
  <si>
    <r>
      <t>4</t>
    </r>
    <r>
      <rPr>
        <vertAlign val="superscript"/>
        <sz val="11"/>
        <color theme="1"/>
        <rFont val="Arial"/>
        <family val="2"/>
      </rPr>
      <t>th</t>
    </r>
    <r>
      <rPr>
        <sz val="11"/>
        <color theme="1"/>
        <rFont val="Arial"/>
        <family val="2"/>
      </rPr>
      <t xml:space="preserve"> 110mm</t>
    </r>
  </si>
  <si>
    <r>
      <t>5</t>
    </r>
    <r>
      <rPr>
        <vertAlign val="superscript"/>
        <sz val="11"/>
        <color theme="1"/>
        <rFont val="Arial"/>
        <family val="2"/>
      </rPr>
      <t xml:space="preserve">th </t>
    </r>
    <r>
      <rPr>
        <sz val="11"/>
        <color theme="1"/>
        <rFont val="Arial"/>
        <family val="2"/>
      </rPr>
      <t xml:space="preserve"> 95mm</t>
    </r>
  </si>
  <si>
    <r>
      <t>6</t>
    </r>
    <r>
      <rPr>
        <vertAlign val="superscript"/>
        <sz val="11"/>
        <color theme="1"/>
        <rFont val="Arial"/>
        <family val="2"/>
      </rPr>
      <t>th</t>
    </r>
    <r>
      <rPr>
        <sz val="11"/>
        <color theme="1"/>
        <rFont val="Arial"/>
        <family val="2"/>
      </rPr>
      <t xml:space="preserve">  75mm</t>
    </r>
  </si>
  <si>
    <r>
      <t>7</t>
    </r>
    <r>
      <rPr>
        <vertAlign val="superscript"/>
        <sz val="11"/>
        <color theme="1"/>
        <rFont val="Arial"/>
        <family val="2"/>
      </rPr>
      <t>th</t>
    </r>
    <r>
      <rPr>
        <sz val="11"/>
        <color theme="1"/>
        <rFont val="Arial"/>
        <family val="2"/>
      </rPr>
      <t xml:space="preserve">  65mm</t>
    </r>
  </si>
  <si>
    <r>
      <t>8</t>
    </r>
    <r>
      <rPr>
        <vertAlign val="superscript"/>
        <sz val="11"/>
        <color theme="1"/>
        <rFont val="Arial"/>
        <family val="2"/>
      </rPr>
      <t>th</t>
    </r>
    <r>
      <rPr>
        <sz val="11"/>
        <color theme="1"/>
        <rFont val="Arial"/>
        <family val="2"/>
      </rPr>
      <t xml:space="preserve">  55mm</t>
    </r>
  </si>
  <si>
    <r>
      <t>1</t>
    </r>
    <r>
      <rPr>
        <vertAlign val="superscript"/>
        <sz val="11"/>
        <color theme="1"/>
        <rFont val="Arial"/>
        <family val="2"/>
      </rPr>
      <t>st</t>
    </r>
    <r>
      <rPr>
        <sz val="11"/>
        <color theme="1"/>
        <rFont val="Arial"/>
        <family val="2"/>
      </rPr>
      <t xml:space="preserve"> 137mm</t>
    </r>
  </si>
  <si>
    <r>
      <t>2</t>
    </r>
    <r>
      <rPr>
        <vertAlign val="superscript"/>
        <sz val="11"/>
        <color theme="1"/>
        <rFont val="Arial"/>
        <family val="2"/>
      </rPr>
      <t>nd</t>
    </r>
    <r>
      <rPr>
        <sz val="11"/>
        <color theme="1"/>
        <rFont val="Arial"/>
        <family val="2"/>
      </rPr>
      <t xml:space="preserve"> 122mm</t>
    </r>
  </si>
  <si>
    <r>
      <t>3</t>
    </r>
    <r>
      <rPr>
        <vertAlign val="superscript"/>
        <sz val="11"/>
        <color theme="1"/>
        <rFont val="Arial"/>
        <family val="2"/>
      </rPr>
      <t>rd</t>
    </r>
    <r>
      <rPr>
        <sz val="11"/>
        <color theme="1"/>
        <rFont val="Arial"/>
        <family val="2"/>
      </rPr>
      <t xml:space="preserve"> 110mm</t>
    </r>
  </si>
  <si>
    <r>
      <t>4</t>
    </r>
    <r>
      <rPr>
        <vertAlign val="superscript"/>
        <sz val="11"/>
        <color theme="1"/>
        <rFont val="Arial"/>
        <family val="2"/>
      </rPr>
      <t>th</t>
    </r>
    <r>
      <rPr>
        <sz val="11"/>
        <color theme="1"/>
        <rFont val="Arial"/>
        <family val="2"/>
      </rPr>
      <t xml:space="preserve"> 92mm</t>
    </r>
  </si>
  <si>
    <r>
      <t>5</t>
    </r>
    <r>
      <rPr>
        <vertAlign val="superscript"/>
        <sz val="11"/>
        <color theme="1"/>
        <rFont val="Arial"/>
        <family val="2"/>
      </rPr>
      <t xml:space="preserve">th </t>
    </r>
    <r>
      <rPr>
        <sz val="11"/>
        <color theme="1"/>
        <rFont val="Arial"/>
        <family val="2"/>
      </rPr>
      <t xml:space="preserve"> 75mm</t>
    </r>
  </si>
  <si>
    <r>
      <t>6</t>
    </r>
    <r>
      <rPr>
        <vertAlign val="superscript"/>
        <sz val="11"/>
        <color theme="1"/>
        <rFont val="Arial"/>
        <family val="2"/>
      </rPr>
      <t>th</t>
    </r>
    <r>
      <rPr>
        <sz val="11"/>
        <color theme="1"/>
        <rFont val="Arial"/>
        <family val="2"/>
      </rPr>
      <t xml:space="preserve">  61mm</t>
    </r>
  </si>
  <si>
    <r>
      <t>7</t>
    </r>
    <r>
      <rPr>
        <vertAlign val="superscript"/>
        <sz val="11"/>
        <color theme="1"/>
        <rFont val="Arial"/>
        <family val="2"/>
      </rPr>
      <t>th</t>
    </r>
    <r>
      <rPr>
        <sz val="11"/>
        <color theme="1"/>
        <rFont val="Arial"/>
        <family val="2"/>
      </rPr>
      <t xml:space="preserve">  48mm</t>
    </r>
  </si>
  <si>
    <r>
      <t>8</t>
    </r>
    <r>
      <rPr>
        <vertAlign val="superscript"/>
        <sz val="11"/>
        <color theme="1"/>
        <rFont val="Arial"/>
        <family val="2"/>
      </rPr>
      <t>th</t>
    </r>
    <r>
      <rPr>
        <sz val="11"/>
        <color theme="1"/>
        <rFont val="Arial"/>
        <family val="2"/>
      </rPr>
      <t xml:space="preserve">  35mm</t>
    </r>
  </si>
  <si>
    <t>Internal coil per wrap</t>
  </si>
  <si>
    <t>External coil per wrap</t>
  </si>
  <si>
    <t>Average lath width</t>
  </si>
  <si>
    <t>Ranger 90 3ph 12-57 5/8"</t>
  </si>
  <si>
    <t>Motor usage type available</t>
  </si>
  <si>
    <t>Standard, Hi usage, Hi speed</t>
  </si>
  <si>
    <t>Ranger150 3ph 15-57 5/8"</t>
  </si>
  <si>
    <t>Standard, Hi usage, Hi speed(warning)</t>
  </si>
  <si>
    <t>Standard, Hi usage, Hi speed(Max 15 RPM)</t>
  </si>
  <si>
    <t>T-Rail  with 22mm wireless-rubber 4.2kg/m</t>
  </si>
  <si>
    <t>L-Rail with 22mm wireless-rubber 3.32kg/m</t>
  </si>
  <si>
    <t>Price per m</t>
  </si>
  <si>
    <t>MT233M1</t>
  </si>
  <si>
    <t>MT245M9</t>
  </si>
  <si>
    <t>???</t>
  </si>
  <si>
    <t>??</t>
  </si>
  <si>
    <t>square</t>
  </si>
  <si>
    <t>139.7 x 5</t>
  </si>
  <si>
    <t>193.7 x 6.3</t>
  </si>
  <si>
    <t>219.1 x 6.3</t>
  </si>
  <si>
    <t>273 x 6.3</t>
  </si>
  <si>
    <t>127 x 3.25</t>
  </si>
  <si>
    <t>102 x 1.5</t>
  </si>
  <si>
    <t>168.3 x 5</t>
  </si>
  <si>
    <t>Grade</t>
  </si>
  <si>
    <t>S235JR EN10219</t>
  </si>
  <si>
    <t>S355J2H EN10210</t>
  </si>
  <si>
    <t>ERW</t>
  </si>
  <si>
    <t>MT822M1</t>
  </si>
  <si>
    <t>MT838M1</t>
  </si>
  <si>
    <t>MT822M3</t>
  </si>
  <si>
    <t>MT830M3</t>
  </si>
  <si>
    <t>MT842M3</t>
  </si>
  <si>
    <t>MT850M3</t>
  </si>
  <si>
    <t>MDF60-100</t>
  </si>
  <si>
    <t>MDF50-75</t>
  </si>
  <si>
    <t>MDF30-65</t>
  </si>
  <si>
    <t>MDF30-50</t>
  </si>
  <si>
    <t>MDF60-140</t>
  </si>
  <si>
    <t>Ranger 70 1ph 12-57 1/2"</t>
  </si>
  <si>
    <t>Ranger 90 1ph 12-57 1/2"</t>
  </si>
  <si>
    <t>MT209M3</t>
  </si>
  <si>
    <t>MT209M2</t>
  </si>
  <si>
    <t>MT280M8</t>
  </si>
  <si>
    <t>MT220M4</t>
  </si>
  <si>
    <t>MT281M5</t>
  </si>
  <si>
    <t>MT280M5</t>
  </si>
  <si>
    <t>MT280M6</t>
  </si>
  <si>
    <t>MT281M1</t>
  </si>
  <si>
    <t>MT281M2</t>
  </si>
  <si>
    <t>Weight of disc</t>
  </si>
  <si>
    <t>Weight /m (kg)</t>
  </si>
  <si>
    <t>77mm</t>
  </si>
  <si>
    <t>cd38</t>
  </si>
  <si>
    <t>cd60</t>
  </si>
  <si>
    <t>cd150</t>
  </si>
  <si>
    <t>cd80</t>
  </si>
  <si>
    <t>cd90</t>
  </si>
  <si>
    <t>cd300</t>
  </si>
  <si>
    <t>cd77</t>
  </si>
  <si>
    <t>Yellow black</t>
  </si>
  <si>
    <t>125\9</t>
  </si>
  <si>
    <t>Yellow</t>
  </si>
  <si>
    <t>104\9</t>
  </si>
  <si>
    <t>Yellow red</t>
  </si>
  <si>
    <t>86\9</t>
  </si>
  <si>
    <t>Yellow purple</t>
  </si>
  <si>
    <t>69\9</t>
  </si>
  <si>
    <t>Yellow orange</t>
  </si>
  <si>
    <t>56\9</t>
  </si>
  <si>
    <t>Yellow white</t>
  </si>
  <si>
    <t>43\9</t>
  </si>
  <si>
    <t>Yellow blue</t>
  </si>
  <si>
    <t>35\9</t>
  </si>
  <si>
    <t>Yellow pink</t>
  </si>
  <si>
    <t>27\9</t>
  </si>
  <si>
    <t>Yellow/Silver</t>
  </si>
  <si>
    <t>20\9</t>
  </si>
  <si>
    <t>Yellow/Brown</t>
  </si>
  <si>
    <t>16\9</t>
  </si>
  <si>
    <t>lift in nm</t>
  </si>
  <si>
    <t>no turns</t>
  </si>
  <si>
    <t>Lb in/turn</t>
  </si>
  <si>
    <t>Ranger 60 Fi 1ph 19-57 1/2"</t>
  </si>
  <si>
    <t>MT260M6</t>
  </si>
  <si>
    <t xml:space="preserve">lift for door with 2 springs </t>
  </si>
  <si>
    <t>spring length</t>
  </si>
  <si>
    <t>spring length door</t>
  </si>
  <si>
    <t>Motor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</si>
</sst>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
    <numFmt numFmtId="165" formatCode="0.000"/>
  </numFmts>
  <fonts count="25" x14ac:knownFonts="1">
    <font>
      <sz val="11"/>
      <color theme="1"/>
      <name val="Calibri"/>
      <family val="2"/>
      <scheme val="minor"/>
    </font>
    <font>
      <sz val="8"/>
      <name val="Calibri"/>
      <family val="2"/>
      <scheme val="minor"/>
    </font>
    <font>
      <sz val="11"/>
      <color theme="1"/>
      <name val="Calibri"/>
      <family val="2"/>
      <scheme val="minor"/>
    </font>
    <font>
      <b/>
      <sz val="9"/>
      <color theme="1"/>
      <name val="Arial"/>
      <family val="2"/>
    </font>
    <font>
      <sz val="11"/>
      <color theme="1"/>
      <name val="Arial"/>
      <family val="2"/>
    </font>
    <font>
      <sz val="9"/>
      <color theme="1"/>
      <name val="Arial"/>
      <family val="2"/>
    </font>
    <font>
      <sz val="10"/>
      <name val="Arial"/>
      <family val="2"/>
    </font>
    <font>
      <sz val="10"/>
      <color theme="1"/>
      <name val="Arial"/>
      <family val="2"/>
    </font>
    <font>
      <b/>
      <sz val="11"/>
      <color theme="1"/>
      <name val="Calibri"/>
      <family val="2"/>
      <scheme val="minor"/>
    </font>
    <font>
      <sz val="9"/>
      <color indexed="81"/>
      <name val="Tahoma"/>
      <family val="2"/>
    </font>
    <font>
      <b/>
      <sz val="9"/>
      <color indexed="81"/>
      <name val="Tahoma"/>
      <family val="2"/>
    </font>
    <font>
      <b/>
      <sz val="12"/>
      <name val="Arial"/>
      <family val="2"/>
    </font>
    <font>
      <b/>
      <sz val="10"/>
      <name val="Arial"/>
      <family val="2"/>
    </font>
    <font>
      <sz val="11"/>
      <name val="Calibri"/>
      <family val="2"/>
      <scheme val="minor"/>
    </font>
    <font>
      <sz val="11"/>
      <name val="Arial"/>
      <family val="2"/>
    </font>
    <font>
      <sz val="9"/>
      <color theme="1"/>
      <name val="Calibri"/>
      <family val="2"/>
      <scheme val="minor"/>
    </font>
    <font>
      <sz val="12"/>
      <color theme="1"/>
      <name val="Aptos"/>
      <family val="2"/>
    </font>
    <font>
      <sz val="6"/>
      <color theme="1"/>
      <name val="Arial"/>
      <family val="2"/>
    </font>
    <font>
      <i/>
      <sz val="9"/>
      <color rgb="FF2196F3"/>
      <name val="Arial"/>
      <family val="2"/>
    </font>
    <font>
      <sz val="11"/>
      <color rgb="FF2E2F3C"/>
      <name val="Calibri"/>
      <family val="2"/>
      <scheme val="minor"/>
    </font>
    <font>
      <sz val="12"/>
      <color theme="1"/>
      <name val="Arial"/>
      <family val="2"/>
    </font>
    <font>
      <vertAlign val="superscript"/>
      <sz val="11"/>
      <color theme="1"/>
      <name val="Arial"/>
      <family val="2"/>
    </font>
    <font>
      <sz val="11"/>
      <color theme="1"/>
      <name val="Aptos"/>
      <family val="2"/>
    </font>
    <font>
      <sz val="11"/>
      <color rgb="FF2B2D31"/>
      <name val="Calibri"/>
      <family val="2"/>
      <scheme val="minor"/>
    </font>
    <font>
      <sz val="11"/>
      <color theme="1"/>
      <name val="Aptos Narrow"/>
      <family val="2"/>
    </font>
  </fonts>
  <fills count="18">
    <fill>
      <patternFill patternType="none"/>
    </fill>
    <fill>
      <patternFill patternType="gray125"/>
    </fill>
    <fill>
      <patternFill patternType="solid">
        <fgColor theme="4" tint="0.79998168889431442"/>
        <bgColor indexed="65"/>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0" tint="-0.34998626667073579"/>
        <bgColor indexed="64"/>
      </patternFill>
    </fill>
    <fill>
      <patternFill patternType="solid">
        <fgColor rgb="FFF9F9FB"/>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0" fontId="2" fillId="2" borderId="0" applyNumberFormat="0" applyBorder="0" applyAlignment="0" applyProtection="0"/>
    <xf numFmtId="0" fontId="4" fillId="0" borderId="0"/>
    <xf numFmtId="44" fontId="2" fillId="0" borderId="0" applyFont="0" applyFill="0" applyBorder="0" applyAlignment="0" applyProtection="0"/>
    <xf numFmtId="44" fontId="2" fillId="0" borderId="0" applyFont="0" applyFill="0" applyBorder="0" applyAlignment="0" applyProtection="0"/>
  </cellStyleXfs>
  <cellXfs count="165">
    <xf numFmtId="0" fontId="0" fillId="0" borderId="0" xfId="0"/>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0" fontId="5" fillId="0" borderId="1" xfId="0" applyFont="1" applyBorder="1" applyAlignment="1">
      <alignment horizontal="center"/>
    </xf>
    <xf numFmtId="0" fontId="5" fillId="0" borderId="1" xfId="1" applyFont="1" applyFill="1" applyBorder="1" applyAlignment="1" applyProtection="1">
      <alignment horizontal="center"/>
      <protection hidden="1"/>
    </xf>
    <xf numFmtId="0" fontId="0" fillId="0" borderId="0" xfId="0" applyAlignment="1">
      <alignment horizontal="center"/>
    </xf>
    <xf numFmtId="0" fontId="12" fillId="0" borderId="0" xfId="0" applyFont="1" applyAlignment="1">
      <alignment horizontal="center"/>
    </xf>
    <xf numFmtId="0" fontId="6" fillId="0" borderId="0" xfId="0" applyFont="1" applyAlignment="1">
      <alignment horizont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wrapText="1"/>
    </xf>
    <xf numFmtId="0" fontId="0" fillId="0" borderId="1" xfId="0" applyBorder="1"/>
    <xf numFmtId="0" fontId="5" fillId="0" borderId="1" xfId="0" applyFont="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xf>
    <xf numFmtId="0" fontId="5" fillId="4" borderId="1" xfId="1" applyFont="1" applyFill="1" applyBorder="1" applyAlignment="1" applyProtection="1">
      <alignment horizontal="center"/>
      <protection hidden="1"/>
    </xf>
    <xf numFmtId="0" fontId="5" fillId="4" borderId="1" xfId="0" applyFont="1" applyFill="1" applyBorder="1" applyAlignment="1">
      <alignment horizontal="center"/>
    </xf>
    <xf numFmtId="0" fontId="3" fillId="0" borderId="0" xfId="2" applyFont="1" applyAlignment="1" applyProtection="1">
      <alignment horizontal="center" vertical="center" wrapText="1"/>
      <protection hidden="1"/>
    </xf>
    <xf numFmtId="0" fontId="8" fillId="5" borderId="1" xfId="0" applyFont="1" applyFill="1" applyBorder="1" applyAlignment="1">
      <alignment horizontal="center" vertical="center" wrapText="1"/>
    </xf>
    <xf numFmtId="0" fontId="3" fillId="5" borderId="1" xfId="2" applyFont="1" applyFill="1" applyBorder="1" applyAlignment="1" applyProtection="1">
      <alignment horizontal="center" vertical="center" wrapText="1"/>
      <protection hidden="1"/>
    </xf>
    <xf numFmtId="0" fontId="7" fillId="0" borderId="1" xfId="0" applyFont="1" applyBorder="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0" fontId="0" fillId="6" borderId="0" xfId="0" applyFill="1"/>
    <xf numFmtId="0" fontId="0" fillId="0" borderId="0" xfId="0" applyAlignment="1">
      <alignment horizontal="left"/>
    </xf>
    <xf numFmtId="0" fontId="5" fillId="0" borderId="1" xfId="0" applyFont="1" applyBorder="1" applyAlignment="1" applyProtection="1">
      <alignment horizontal="left"/>
      <protection hidden="1"/>
    </xf>
    <xf numFmtId="2" fontId="5" fillId="0" borderId="1" xfId="0" applyNumberFormat="1" applyFont="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3" fillId="3" borderId="1" xfId="2" applyFont="1" applyFill="1" applyBorder="1" applyAlignment="1" applyProtection="1">
      <alignment horizontal="center" vertical="center" wrapText="1"/>
      <protection hidden="1"/>
    </xf>
    <xf numFmtId="2" fontId="3" fillId="3" borderId="1" xfId="2" applyNumberFormat="1" applyFont="1" applyFill="1" applyBorder="1" applyAlignment="1" applyProtection="1">
      <alignment horizontal="center" vertical="center" wrapText="1"/>
      <protection hidden="1"/>
    </xf>
    <xf numFmtId="0" fontId="5" fillId="4" borderId="1" xfId="0" applyFont="1" applyFill="1" applyBorder="1" applyAlignment="1" applyProtection="1">
      <alignment horizontal="left"/>
      <protection hidden="1"/>
    </xf>
    <xf numFmtId="2" fontId="5" fillId="4" borderId="1" xfId="0" applyNumberFormat="1" applyFont="1" applyFill="1" applyBorder="1" applyAlignment="1">
      <alignment horizontal="center" vertical="center"/>
    </xf>
    <xf numFmtId="0" fontId="0" fillId="0" borderId="1" xfId="0" applyBorder="1" applyAlignment="1">
      <alignment horizontal="center"/>
    </xf>
    <xf numFmtId="0" fontId="0" fillId="3" borderId="1" xfId="0" applyFill="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5" fillId="0" borderId="0" xfId="1" applyFont="1" applyFill="1" applyBorder="1" applyAlignment="1" applyProtection="1">
      <alignment horizontal="center"/>
      <protection hidden="1"/>
    </xf>
    <xf numFmtId="0" fontId="5" fillId="4" borderId="0" xfId="1" applyFont="1" applyFill="1" applyBorder="1" applyAlignment="1" applyProtection="1">
      <alignment horizontal="center"/>
      <protection hidden="1"/>
    </xf>
    <xf numFmtId="0" fontId="0" fillId="3" borderId="0" xfId="0" applyFill="1" applyAlignment="1">
      <alignment horizontal="center" vertical="center" wrapText="1"/>
    </xf>
    <xf numFmtId="0" fontId="14" fillId="0" borderId="0" xfId="0" applyFont="1" applyAlignment="1">
      <alignment horizontal="center"/>
    </xf>
    <xf numFmtId="0" fontId="0" fillId="6" borderId="0" xfId="0" applyFill="1" applyAlignment="1">
      <alignment horizontal="left"/>
    </xf>
    <xf numFmtId="0" fontId="0" fillId="6" borderId="0" xfId="0" applyFill="1" applyAlignment="1">
      <alignment horizontal="center"/>
    </xf>
    <xf numFmtId="0" fontId="0" fillId="0" borderId="0" xfId="0" applyAlignment="1">
      <alignment horizontal="center" wrapText="1"/>
    </xf>
    <xf numFmtId="0" fontId="15" fillId="0" borderId="0" xfId="0" applyFont="1" applyAlignment="1">
      <alignment horizontal="center" vertical="center"/>
    </xf>
    <xf numFmtId="0" fontId="15" fillId="0" borderId="0" xfId="0" applyFont="1" applyAlignment="1">
      <alignment horizontal="center"/>
    </xf>
    <xf numFmtId="0" fontId="15" fillId="0" borderId="0" xfId="0" applyFont="1"/>
    <xf numFmtId="0" fontId="0" fillId="6" borderId="0" xfId="0" applyFill="1" applyAlignment="1">
      <alignment horizontal="center" vertical="center"/>
    </xf>
    <xf numFmtId="0" fontId="5" fillId="6" borderId="1" xfId="1" applyFont="1" applyFill="1" applyBorder="1" applyAlignment="1" applyProtection="1">
      <alignment horizontal="center"/>
      <protection hidden="1"/>
    </xf>
    <xf numFmtId="0" fontId="0" fillId="6" borderId="1" xfId="0" applyFill="1" applyBorder="1"/>
    <xf numFmtId="2" fontId="5" fillId="6" borderId="1" xfId="0" applyNumberFormat="1" applyFont="1" applyFill="1" applyBorder="1" applyAlignment="1">
      <alignment horizontal="center" vertical="center"/>
    </xf>
    <xf numFmtId="0" fontId="0" fillId="7" borderId="0" xfId="0" applyFill="1"/>
    <xf numFmtId="0" fontId="0" fillId="0" borderId="0" xfId="0" applyAlignment="1">
      <alignment vertical="center"/>
    </xf>
    <xf numFmtId="0" fontId="16" fillId="0" borderId="0" xfId="0" applyFont="1" applyAlignment="1">
      <alignment vertical="center"/>
    </xf>
    <xf numFmtId="0" fontId="0" fillId="8" borderId="1" xfId="0" applyFill="1" applyBorder="1"/>
    <xf numFmtId="0" fontId="0" fillId="8" borderId="1" xfId="0" applyFill="1" applyBorder="1" applyAlignment="1">
      <alignment horizontal="center"/>
    </xf>
    <xf numFmtId="0" fontId="0" fillId="8" borderId="0" xfId="0" applyFill="1" applyAlignment="1">
      <alignment horizontal="center"/>
    </xf>
    <xf numFmtId="0" fontId="0" fillId="8" borderId="0" xfId="0" applyFill="1"/>
    <xf numFmtId="0" fontId="15" fillId="8" borderId="0" xfId="0" applyFont="1" applyFill="1"/>
    <xf numFmtId="0" fontId="5" fillId="8" borderId="1" xfId="0" applyFont="1" applyFill="1" applyBorder="1" applyAlignment="1">
      <alignment horizontal="center"/>
    </xf>
    <xf numFmtId="2" fontId="5" fillId="8" borderId="1" xfId="0" applyNumberFormat="1" applyFont="1" applyFill="1" applyBorder="1" applyAlignment="1">
      <alignment horizontal="center" vertical="center"/>
    </xf>
    <xf numFmtId="0" fontId="5" fillId="8" borderId="1" xfId="1" applyFont="1" applyFill="1" applyBorder="1" applyAlignment="1" applyProtection="1">
      <alignment horizontal="center"/>
      <protection hidden="1"/>
    </xf>
    <xf numFmtId="0" fontId="5" fillId="8" borderId="0" xfId="1" applyFont="1" applyFill="1" applyBorder="1" applyAlignment="1" applyProtection="1">
      <alignment horizontal="center"/>
      <protection hidden="1"/>
    </xf>
    <xf numFmtId="0" fontId="17" fillId="9" borderId="0" xfId="0" applyFont="1" applyFill="1" applyAlignment="1">
      <alignment vertical="center" wrapText="1"/>
    </xf>
    <xf numFmtId="0" fontId="0" fillId="9" borderId="0" xfId="0" applyFill="1"/>
    <xf numFmtId="0" fontId="18" fillId="9" borderId="0" xfId="0" applyFont="1" applyFill="1" applyAlignment="1">
      <alignment horizontal="center" vertical="center" wrapText="1"/>
    </xf>
    <xf numFmtId="0" fontId="0" fillId="7" borderId="0" xfId="0" applyFill="1" applyAlignment="1">
      <alignment horizontal="center"/>
    </xf>
    <xf numFmtId="1" fontId="0" fillId="0" borderId="0" xfId="0" applyNumberFormat="1" applyAlignment="1">
      <alignment horizontal="center"/>
    </xf>
    <xf numFmtId="1" fontId="0" fillId="7" borderId="0" xfId="0" applyNumberFormat="1" applyFill="1" applyAlignment="1">
      <alignment horizontal="center"/>
    </xf>
    <xf numFmtId="164" fontId="0" fillId="0" borderId="0" xfId="0" applyNumberFormat="1" applyAlignment="1">
      <alignment horizontal="center"/>
    </xf>
    <xf numFmtId="164" fontId="0" fillId="7" borderId="0" xfId="0" applyNumberFormat="1" applyFill="1" applyAlignment="1">
      <alignment horizontal="center"/>
    </xf>
    <xf numFmtId="164" fontId="0" fillId="8" borderId="0" xfId="0" applyNumberFormat="1" applyFill="1" applyAlignment="1">
      <alignment horizontal="center"/>
    </xf>
    <xf numFmtId="0" fontId="0" fillId="3" borderId="0" xfId="0" applyFill="1" applyAlignment="1">
      <alignment horizontal="center" vertical="center"/>
    </xf>
    <xf numFmtId="44" fontId="0" fillId="0" borderId="0" xfId="3" applyFont="1"/>
    <xf numFmtId="44" fontId="0" fillId="0" borderId="0" xfId="3" applyFont="1" applyAlignment="1">
      <alignment horizontal="left" vertical="center"/>
    </xf>
    <xf numFmtId="44" fontId="0" fillId="0" borderId="0" xfId="0" applyNumberFormat="1"/>
    <xf numFmtId="0" fontId="13" fillId="0" borderId="0" xfId="0" applyFont="1" applyAlignment="1">
      <alignment horizontal="center"/>
    </xf>
    <xf numFmtId="0" fontId="13" fillId="0" borderId="0" xfId="0" applyFont="1" applyAlignment="1">
      <alignment vertical="center" wrapText="1"/>
    </xf>
    <xf numFmtId="0" fontId="19" fillId="0" borderId="0" xfId="0" applyFont="1" applyAlignment="1">
      <alignment vertical="center" wrapText="1"/>
    </xf>
    <xf numFmtId="0" fontId="0" fillId="10" borderId="0" xfId="0" applyFill="1" applyAlignment="1">
      <alignment horizontal="center"/>
    </xf>
    <xf numFmtId="0" fontId="0" fillId="10" borderId="0" xfId="0" applyFill="1"/>
    <xf numFmtId="165" fontId="6" fillId="11" borderId="0" xfId="0" applyNumberFormat="1" applyFont="1" applyFill="1" applyAlignment="1">
      <alignment horizontal="center"/>
    </xf>
    <xf numFmtId="0" fontId="0" fillId="11" borderId="0" xfId="0" applyFill="1" applyAlignment="1">
      <alignment horizontal="center"/>
    </xf>
    <xf numFmtId="0" fontId="6" fillId="11" borderId="0" xfId="0" applyFont="1" applyFill="1"/>
    <xf numFmtId="0" fontId="0" fillId="6" borderId="2" xfId="0" applyFill="1" applyBorder="1"/>
    <xf numFmtId="0" fontId="5" fillId="8" borderId="1" xfId="0" quotePrefix="1" applyFont="1" applyFill="1" applyBorder="1" applyAlignment="1" applyProtection="1">
      <alignment horizontal="left"/>
      <protection hidden="1"/>
    </xf>
    <xf numFmtId="0" fontId="0" fillId="0" borderId="0" xfId="0" quotePrefix="1" applyAlignment="1">
      <alignment horizontal="center" vertical="center"/>
    </xf>
    <xf numFmtId="0" fontId="0" fillId="6" borderId="1" xfId="0" applyFill="1" applyBorder="1" applyAlignment="1">
      <alignment horizontal="center" vertical="center"/>
    </xf>
    <xf numFmtId="0" fontId="7" fillId="6" borderId="1" xfId="0" applyFont="1" applyFill="1" applyBorder="1" applyAlignment="1">
      <alignment horizontal="center" vertical="center"/>
    </xf>
    <xf numFmtId="0" fontId="0" fillId="12" borderId="1" xfId="0" applyFill="1" applyBorder="1" applyAlignment="1">
      <alignment horizontal="center" vertical="center"/>
    </xf>
    <xf numFmtId="0" fontId="6" fillId="12" borderId="1" xfId="0" applyFont="1" applyFill="1" applyBorder="1" applyAlignment="1">
      <alignment horizontal="center" vertical="center"/>
    </xf>
    <xf numFmtId="0" fontId="6" fillId="0" borderId="0" xfId="0" applyFont="1" applyAlignment="1">
      <alignment horizontal="center" vertical="center"/>
    </xf>
    <xf numFmtId="0" fontId="6" fillId="3" borderId="1" xfId="0" applyFont="1" applyFill="1" applyBorder="1" applyAlignment="1">
      <alignment horizontal="center" wrapText="1"/>
    </xf>
    <xf numFmtId="0" fontId="2" fillId="6" borderId="0" xfId="0" applyFont="1" applyFill="1" applyAlignment="1">
      <alignment vertical="center" wrapText="1"/>
    </xf>
    <xf numFmtId="0" fontId="8" fillId="0" borderId="0" xfId="0" applyFont="1"/>
    <xf numFmtId="0" fontId="0" fillId="5" borderId="0" xfId="0" applyFill="1" applyAlignment="1">
      <alignment horizontal="left" vertical="center"/>
    </xf>
    <xf numFmtId="0" fontId="0" fillId="5" borderId="0" xfId="0" applyFill="1" applyAlignment="1">
      <alignment horizontal="center" vertical="center"/>
    </xf>
    <xf numFmtId="0" fontId="0" fillId="5" borderId="0" xfId="0" quotePrefix="1" applyFill="1" applyAlignment="1">
      <alignment horizontal="center" vertical="center"/>
    </xf>
    <xf numFmtId="0" fontId="0" fillId="5" borderId="0" xfId="0" applyFill="1"/>
    <xf numFmtId="0" fontId="0" fillId="5" borderId="0" xfId="0" applyFill="1" applyAlignment="1">
      <alignment horizontal="center"/>
    </xf>
    <xf numFmtId="2" fontId="0" fillId="5" borderId="0" xfId="0" applyNumberFormat="1" applyFill="1" applyAlignment="1">
      <alignment horizontal="center" vertical="center"/>
    </xf>
    <xf numFmtId="44" fontId="0" fillId="0" borderId="0" xfId="3" applyFont="1" applyAlignment="1">
      <alignment vertical="center"/>
    </xf>
    <xf numFmtId="0" fontId="0" fillId="7" borderId="0" xfId="0" applyFill="1" applyAlignment="1">
      <alignment horizontal="center" vertical="center"/>
    </xf>
    <xf numFmtId="44" fontId="0" fillId="0" borderId="0" xfId="3" applyFont="1" applyAlignment="1">
      <alignment horizontal="center" vertical="center"/>
    </xf>
    <xf numFmtId="0" fontId="0" fillId="13" borderId="0" xfId="0" applyFill="1"/>
    <xf numFmtId="0" fontId="0" fillId="13" borderId="0" xfId="0" applyFill="1" applyAlignment="1">
      <alignment horizontal="center"/>
    </xf>
    <xf numFmtId="0" fontId="0" fillId="7" borderId="0" xfId="0" applyFill="1" applyAlignment="1">
      <alignment horizontal="left" vertical="center"/>
    </xf>
    <xf numFmtId="0" fontId="0" fillId="14" borderId="0" xfId="0" applyFill="1" applyAlignment="1">
      <alignment horizontal="center"/>
    </xf>
    <xf numFmtId="0" fontId="6" fillId="14" borderId="0" xfId="0" applyFont="1" applyFill="1"/>
    <xf numFmtId="0" fontId="0" fillId="15" borderId="0" xfId="0" applyFill="1" applyAlignment="1">
      <alignment horizontal="center"/>
    </xf>
    <xf numFmtId="0" fontId="0" fillId="15" borderId="0" xfId="0" applyFill="1"/>
    <xf numFmtId="0" fontId="0" fillId="3" borderId="0" xfId="0" applyFill="1" applyAlignment="1">
      <alignment horizontal="center"/>
    </xf>
    <xf numFmtId="0" fontId="0" fillId="3" borderId="0" xfId="0" applyFill="1"/>
    <xf numFmtId="0" fontId="11" fillId="3" borderId="1" xfId="0" applyFont="1" applyFill="1" applyBorder="1" applyAlignment="1">
      <alignment horizontal="center" vertical="center"/>
    </xf>
    <xf numFmtId="0" fontId="2" fillId="6" borderId="0" xfId="0" applyFont="1" applyFill="1" applyAlignment="1">
      <alignment horizontal="center" vertical="center"/>
    </xf>
    <xf numFmtId="0" fontId="0" fillId="6" borderId="0" xfId="0" applyFill="1" applyAlignment="1">
      <alignment vertical="center"/>
    </xf>
    <xf numFmtId="0" fontId="8" fillId="5" borderId="1" xfId="0" applyFont="1" applyFill="1" applyBorder="1" applyAlignment="1">
      <alignment horizontal="center" wrapText="1"/>
    </xf>
    <xf numFmtId="44" fontId="0" fillId="0" borderId="0" xfId="3" applyFont="1" applyFill="1" applyAlignment="1">
      <alignment vertical="center"/>
    </xf>
    <xf numFmtId="0" fontId="8" fillId="5" borderId="2" xfId="0" applyFont="1" applyFill="1" applyBorder="1" applyAlignment="1">
      <alignment horizontal="center" vertical="center" wrapText="1"/>
    </xf>
    <xf numFmtId="0" fontId="8" fillId="5" borderId="0" xfId="0" applyFont="1" applyFill="1" applyAlignment="1">
      <alignment horizontal="center" wrapText="1"/>
    </xf>
    <xf numFmtId="0" fontId="0" fillId="6" borderId="1" xfId="0" applyFill="1" applyBorder="1" applyAlignment="1">
      <alignment horizontal="center"/>
    </xf>
    <xf numFmtId="0" fontId="0" fillId="6" borderId="2" xfId="0" applyFill="1" applyBorder="1" applyAlignment="1">
      <alignment horizontal="center"/>
    </xf>
    <xf numFmtId="0" fontId="8" fillId="5" borderId="0" xfId="0" applyFont="1" applyFill="1" applyAlignment="1">
      <alignment horizontal="center" vertical="center"/>
    </xf>
    <xf numFmtId="0" fontId="3" fillId="0" borderId="0" xfId="1" applyFont="1" applyFill="1" applyBorder="1" applyAlignment="1" applyProtection="1">
      <alignment horizontal="center" vertical="center"/>
      <protection hidden="1"/>
    </xf>
    <xf numFmtId="0" fontId="3" fillId="0" borderId="0" xfId="0" applyFont="1" applyAlignment="1">
      <alignment horizontal="center" vertical="center"/>
    </xf>
    <xf numFmtId="0" fontId="5" fillId="16" borderId="1" xfId="2" applyFont="1" applyFill="1" applyBorder="1" applyAlignment="1" applyProtection="1">
      <alignment horizontal="left" vertical="center"/>
      <protection hidden="1"/>
    </xf>
    <xf numFmtId="0" fontId="5" fillId="16" borderId="1" xfId="0" applyFont="1" applyFill="1" applyBorder="1" applyAlignment="1" applyProtection="1">
      <alignment horizontal="left"/>
      <protection hidden="1"/>
    </xf>
    <xf numFmtId="0" fontId="5" fillId="16" borderId="1" xfId="0" applyFont="1" applyFill="1" applyBorder="1"/>
    <xf numFmtId="0" fontId="0" fillId="16" borderId="1" xfId="0" applyFill="1" applyBorder="1" applyAlignment="1">
      <alignment horizontal="center" vertical="center"/>
    </xf>
    <xf numFmtId="0" fontId="0" fillId="16" borderId="0" xfId="0" applyFill="1"/>
    <xf numFmtId="0" fontId="0" fillId="16" borderId="0" xfId="0" quotePrefix="1" applyFill="1"/>
    <xf numFmtId="0" fontId="0" fillId="0" borderId="0" xfId="0" quotePrefix="1" applyAlignment="1">
      <alignment horizontal="center"/>
    </xf>
    <xf numFmtId="4" fontId="20" fillId="0" borderId="1" xfId="0" applyNumberFormat="1" applyFont="1" applyBorder="1" applyAlignment="1">
      <alignment horizontal="right" vertical="center"/>
    </xf>
    <xf numFmtId="44" fontId="20" fillId="0" borderId="1" xfId="3" applyFont="1" applyBorder="1" applyAlignment="1">
      <alignment horizontal="right" vertical="center"/>
    </xf>
    <xf numFmtId="44" fontId="2" fillId="0" borderId="0" xfId="3" applyFont="1" applyAlignment="1">
      <alignment horizontal="center" vertical="center"/>
    </xf>
    <xf numFmtId="44" fontId="2" fillId="5" borderId="0" xfId="3" applyFont="1" applyFill="1" applyAlignment="1">
      <alignment horizontal="center" vertical="center"/>
    </xf>
    <xf numFmtId="44" fontId="2" fillId="0" borderId="0" xfId="3" applyFont="1" applyBorder="1" applyAlignment="1">
      <alignment horizontal="center" vertical="center"/>
    </xf>
    <xf numFmtId="0" fontId="4" fillId="0" borderId="0" xfId="0" applyFont="1"/>
    <xf numFmtId="0" fontId="4" fillId="0" borderId="0" xfId="0" applyFont="1" applyAlignment="1">
      <alignment horizontal="left" vertical="center" indent="2"/>
    </xf>
    <xf numFmtId="0" fontId="4" fillId="13" borderId="0" xfId="0" applyFont="1" applyFill="1" applyAlignment="1">
      <alignment horizontal="left" vertical="center" indent="2"/>
    </xf>
    <xf numFmtId="0" fontId="22" fillId="0" borderId="0" xfId="0" applyFont="1"/>
    <xf numFmtId="0" fontId="7" fillId="12" borderId="1" xfId="0" applyFont="1" applyFill="1" applyBorder="1" applyAlignment="1">
      <alignment horizontal="center" vertical="center"/>
    </xf>
    <xf numFmtId="0" fontId="0" fillId="13" borderId="0" xfId="0" applyFill="1" applyAlignment="1">
      <alignment horizontal="center" vertical="center"/>
    </xf>
    <xf numFmtId="1" fontId="0" fillId="13" borderId="0" xfId="0" applyNumberFormat="1" applyFill="1" applyAlignment="1">
      <alignment horizontal="center" vertical="center"/>
    </xf>
    <xf numFmtId="0" fontId="2" fillId="13" borderId="0" xfId="0" applyFont="1" applyFill="1" applyAlignment="1">
      <alignment vertical="center" wrapText="1"/>
    </xf>
    <xf numFmtId="0" fontId="2" fillId="13" borderId="0" xfId="0" applyFont="1" applyFill="1" applyAlignment="1">
      <alignment horizontal="center"/>
    </xf>
    <xf numFmtId="164" fontId="0" fillId="5" borderId="0" xfId="0" applyNumberFormat="1" applyFill="1" applyAlignment="1">
      <alignment horizontal="center"/>
    </xf>
    <xf numFmtId="164" fontId="0" fillId="6" borderId="0" xfId="0" applyNumberFormat="1" applyFill="1" applyAlignment="1">
      <alignment horizontal="center"/>
    </xf>
    <xf numFmtId="1" fontId="0" fillId="6" borderId="0" xfId="0" applyNumberFormat="1" applyFill="1" applyAlignment="1">
      <alignment horizontal="center"/>
    </xf>
    <xf numFmtId="0" fontId="0" fillId="12" borderId="0" xfId="0" applyFill="1" applyAlignment="1">
      <alignment horizontal="center" vertical="center"/>
    </xf>
    <xf numFmtId="0" fontId="0" fillId="17" borderId="0" xfId="0" applyFill="1" applyAlignment="1">
      <alignment horizontal="center"/>
    </xf>
    <xf numFmtId="164" fontId="23" fillId="0" borderId="0" xfId="0" applyNumberFormat="1" applyFont="1" applyAlignment="1">
      <alignment horizontal="center" vertical="center"/>
    </xf>
    <xf numFmtId="0" fontId="0" fillId="12" borderId="0" xfId="0" applyFill="1" applyAlignment="1">
      <alignment horizontal="center"/>
    </xf>
    <xf numFmtId="0" fontId="0" fillId="0" borderId="1" xfId="0" applyBorder="1" applyAlignment="1">
      <alignment horizontal="center" vertical="center" wrapText="1"/>
    </xf>
    <xf numFmtId="44" fontId="24" fillId="0" borderId="0" xfId="3" applyFont="1" applyAlignment="1">
      <alignment horizontal="center" vertical="center"/>
    </xf>
    <xf numFmtId="44" fontId="0" fillId="0" borderId="0" xfId="3" applyFont="1" applyAlignment="1">
      <alignment horizontal="center" vertical="center" wrapText="1"/>
    </xf>
    <xf numFmtId="44" fontId="0" fillId="5" borderId="0" xfId="3" applyFont="1" applyFill="1" applyAlignment="1">
      <alignment vertical="center"/>
    </xf>
    <xf numFmtId="44" fontId="2" fillId="0" borderId="0" xfId="3" applyFont="1" applyAlignment="1">
      <alignment vertical="center"/>
    </xf>
    <xf numFmtId="0" fontId="0" fillId="6" borderId="0" xfId="0" applyFill="1" applyAlignment="1">
      <alignment horizontal="left" vertical="center"/>
    </xf>
    <xf numFmtId="44" fontId="0" fillId="6" borderId="0" xfId="3" applyFont="1" applyFill="1" applyAlignment="1">
      <alignment vertical="center"/>
    </xf>
    <xf numFmtId="0" fontId="0" fillId="0" borderId="0" xfId="0" applyAlignment="1">
      <alignment horizontal="center"/>
    </xf>
  </cellXfs>
  <cellStyles count="5">
    <cellStyle name="20% - Accent1 2" xfId="1" xr:uid="{4B6C72F7-C4CA-450E-9C13-94CEF72F8B8D}"/>
    <cellStyle name="Currency" xfId="3" builtinId="4"/>
    <cellStyle name="Currency 2" xfId="4" xr:uid="{8FD1DF05-519B-4CDE-BDB7-50748F1E046D}"/>
    <cellStyle name="Normal" xfId="0" builtinId="0"/>
    <cellStyle name="Normal 2" xfId="2" xr:uid="{51BAEE36-5A10-4116-91F7-14A2F23EB466}"/>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2.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3" Type="http://schemas.openxmlformats.org/officeDocument/2006/relationships/image" Target="../media/image21.png"/><Relationship Id="rId7" Type="http://schemas.openxmlformats.org/officeDocument/2006/relationships/image" Target="../media/image25.png"/><Relationship Id="rId12" Type="http://schemas.openxmlformats.org/officeDocument/2006/relationships/image" Target="../media/image30.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9.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3.xml.rels><?xml version="1.0" encoding="UTF-8" standalone="yes"?>
<Relationships xmlns="http://schemas.openxmlformats.org/package/2006/relationships"><Relationship Id="rId8" Type="http://schemas.openxmlformats.org/officeDocument/2006/relationships/image" Target="../media/image39.png"/><Relationship Id="rId13" Type="http://schemas.openxmlformats.org/officeDocument/2006/relationships/image" Target="../media/image44.png"/><Relationship Id="rId3" Type="http://schemas.openxmlformats.org/officeDocument/2006/relationships/image" Target="../media/image34.png"/><Relationship Id="rId7" Type="http://schemas.openxmlformats.org/officeDocument/2006/relationships/image" Target="../media/image38.png"/><Relationship Id="rId12" Type="http://schemas.openxmlformats.org/officeDocument/2006/relationships/image" Target="../media/image43.png"/><Relationship Id="rId2"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image" Target="../media/image37.png"/><Relationship Id="rId11" Type="http://schemas.openxmlformats.org/officeDocument/2006/relationships/image" Target="../media/image42.png"/><Relationship Id="rId5" Type="http://schemas.openxmlformats.org/officeDocument/2006/relationships/image" Target="../media/image36.png"/><Relationship Id="rId10" Type="http://schemas.openxmlformats.org/officeDocument/2006/relationships/image" Target="../media/image41.png"/><Relationship Id="rId4" Type="http://schemas.openxmlformats.org/officeDocument/2006/relationships/image" Target="../media/image35.png"/><Relationship Id="rId9" Type="http://schemas.openxmlformats.org/officeDocument/2006/relationships/image" Target="../media/image40.png"/></Relationships>
</file>

<file path=xl/drawings/_rels/drawing4.xml.rels><?xml version="1.0" encoding="UTF-8" standalone="yes"?>
<Relationships xmlns="http://schemas.openxmlformats.org/package/2006/relationships"><Relationship Id="rId13" Type="http://schemas.openxmlformats.org/officeDocument/2006/relationships/image" Target="../media/image57.png"/><Relationship Id="rId18" Type="http://schemas.openxmlformats.org/officeDocument/2006/relationships/image" Target="../media/image62.png"/><Relationship Id="rId26" Type="http://schemas.openxmlformats.org/officeDocument/2006/relationships/image" Target="../media/image70.png"/><Relationship Id="rId39" Type="http://schemas.openxmlformats.org/officeDocument/2006/relationships/image" Target="../media/image83.png"/><Relationship Id="rId21" Type="http://schemas.openxmlformats.org/officeDocument/2006/relationships/image" Target="../media/image65.png"/><Relationship Id="rId34" Type="http://schemas.openxmlformats.org/officeDocument/2006/relationships/image" Target="../media/image78.png"/><Relationship Id="rId42" Type="http://schemas.openxmlformats.org/officeDocument/2006/relationships/image" Target="../media/image86.png"/><Relationship Id="rId47" Type="http://schemas.openxmlformats.org/officeDocument/2006/relationships/image" Target="../media/image91.png"/><Relationship Id="rId50" Type="http://schemas.openxmlformats.org/officeDocument/2006/relationships/image" Target="../media/image94.png"/><Relationship Id="rId7" Type="http://schemas.openxmlformats.org/officeDocument/2006/relationships/image" Target="../media/image51.png"/><Relationship Id="rId2" Type="http://schemas.openxmlformats.org/officeDocument/2006/relationships/image" Target="../media/image46.png"/><Relationship Id="rId16" Type="http://schemas.openxmlformats.org/officeDocument/2006/relationships/image" Target="../media/image60.png"/><Relationship Id="rId29" Type="http://schemas.openxmlformats.org/officeDocument/2006/relationships/image" Target="../media/image73.png"/><Relationship Id="rId11" Type="http://schemas.openxmlformats.org/officeDocument/2006/relationships/image" Target="../media/image55.png"/><Relationship Id="rId24" Type="http://schemas.openxmlformats.org/officeDocument/2006/relationships/image" Target="../media/image68.png"/><Relationship Id="rId32" Type="http://schemas.openxmlformats.org/officeDocument/2006/relationships/image" Target="../media/image76.png"/><Relationship Id="rId37" Type="http://schemas.openxmlformats.org/officeDocument/2006/relationships/image" Target="../media/image81.png"/><Relationship Id="rId40" Type="http://schemas.openxmlformats.org/officeDocument/2006/relationships/image" Target="../media/image84.png"/><Relationship Id="rId45" Type="http://schemas.openxmlformats.org/officeDocument/2006/relationships/image" Target="../media/image89.png"/><Relationship Id="rId5" Type="http://schemas.openxmlformats.org/officeDocument/2006/relationships/image" Target="../media/image49.png"/><Relationship Id="rId15" Type="http://schemas.openxmlformats.org/officeDocument/2006/relationships/image" Target="../media/image59.png"/><Relationship Id="rId23" Type="http://schemas.openxmlformats.org/officeDocument/2006/relationships/image" Target="../media/image67.png"/><Relationship Id="rId28" Type="http://schemas.openxmlformats.org/officeDocument/2006/relationships/image" Target="../media/image72.png"/><Relationship Id="rId36" Type="http://schemas.openxmlformats.org/officeDocument/2006/relationships/image" Target="../media/image80.png"/><Relationship Id="rId49" Type="http://schemas.openxmlformats.org/officeDocument/2006/relationships/image" Target="../media/image93.png"/><Relationship Id="rId10" Type="http://schemas.openxmlformats.org/officeDocument/2006/relationships/image" Target="../media/image54.png"/><Relationship Id="rId19" Type="http://schemas.openxmlformats.org/officeDocument/2006/relationships/image" Target="../media/image63.png"/><Relationship Id="rId31" Type="http://schemas.openxmlformats.org/officeDocument/2006/relationships/image" Target="../media/image75.png"/><Relationship Id="rId44" Type="http://schemas.openxmlformats.org/officeDocument/2006/relationships/image" Target="../media/image88.png"/><Relationship Id="rId4" Type="http://schemas.openxmlformats.org/officeDocument/2006/relationships/image" Target="../media/image48.png"/><Relationship Id="rId9" Type="http://schemas.openxmlformats.org/officeDocument/2006/relationships/image" Target="../media/image53.png"/><Relationship Id="rId14" Type="http://schemas.openxmlformats.org/officeDocument/2006/relationships/image" Target="../media/image58.png"/><Relationship Id="rId22" Type="http://schemas.openxmlformats.org/officeDocument/2006/relationships/image" Target="../media/image66.png"/><Relationship Id="rId27" Type="http://schemas.openxmlformats.org/officeDocument/2006/relationships/image" Target="../media/image71.png"/><Relationship Id="rId30" Type="http://schemas.openxmlformats.org/officeDocument/2006/relationships/image" Target="../media/image74.png"/><Relationship Id="rId35" Type="http://schemas.openxmlformats.org/officeDocument/2006/relationships/image" Target="../media/image79.png"/><Relationship Id="rId43" Type="http://schemas.openxmlformats.org/officeDocument/2006/relationships/image" Target="../media/image87.png"/><Relationship Id="rId48" Type="http://schemas.openxmlformats.org/officeDocument/2006/relationships/image" Target="../media/image92.png"/><Relationship Id="rId8" Type="http://schemas.openxmlformats.org/officeDocument/2006/relationships/image" Target="../media/image52.png"/><Relationship Id="rId3" Type="http://schemas.openxmlformats.org/officeDocument/2006/relationships/image" Target="../media/image47.png"/><Relationship Id="rId12" Type="http://schemas.openxmlformats.org/officeDocument/2006/relationships/image" Target="../media/image56.png"/><Relationship Id="rId17" Type="http://schemas.openxmlformats.org/officeDocument/2006/relationships/image" Target="../media/image61.png"/><Relationship Id="rId25" Type="http://schemas.openxmlformats.org/officeDocument/2006/relationships/image" Target="../media/image69.png"/><Relationship Id="rId33" Type="http://schemas.openxmlformats.org/officeDocument/2006/relationships/image" Target="../media/image77.png"/><Relationship Id="rId38" Type="http://schemas.openxmlformats.org/officeDocument/2006/relationships/image" Target="../media/image82.png"/><Relationship Id="rId46" Type="http://schemas.openxmlformats.org/officeDocument/2006/relationships/image" Target="../media/image90.png"/><Relationship Id="rId20" Type="http://schemas.openxmlformats.org/officeDocument/2006/relationships/image" Target="../media/image64.png"/><Relationship Id="rId41" Type="http://schemas.openxmlformats.org/officeDocument/2006/relationships/image" Target="../media/image85.png"/><Relationship Id="rId1" Type="http://schemas.openxmlformats.org/officeDocument/2006/relationships/image" Target="../media/image45.png"/><Relationship Id="rId6" Type="http://schemas.openxmlformats.org/officeDocument/2006/relationships/image" Target="../media/image50.png"/></Relationships>
</file>

<file path=xl/drawings/_rels/drawing5.xml.rels><?xml version="1.0" encoding="UTF-8" standalone="yes"?>
<Relationships xmlns="http://schemas.openxmlformats.org/package/2006/relationships"><Relationship Id="rId1" Type="http://schemas.openxmlformats.org/officeDocument/2006/relationships/image" Target="../media/image95.png"/></Relationships>
</file>

<file path=xl/drawings/_rels/drawing6.xml.rels><?xml version="1.0" encoding="UTF-8" standalone="yes"?>
<Relationships xmlns="http://schemas.openxmlformats.org/package/2006/relationships"><Relationship Id="rId1" Type="http://schemas.openxmlformats.org/officeDocument/2006/relationships/image" Target="../media/image96.png"/></Relationships>
</file>

<file path=xl/drawings/_rels/drawing7.xml.rels><?xml version="1.0" encoding="UTF-8" standalone="yes"?>
<Relationships xmlns="http://schemas.openxmlformats.org/package/2006/relationships"><Relationship Id="rId3" Type="http://schemas.openxmlformats.org/officeDocument/2006/relationships/image" Target="../media/image99.png"/><Relationship Id="rId7" Type="http://schemas.openxmlformats.org/officeDocument/2006/relationships/image" Target="../media/image103.png"/><Relationship Id="rId2" Type="http://schemas.openxmlformats.org/officeDocument/2006/relationships/image" Target="../media/image98.png"/><Relationship Id="rId1" Type="http://schemas.openxmlformats.org/officeDocument/2006/relationships/image" Target="../media/image97.png"/><Relationship Id="rId6" Type="http://schemas.openxmlformats.org/officeDocument/2006/relationships/image" Target="../media/image102.png"/><Relationship Id="rId5" Type="http://schemas.openxmlformats.org/officeDocument/2006/relationships/image" Target="../media/image101.png"/><Relationship Id="rId4" Type="http://schemas.openxmlformats.org/officeDocument/2006/relationships/image" Target="../media/image100.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5.png"/><Relationship Id="rId1" Type="http://schemas.openxmlformats.org/officeDocument/2006/relationships/image" Target="../media/image104.png"/></Relationships>
</file>

<file path=xl/drawings/drawing1.xml><?xml version="1.0" encoding="utf-8"?>
<xdr:wsDr xmlns:xdr="http://schemas.openxmlformats.org/drawingml/2006/spreadsheetDrawing" xmlns:a="http://schemas.openxmlformats.org/drawingml/2006/main">
  <xdr:twoCellAnchor editAs="oneCell">
    <xdr:from>
      <xdr:col>12</xdr:col>
      <xdr:colOff>69953</xdr:colOff>
      <xdr:row>1</xdr:row>
      <xdr:rowOff>0</xdr:rowOff>
    </xdr:from>
    <xdr:to>
      <xdr:col>12</xdr:col>
      <xdr:colOff>542361</xdr:colOff>
      <xdr:row>1</xdr:row>
      <xdr:rowOff>469900</xdr:rowOff>
    </xdr:to>
    <xdr:pic>
      <xdr:nvPicPr>
        <xdr:cNvPr id="2" name="Picture 1">
          <a:extLst>
            <a:ext uri="{FF2B5EF4-FFF2-40B4-BE49-F238E27FC236}">
              <a16:creationId xmlns:a16="http://schemas.microsoft.com/office/drawing/2014/main" id="{DCED93F4-1F4D-F035-B643-A544D56030D7}"/>
            </a:ext>
          </a:extLst>
        </xdr:cNvPr>
        <xdr:cNvPicPr>
          <a:picLocks noChangeAspect="1"/>
        </xdr:cNvPicPr>
      </xdr:nvPicPr>
      <xdr:blipFill>
        <a:blip xmlns:r="http://schemas.openxmlformats.org/officeDocument/2006/relationships" r:embed="rId1"/>
        <a:stretch>
          <a:fillRect/>
        </a:stretch>
      </xdr:blipFill>
      <xdr:spPr>
        <a:xfrm>
          <a:off x="7582003" y="501650"/>
          <a:ext cx="472408" cy="469900"/>
        </a:xfrm>
        <a:prstGeom prst="rect">
          <a:avLst/>
        </a:prstGeom>
      </xdr:spPr>
    </xdr:pic>
    <xdr:clientData/>
  </xdr:twoCellAnchor>
  <xdr:twoCellAnchor editAs="oneCell">
    <xdr:from>
      <xdr:col>12</xdr:col>
      <xdr:colOff>95250</xdr:colOff>
      <xdr:row>3</xdr:row>
      <xdr:rowOff>44450</xdr:rowOff>
    </xdr:from>
    <xdr:to>
      <xdr:col>12</xdr:col>
      <xdr:colOff>567658</xdr:colOff>
      <xdr:row>4</xdr:row>
      <xdr:rowOff>6350</xdr:rowOff>
    </xdr:to>
    <xdr:pic>
      <xdr:nvPicPr>
        <xdr:cNvPr id="4" name="Picture 3">
          <a:extLst>
            <a:ext uri="{FF2B5EF4-FFF2-40B4-BE49-F238E27FC236}">
              <a16:creationId xmlns:a16="http://schemas.microsoft.com/office/drawing/2014/main" id="{B1AD1B30-7A6B-45D4-8CD6-F6243F4E8745}"/>
            </a:ext>
          </a:extLst>
        </xdr:cNvPr>
        <xdr:cNvPicPr>
          <a:picLocks noChangeAspect="1"/>
        </xdr:cNvPicPr>
      </xdr:nvPicPr>
      <xdr:blipFill>
        <a:blip xmlns:r="http://schemas.openxmlformats.org/officeDocument/2006/relationships" r:embed="rId1"/>
        <a:stretch>
          <a:fillRect/>
        </a:stretch>
      </xdr:blipFill>
      <xdr:spPr>
        <a:xfrm>
          <a:off x="7607300" y="1562100"/>
          <a:ext cx="472408" cy="469900"/>
        </a:xfrm>
        <a:prstGeom prst="rect">
          <a:avLst/>
        </a:prstGeom>
      </xdr:spPr>
    </xdr:pic>
    <xdr:clientData/>
  </xdr:twoCellAnchor>
  <xdr:twoCellAnchor editAs="oneCell">
    <xdr:from>
      <xdr:col>12</xdr:col>
      <xdr:colOff>82550</xdr:colOff>
      <xdr:row>5</xdr:row>
      <xdr:rowOff>31750</xdr:rowOff>
    </xdr:from>
    <xdr:to>
      <xdr:col>12</xdr:col>
      <xdr:colOff>554958</xdr:colOff>
      <xdr:row>5</xdr:row>
      <xdr:rowOff>501650</xdr:rowOff>
    </xdr:to>
    <xdr:pic>
      <xdr:nvPicPr>
        <xdr:cNvPr id="6" name="Picture 5">
          <a:extLst>
            <a:ext uri="{FF2B5EF4-FFF2-40B4-BE49-F238E27FC236}">
              <a16:creationId xmlns:a16="http://schemas.microsoft.com/office/drawing/2014/main" id="{39756932-BBB6-4DCA-9C5E-46375B0428CF}"/>
            </a:ext>
          </a:extLst>
        </xdr:cNvPr>
        <xdr:cNvPicPr>
          <a:picLocks noChangeAspect="1"/>
        </xdr:cNvPicPr>
      </xdr:nvPicPr>
      <xdr:blipFill>
        <a:blip xmlns:r="http://schemas.openxmlformats.org/officeDocument/2006/relationships" r:embed="rId1"/>
        <a:stretch>
          <a:fillRect/>
        </a:stretch>
      </xdr:blipFill>
      <xdr:spPr>
        <a:xfrm>
          <a:off x="7594600" y="2565400"/>
          <a:ext cx="472408" cy="469900"/>
        </a:xfrm>
        <a:prstGeom prst="rect">
          <a:avLst/>
        </a:prstGeom>
      </xdr:spPr>
    </xdr:pic>
    <xdr:clientData/>
  </xdr:twoCellAnchor>
  <xdr:twoCellAnchor editAs="oneCell">
    <xdr:from>
      <xdr:col>12</xdr:col>
      <xdr:colOff>88900</xdr:colOff>
      <xdr:row>21</xdr:row>
      <xdr:rowOff>19050</xdr:rowOff>
    </xdr:from>
    <xdr:to>
      <xdr:col>12</xdr:col>
      <xdr:colOff>574641</xdr:colOff>
      <xdr:row>21</xdr:row>
      <xdr:rowOff>482600</xdr:rowOff>
    </xdr:to>
    <xdr:pic>
      <xdr:nvPicPr>
        <xdr:cNvPr id="20" name="Picture 19">
          <a:extLst>
            <a:ext uri="{FF2B5EF4-FFF2-40B4-BE49-F238E27FC236}">
              <a16:creationId xmlns:a16="http://schemas.microsoft.com/office/drawing/2014/main" id="{1BF018E7-5D0A-66B3-C033-B340F5659C59}"/>
            </a:ext>
          </a:extLst>
        </xdr:cNvPr>
        <xdr:cNvPicPr>
          <a:picLocks noChangeAspect="1"/>
        </xdr:cNvPicPr>
      </xdr:nvPicPr>
      <xdr:blipFill>
        <a:blip xmlns:r="http://schemas.openxmlformats.org/officeDocument/2006/relationships" r:embed="rId2"/>
        <a:stretch>
          <a:fillRect/>
        </a:stretch>
      </xdr:blipFill>
      <xdr:spPr>
        <a:xfrm>
          <a:off x="7600950" y="12204700"/>
          <a:ext cx="485741" cy="463550"/>
        </a:xfrm>
        <a:prstGeom prst="rect">
          <a:avLst/>
        </a:prstGeom>
      </xdr:spPr>
    </xdr:pic>
    <xdr:clientData/>
  </xdr:twoCellAnchor>
  <xdr:twoCellAnchor editAs="oneCell">
    <xdr:from>
      <xdr:col>12</xdr:col>
      <xdr:colOff>146050</xdr:colOff>
      <xdr:row>20</xdr:row>
      <xdr:rowOff>6351</xdr:rowOff>
    </xdr:from>
    <xdr:to>
      <xdr:col>12</xdr:col>
      <xdr:colOff>521901</xdr:colOff>
      <xdr:row>20</xdr:row>
      <xdr:rowOff>482601</xdr:rowOff>
    </xdr:to>
    <xdr:pic>
      <xdr:nvPicPr>
        <xdr:cNvPr id="21" name="Picture 20">
          <a:extLst>
            <a:ext uri="{FF2B5EF4-FFF2-40B4-BE49-F238E27FC236}">
              <a16:creationId xmlns:a16="http://schemas.microsoft.com/office/drawing/2014/main" id="{C44CDAF9-1872-4ADE-A92F-AF6D9C612AAE}"/>
            </a:ext>
          </a:extLst>
        </xdr:cNvPr>
        <xdr:cNvPicPr>
          <a:picLocks noChangeAspect="1"/>
        </xdr:cNvPicPr>
      </xdr:nvPicPr>
      <xdr:blipFill>
        <a:blip xmlns:r="http://schemas.openxmlformats.org/officeDocument/2006/relationships" r:embed="rId3"/>
        <a:stretch>
          <a:fillRect/>
        </a:stretch>
      </xdr:blipFill>
      <xdr:spPr>
        <a:xfrm>
          <a:off x="7658100" y="11684001"/>
          <a:ext cx="375851" cy="476250"/>
        </a:xfrm>
        <a:prstGeom prst="rect">
          <a:avLst/>
        </a:prstGeom>
      </xdr:spPr>
    </xdr:pic>
    <xdr:clientData/>
  </xdr:twoCellAnchor>
  <xdr:twoCellAnchor editAs="oneCell">
    <xdr:from>
      <xdr:col>12</xdr:col>
      <xdr:colOff>141765</xdr:colOff>
      <xdr:row>23</xdr:row>
      <xdr:rowOff>12701</xdr:rowOff>
    </xdr:from>
    <xdr:to>
      <xdr:col>12</xdr:col>
      <xdr:colOff>490964</xdr:colOff>
      <xdr:row>23</xdr:row>
      <xdr:rowOff>495301</xdr:rowOff>
    </xdr:to>
    <xdr:pic>
      <xdr:nvPicPr>
        <xdr:cNvPr id="22" name="Picture 21">
          <a:extLst>
            <a:ext uri="{FF2B5EF4-FFF2-40B4-BE49-F238E27FC236}">
              <a16:creationId xmlns:a16="http://schemas.microsoft.com/office/drawing/2014/main" id="{1B168C02-AFF2-D9D3-EBF9-2F5FF4150A96}"/>
            </a:ext>
          </a:extLst>
        </xdr:cNvPr>
        <xdr:cNvPicPr>
          <a:picLocks noChangeAspect="1"/>
        </xdr:cNvPicPr>
      </xdr:nvPicPr>
      <xdr:blipFill>
        <a:blip xmlns:r="http://schemas.openxmlformats.org/officeDocument/2006/relationships" r:embed="rId4"/>
        <a:stretch>
          <a:fillRect/>
        </a:stretch>
      </xdr:blipFill>
      <xdr:spPr>
        <a:xfrm>
          <a:off x="7653815" y="13214351"/>
          <a:ext cx="349199" cy="482600"/>
        </a:xfrm>
        <a:prstGeom prst="rect">
          <a:avLst/>
        </a:prstGeom>
      </xdr:spPr>
    </xdr:pic>
    <xdr:clientData/>
  </xdr:twoCellAnchor>
  <xdr:twoCellAnchor editAs="oneCell">
    <xdr:from>
      <xdr:col>12</xdr:col>
      <xdr:colOff>55307</xdr:colOff>
      <xdr:row>13</xdr:row>
      <xdr:rowOff>66571</xdr:rowOff>
    </xdr:from>
    <xdr:to>
      <xdr:col>12</xdr:col>
      <xdr:colOff>572637</xdr:colOff>
      <xdr:row>13</xdr:row>
      <xdr:rowOff>430161</xdr:rowOff>
    </xdr:to>
    <xdr:pic>
      <xdr:nvPicPr>
        <xdr:cNvPr id="9" name="Picture 8">
          <a:extLst>
            <a:ext uri="{FF2B5EF4-FFF2-40B4-BE49-F238E27FC236}">
              <a16:creationId xmlns:a16="http://schemas.microsoft.com/office/drawing/2014/main" id="{E418E7D4-14F6-0B84-202F-E6A6B3196A23}"/>
            </a:ext>
          </a:extLst>
        </xdr:cNvPr>
        <xdr:cNvPicPr>
          <a:picLocks noChangeAspect="1"/>
        </xdr:cNvPicPr>
      </xdr:nvPicPr>
      <xdr:blipFill>
        <a:blip xmlns:r="http://schemas.openxmlformats.org/officeDocument/2006/relationships" r:embed="rId5"/>
        <a:stretch>
          <a:fillRect/>
        </a:stretch>
      </xdr:blipFill>
      <xdr:spPr>
        <a:xfrm>
          <a:off x="7570839" y="7680426"/>
          <a:ext cx="517330" cy="363590"/>
        </a:xfrm>
        <a:prstGeom prst="rect">
          <a:avLst/>
        </a:prstGeom>
      </xdr:spPr>
    </xdr:pic>
    <xdr:clientData/>
  </xdr:twoCellAnchor>
  <xdr:twoCellAnchor editAs="oneCell">
    <xdr:from>
      <xdr:col>12</xdr:col>
      <xdr:colOff>45884</xdr:colOff>
      <xdr:row>14</xdr:row>
      <xdr:rowOff>51004</xdr:rowOff>
    </xdr:from>
    <xdr:to>
      <xdr:col>12</xdr:col>
      <xdr:colOff>563214</xdr:colOff>
      <xdr:row>14</xdr:row>
      <xdr:rowOff>414594</xdr:rowOff>
    </xdr:to>
    <xdr:pic>
      <xdr:nvPicPr>
        <xdr:cNvPr id="10" name="Picture 9">
          <a:extLst>
            <a:ext uri="{FF2B5EF4-FFF2-40B4-BE49-F238E27FC236}">
              <a16:creationId xmlns:a16="http://schemas.microsoft.com/office/drawing/2014/main" id="{B2E47814-69D0-407C-92EE-453BEB9056AD}"/>
            </a:ext>
          </a:extLst>
        </xdr:cNvPr>
        <xdr:cNvPicPr>
          <a:picLocks noChangeAspect="1"/>
        </xdr:cNvPicPr>
      </xdr:nvPicPr>
      <xdr:blipFill>
        <a:blip xmlns:r="http://schemas.openxmlformats.org/officeDocument/2006/relationships" r:embed="rId5"/>
        <a:stretch>
          <a:fillRect/>
        </a:stretch>
      </xdr:blipFill>
      <xdr:spPr>
        <a:xfrm>
          <a:off x="7561416" y="8172859"/>
          <a:ext cx="517330" cy="363590"/>
        </a:xfrm>
        <a:prstGeom prst="rect">
          <a:avLst/>
        </a:prstGeom>
      </xdr:spPr>
    </xdr:pic>
    <xdr:clientData/>
  </xdr:twoCellAnchor>
  <xdr:twoCellAnchor editAs="oneCell">
    <xdr:from>
      <xdr:col>12</xdr:col>
      <xdr:colOff>44655</xdr:colOff>
      <xdr:row>15</xdr:row>
      <xdr:rowOff>62066</xdr:rowOff>
    </xdr:from>
    <xdr:to>
      <xdr:col>12</xdr:col>
      <xdr:colOff>561985</xdr:colOff>
      <xdr:row>15</xdr:row>
      <xdr:rowOff>425656</xdr:rowOff>
    </xdr:to>
    <xdr:pic>
      <xdr:nvPicPr>
        <xdr:cNvPr id="11" name="Picture 10">
          <a:extLst>
            <a:ext uri="{FF2B5EF4-FFF2-40B4-BE49-F238E27FC236}">
              <a16:creationId xmlns:a16="http://schemas.microsoft.com/office/drawing/2014/main" id="{77FFB4CE-5387-4CE2-8822-D9E94EDD05A9}"/>
            </a:ext>
          </a:extLst>
        </xdr:cNvPr>
        <xdr:cNvPicPr>
          <a:picLocks noChangeAspect="1"/>
        </xdr:cNvPicPr>
      </xdr:nvPicPr>
      <xdr:blipFill>
        <a:blip xmlns:r="http://schemas.openxmlformats.org/officeDocument/2006/relationships" r:embed="rId5"/>
        <a:stretch>
          <a:fillRect/>
        </a:stretch>
      </xdr:blipFill>
      <xdr:spPr>
        <a:xfrm>
          <a:off x="7560187" y="8691921"/>
          <a:ext cx="517330" cy="363590"/>
        </a:xfrm>
        <a:prstGeom prst="rect">
          <a:avLst/>
        </a:prstGeom>
      </xdr:spPr>
    </xdr:pic>
    <xdr:clientData/>
  </xdr:twoCellAnchor>
  <xdr:twoCellAnchor editAs="oneCell">
    <xdr:from>
      <xdr:col>12</xdr:col>
      <xdr:colOff>45474</xdr:colOff>
      <xdr:row>16</xdr:row>
      <xdr:rowOff>54692</xdr:rowOff>
    </xdr:from>
    <xdr:to>
      <xdr:col>12</xdr:col>
      <xdr:colOff>562804</xdr:colOff>
      <xdr:row>16</xdr:row>
      <xdr:rowOff>418282</xdr:rowOff>
    </xdr:to>
    <xdr:pic>
      <xdr:nvPicPr>
        <xdr:cNvPr id="12" name="Picture 11">
          <a:extLst>
            <a:ext uri="{FF2B5EF4-FFF2-40B4-BE49-F238E27FC236}">
              <a16:creationId xmlns:a16="http://schemas.microsoft.com/office/drawing/2014/main" id="{741F6D0F-9B5C-4E10-ACAD-87BB6259DB9A}"/>
            </a:ext>
          </a:extLst>
        </xdr:cNvPr>
        <xdr:cNvPicPr>
          <a:picLocks noChangeAspect="1"/>
        </xdr:cNvPicPr>
      </xdr:nvPicPr>
      <xdr:blipFill>
        <a:blip xmlns:r="http://schemas.openxmlformats.org/officeDocument/2006/relationships" r:embed="rId5"/>
        <a:stretch>
          <a:fillRect/>
        </a:stretch>
      </xdr:blipFill>
      <xdr:spPr>
        <a:xfrm>
          <a:off x="7561006" y="9192547"/>
          <a:ext cx="517330" cy="363590"/>
        </a:xfrm>
        <a:prstGeom prst="rect">
          <a:avLst/>
        </a:prstGeom>
      </xdr:spPr>
    </xdr:pic>
    <xdr:clientData/>
  </xdr:twoCellAnchor>
  <xdr:twoCellAnchor editAs="oneCell">
    <xdr:from>
      <xdr:col>12</xdr:col>
      <xdr:colOff>71892</xdr:colOff>
      <xdr:row>7</xdr:row>
      <xdr:rowOff>29723</xdr:rowOff>
    </xdr:from>
    <xdr:to>
      <xdr:col>12</xdr:col>
      <xdr:colOff>559339</xdr:colOff>
      <xdr:row>7</xdr:row>
      <xdr:rowOff>472436</xdr:rowOff>
    </xdr:to>
    <xdr:pic>
      <xdr:nvPicPr>
        <xdr:cNvPr id="13" name="Picture 12">
          <a:extLst>
            <a:ext uri="{FF2B5EF4-FFF2-40B4-BE49-F238E27FC236}">
              <a16:creationId xmlns:a16="http://schemas.microsoft.com/office/drawing/2014/main" id="{5168D9A1-CDE2-7CDF-780F-CC6A618EBA9E}"/>
            </a:ext>
          </a:extLst>
        </xdr:cNvPr>
        <xdr:cNvPicPr>
          <a:picLocks noChangeAspect="1"/>
        </xdr:cNvPicPr>
      </xdr:nvPicPr>
      <xdr:blipFill>
        <a:blip xmlns:r="http://schemas.openxmlformats.org/officeDocument/2006/relationships" r:embed="rId6"/>
        <a:stretch>
          <a:fillRect/>
        </a:stretch>
      </xdr:blipFill>
      <xdr:spPr>
        <a:xfrm>
          <a:off x="7591913" y="4088319"/>
          <a:ext cx="487447" cy="442713"/>
        </a:xfrm>
        <a:prstGeom prst="rect">
          <a:avLst/>
        </a:prstGeom>
      </xdr:spPr>
    </xdr:pic>
    <xdr:clientData/>
  </xdr:twoCellAnchor>
  <xdr:twoCellAnchor editAs="oneCell">
    <xdr:from>
      <xdr:col>12</xdr:col>
      <xdr:colOff>74054</xdr:colOff>
      <xdr:row>9</xdr:row>
      <xdr:rowOff>31885</xdr:rowOff>
    </xdr:from>
    <xdr:to>
      <xdr:col>12</xdr:col>
      <xdr:colOff>561501</xdr:colOff>
      <xdr:row>9</xdr:row>
      <xdr:rowOff>474598</xdr:rowOff>
    </xdr:to>
    <xdr:pic>
      <xdr:nvPicPr>
        <xdr:cNvPr id="15" name="Picture 14">
          <a:extLst>
            <a:ext uri="{FF2B5EF4-FFF2-40B4-BE49-F238E27FC236}">
              <a16:creationId xmlns:a16="http://schemas.microsoft.com/office/drawing/2014/main" id="{4F4D9CF2-4BE2-4331-9700-5F7B59A3C102}"/>
            </a:ext>
          </a:extLst>
        </xdr:cNvPr>
        <xdr:cNvPicPr>
          <a:picLocks noChangeAspect="1"/>
        </xdr:cNvPicPr>
      </xdr:nvPicPr>
      <xdr:blipFill>
        <a:blip xmlns:r="http://schemas.openxmlformats.org/officeDocument/2006/relationships" r:embed="rId6"/>
        <a:stretch>
          <a:fillRect/>
        </a:stretch>
      </xdr:blipFill>
      <xdr:spPr>
        <a:xfrm>
          <a:off x="7594075" y="5106481"/>
          <a:ext cx="487447" cy="442713"/>
        </a:xfrm>
        <a:prstGeom prst="rect">
          <a:avLst/>
        </a:prstGeom>
      </xdr:spPr>
    </xdr:pic>
    <xdr:clientData/>
  </xdr:twoCellAnchor>
  <xdr:twoCellAnchor editAs="oneCell">
    <xdr:from>
      <xdr:col>12</xdr:col>
      <xdr:colOff>78918</xdr:colOff>
      <xdr:row>11</xdr:row>
      <xdr:rowOff>34047</xdr:rowOff>
    </xdr:from>
    <xdr:to>
      <xdr:col>12</xdr:col>
      <xdr:colOff>566365</xdr:colOff>
      <xdr:row>11</xdr:row>
      <xdr:rowOff>476760</xdr:rowOff>
    </xdr:to>
    <xdr:pic>
      <xdr:nvPicPr>
        <xdr:cNvPr id="17" name="Picture 16">
          <a:extLst>
            <a:ext uri="{FF2B5EF4-FFF2-40B4-BE49-F238E27FC236}">
              <a16:creationId xmlns:a16="http://schemas.microsoft.com/office/drawing/2014/main" id="{87D97E96-746C-40E0-AD03-B8397C2907A0}"/>
            </a:ext>
          </a:extLst>
        </xdr:cNvPr>
        <xdr:cNvPicPr>
          <a:picLocks noChangeAspect="1"/>
        </xdr:cNvPicPr>
      </xdr:nvPicPr>
      <xdr:blipFill>
        <a:blip xmlns:r="http://schemas.openxmlformats.org/officeDocument/2006/relationships" r:embed="rId6"/>
        <a:stretch>
          <a:fillRect/>
        </a:stretch>
      </xdr:blipFill>
      <xdr:spPr>
        <a:xfrm>
          <a:off x="7598939" y="6124643"/>
          <a:ext cx="487447" cy="442713"/>
        </a:xfrm>
        <a:prstGeom prst="rect">
          <a:avLst/>
        </a:prstGeom>
      </xdr:spPr>
    </xdr:pic>
    <xdr:clientData/>
  </xdr:twoCellAnchor>
  <xdr:twoCellAnchor editAs="oneCell">
    <xdr:from>
      <xdr:col>12</xdr:col>
      <xdr:colOff>84720</xdr:colOff>
      <xdr:row>18</xdr:row>
      <xdr:rowOff>43233</xdr:rowOff>
    </xdr:from>
    <xdr:to>
      <xdr:col>12</xdr:col>
      <xdr:colOff>512293</xdr:colOff>
      <xdr:row>18</xdr:row>
      <xdr:rowOff>474738</xdr:rowOff>
    </xdr:to>
    <xdr:pic>
      <xdr:nvPicPr>
        <xdr:cNvPr id="8" name="Picture 7">
          <a:extLst>
            <a:ext uri="{FF2B5EF4-FFF2-40B4-BE49-F238E27FC236}">
              <a16:creationId xmlns:a16="http://schemas.microsoft.com/office/drawing/2014/main" id="{D5AE257B-AF69-0732-EBBB-55752226571E}"/>
            </a:ext>
          </a:extLst>
        </xdr:cNvPr>
        <xdr:cNvPicPr>
          <a:picLocks noChangeAspect="1"/>
        </xdr:cNvPicPr>
      </xdr:nvPicPr>
      <xdr:blipFill>
        <a:blip xmlns:r="http://schemas.openxmlformats.org/officeDocument/2006/relationships" r:embed="rId7"/>
        <a:stretch>
          <a:fillRect/>
        </a:stretch>
      </xdr:blipFill>
      <xdr:spPr>
        <a:xfrm>
          <a:off x="7604741" y="10197829"/>
          <a:ext cx="427573" cy="431505"/>
        </a:xfrm>
        <a:prstGeom prst="rect">
          <a:avLst/>
        </a:prstGeom>
      </xdr:spPr>
    </xdr:pic>
    <xdr:clientData/>
  </xdr:twoCellAnchor>
  <xdr:twoCellAnchor editAs="oneCell">
    <xdr:from>
      <xdr:col>12</xdr:col>
      <xdr:colOff>82551</xdr:colOff>
      <xdr:row>2</xdr:row>
      <xdr:rowOff>25401</xdr:rowOff>
    </xdr:from>
    <xdr:to>
      <xdr:col>12</xdr:col>
      <xdr:colOff>533401</xdr:colOff>
      <xdr:row>2</xdr:row>
      <xdr:rowOff>476251</xdr:rowOff>
    </xdr:to>
    <xdr:pic>
      <xdr:nvPicPr>
        <xdr:cNvPr id="18" name="Picture 17">
          <a:extLst>
            <a:ext uri="{FF2B5EF4-FFF2-40B4-BE49-F238E27FC236}">
              <a16:creationId xmlns:a16="http://schemas.microsoft.com/office/drawing/2014/main" id="{99C39793-587F-DE43-96B3-2E07A0DA0DF4}"/>
            </a:ext>
          </a:extLst>
        </xdr:cNvPr>
        <xdr:cNvPicPr>
          <a:picLocks noChangeAspect="1"/>
        </xdr:cNvPicPr>
      </xdr:nvPicPr>
      <xdr:blipFill>
        <a:blip xmlns:r="http://schemas.openxmlformats.org/officeDocument/2006/relationships" r:embed="rId8"/>
        <a:stretch>
          <a:fillRect/>
        </a:stretch>
      </xdr:blipFill>
      <xdr:spPr>
        <a:xfrm>
          <a:off x="7594601" y="1035051"/>
          <a:ext cx="450850" cy="450850"/>
        </a:xfrm>
        <a:prstGeom prst="rect">
          <a:avLst/>
        </a:prstGeom>
      </xdr:spPr>
    </xdr:pic>
    <xdr:clientData/>
  </xdr:twoCellAnchor>
  <xdr:twoCellAnchor editAs="oneCell">
    <xdr:from>
      <xdr:col>12</xdr:col>
      <xdr:colOff>120650</xdr:colOff>
      <xdr:row>4</xdr:row>
      <xdr:rowOff>38100</xdr:rowOff>
    </xdr:from>
    <xdr:to>
      <xdr:col>12</xdr:col>
      <xdr:colOff>571500</xdr:colOff>
      <xdr:row>4</xdr:row>
      <xdr:rowOff>488950</xdr:rowOff>
    </xdr:to>
    <xdr:pic>
      <xdr:nvPicPr>
        <xdr:cNvPr id="23" name="Picture 22">
          <a:extLst>
            <a:ext uri="{FF2B5EF4-FFF2-40B4-BE49-F238E27FC236}">
              <a16:creationId xmlns:a16="http://schemas.microsoft.com/office/drawing/2014/main" id="{2F9490EC-B480-4F66-A6E2-5565AFC5C822}"/>
            </a:ext>
          </a:extLst>
        </xdr:cNvPr>
        <xdr:cNvPicPr>
          <a:picLocks noChangeAspect="1"/>
        </xdr:cNvPicPr>
      </xdr:nvPicPr>
      <xdr:blipFill>
        <a:blip xmlns:r="http://schemas.openxmlformats.org/officeDocument/2006/relationships" r:embed="rId8"/>
        <a:stretch>
          <a:fillRect/>
        </a:stretch>
      </xdr:blipFill>
      <xdr:spPr>
        <a:xfrm>
          <a:off x="7632700" y="2063750"/>
          <a:ext cx="450850" cy="450850"/>
        </a:xfrm>
        <a:prstGeom prst="rect">
          <a:avLst/>
        </a:prstGeom>
      </xdr:spPr>
    </xdr:pic>
    <xdr:clientData/>
  </xdr:twoCellAnchor>
  <xdr:twoCellAnchor editAs="oneCell">
    <xdr:from>
      <xdr:col>12</xdr:col>
      <xdr:colOff>95250</xdr:colOff>
      <xdr:row>6</xdr:row>
      <xdr:rowOff>25400</xdr:rowOff>
    </xdr:from>
    <xdr:to>
      <xdr:col>12</xdr:col>
      <xdr:colOff>546100</xdr:colOff>
      <xdr:row>6</xdr:row>
      <xdr:rowOff>476250</xdr:rowOff>
    </xdr:to>
    <xdr:pic>
      <xdr:nvPicPr>
        <xdr:cNvPr id="24" name="Picture 23">
          <a:extLst>
            <a:ext uri="{FF2B5EF4-FFF2-40B4-BE49-F238E27FC236}">
              <a16:creationId xmlns:a16="http://schemas.microsoft.com/office/drawing/2014/main" id="{ABD43DA2-E721-465C-B055-0EC2AA91AD51}"/>
            </a:ext>
          </a:extLst>
        </xdr:cNvPr>
        <xdr:cNvPicPr>
          <a:picLocks noChangeAspect="1"/>
        </xdr:cNvPicPr>
      </xdr:nvPicPr>
      <xdr:blipFill>
        <a:blip xmlns:r="http://schemas.openxmlformats.org/officeDocument/2006/relationships" r:embed="rId8"/>
        <a:stretch>
          <a:fillRect/>
        </a:stretch>
      </xdr:blipFill>
      <xdr:spPr>
        <a:xfrm>
          <a:off x="7607300" y="3067050"/>
          <a:ext cx="450850" cy="450850"/>
        </a:xfrm>
        <a:prstGeom prst="rect">
          <a:avLst/>
        </a:prstGeom>
      </xdr:spPr>
    </xdr:pic>
    <xdr:clientData/>
  </xdr:twoCellAnchor>
  <xdr:twoCellAnchor editAs="oneCell">
    <xdr:from>
      <xdr:col>12</xdr:col>
      <xdr:colOff>86448</xdr:colOff>
      <xdr:row>8</xdr:row>
      <xdr:rowOff>38100</xdr:rowOff>
    </xdr:from>
    <xdr:to>
      <xdr:col>12</xdr:col>
      <xdr:colOff>558799</xdr:colOff>
      <xdr:row>8</xdr:row>
      <xdr:rowOff>462888</xdr:rowOff>
    </xdr:to>
    <xdr:pic>
      <xdr:nvPicPr>
        <xdr:cNvPr id="25" name="Picture 24">
          <a:extLst>
            <a:ext uri="{FF2B5EF4-FFF2-40B4-BE49-F238E27FC236}">
              <a16:creationId xmlns:a16="http://schemas.microsoft.com/office/drawing/2014/main" id="{EB9F2206-FE2D-FBBB-0B6C-43AF2FC270C5}"/>
            </a:ext>
          </a:extLst>
        </xdr:cNvPr>
        <xdr:cNvPicPr>
          <a:picLocks noChangeAspect="1"/>
        </xdr:cNvPicPr>
      </xdr:nvPicPr>
      <xdr:blipFill>
        <a:blip xmlns:r="http://schemas.openxmlformats.org/officeDocument/2006/relationships" r:embed="rId9"/>
        <a:stretch>
          <a:fillRect/>
        </a:stretch>
      </xdr:blipFill>
      <xdr:spPr>
        <a:xfrm>
          <a:off x="7598498" y="4603750"/>
          <a:ext cx="472351" cy="424788"/>
        </a:xfrm>
        <a:prstGeom prst="rect">
          <a:avLst/>
        </a:prstGeom>
      </xdr:spPr>
    </xdr:pic>
    <xdr:clientData/>
  </xdr:twoCellAnchor>
  <xdr:twoCellAnchor editAs="oneCell">
    <xdr:from>
      <xdr:col>12</xdr:col>
      <xdr:colOff>92798</xdr:colOff>
      <xdr:row>10</xdr:row>
      <xdr:rowOff>44450</xdr:rowOff>
    </xdr:from>
    <xdr:to>
      <xdr:col>12</xdr:col>
      <xdr:colOff>565149</xdr:colOff>
      <xdr:row>10</xdr:row>
      <xdr:rowOff>469238</xdr:rowOff>
    </xdr:to>
    <xdr:pic>
      <xdr:nvPicPr>
        <xdr:cNvPr id="26" name="Picture 25">
          <a:extLst>
            <a:ext uri="{FF2B5EF4-FFF2-40B4-BE49-F238E27FC236}">
              <a16:creationId xmlns:a16="http://schemas.microsoft.com/office/drawing/2014/main" id="{A0F5A255-9E22-4D3B-9997-DC4D1EB8807A}"/>
            </a:ext>
          </a:extLst>
        </xdr:cNvPr>
        <xdr:cNvPicPr>
          <a:picLocks noChangeAspect="1"/>
        </xdr:cNvPicPr>
      </xdr:nvPicPr>
      <xdr:blipFill>
        <a:blip xmlns:r="http://schemas.openxmlformats.org/officeDocument/2006/relationships" r:embed="rId9"/>
        <a:stretch>
          <a:fillRect/>
        </a:stretch>
      </xdr:blipFill>
      <xdr:spPr>
        <a:xfrm>
          <a:off x="7604848" y="5626100"/>
          <a:ext cx="472351" cy="424788"/>
        </a:xfrm>
        <a:prstGeom prst="rect">
          <a:avLst/>
        </a:prstGeom>
      </xdr:spPr>
    </xdr:pic>
    <xdr:clientData/>
  </xdr:twoCellAnchor>
  <xdr:twoCellAnchor editAs="oneCell">
    <xdr:from>
      <xdr:col>12</xdr:col>
      <xdr:colOff>99148</xdr:colOff>
      <xdr:row>12</xdr:row>
      <xdr:rowOff>50800</xdr:rowOff>
    </xdr:from>
    <xdr:to>
      <xdr:col>12</xdr:col>
      <xdr:colOff>571499</xdr:colOff>
      <xdr:row>12</xdr:row>
      <xdr:rowOff>475588</xdr:rowOff>
    </xdr:to>
    <xdr:pic>
      <xdr:nvPicPr>
        <xdr:cNvPr id="27" name="Picture 26">
          <a:extLst>
            <a:ext uri="{FF2B5EF4-FFF2-40B4-BE49-F238E27FC236}">
              <a16:creationId xmlns:a16="http://schemas.microsoft.com/office/drawing/2014/main" id="{A1ED8DB8-DAA6-4C40-8E18-6C7442D27D97}"/>
            </a:ext>
          </a:extLst>
        </xdr:cNvPr>
        <xdr:cNvPicPr>
          <a:picLocks noChangeAspect="1"/>
        </xdr:cNvPicPr>
      </xdr:nvPicPr>
      <xdr:blipFill>
        <a:blip xmlns:r="http://schemas.openxmlformats.org/officeDocument/2006/relationships" r:embed="rId9"/>
        <a:stretch>
          <a:fillRect/>
        </a:stretch>
      </xdr:blipFill>
      <xdr:spPr>
        <a:xfrm>
          <a:off x="7611198" y="6648450"/>
          <a:ext cx="472351" cy="424788"/>
        </a:xfrm>
        <a:prstGeom prst="rect">
          <a:avLst/>
        </a:prstGeom>
      </xdr:spPr>
    </xdr:pic>
    <xdr:clientData/>
  </xdr:twoCellAnchor>
  <xdr:twoCellAnchor editAs="oneCell">
    <xdr:from>
      <xdr:col>12</xdr:col>
      <xdr:colOff>83039</xdr:colOff>
      <xdr:row>36</xdr:row>
      <xdr:rowOff>24424</xdr:rowOff>
    </xdr:from>
    <xdr:to>
      <xdr:col>12</xdr:col>
      <xdr:colOff>510612</xdr:colOff>
      <xdr:row>36</xdr:row>
      <xdr:rowOff>455929</xdr:rowOff>
    </xdr:to>
    <xdr:pic>
      <xdr:nvPicPr>
        <xdr:cNvPr id="3" name="Picture 2">
          <a:extLst>
            <a:ext uri="{FF2B5EF4-FFF2-40B4-BE49-F238E27FC236}">
              <a16:creationId xmlns:a16="http://schemas.microsoft.com/office/drawing/2014/main" id="{80F42B83-44FC-473C-912C-E34FE4298D11}"/>
            </a:ext>
          </a:extLst>
        </xdr:cNvPr>
        <xdr:cNvPicPr>
          <a:picLocks noChangeAspect="1"/>
        </xdr:cNvPicPr>
      </xdr:nvPicPr>
      <xdr:blipFill>
        <a:blip xmlns:r="http://schemas.openxmlformats.org/officeDocument/2006/relationships" r:embed="rId7"/>
        <a:stretch>
          <a:fillRect/>
        </a:stretch>
      </xdr:blipFill>
      <xdr:spPr>
        <a:xfrm>
          <a:off x="10189308" y="19831539"/>
          <a:ext cx="427573" cy="431505"/>
        </a:xfrm>
        <a:prstGeom prst="rect">
          <a:avLst/>
        </a:prstGeom>
      </xdr:spPr>
    </xdr:pic>
    <xdr:clientData/>
  </xdr:twoCellAnchor>
  <xdr:twoCellAnchor editAs="oneCell">
    <xdr:from>
      <xdr:col>12</xdr:col>
      <xdr:colOff>185987</xdr:colOff>
      <xdr:row>34</xdr:row>
      <xdr:rowOff>50800</xdr:rowOff>
    </xdr:from>
    <xdr:to>
      <xdr:col>12</xdr:col>
      <xdr:colOff>585669</xdr:colOff>
      <xdr:row>34</xdr:row>
      <xdr:rowOff>482600</xdr:rowOff>
    </xdr:to>
    <xdr:pic>
      <xdr:nvPicPr>
        <xdr:cNvPr id="5" name="Picture 4">
          <a:extLst>
            <a:ext uri="{FF2B5EF4-FFF2-40B4-BE49-F238E27FC236}">
              <a16:creationId xmlns:a16="http://schemas.microsoft.com/office/drawing/2014/main" id="{C4CD1269-63DC-D4CD-006D-787FC68ADC9A}"/>
            </a:ext>
          </a:extLst>
        </xdr:cNvPr>
        <xdr:cNvPicPr>
          <a:picLocks noChangeAspect="1"/>
        </xdr:cNvPicPr>
      </xdr:nvPicPr>
      <xdr:blipFill>
        <a:blip xmlns:r="http://schemas.openxmlformats.org/officeDocument/2006/relationships" r:embed="rId10"/>
        <a:stretch>
          <a:fillRect/>
        </a:stretch>
      </xdr:blipFill>
      <xdr:spPr>
        <a:xfrm>
          <a:off x="10288837" y="18954750"/>
          <a:ext cx="399682" cy="431800"/>
        </a:xfrm>
        <a:prstGeom prst="rect">
          <a:avLst/>
        </a:prstGeom>
      </xdr:spPr>
    </xdr:pic>
    <xdr:clientData/>
  </xdr:twoCellAnchor>
  <xdr:twoCellAnchor editAs="oneCell">
    <xdr:from>
      <xdr:col>12</xdr:col>
      <xdr:colOff>107950</xdr:colOff>
      <xdr:row>31</xdr:row>
      <xdr:rowOff>25924</xdr:rowOff>
    </xdr:from>
    <xdr:to>
      <xdr:col>12</xdr:col>
      <xdr:colOff>543578</xdr:colOff>
      <xdr:row>31</xdr:row>
      <xdr:rowOff>463550</xdr:rowOff>
    </xdr:to>
    <xdr:pic>
      <xdr:nvPicPr>
        <xdr:cNvPr id="7" name="Picture 6">
          <a:extLst>
            <a:ext uri="{FF2B5EF4-FFF2-40B4-BE49-F238E27FC236}">
              <a16:creationId xmlns:a16="http://schemas.microsoft.com/office/drawing/2014/main" id="{B0CA49C7-B136-3526-B04C-B19A22ADB94D}"/>
            </a:ext>
          </a:extLst>
        </xdr:cNvPr>
        <xdr:cNvPicPr>
          <a:picLocks noChangeAspect="1"/>
        </xdr:cNvPicPr>
      </xdr:nvPicPr>
      <xdr:blipFill>
        <a:blip xmlns:r="http://schemas.openxmlformats.org/officeDocument/2006/relationships" r:embed="rId11"/>
        <a:stretch>
          <a:fillRect/>
        </a:stretch>
      </xdr:blipFill>
      <xdr:spPr>
        <a:xfrm>
          <a:off x="10210800" y="17405874"/>
          <a:ext cx="435628" cy="437626"/>
        </a:xfrm>
        <a:prstGeom prst="rect">
          <a:avLst/>
        </a:prstGeom>
      </xdr:spPr>
    </xdr:pic>
    <xdr:clientData/>
  </xdr:twoCellAnchor>
  <xdr:twoCellAnchor editAs="oneCell">
    <xdr:from>
      <xdr:col>12</xdr:col>
      <xdr:colOff>95250</xdr:colOff>
      <xdr:row>32</xdr:row>
      <xdr:rowOff>32274</xdr:rowOff>
    </xdr:from>
    <xdr:to>
      <xdr:col>12</xdr:col>
      <xdr:colOff>530878</xdr:colOff>
      <xdr:row>32</xdr:row>
      <xdr:rowOff>469900</xdr:rowOff>
    </xdr:to>
    <xdr:pic>
      <xdr:nvPicPr>
        <xdr:cNvPr id="14" name="Picture 13">
          <a:extLst>
            <a:ext uri="{FF2B5EF4-FFF2-40B4-BE49-F238E27FC236}">
              <a16:creationId xmlns:a16="http://schemas.microsoft.com/office/drawing/2014/main" id="{03FAC597-C576-4196-BEA0-8E28404D3CB3}"/>
            </a:ext>
          </a:extLst>
        </xdr:cNvPr>
        <xdr:cNvPicPr>
          <a:picLocks noChangeAspect="1"/>
        </xdr:cNvPicPr>
      </xdr:nvPicPr>
      <xdr:blipFill>
        <a:blip xmlns:r="http://schemas.openxmlformats.org/officeDocument/2006/relationships" r:embed="rId11"/>
        <a:stretch>
          <a:fillRect/>
        </a:stretch>
      </xdr:blipFill>
      <xdr:spPr>
        <a:xfrm>
          <a:off x="10198100" y="17920224"/>
          <a:ext cx="435628" cy="437626"/>
        </a:xfrm>
        <a:prstGeom prst="rect">
          <a:avLst/>
        </a:prstGeom>
      </xdr:spPr>
    </xdr:pic>
    <xdr:clientData/>
  </xdr:twoCellAnchor>
  <xdr:twoCellAnchor editAs="oneCell">
    <xdr:from>
      <xdr:col>12</xdr:col>
      <xdr:colOff>95250</xdr:colOff>
      <xdr:row>33</xdr:row>
      <xdr:rowOff>38624</xdr:rowOff>
    </xdr:from>
    <xdr:to>
      <xdr:col>12</xdr:col>
      <xdr:colOff>530878</xdr:colOff>
      <xdr:row>33</xdr:row>
      <xdr:rowOff>476250</xdr:rowOff>
    </xdr:to>
    <xdr:pic>
      <xdr:nvPicPr>
        <xdr:cNvPr id="16" name="Picture 15">
          <a:extLst>
            <a:ext uri="{FF2B5EF4-FFF2-40B4-BE49-F238E27FC236}">
              <a16:creationId xmlns:a16="http://schemas.microsoft.com/office/drawing/2014/main" id="{C7CD81D8-E8C8-422D-9AAD-86FE1C8B07E1}"/>
            </a:ext>
          </a:extLst>
        </xdr:cNvPr>
        <xdr:cNvPicPr>
          <a:picLocks noChangeAspect="1"/>
        </xdr:cNvPicPr>
      </xdr:nvPicPr>
      <xdr:blipFill>
        <a:blip xmlns:r="http://schemas.openxmlformats.org/officeDocument/2006/relationships" r:embed="rId11"/>
        <a:stretch>
          <a:fillRect/>
        </a:stretch>
      </xdr:blipFill>
      <xdr:spPr>
        <a:xfrm>
          <a:off x="10198100" y="18434574"/>
          <a:ext cx="435628" cy="437626"/>
        </a:xfrm>
        <a:prstGeom prst="rect">
          <a:avLst/>
        </a:prstGeom>
      </xdr:spPr>
    </xdr:pic>
    <xdr:clientData/>
  </xdr:twoCellAnchor>
  <xdr:twoCellAnchor editAs="oneCell">
    <xdr:from>
      <xdr:col>12</xdr:col>
      <xdr:colOff>104865</xdr:colOff>
      <xdr:row>30</xdr:row>
      <xdr:rowOff>50800</xdr:rowOff>
    </xdr:from>
    <xdr:to>
      <xdr:col>12</xdr:col>
      <xdr:colOff>476486</xdr:colOff>
      <xdr:row>30</xdr:row>
      <xdr:rowOff>489229</xdr:rowOff>
    </xdr:to>
    <xdr:pic>
      <xdr:nvPicPr>
        <xdr:cNvPr id="28" name="Picture 27">
          <a:extLst>
            <a:ext uri="{FF2B5EF4-FFF2-40B4-BE49-F238E27FC236}">
              <a16:creationId xmlns:a16="http://schemas.microsoft.com/office/drawing/2014/main" id="{056C712F-2E77-E287-344C-4E233C6262C0}"/>
            </a:ext>
          </a:extLst>
        </xdr:cNvPr>
        <xdr:cNvPicPr>
          <a:picLocks noChangeAspect="1"/>
        </xdr:cNvPicPr>
      </xdr:nvPicPr>
      <xdr:blipFill>
        <a:blip xmlns:r="http://schemas.openxmlformats.org/officeDocument/2006/relationships" r:embed="rId12"/>
        <a:stretch>
          <a:fillRect/>
        </a:stretch>
      </xdr:blipFill>
      <xdr:spPr>
        <a:xfrm>
          <a:off x="10207715" y="16922750"/>
          <a:ext cx="371621" cy="438429"/>
        </a:xfrm>
        <a:prstGeom prst="rect">
          <a:avLst/>
        </a:prstGeom>
      </xdr:spPr>
    </xdr:pic>
    <xdr:clientData/>
  </xdr:twoCellAnchor>
  <xdr:twoCellAnchor editAs="oneCell">
    <xdr:from>
      <xdr:col>12</xdr:col>
      <xdr:colOff>30719</xdr:colOff>
      <xdr:row>29</xdr:row>
      <xdr:rowOff>44450</xdr:rowOff>
    </xdr:from>
    <xdr:to>
      <xdr:col>12</xdr:col>
      <xdr:colOff>542733</xdr:colOff>
      <xdr:row>29</xdr:row>
      <xdr:rowOff>444705</xdr:rowOff>
    </xdr:to>
    <xdr:pic>
      <xdr:nvPicPr>
        <xdr:cNvPr id="29" name="Picture 28">
          <a:extLst>
            <a:ext uri="{FF2B5EF4-FFF2-40B4-BE49-F238E27FC236}">
              <a16:creationId xmlns:a16="http://schemas.microsoft.com/office/drawing/2014/main" id="{EC2B5700-FF61-2BA9-9469-28B7902D330B}"/>
            </a:ext>
          </a:extLst>
        </xdr:cNvPr>
        <xdr:cNvPicPr>
          <a:picLocks noChangeAspect="1"/>
        </xdr:cNvPicPr>
      </xdr:nvPicPr>
      <xdr:blipFill>
        <a:blip xmlns:r="http://schemas.openxmlformats.org/officeDocument/2006/relationships" r:embed="rId13"/>
        <a:stretch>
          <a:fillRect/>
        </a:stretch>
      </xdr:blipFill>
      <xdr:spPr>
        <a:xfrm>
          <a:off x="10133569" y="16408400"/>
          <a:ext cx="512014" cy="400255"/>
        </a:xfrm>
        <a:prstGeom prst="rect">
          <a:avLst/>
        </a:prstGeom>
      </xdr:spPr>
    </xdr:pic>
    <xdr:clientData/>
  </xdr:twoCellAnchor>
  <xdr:twoCellAnchor editAs="oneCell">
    <xdr:from>
      <xdr:col>12</xdr:col>
      <xdr:colOff>38100</xdr:colOff>
      <xdr:row>28</xdr:row>
      <xdr:rowOff>50800</xdr:rowOff>
    </xdr:from>
    <xdr:to>
      <xdr:col>12</xdr:col>
      <xdr:colOff>550114</xdr:colOff>
      <xdr:row>28</xdr:row>
      <xdr:rowOff>451055</xdr:rowOff>
    </xdr:to>
    <xdr:pic>
      <xdr:nvPicPr>
        <xdr:cNvPr id="30" name="Picture 29">
          <a:extLst>
            <a:ext uri="{FF2B5EF4-FFF2-40B4-BE49-F238E27FC236}">
              <a16:creationId xmlns:a16="http://schemas.microsoft.com/office/drawing/2014/main" id="{A19CFCE5-347F-4E8F-B166-236837EE2266}"/>
            </a:ext>
          </a:extLst>
        </xdr:cNvPr>
        <xdr:cNvPicPr>
          <a:picLocks noChangeAspect="1"/>
        </xdr:cNvPicPr>
      </xdr:nvPicPr>
      <xdr:blipFill>
        <a:blip xmlns:r="http://schemas.openxmlformats.org/officeDocument/2006/relationships" r:embed="rId13"/>
        <a:stretch>
          <a:fillRect/>
        </a:stretch>
      </xdr:blipFill>
      <xdr:spPr>
        <a:xfrm>
          <a:off x="10140950" y="15906750"/>
          <a:ext cx="512014" cy="400255"/>
        </a:xfrm>
        <a:prstGeom prst="rect">
          <a:avLst/>
        </a:prstGeom>
      </xdr:spPr>
    </xdr:pic>
    <xdr:clientData/>
  </xdr:twoCellAnchor>
  <xdr:twoCellAnchor editAs="oneCell">
    <xdr:from>
      <xdr:col>12</xdr:col>
      <xdr:colOff>60714</xdr:colOff>
      <xdr:row>27</xdr:row>
      <xdr:rowOff>88900</xdr:rowOff>
    </xdr:from>
    <xdr:to>
      <xdr:col>12</xdr:col>
      <xdr:colOff>546099</xdr:colOff>
      <xdr:row>27</xdr:row>
      <xdr:rowOff>440464</xdr:rowOff>
    </xdr:to>
    <xdr:pic>
      <xdr:nvPicPr>
        <xdr:cNvPr id="31" name="Picture 30">
          <a:extLst>
            <a:ext uri="{FF2B5EF4-FFF2-40B4-BE49-F238E27FC236}">
              <a16:creationId xmlns:a16="http://schemas.microsoft.com/office/drawing/2014/main" id="{F5E91152-232B-92B8-ED43-B378A5CB7D86}"/>
            </a:ext>
          </a:extLst>
        </xdr:cNvPr>
        <xdr:cNvPicPr>
          <a:picLocks noChangeAspect="1"/>
        </xdr:cNvPicPr>
      </xdr:nvPicPr>
      <xdr:blipFill>
        <a:blip xmlns:r="http://schemas.openxmlformats.org/officeDocument/2006/relationships" r:embed="rId14"/>
        <a:stretch>
          <a:fillRect/>
        </a:stretch>
      </xdr:blipFill>
      <xdr:spPr>
        <a:xfrm>
          <a:off x="10163564" y="15436850"/>
          <a:ext cx="485385" cy="351564"/>
        </a:xfrm>
        <a:prstGeom prst="rect">
          <a:avLst/>
        </a:prstGeom>
      </xdr:spPr>
    </xdr:pic>
    <xdr:clientData/>
  </xdr:twoCellAnchor>
  <xdr:twoCellAnchor editAs="oneCell">
    <xdr:from>
      <xdr:col>12</xdr:col>
      <xdr:colOff>51802</xdr:colOff>
      <xdr:row>26</xdr:row>
      <xdr:rowOff>57150</xdr:rowOff>
    </xdr:from>
    <xdr:to>
      <xdr:col>12</xdr:col>
      <xdr:colOff>508223</xdr:colOff>
      <xdr:row>26</xdr:row>
      <xdr:rowOff>470102</xdr:rowOff>
    </xdr:to>
    <xdr:pic>
      <xdr:nvPicPr>
        <xdr:cNvPr id="32" name="Picture 31">
          <a:extLst>
            <a:ext uri="{FF2B5EF4-FFF2-40B4-BE49-F238E27FC236}">
              <a16:creationId xmlns:a16="http://schemas.microsoft.com/office/drawing/2014/main" id="{DFA50369-FDE4-425F-BB8B-A32A47BCC48C}"/>
            </a:ext>
          </a:extLst>
        </xdr:cNvPr>
        <xdr:cNvPicPr>
          <a:picLocks noChangeAspect="1"/>
        </xdr:cNvPicPr>
      </xdr:nvPicPr>
      <xdr:blipFill>
        <a:blip xmlns:r="http://schemas.openxmlformats.org/officeDocument/2006/relationships" r:embed="rId15"/>
        <a:stretch>
          <a:fillRect/>
        </a:stretch>
      </xdr:blipFill>
      <xdr:spPr>
        <a:xfrm>
          <a:off x="10154652" y="14897100"/>
          <a:ext cx="456421" cy="412952"/>
        </a:xfrm>
        <a:prstGeom prst="rect">
          <a:avLst/>
        </a:prstGeom>
      </xdr:spPr>
    </xdr:pic>
    <xdr:clientData/>
  </xdr:twoCellAnchor>
  <xdr:twoCellAnchor editAs="oneCell">
    <xdr:from>
      <xdr:col>12</xdr:col>
      <xdr:colOff>133351</xdr:colOff>
      <xdr:row>25</xdr:row>
      <xdr:rowOff>19050</xdr:rowOff>
    </xdr:from>
    <xdr:to>
      <xdr:col>12</xdr:col>
      <xdr:colOff>508001</xdr:colOff>
      <xdr:row>25</xdr:row>
      <xdr:rowOff>476702</xdr:rowOff>
    </xdr:to>
    <xdr:pic>
      <xdr:nvPicPr>
        <xdr:cNvPr id="33" name="Picture 32">
          <a:extLst>
            <a:ext uri="{FF2B5EF4-FFF2-40B4-BE49-F238E27FC236}">
              <a16:creationId xmlns:a16="http://schemas.microsoft.com/office/drawing/2014/main" id="{3E1DB9D3-7CB9-5D5F-EED6-8406E475747E}"/>
            </a:ext>
          </a:extLst>
        </xdr:cNvPr>
        <xdr:cNvPicPr>
          <a:picLocks noChangeAspect="1"/>
        </xdr:cNvPicPr>
      </xdr:nvPicPr>
      <xdr:blipFill>
        <a:blip xmlns:r="http://schemas.openxmlformats.org/officeDocument/2006/relationships" r:embed="rId16"/>
        <a:stretch>
          <a:fillRect/>
        </a:stretch>
      </xdr:blipFill>
      <xdr:spPr>
        <a:xfrm>
          <a:off x="10236201" y="14351000"/>
          <a:ext cx="374650" cy="4576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203201</xdr:colOff>
      <xdr:row>16</xdr:row>
      <xdr:rowOff>14711</xdr:rowOff>
    </xdr:from>
    <xdr:to>
      <xdr:col>16</xdr:col>
      <xdr:colOff>450851</xdr:colOff>
      <xdr:row>16</xdr:row>
      <xdr:rowOff>613199</xdr:rowOff>
    </xdr:to>
    <xdr:pic>
      <xdr:nvPicPr>
        <xdr:cNvPr id="2" name="Picture 1">
          <a:extLst>
            <a:ext uri="{FF2B5EF4-FFF2-40B4-BE49-F238E27FC236}">
              <a16:creationId xmlns:a16="http://schemas.microsoft.com/office/drawing/2014/main" id="{86F21B67-D442-BC37-DEA7-114148E00868}"/>
            </a:ext>
          </a:extLst>
        </xdr:cNvPr>
        <xdr:cNvPicPr>
          <a:picLocks noChangeAspect="1"/>
        </xdr:cNvPicPr>
      </xdr:nvPicPr>
      <xdr:blipFill>
        <a:blip xmlns:r="http://schemas.openxmlformats.org/officeDocument/2006/relationships" r:embed="rId1"/>
        <a:stretch>
          <a:fillRect/>
        </a:stretch>
      </xdr:blipFill>
      <xdr:spPr>
        <a:xfrm>
          <a:off x="14001751" y="8187161"/>
          <a:ext cx="247650" cy="598488"/>
        </a:xfrm>
        <a:prstGeom prst="rect">
          <a:avLst/>
        </a:prstGeom>
      </xdr:spPr>
    </xdr:pic>
    <xdr:clientData/>
  </xdr:twoCellAnchor>
  <xdr:twoCellAnchor editAs="oneCell">
    <xdr:from>
      <xdr:col>16</xdr:col>
      <xdr:colOff>107951</xdr:colOff>
      <xdr:row>14</xdr:row>
      <xdr:rowOff>23945</xdr:rowOff>
    </xdr:from>
    <xdr:to>
      <xdr:col>16</xdr:col>
      <xdr:colOff>457201</xdr:colOff>
      <xdr:row>14</xdr:row>
      <xdr:rowOff>625665</xdr:rowOff>
    </xdr:to>
    <xdr:pic>
      <xdr:nvPicPr>
        <xdr:cNvPr id="4" name="Picture 3">
          <a:extLst>
            <a:ext uri="{FF2B5EF4-FFF2-40B4-BE49-F238E27FC236}">
              <a16:creationId xmlns:a16="http://schemas.microsoft.com/office/drawing/2014/main" id="{0C3A7876-B7B0-6EA7-3FF4-231A650D5755}"/>
            </a:ext>
          </a:extLst>
        </xdr:cNvPr>
        <xdr:cNvPicPr>
          <a:picLocks noChangeAspect="1"/>
        </xdr:cNvPicPr>
      </xdr:nvPicPr>
      <xdr:blipFill>
        <a:blip xmlns:r="http://schemas.openxmlformats.org/officeDocument/2006/relationships" r:embed="rId2"/>
        <a:stretch>
          <a:fillRect/>
        </a:stretch>
      </xdr:blipFill>
      <xdr:spPr>
        <a:xfrm>
          <a:off x="13906501" y="7561395"/>
          <a:ext cx="349250" cy="601720"/>
        </a:xfrm>
        <a:prstGeom prst="rect">
          <a:avLst/>
        </a:prstGeom>
      </xdr:spPr>
    </xdr:pic>
    <xdr:clientData/>
  </xdr:twoCellAnchor>
  <xdr:twoCellAnchor editAs="oneCell">
    <xdr:from>
      <xdr:col>16</xdr:col>
      <xdr:colOff>203200</xdr:colOff>
      <xdr:row>13</xdr:row>
      <xdr:rowOff>44450</xdr:rowOff>
    </xdr:from>
    <xdr:to>
      <xdr:col>16</xdr:col>
      <xdr:colOff>413391</xdr:colOff>
      <xdr:row>13</xdr:row>
      <xdr:rowOff>622475</xdr:rowOff>
    </xdr:to>
    <xdr:pic>
      <xdr:nvPicPr>
        <xdr:cNvPr id="6" name="Picture 5">
          <a:extLst>
            <a:ext uri="{FF2B5EF4-FFF2-40B4-BE49-F238E27FC236}">
              <a16:creationId xmlns:a16="http://schemas.microsoft.com/office/drawing/2014/main" id="{54D1E76B-B799-465B-862A-F6440B5FA97C}"/>
            </a:ext>
          </a:extLst>
        </xdr:cNvPr>
        <xdr:cNvPicPr>
          <a:picLocks noChangeAspect="1"/>
        </xdr:cNvPicPr>
      </xdr:nvPicPr>
      <xdr:blipFill>
        <a:blip xmlns:r="http://schemas.openxmlformats.org/officeDocument/2006/relationships" r:embed="rId3"/>
        <a:stretch>
          <a:fillRect/>
        </a:stretch>
      </xdr:blipFill>
      <xdr:spPr>
        <a:xfrm>
          <a:off x="14001750" y="6946900"/>
          <a:ext cx="210191" cy="578025"/>
        </a:xfrm>
        <a:prstGeom prst="rect">
          <a:avLst/>
        </a:prstGeom>
      </xdr:spPr>
    </xdr:pic>
    <xdr:clientData/>
  </xdr:twoCellAnchor>
  <xdr:twoCellAnchor editAs="oneCell">
    <xdr:from>
      <xdr:col>16</xdr:col>
      <xdr:colOff>203200</xdr:colOff>
      <xdr:row>12</xdr:row>
      <xdr:rowOff>19050</xdr:rowOff>
    </xdr:from>
    <xdr:to>
      <xdr:col>16</xdr:col>
      <xdr:colOff>413391</xdr:colOff>
      <xdr:row>12</xdr:row>
      <xdr:rowOff>597075</xdr:rowOff>
    </xdr:to>
    <xdr:pic>
      <xdr:nvPicPr>
        <xdr:cNvPr id="7" name="Picture 6">
          <a:extLst>
            <a:ext uri="{FF2B5EF4-FFF2-40B4-BE49-F238E27FC236}">
              <a16:creationId xmlns:a16="http://schemas.microsoft.com/office/drawing/2014/main" id="{CC23C172-17E3-465A-955B-C6679DEA0FA3}"/>
            </a:ext>
          </a:extLst>
        </xdr:cNvPr>
        <xdr:cNvPicPr>
          <a:picLocks noChangeAspect="1"/>
        </xdr:cNvPicPr>
      </xdr:nvPicPr>
      <xdr:blipFill>
        <a:blip xmlns:r="http://schemas.openxmlformats.org/officeDocument/2006/relationships" r:embed="rId3"/>
        <a:stretch>
          <a:fillRect/>
        </a:stretch>
      </xdr:blipFill>
      <xdr:spPr>
        <a:xfrm>
          <a:off x="14001750" y="6286500"/>
          <a:ext cx="210191" cy="578025"/>
        </a:xfrm>
        <a:prstGeom prst="rect">
          <a:avLst/>
        </a:prstGeom>
      </xdr:spPr>
    </xdr:pic>
    <xdr:clientData/>
  </xdr:twoCellAnchor>
  <xdr:twoCellAnchor editAs="oneCell">
    <xdr:from>
      <xdr:col>16</xdr:col>
      <xdr:colOff>171450</xdr:colOff>
      <xdr:row>15</xdr:row>
      <xdr:rowOff>12240</xdr:rowOff>
    </xdr:from>
    <xdr:to>
      <xdr:col>16</xdr:col>
      <xdr:colOff>400050</xdr:colOff>
      <xdr:row>15</xdr:row>
      <xdr:rowOff>613048</xdr:rowOff>
    </xdr:to>
    <xdr:pic>
      <xdr:nvPicPr>
        <xdr:cNvPr id="8" name="Picture 7">
          <a:extLst>
            <a:ext uri="{FF2B5EF4-FFF2-40B4-BE49-F238E27FC236}">
              <a16:creationId xmlns:a16="http://schemas.microsoft.com/office/drawing/2014/main" id="{F3FD4CA5-9DC7-0838-182C-10EF0C48A177}"/>
            </a:ext>
          </a:extLst>
        </xdr:cNvPr>
        <xdr:cNvPicPr>
          <a:picLocks noChangeAspect="1"/>
        </xdr:cNvPicPr>
      </xdr:nvPicPr>
      <xdr:blipFill>
        <a:blip xmlns:r="http://schemas.openxmlformats.org/officeDocument/2006/relationships" r:embed="rId4"/>
        <a:stretch>
          <a:fillRect/>
        </a:stretch>
      </xdr:blipFill>
      <xdr:spPr>
        <a:xfrm>
          <a:off x="13970000" y="8184690"/>
          <a:ext cx="228600" cy="600808"/>
        </a:xfrm>
        <a:prstGeom prst="rect">
          <a:avLst/>
        </a:prstGeom>
      </xdr:spPr>
    </xdr:pic>
    <xdr:clientData/>
  </xdr:twoCellAnchor>
  <xdr:twoCellAnchor editAs="oneCell">
    <xdr:from>
      <xdr:col>16</xdr:col>
      <xdr:colOff>57150</xdr:colOff>
      <xdr:row>1</xdr:row>
      <xdr:rowOff>101601</xdr:rowOff>
    </xdr:from>
    <xdr:to>
      <xdr:col>16</xdr:col>
      <xdr:colOff>543584</xdr:colOff>
      <xdr:row>1</xdr:row>
      <xdr:rowOff>546101</xdr:rowOff>
    </xdr:to>
    <xdr:pic>
      <xdr:nvPicPr>
        <xdr:cNvPr id="3" name="Picture 2">
          <a:extLst>
            <a:ext uri="{FF2B5EF4-FFF2-40B4-BE49-F238E27FC236}">
              <a16:creationId xmlns:a16="http://schemas.microsoft.com/office/drawing/2014/main" id="{7C012EEA-D38A-AEA6-277A-57DDCA44BF91}"/>
            </a:ext>
          </a:extLst>
        </xdr:cNvPr>
        <xdr:cNvPicPr>
          <a:picLocks noChangeAspect="1"/>
        </xdr:cNvPicPr>
      </xdr:nvPicPr>
      <xdr:blipFill>
        <a:blip xmlns:r="http://schemas.openxmlformats.org/officeDocument/2006/relationships" r:embed="rId5"/>
        <a:stretch>
          <a:fillRect/>
        </a:stretch>
      </xdr:blipFill>
      <xdr:spPr>
        <a:xfrm>
          <a:off x="13855700" y="469901"/>
          <a:ext cx="486434" cy="444500"/>
        </a:xfrm>
        <a:prstGeom prst="rect">
          <a:avLst/>
        </a:prstGeom>
      </xdr:spPr>
    </xdr:pic>
    <xdr:clientData/>
  </xdr:twoCellAnchor>
  <xdr:twoCellAnchor editAs="oneCell">
    <xdr:from>
      <xdr:col>16</xdr:col>
      <xdr:colOff>76200</xdr:colOff>
      <xdr:row>2</xdr:row>
      <xdr:rowOff>57150</xdr:rowOff>
    </xdr:from>
    <xdr:to>
      <xdr:col>16</xdr:col>
      <xdr:colOff>553585</xdr:colOff>
      <xdr:row>2</xdr:row>
      <xdr:rowOff>615950</xdr:rowOff>
    </xdr:to>
    <xdr:pic>
      <xdr:nvPicPr>
        <xdr:cNvPr id="5" name="Picture 4">
          <a:extLst>
            <a:ext uri="{FF2B5EF4-FFF2-40B4-BE49-F238E27FC236}">
              <a16:creationId xmlns:a16="http://schemas.microsoft.com/office/drawing/2014/main" id="{393B96B4-B583-2BD4-6F73-232246868705}"/>
            </a:ext>
          </a:extLst>
        </xdr:cNvPr>
        <xdr:cNvPicPr>
          <a:picLocks noChangeAspect="1"/>
        </xdr:cNvPicPr>
      </xdr:nvPicPr>
      <xdr:blipFill>
        <a:blip xmlns:r="http://schemas.openxmlformats.org/officeDocument/2006/relationships" r:embed="rId6"/>
        <a:stretch>
          <a:fillRect/>
        </a:stretch>
      </xdr:blipFill>
      <xdr:spPr>
        <a:xfrm>
          <a:off x="13874750" y="1060450"/>
          <a:ext cx="477385" cy="558800"/>
        </a:xfrm>
        <a:prstGeom prst="rect">
          <a:avLst/>
        </a:prstGeom>
      </xdr:spPr>
    </xdr:pic>
    <xdr:clientData/>
  </xdr:twoCellAnchor>
  <xdr:twoCellAnchor editAs="oneCell">
    <xdr:from>
      <xdr:col>16</xdr:col>
      <xdr:colOff>171451</xdr:colOff>
      <xdr:row>3</xdr:row>
      <xdr:rowOff>22614</xdr:rowOff>
    </xdr:from>
    <xdr:to>
      <xdr:col>16</xdr:col>
      <xdr:colOff>501651</xdr:colOff>
      <xdr:row>3</xdr:row>
      <xdr:rowOff>613056</xdr:rowOff>
    </xdr:to>
    <xdr:pic>
      <xdr:nvPicPr>
        <xdr:cNvPr id="9" name="Picture 8">
          <a:extLst>
            <a:ext uri="{FF2B5EF4-FFF2-40B4-BE49-F238E27FC236}">
              <a16:creationId xmlns:a16="http://schemas.microsoft.com/office/drawing/2014/main" id="{BB090BFD-63CB-B6A3-6212-6859A2E40454}"/>
            </a:ext>
          </a:extLst>
        </xdr:cNvPr>
        <xdr:cNvPicPr>
          <a:picLocks noChangeAspect="1"/>
        </xdr:cNvPicPr>
      </xdr:nvPicPr>
      <xdr:blipFill>
        <a:blip xmlns:r="http://schemas.openxmlformats.org/officeDocument/2006/relationships" r:embed="rId7"/>
        <a:stretch>
          <a:fillRect/>
        </a:stretch>
      </xdr:blipFill>
      <xdr:spPr>
        <a:xfrm>
          <a:off x="13970001" y="1660914"/>
          <a:ext cx="330200" cy="590442"/>
        </a:xfrm>
        <a:prstGeom prst="rect">
          <a:avLst/>
        </a:prstGeom>
      </xdr:spPr>
    </xdr:pic>
    <xdr:clientData/>
  </xdr:twoCellAnchor>
  <xdr:twoCellAnchor editAs="oneCell">
    <xdr:from>
      <xdr:col>16</xdr:col>
      <xdr:colOff>158750</xdr:colOff>
      <xdr:row>5</xdr:row>
      <xdr:rowOff>69850</xdr:rowOff>
    </xdr:from>
    <xdr:to>
      <xdr:col>16</xdr:col>
      <xdr:colOff>482600</xdr:colOff>
      <xdr:row>5</xdr:row>
      <xdr:rowOff>557972</xdr:rowOff>
    </xdr:to>
    <xdr:pic>
      <xdr:nvPicPr>
        <xdr:cNvPr id="10" name="Picture 9">
          <a:extLst>
            <a:ext uri="{FF2B5EF4-FFF2-40B4-BE49-F238E27FC236}">
              <a16:creationId xmlns:a16="http://schemas.microsoft.com/office/drawing/2014/main" id="{B7D43752-AEB0-E9FA-494B-9289A1E1348D}"/>
            </a:ext>
          </a:extLst>
        </xdr:cNvPr>
        <xdr:cNvPicPr>
          <a:picLocks noChangeAspect="1"/>
        </xdr:cNvPicPr>
      </xdr:nvPicPr>
      <xdr:blipFill>
        <a:blip xmlns:r="http://schemas.openxmlformats.org/officeDocument/2006/relationships" r:embed="rId8"/>
        <a:stretch>
          <a:fillRect/>
        </a:stretch>
      </xdr:blipFill>
      <xdr:spPr>
        <a:xfrm>
          <a:off x="13957300" y="2343150"/>
          <a:ext cx="323850" cy="488122"/>
        </a:xfrm>
        <a:prstGeom prst="rect">
          <a:avLst/>
        </a:prstGeom>
      </xdr:spPr>
    </xdr:pic>
    <xdr:clientData/>
  </xdr:twoCellAnchor>
  <xdr:twoCellAnchor editAs="oneCell">
    <xdr:from>
      <xdr:col>16</xdr:col>
      <xdr:colOff>171450</xdr:colOff>
      <xdr:row>9</xdr:row>
      <xdr:rowOff>31989</xdr:rowOff>
    </xdr:from>
    <xdr:to>
      <xdr:col>16</xdr:col>
      <xdr:colOff>406400</xdr:colOff>
      <xdr:row>9</xdr:row>
      <xdr:rowOff>603489</xdr:rowOff>
    </xdr:to>
    <xdr:pic>
      <xdr:nvPicPr>
        <xdr:cNvPr id="11" name="Picture 10">
          <a:extLst>
            <a:ext uri="{FF2B5EF4-FFF2-40B4-BE49-F238E27FC236}">
              <a16:creationId xmlns:a16="http://schemas.microsoft.com/office/drawing/2014/main" id="{D9A161DE-9612-86FF-27B4-0E07DE011735}"/>
            </a:ext>
          </a:extLst>
        </xdr:cNvPr>
        <xdr:cNvPicPr>
          <a:picLocks noChangeAspect="1"/>
        </xdr:cNvPicPr>
      </xdr:nvPicPr>
      <xdr:blipFill>
        <a:blip xmlns:r="http://schemas.openxmlformats.org/officeDocument/2006/relationships" r:embed="rId9"/>
        <a:stretch>
          <a:fillRect/>
        </a:stretch>
      </xdr:blipFill>
      <xdr:spPr>
        <a:xfrm>
          <a:off x="13970000" y="4210289"/>
          <a:ext cx="234950" cy="571500"/>
        </a:xfrm>
        <a:prstGeom prst="rect">
          <a:avLst/>
        </a:prstGeom>
      </xdr:spPr>
    </xdr:pic>
    <xdr:clientData/>
  </xdr:twoCellAnchor>
  <xdr:twoCellAnchor editAs="oneCell">
    <xdr:from>
      <xdr:col>16</xdr:col>
      <xdr:colOff>234950</xdr:colOff>
      <xdr:row>6</xdr:row>
      <xdr:rowOff>0</xdr:rowOff>
    </xdr:from>
    <xdr:to>
      <xdr:col>16</xdr:col>
      <xdr:colOff>438173</xdr:colOff>
      <xdr:row>6</xdr:row>
      <xdr:rowOff>603511</xdr:rowOff>
    </xdr:to>
    <xdr:pic>
      <xdr:nvPicPr>
        <xdr:cNvPr id="13" name="Picture 12">
          <a:extLst>
            <a:ext uri="{FF2B5EF4-FFF2-40B4-BE49-F238E27FC236}">
              <a16:creationId xmlns:a16="http://schemas.microsoft.com/office/drawing/2014/main" id="{16106B56-54CA-6868-2310-935112FFA874}"/>
            </a:ext>
          </a:extLst>
        </xdr:cNvPr>
        <xdr:cNvPicPr>
          <a:picLocks noChangeAspect="1"/>
        </xdr:cNvPicPr>
      </xdr:nvPicPr>
      <xdr:blipFill>
        <a:blip xmlns:r="http://schemas.openxmlformats.org/officeDocument/2006/relationships" r:embed="rId10"/>
        <a:stretch>
          <a:fillRect/>
        </a:stretch>
      </xdr:blipFill>
      <xdr:spPr>
        <a:xfrm>
          <a:off x="14033500" y="2908300"/>
          <a:ext cx="203223" cy="603511"/>
        </a:xfrm>
        <a:prstGeom prst="rect">
          <a:avLst/>
        </a:prstGeom>
      </xdr:spPr>
    </xdr:pic>
    <xdr:clientData/>
  </xdr:twoCellAnchor>
  <xdr:twoCellAnchor editAs="oneCell">
    <xdr:from>
      <xdr:col>16</xdr:col>
      <xdr:colOff>215901</xdr:colOff>
      <xdr:row>10</xdr:row>
      <xdr:rowOff>25656</xdr:rowOff>
    </xdr:from>
    <xdr:to>
      <xdr:col>16</xdr:col>
      <xdr:colOff>355601</xdr:colOff>
      <xdr:row>11</xdr:row>
      <xdr:rowOff>3432</xdr:rowOff>
    </xdr:to>
    <xdr:pic>
      <xdr:nvPicPr>
        <xdr:cNvPr id="14" name="Picture 13">
          <a:extLst>
            <a:ext uri="{FF2B5EF4-FFF2-40B4-BE49-F238E27FC236}">
              <a16:creationId xmlns:a16="http://schemas.microsoft.com/office/drawing/2014/main" id="{68A14468-03E4-DDE9-12A3-E9743ACAF69D}"/>
            </a:ext>
          </a:extLst>
        </xdr:cNvPr>
        <xdr:cNvPicPr>
          <a:picLocks noChangeAspect="1"/>
        </xdr:cNvPicPr>
      </xdr:nvPicPr>
      <xdr:blipFill>
        <a:blip xmlns:r="http://schemas.openxmlformats.org/officeDocument/2006/relationships" r:embed="rId11"/>
        <a:stretch>
          <a:fillRect/>
        </a:stretch>
      </xdr:blipFill>
      <xdr:spPr>
        <a:xfrm>
          <a:off x="14014451" y="4838956"/>
          <a:ext cx="139700" cy="612776"/>
        </a:xfrm>
        <a:prstGeom prst="rect">
          <a:avLst/>
        </a:prstGeom>
      </xdr:spPr>
    </xdr:pic>
    <xdr:clientData/>
  </xdr:twoCellAnchor>
  <xdr:twoCellAnchor editAs="oneCell">
    <xdr:from>
      <xdr:col>16</xdr:col>
      <xdr:colOff>222250</xdr:colOff>
      <xdr:row>11</xdr:row>
      <xdr:rowOff>74276</xdr:rowOff>
    </xdr:from>
    <xdr:to>
      <xdr:col>16</xdr:col>
      <xdr:colOff>342900</xdr:colOff>
      <xdr:row>11</xdr:row>
      <xdr:rowOff>609842</xdr:rowOff>
    </xdr:to>
    <xdr:pic>
      <xdr:nvPicPr>
        <xdr:cNvPr id="15" name="Picture 14">
          <a:extLst>
            <a:ext uri="{FF2B5EF4-FFF2-40B4-BE49-F238E27FC236}">
              <a16:creationId xmlns:a16="http://schemas.microsoft.com/office/drawing/2014/main" id="{31DD0808-E5C4-0EDB-295A-86CBAE475A89}"/>
            </a:ext>
          </a:extLst>
        </xdr:cNvPr>
        <xdr:cNvPicPr>
          <a:picLocks noChangeAspect="1"/>
        </xdr:cNvPicPr>
      </xdr:nvPicPr>
      <xdr:blipFill>
        <a:blip xmlns:r="http://schemas.openxmlformats.org/officeDocument/2006/relationships" r:embed="rId12"/>
        <a:stretch>
          <a:fillRect/>
        </a:stretch>
      </xdr:blipFill>
      <xdr:spPr>
        <a:xfrm>
          <a:off x="14020800" y="5522576"/>
          <a:ext cx="120650" cy="535566"/>
        </a:xfrm>
        <a:prstGeom prst="rect">
          <a:avLst/>
        </a:prstGeom>
      </xdr:spPr>
    </xdr:pic>
    <xdr:clientData/>
  </xdr:twoCellAnchor>
  <xdr:twoCellAnchor editAs="oneCell">
    <xdr:from>
      <xdr:col>16</xdr:col>
      <xdr:colOff>247650</xdr:colOff>
      <xdr:row>8</xdr:row>
      <xdr:rowOff>57150</xdr:rowOff>
    </xdr:from>
    <xdr:to>
      <xdr:col>16</xdr:col>
      <xdr:colOff>368769</xdr:colOff>
      <xdr:row>8</xdr:row>
      <xdr:rowOff>571907</xdr:rowOff>
    </xdr:to>
    <xdr:pic>
      <xdr:nvPicPr>
        <xdr:cNvPr id="16" name="Picture 15">
          <a:extLst>
            <a:ext uri="{FF2B5EF4-FFF2-40B4-BE49-F238E27FC236}">
              <a16:creationId xmlns:a16="http://schemas.microsoft.com/office/drawing/2014/main" id="{394AA241-A0D8-9CE3-C648-8DB53F0835D0}"/>
            </a:ext>
          </a:extLst>
        </xdr:cNvPr>
        <xdr:cNvPicPr>
          <a:picLocks noChangeAspect="1"/>
        </xdr:cNvPicPr>
      </xdr:nvPicPr>
      <xdr:blipFill>
        <a:blip xmlns:r="http://schemas.openxmlformats.org/officeDocument/2006/relationships" r:embed="rId13"/>
        <a:stretch>
          <a:fillRect/>
        </a:stretch>
      </xdr:blipFill>
      <xdr:spPr>
        <a:xfrm>
          <a:off x="14046200" y="3600450"/>
          <a:ext cx="121119" cy="514757"/>
        </a:xfrm>
        <a:prstGeom prst="rect">
          <a:avLst/>
        </a:prstGeom>
      </xdr:spPr>
    </xdr:pic>
    <xdr:clientData/>
  </xdr:twoCellAnchor>
  <xdr:oneCellAnchor>
    <xdr:from>
      <xdr:col>16</xdr:col>
      <xdr:colOff>171451</xdr:colOff>
      <xdr:row>4</xdr:row>
      <xdr:rowOff>22614</xdr:rowOff>
    </xdr:from>
    <xdr:ext cx="330200" cy="590442"/>
    <xdr:pic>
      <xdr:nvPicPr>
        <xdr:cNvPr id="12" name="Picture 11">
          <a:extLst>
            <a:ext uri="{FF2B5EF4-FFF2-40B4-BE49-F238E27FC236}">
              <a16:creationId xmlns:a16="http://schemas.microsoft.com/office/drawing/2014/main" id="{501AFE80-3263-4FDE-BA97-57DF2670ADB4}"/>
            </a:ext>
          </a:extLst>
        </xdr:cNvPr>
        <xdr:cNvPicPr>
          <a:picLocks noChangeAspect="1"/>
        </xdr:cNvPicPr>
      </xdr:nvPicPr>
      <xdr:blipFill>
        <a:blip xmlns:r="http://schemas.openxmlformats.org/officeDocument/2006/relationships" r:embed="rId7"/>
        <a:stretch>
          <a:fillRect/>
        </a:stretch>
      </xdr:blipFill>
      <xdr:spPr>
        <a:xfrm>
          <a:off x="13970001" y="1660914"/>
          <a:ext cx="330200" cy="590442"/>
        </a:xfrm>
        <a:prstGeom prst="rect">
          <a:avLst/>
        </a:prstGeom>
      </xdr:spPr>
    </xdr:pic>
    <xdr:clientData/>
  </xdr:oneCellAnchor>
  <xdr:oneCellAnchor>
    <xdr:from>
      <xdr:col>16</xdr:col>
      <xdr:colOff>234950</xdr:colOff>
      <xdr:row>7</xdr:row>
      <xdr:rowOff>0</xdr:rowOff>
    </xdr:from>
    <xdr:ext cx="203223" cy="603511"/>
    <xdr:pic>
      <xdr:nvPicPr>
        <xdr:cNvPr id="17" name="Picture 16">
          <a:extLst>
            <a:ext uri="{FF2B5EF4-FFF2-40B4-BE49-F238E27FC236}">
              <a16:creationId xmlns:a16="http://schemas.microsoft.com/office/drawing/2014/main" id="{7A70C0A9-BD54-4941-BB60-89A80E627878}"/>
            </a:ext>
          </a:extLst>
        </xdr:cNvPr>
        <xdr:cNvPicPr>
          <a:picLocks noChangeAspect="1"/>
        </xdr:cNvPicPr>
      </xdr:nvPicPr>
      <xdr:blipFill>
        <a:blip xmlns:r="http://schemas.openxmlformats.org/officeDocument/2006/relationships" r:embed="rId10"/>
        <a:stretch>
          <a:fillRect/>
        </a:stretch>
      </xdr:blipFill>
      <xdr:spPr>
        <a:xfrm>
          <a:off x="14033500" y="3543300"/>
          <a:ext cx="203223" cy="60351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16</xdr:col>
      <xdr:colOff>177801</xdr:colOff>
      <xdr:row>8</xdr:row>
      <xdr:rowOff>133350</xdr:rowOff>
    </xdr:from>
    <xdr:to>
      <xdr:col>16</xdr:col>
      <xdr:colOff>395468</xdr:colOff>
      <xdr:row>8</xdr:row>
      <xdr:rowOff>536760</xdr:rowOff>
    </xdr:to>
    <xdr:pic>
      <xdr:nvPicPr>
        <xdr:cNvPr id="2" name="Picture 1">
          <a:extLst>
            <a:ext uri="{FF2B5EF4-FFF2-40B4-BE49-F238E27FC236}">
              <a16:creationId xmlns:a16="http://schemas.microsoft.com/office/drawing/2014/main" id="{659CA031-BC29-71C3-6B28-620A36C32A1E}"/>
            </a:ext>
          </a:extLst>
        </xdr:cNvPr>
        <xdr:cNvPicPr>
          <a:picLocks noChangeAspect="1"/>
        </xdr:cNvPicPr>
      </xdr:nvPicPr>
      <xdr:blipFill>
        <a:blip xmlns:r="http://schemas.openxmlformats.org/officeDocument/2006/relationships" r:embed="rId1"/>
        <a:stretch>
          <a:fillRect/>
        </a:stretch>
      </xdr:blipFill>
      <xdr:spPr>
        <a:xfrm>
          <a:off x="12744451" y="5130800"/>
          <a:ext cx="217667" cy="403410"/>
        </a:xfrm>
        <a:prstGeom prst="rect">
          <a:avLst/>
        </a:prstGeom>
      </xdr:spPr>
    </xdr:pic>
    <xdr:clientData/>
  </xdr:twoCellAnchor>
  <xdr:twoCellAnchor editAs="oneCell">
    <xdr:from>
      <xdr:col>16</xdr:col>
      <xdr:colOff>177800</xdr:colOff>
      <xdr:row>9</xdr:row>
      <xdr:rowOff>80829</xdr:rowOff>
    </xdr:from>
    <xdr:to>
      <xdr:col>16</xdr:col>
      <xdr:colOff>406400</xdr:colOff>
      <xdr:row>9</xdr:row>
      <xdr:rowOff>527271</xdr:rowOff>
    </xdr:to>
    <xdr:pic>
      <xdr:nvPicPr>
        <xdr:cNvPr id="3" name="Picture 2">
          <a:extLst>
            <a:ext uri="{FF2B5EF4-FFF2-40B4-BE49-F238E27FC236}">
              <a16:creationId xmlns:a16="http://schemas.microsoft.com/office/drawing/2014/main" id="{6BBD9A3B-AF40-6E90-5AC6-96256EBA6563}"/>
            </a:ext>
          </a:extLst>
        </xdr:cNvPr>
        <xdr:cNvPicPr>
          <a:picLocks noChangeAspect="1"/>
        </xdr:cNvPicPr>
      </xdr:nvPicPr>
      <xdr:blipFill>
        <a:blip xmlns:r="http://schemas.openxmlformats.org/officeDocument/2006/relationships" r:embed="rId2"/>
        <a:stretch>
          <a:fillRect/>
        </a:stretch>
      </xdr:blipFill>
      <xdr:spPr>
        <a:xfrm>
          <a:off x="12744450" y="5713279"/>
          <a:ext cx="228600" cy="446442"/>
        </a:xfrm>
        <a:prstGeom prst="rect">
          <a:avLst/>
        </a:prstGeom>
      </xdr:spPr>
    </xdr:pic>
    <xdr:clientData/>
  </xdr:twoCellAnchor>
  <xdr:twoCellAnchor editAs="oneCell">
    <xdr:from>
      <xdr:col>16</xdr:col>
      <xdr:colOff>203201</xdr:colOff>
      <xdr:row>10</xdr:row>
      <xdr:rowOff>74434</xdr:rowOff>
    </xdr:from>
    <xdr:to>
      <xdr:col>16</xdr:col>
      <xdr:colOff>400051</xdr:colOff>
      <xdr:row>10</xdr:row>
      <xdr:rowOff>520947</xdr:rowOff>
    </xdr:to>
    <xdr:pic>
      <xdr:nvPicPr>
        <xdr:cNvPr id="4" name="Picture 3">
          <a:extLst>
            <a:ext uri="{FF2B5EF4-FFF2-40B4-BE49-F238E27FC236}">
              <a16:creationId xmlns:a16="http://schemas.microsoft.com/office/drawing/2014/main" id="{AE66AF9B-B85C-E1F2-4037-F51746A986EA}"/>
            </a:ext>
          </a:extLst>
        </xdr:cNvPr>
        <xdr:cNvPicPr>
          <a:picLocks noChangeAspect="1"/>
        </xdr:cNvPicPr>
      </xdr:nvPicPr>
      <xdr:blipFill>
        <a:blip xmlns:r="http://schemas.openxmlformats.org/officeDocument/2006/relationships" r:embed="rId3"/>
        <a:stretch>
          <a:fillRect/>
        </a:stretch>
      </xdr:blipFill>
      <xdr:spPr>
        <a:xfrm>
          <a:off x="12769851" y="6341884"/>
          <a:ext cx="196850" cy="446513"/>
        </a:xfrm>
        <a:prstGeom prst="rect">
          <a:avLst/>
        </a:prstGeom>
      </xdr:spPr>
    </xdr:pic>
    <xdr:clientData/>
  </xdr:twoCellAnchor>
  <xdr:twoCellAnchor editAs="oneCell">
    <xdr:from>
      <xdr:col>16</xdr:col>
      <xdr:colOff>190501</xdr:colOff>
      <xdr:row>11</xdr:row>
      <xdr:rowOff>92353</xdr:rowOff>
    </xdr:from>
    <xdr:to>
      <xdr:col>16</xdr:col>
      <xdr:colOff>412751</xdr:colOff>
      <xdr:row>11</xdr:row>
      <xdr:rowOff>581303</xdr:rowOff>
    </xdr:to>
    <xdr:pic>
      <xdr:nvPicPr>
        <xdr:cNvPr id="5" name="Picture 4">
          <a:extLst>
            <a:ext uri="{FF2B5EF4-FFF2-40B4-BE49-F238E27FC236}">
              <a16:creationId xmlns:a16="http://schemas.microsoft.com/office/drawing/2014/main" id="{49A7BFE1-4E03-2C6C-4A21-3546812AE842}"/>
            </a:ext>
          </a:extLst>
        </xdr:cNvPr>
        <xdr:cNvPicPr>
          <a:picLocks noChangeAspect="1"/>
        </xdr:cNvPicPr>
      </xdr:nvPicPr>
      <xdr:blipFill>
        <a:blip xmlns:r="http://schemas.openxmlformats.org/officeDocument/2006/relationships" r:embed="rId4"/>
        <a:stretch>
          <a:fillRect/>
        </a:stretch>
      </xdr:blipFill>
      <xdr:spPr>
        <a:xfrm>
          <a:off x="12757151" y="6994803"/>
          <a:ext cx="222250" cy="488950"/>
        </a:xfrm>
        <a:prstGeom prst="rect">
          <a:avLst/>
        </a:prstGeom>
      </xdr:spPr>
    </xdr:pic>
    <xdr:clientData/>
  </xdr:twoCellAnchor>
  <xdr:twoCellAnchor editAs="oneCell">
    <xdr:from>
      <xdr:col>16</xdr:col>
      <xdr:colOff>177801</xdr:colOff>
      <xdr:row>12</xdr:row>
      <xdr:rowOff>87173</xdr:rowOff>
    </xdr:from>
    <xdr:to>
      <xdr:col>16</xdr:col>
      <xdr:colOff>412751</xdr:colOff>
      <xdr:row>12</xdr:row>
      <xdr:rowOff>524033</xdr:rowOff>
    </xdr:to>
    <xdr:pic>
      <xdr:nvPicPr>
        <xdr:cNvPr id="6" name="Picture 5">
          <a:extLst>
            <a:ext uri="{FF2B5EF4-FFF2-40B4-BE49-F238E27FC236}">
              <a16:creationId xmlns:a16="http://schemas.microsoft.com/office/drawing/2014/main" id="{3420BBEF-3D4D-A550-C789-14656357F9AB}"/>
            </a:ext>
          </a:extLst>
        </xdr:cNvPr>
        <xdr:cNvPicPr>
          <a:picLocks noChangeAspect="1"/>
        </xdr:cNvPicPr>
      </xdr:nvPicPr>
      <xdr:blipFill>
        <a:blip xmlns:r="http://schemas.openxmlformats.org/officeDocument/2006/relationships" r:embed="rId5"/>
        <a:stretch>
          <a:fillRect/>
        </a:stretch>
      </xdr:blipFill>
      <xdr:spPr>
        <a:xfrm>
          <a:off x="12744451" y="7624623"/>
          <a:ext cx="234950" cy="436860"/>
        </a:xfrm>
        <a:prstGeom prst="rect">
          <a:avLst/>
        </a:prstGeom>
      </xdr:spPr>
    </xdr:pic>
    <xdr:clientData/>
  </xdr:twoCellAnchor>
  <xdr:twoCellAnchor editAs="oneCell">
    <xdr:from>
      <xdr:col>16</xdr:col>
      <xdr:colOff>184151</xdr:colOff>
      <xdr:row>13</xdr:row>
      <xdr:rowOff>61810</xdr:rowOff>
    </xdr:from>
    <xdr:to>
      <xdr:col>16</xdr:col>
      <xdr:colOff>393701</xdr:colOff>
      <xdr:row>13</xdr:row>
      <xdr:rowOff>543120</xdr:rowOff>
    </xdr:to>
    <xdr:pic>
      <xdr:nvPicPr>
        <xdr:cNvPr id="7" name="Picture 6">
          <a:extLst>
            <a:ext uri="{FF2B5EF4-FFF2-40B4-BE49-F238E27FC236}">
              <a16:creationId xmlns:a16="http://schemas.microsoft.com/office/drawing/2014/main" id="{45806AC4-D58C-922F-9F48-01E96E094AE5}"/>
            </a:ext>
          </a:extLst>
        </xdr:cNvPr>
        <xdr:cNvPicPr>
          <a:picLocks noChangeAspect="1"/>
        </xdr:cNvPicPr>
      </xdr:nvPicPr>
      <xdr:blipFill>
        <a:blip xmlns:r="http://schemas.openxmlformats.org/officeDocument/2006/relationships" r:embed="rId6"/>
        <a:stretch>
          <a:fillRect/>
        </a:stretch>
      </xdr:blipFill>
      <xdr:spPr>
        <a:xfrm>
          <a:off x="12750801" y="8234260"/>
          <a:ext cx="209550" cy="481310"/>
        </a:xfrm>
        <a:prstGeom prst="rect">
          <a:avLst/>
        </a:prstGeom>
      </xdr:spPr>
    </xdr:pic>
    <xdr:clientData/>
  </xdr:twoCellAnchor>
  <xdr:twoCellAnchor editAs="oneCell">
    <xdr:from>
      <xdr:col>16</xdr:col>
      <xdr:colOff>177800</xdr:colOff>
      <xdr:row>14</xdr:row>
      <xdr:rowOff>31982</xdr:rowOff>
    </xdr:from>
    <xdr:to>
      <xdr:col>16</xdr:col>
      <xdr:colOff>406400</xdr:colOff>
      <xdr:row>14</xdr:row>
      <xdr:rowOff>587607</xdr:rowOff>
    </xdr:to>
    <xdr:pic>
      <xdr:nvPicPr>
        <xdr:cNvPr id="8" name="Picture 7">
          <a:extLst>
            <a:ext uri="{FF2B5EF4-FFF2-40B4-BE49-F238E27FC236}">
              <a16:creationId xmlns:a16="http://schemas.microsoft.com/office/drawing/2014/main" id="{8FE688C3-2527-FAAD-A6B2-5A6A4CD6D20F}"/>
            </a:ext>
          </a:extLst>
        </xdr:cNvPr>
        <xdr:cNvPicPr>
          <a:picLocks noChangeAspect="1"/>
        </xdr:cNvPicPr>
      </xdr:nvPicPr>
      <xdr:blipFill>
        <a:blip xmlns:r="http://schemas.openxmlformats.org/officeDocument/2006/relationships" r:embed="rId7"/>
        <a:stretch>
          <a:fillRect/>
        </a:stretch>
      </xdr:blipFill>
      <xdr:spPr>
        <a:xfrm>
          <a:off x="12744450" y="8839432"/>
          <a:ext cx="228600" cy="555625"/>
        </a:xfrm>
        <a:prstGeom prst="rect">
          <a:avLst/>
        </a:prstGeom>
      </xdr:spPr>
    </xdr:pic>
    <xdr:clientData/>
  </xdr:twoCellAnchor>
  <xdr:twoCellAnchor editAs="oneCell">
    <xdr:from>
      <xdr:col>16</xdr:col>
      <xdr:colOff>63501</xdr:colOff>
      <xdr:row>1</xdr:row>
      <xdr:rowOff>69850</xdr:rowOff>
    </xdr:from>
    <xdr:to>
      <xdr:col>16</xdr:col>
      <xdr:colOff>527807</xdr:colOff>
      <xdr:row>1</xdr:row>
      <xdr:rowOff>539750</xdr:rowOff>
    </xdr:to>
    <xdr:pic>
      <xdr:nvPicPr>
        <xdr:cNvPr id="9" name="Picture 8">
          <a:extLst>
            <a:ext uri="{FF2B5EF4-FFF2-40B4-BE49-F238E27FC236}">
              <a16:creationId xmlns:a16="http://schemas.microsoft.com/office/drawing/2014/main" id="{D53380A5-D49E-A284-31F8-BD36B885D99C}"/>
            </a:ext>
          </a:extLst>
        </xdr:cNvPr>
        <xdr:cNvPicPr>
          <a:picLocks noChangeAspect="1"/>
        </xdr:cNvPicPr>
      </xdr:nvPicPr>
      <xdr:blipFill>
        <a:blip xmlns:r="http://schemas.openxmlformats.org/officeDocument/2006/relationships" r:embed="rId8"/>
        <a:stretch>
          <a:fillRect/>
        </a:stretch>
      </xdr:blipFill>
      <xdr:spPr>
        <a:xfrm>
          <a:off x="12630151" y="622300"/>
          <a:ext cx="464306" cy="469900"/>
        </a:xfrm>
        <a:prstGeom prst="rect">
          <a:avLst/>
        </a:prstGeom>
      </xdr:spPr>
    </xdr:pic>
    <xdr:clientData/>
  </xdr:twoCellAnchor>
  <xdr:twoCellAnchor editAs="oneCell">
    <xdr:from>
      <xdr:col>16</xdr:col>
      <xdr:colOff>95250</xdr:colOff>
      <xdr:row>2</xdr:row>
      <xdr:rowOff>50801</xdr:rowOff>
    </xdr:from>
    <xdr:to>
      <xdr:col>16</xdr:col>
      <xdr:colOff>496303</xdr:colOff>
      <xdr:row>2</xdr:row>
      <xdr:rowOff>527051</xdr:rowOff>
    </xdr:to>
    <xdr:pic>
      <xdr:nvPicPr>
        <xdr:cNvPr id="10" name="Picture 9">
          <a:extLst>
            <a:ext uri="{FF2B5EF4-FFF2-40B4-BE49-F238E27FC236}">
              <a16:creationId xmlns:a16="http://schemas.microsoft.com/office/drawing/2014/main" id="{9523F2BD-5310-3E84-7E6D-CE227966AA20}"/>
            </a:ext>
          </a:extLst>
        </xdr:cNvPr>
        <xdr:cNvPicPr>
          <a:picLocks noChangeAspect="1"/>
        </xdr:cNvPicPr>
      </xdr:nvPicPr>
      <xdr:blipFill>
        <a:blip xmlns:r="http://schemas.openxmlformats.org/officeDocument/2006/relationships" r:embed="rId9"/>
        <a:stretch>
          <a:fillRect/>
        </a:stretch>
      </xdr:blipFill>
      <xdr:spPr>
        <a:xfrm>
          <a:off x="12661900" y="1238251"/>
          <a:ext cx="401053" cy="476250"/>
        </a:xfrm>
        <a:prstGeom prst="rect">
          <a:avLst/>
        </a:prstGeom>
      </xdr:spPr>
    </xdr:pic>
    <xdr:clientData/>
  </xdr:twoCellAnchor>
  <xdr:twoCellAnchor editAs="oneCell">
    <xdr:from>
      <xdr:col>16</xdr:col>
      <xdr:colOff>57150</xdr:colOff>
      <xdr:row>3</xdr:row>
      <xdr:rowOff>101600</xdr:rowOff>
    </xdr:from>
    <xdr:to>
      <xdr:col>16</xdr:col>
      <xdr:colOff>531549</xdr:colOff>
      <xdr:row>3</xdr:row>
      <xdr:rowOff>447783</xdr:rowOff>
    </xdr:to>
    <xdr:pic>
      <xdr:nvPicPr>
        <xdr:cNvPr id="11" name="Picture 10">
          <a:extLst>
            <a:ext uri="{FF2B5EF4-FFF2-40B4-BE49-F238E27FC236}">
              <a16:creationId xmlns:a16="http://schemas.microsoft.com/office/drawing/2014/main" id="{A5FD860C-DF17-3EAC-7891-9D57DC924D8F}"/>
            </a:ext>
          </a:extLst>
        </xdr:cNvPr>
        <xdr:cNvPicPr>
          <a:picLocks noChangeAspect="1"/>
        </xdr:cNvPicPr>
      </xdr:nvPicPr>
      <xdr:blipFill>
        <a:blip xmlns:r="http://schemas.openxmlformats.org/officeDocument/2006/relationships" r:embed="rId10"/>
        <a:stretch>
          <a:fillRect/>
        </a:stretch>
      </xdr:blipFill>
      <xdr:spPr>
        <a:xfrm>
          <a:off x="12623800" y="1924050"/>
          <a:ext cx="474399" cy="346183"/>
        </a:xfrm>
        <a:prstGeom prst="rect">
          <a:avLst/>
        </a:prstGeom>
      </xdr:spPr>
    </xdr:pic>
    <xdr:clientData/>
  </xdr:twoCellAnchor>
  <xdr:twoCellAnchor editAs="oneCell">
    <xdr:from>
      <xdr:col>16</xdr:col>
      <xdr:colOff>38100</xdr:colOff>
      <xdr:row>4</xdr:row>
      <xdr:rowOff>69851</xdr:rowOff>
    </xdr:from>
    <xdr:to>
      <xdr:col>16</xdr:col>
      <xdr:colOff>563180</xdr:colOff>
      <xdr:row>4</xdr:row>
      <xdr:rowOff>488951</xdr:rowOff>
    </xdr:to>
    <xdr:pic>
      <xdr:nvPicPr>
        <xdr:cNvPr id="12" name="Picture 11">
          <a:extLst>
            <a:ext uri="{FF2B5EF4-FFF2-40B4-BE49-F238E27FC236}">
              <a16:creationId xmlns:a16="http://schemas.microsoft.com/office/drawing/2014/main" id="{536F7481-A26D-2AD5-595A-30F452D0932C}"/>
            </a:ext>
          </a:extLst>
        </xdr:cNvPr>
        <xdr:cNvPicPr>
          <a:picLocks noChangeAspect="1"/>
        </xdr:cNvPicPr>
      </xdr:nvPicPr>
      <xdr:blipFill>
        <a:blip xmlns:r="http://schemas.openxmlformats.org/officeDocument/2006/relationships" r:embed="rId11"/>
        <a:stretch>
          <a:fillRect/>
        </a:stretch>
      </xdr:blipFill>
      <xdr:spPr>
        <a:xfrm>
          <a:off x="12604750" y="2527301"/>
          <a:ext cx="525080" cy="419100"/>
        </a:xfrm>
        <a:prstGeom prst="rect">
          <a:avLst/>
        </a:prstGeom>
      </xdr:spPr>
    </xdr:pic>
    <xdr:clientData/>
  </xdr:twoCellAnchor>
  <xdr:twoCellAnchor editAs="oneCell">
    <xdr:from>
      <xdr:col>16</xdr:col>
      <xdr:colOff>50800</xdr:colOff>
      <xdr:row>5</xdr:row>
      <xdr:rowOff>38100</xdr:rowOff>
    </xdr:from>
    <xdr:to>
      <xdr:col>16</xdr:col>
      <xdr:colOff>527050</xdr:colOff>
      <xdr:row>5</xdr:row>
      <xdr:rowOff>616073</xdr:rowOff>
    </xdr:to>
    <xdr:pic>
      <xdr:nvPicPr>
        <xdr:cNvPr id="13" name="Picture 12">
          <a:extLst>
            <a:ext uri="{FF2B5EF4-FFF2-40B4-BE49-F238E27FC236}">
              <a16:creationId xmlns:a16="http://schemas.microsoft.com/office/drawing/2014/main" id="{0481D891-8AC3-7CEC-0A03-B970B45D5242}"/>
            </a:ext>
          </a:extLst>
        </xdr:cNvPr>
        <xdr:cNvPicPr>
          <a:picLocks noChangeAspect="1"/>
        </xdr:cNvPicPr>
      </xdr:nvPicPr>
      <xdr:blipFill>
        <a:blip xmlns:r="http://schemas.openxmlformats.org/officeDocument/2006/relationships" r:embed="rId12"/>
        <a:stretch>
          <a:fillRect/>
        </a:stretch>
      </xdr:blipFill>
      <xdr:spPr>
        <a:xfrm>
          <a:off x="12617450" y="3130550"/>
          <a:ext cx="476250" cy="577973"/>
        </a:xfrm>
        <a:prstGeom prst="rect">
          <a:avLst/>
        </a:prstGeom>
      </xdr:spPr>
    </xdr:pic>
    <xdr:clientData/>
  </xdr:twoCellAnchor>
  <xdr:twoCellAnchor editAs="oneCell">
    <xdr:from>
      <xdr:col>16</xdr:col>
      <xdr:colOff>95250</xdr:colOff>
      <xdr:row>6</xdr:row>
      <xdr:rowOff>43847</xdr:rowOff>
    </xdr:from>
    <xdr:to>
      <xdr:col>16</xdr:col>
      <xdr:colOff>482600</xdr:colOff>
      <xdr:row>6</xdr:row>
      <xdr:rowOff>571665</xdr:rowOff>
    </xdr:to>
    <xdr:pic>
      <xdr:nvPicPr>
        <xdr:cNvPr id="14" name="Picture 13">
          <a:extLst>
            <a:ext uri="{FF2B5EF4-FFF2-40B4-BE49-F238E27FC236}">
              <a16:creationId xmlns:a16="http://schemas.microsoft.com/office/drawing/2014/main" id="{4AF16AC8-B982-8025-8406-DFB13EDF5E95}"/>
            </a:ext>
          </a:extLst>
        </xdr:cNvPr>
        <xdr:cNvPicPr>
          <a:picLocks noChangeAspect="1"/>
        </xdr:cNvPicPr>
      </xdr:nvPicPr>
      <xdr:blipFill>
        <a:blip xmlns:r="http://schemas.openxmlformats.org/officeDocument/2006/relationships" r:embed="rId13"/>
        <a:stretch>
          <a:fillRect/>
        </a:stretch>
      </xdr:blipFill>
      <xdr:spPr>
        <a:xfrm>
          <a:off x="12661900" y="3771297"/>
          <a:ext cx="387350" cy="5278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0</xdr:colOff>
      <xdr:row>118</xdr:row>
      <xdr:rowOff>0</xdr:rowOff>
    </xdr:from>
    <xdr:to>
      <xdr:col>19</xdr:col>
      <xdr:colOff>643922</xdr:colOff>
      <xdr:row>118</xdr:row>
      <xdr:rowOff>453413</xdr:rowOff>
    </xdr:to>
    <xdr:pic>
      <xdr:nvPicPr>
        <xdr:cNvPr id="50" name="Picture 49">
          <a:extLst>
            <a:ext uri="{FF2B5EF4-FFF2-40B4-BE49-F238E27FC236}">
              <a16:creationId xmlns:a16="http://schemas.microsoft.com/office/drawing/2014/main" id="{E856D4AB-B6E4-F645-BDA6-515A9BEB9074}"/>
            </a:ext>
          </a:extLst>
        </xdr:cNvPr>
        <xdr:cNvPicPr>
          <a:picLocks noChangeAspect="1"/>
        </xdr:cNvPicPr>
      </xdr:nvPicPr>
      <xdr:blipFill>
        <a:blip xmlns:r="http://schemas.openxmlformats.org/officeDocument/2006/relationships" r:embed="rId1"/>
        <a:stretch>
          <a:fillRect/>
        </a:stretch>
      </xdr:blipFill>
      <xdr:spPr>
        <a:xfrm>
          <a:off x="21825857" y="53340000"/>
          <a:ext cx="628682" cy="450873"/>
        </a:xfrm>
        <a:prstGeom prst="rect">
          <a:avLst/>
        </a:prstGeom>
      </xdr:spPr>
    </xdr:pic>
    <xdr:clientData/>
  </xdr:twoCellAnchor>
  <xdr:twoCellAnchor editAs="oneCell">
    <xdr:from>
      <xdr:col>19</xdr:col>
      <xdr:colOff>36285</xdr:colOff>
      <xdr:row>38</xdr:row>
      <xdr:rowOff>9071</xdr:rowOff>
    </xdr:from>
    <xdr:to>
      <xdr:col>19</xdr:col>
      <xdr:colOff>725714</xdr:colOff>
      <xdr:row>38</xdr:row>
      <xdr:rowOff>454655</xdr:rowOff>
    </xdr:to>
    <xdr:pic>
      <xdr:nvPicPr>
        <xdr:cNvPr id="3" name="Picture 2">
          <a:extLst>
            <a:ext uri="{FF2B5EF4-FFF2-40B4-BE49-F238E27FC236}">
              <a16:creationId xmlns:a16="http://schemas.microsoft.com/office/drawing/2014/main" id="{7A28C39E-71B9-6047-A2B2-C580DFB1A79C}"/>
            </a:ext>
          </a:extLst>
        </xdr:cNvPr>
        <xdr:cNvPicPr>
          <a:picLocks noChangeAspect="1"/>
        </xdr:cNvPicPr>
      </xdr:nvPicPr>
      <xdr:blipFill>
        <a:blip xmlns:r="http://schemas.openxmlformats.org/officeDocument/2006/relationships" r:embed="rId2"/>
        <a:stretch>
          <a:fillRect/>
        </a:stretch>
      </xdr:blipFill>
      <xdr:spPr>
        <a:xfrm>
          <a:off x="21862142" y="20329071"/>
          <a:ext cx="689429" cy="430344"/>
        </a:xfrm>
        <a:prstGeom prst="rect">
          <a:avLst/>
        </a:prstGeom>
      </xdr:spPr>
    </xdr:pic>
    <xdr:clientData/>
  </xdr:twoCellAnchor>
  <xdr:twoCellAnchor editAs="oneCell">
    <xdr:from>
      <xdr:col>19</xdr:col>
      <xdr:colOff>45357</xdr:colOff>
      <xdr:row>36</xdr:row>
      <xdr:rowOff>36286</xdr:rowOff>
    </xdr:from>
    <xdr:to>
      <xdr:col>19</xdr:col>
      <xdr:colOff>686740</xdr:colOff>
      <xdr:row>36</xdr:row>
      <xdr:rowOff>493509</xdr:rowOff>
    </xdr:to>
    <xdr:pic>
      <xdr:nvPicPr>
        <xdr:cNvPr id="4" name="Picture 3">
          <a:extLst>
            <a:ext uri="{FF2B5EF4-FFF2-40B4-BE49-F238E27FC236}">
              <a16:creationId xmlns:a16="http://schemas.microsoft.com/office/drawing/2014/main" id="{959EBBB9-8E36-5A65-8986-903DBC246365}"/>
            </a:ext>
          </a:extLst>
        </xdr:cNvPr>
        <xdr:cNvPicPr>
          <a:picLocks noChangeAspect="1"/>
        </xdr:cNvPicPr>
      </xdr:nvPicPr>
      <xdr:blipFill>
        <a:blip xmlns:r="http://schemas.openxmlformats.org/officeDocument/2006/relationships" r:embed="rId3"/>
        <a:stretch>
          <a:fillRect/>
        </a:stretch>
      </xdr:blipFill>
      <xdr:spPr>
        <a:xfrm>
          <a:off x="21871214" y="19340286"/>
          <a:ext cx="641383" cy="457223"/>
        </a:xfrm>
        <a:prstGeom prst="rect">
          <a:avLst/>
        </a:prstGeom>
      </xdr:spPr>
    </xdr:pic>
    <xdr:clientData/>
  </xdr:twoCellAnchor>
  <xdr:twoCellAnchor editAs="oneCell">
    <xdr:from>
      <xdr:col>19</xdr:col>
      <xdr:colOff>36286</xdr:colOff>
      <xdr:row>37</xdr:row>
      <xdr:rowOff>36285</xdr:rowOff>
    </xdr:from>
    <xdr:to>
      <xdr:col>19</xdr:col>
      <xdr:colOff>758953</xdr:colOff>
      <xdr:row>37</xdr:row>
      <xdr:rowOff>454136</xdr:rowOff>
    </xdr:to>
    <xdr:pic>
      <xdr:nvPicPr>
        <xdr:cNvPr id="5" name="Picture 4">
          <a:extLst>
            <a:ext uri="{FF2B5EF4-FFF2-40B4-BE49-F238E27FC236}">
              <a16:creationId xmlns:a16="http://schemas.microsoft.com/office/drawing/2014/main" id="{6689A7A1-F22C-0EF3-A9F8-88947AD352E3}"/>
            </a:ext>
          </a:extLst>
        </xdr:cNvPr>
        <xdr:cNvPicPr>
          <a:picLocks noChangeAspect="1"/>
        </xdr:cNvPicPr>
      </xdr:nvPicPr>
      <xdr:blipFill>
        <a:blip xmlns:r="http://schemas.openxmlformats.org/officeDocument/2006/relationships" r:embed="rId4"/>
        <a:stretch>
          <a:fillRect/>
        </a:stretch>
      </xdr:blipFill>
      <xdr:spPr>
        <a:xfrm>
          <a:off x="21862143" y="19848285"/>
          <a:ext cx="711237" cy="412771"/>
        </a:xfrm>
        <a:prstGeom prst="rect">
          <a:avLst/>
        </a:prstGeom>
      </xdr:spPr>
    </xdr:pic>
    <xdr:clientData/>
  </xdr:twoCellAnchor>
  <xdr:twoCellAnchor editAs="oneCell">
    <xdr:from>
      <xdr:col>19</xdr:col>
      <xdr:colOff>0</xdr:colOff>
      <xdr:row>34</xdr:row>
      <xdr:rowOff>27214</xdr:rowOff>
    </xdr:from>
    <xdr:to>
      <xdr:col>19</xdr:col>
      <xdr:colOff>758229</xdr:colOff>
      <xdr:row>34</xdr:row>
      <xdr:rowOff>453955</xdr:rowOff>
    </xdr:to>
    <xdr:pic>
      <xdr:nvPicPr>
        <xdr:cNvPr id="6" name="Picture 5">
          <a:extLst>
            <a:ext uri="{FF2B5EF4-FFF2-40B4-BE49-F238E27FC236}">
              <a16:creationId xmlns:a16="http://schemas.microsoft.com/office/drawing/2014/main" id="{230AB6AF-7A07-98DA-FDBA-4101771CCE9E}"/>
            </a:ext>
          </a:extLst>
        </xdr:cNvPr>
        <xdr:cNvPicPr>
          <a:picLocks noChangeAspect="1"/>
        </xdr:cNvPicPr>
      </xdr:nvPicPr>
      <xdr:blipFill>
        <a:blip xmlns:r="http://schemas.openxmlformats.org/officeDocument/2006/relationships" r:embed="rId5"/>
        <a:stretch>
          <a:fillRect/>
        </a:stretch>
      </xdr:blipFill>
      <xdr:spPr>
        <a:xfrm>
          <a:off x="21825857" y="18315214"/>
          <a:ext cx="755689" cy="412771"/>
        </a:xfrm>
        <a:prstGeom prst="rect">
          <a:avLst/>
        </a:prstGeom>
      </xdr:spPr>
    </xdr:pic>
    <xdr:clientData/>
  </xdr:twoCellAnchor>
  <xdr:twoCellAnchor editAs="oneCell">
    <xdr:from>
      <xdr:col>19</xdr:col>
      <xdr:colOff>27214</xdr:colOff>
      <xdr:row>33</xdr:row>
      <xdr:rowOff>36286</xdr:rowOff>
    </xdr:from>
    <xdr:to>
      <xdr:col>19</xdr:col>
      <xdr:colOff>796873</xdr:colOff>
      <xdr:row>33</xdr:row>
      <xdr:rowOff>454137</xdr:rowOff>
    </xdr:to>
    <xdr:pic>
      <xdr:nvPicPr>
        <xdr:cNvPr id="7" name="Picture 6">
          <a:extLst>
            <a:ext uri="{FF2B5EF4-FFF2-40B4-BE49-F238E27FC236}">
              <a16:creationId xmlns:a16="http://schemas.microsoft.com/office/drawing/2014/main" id="{4377A759-31FD-9949-3AB4-C4FF992696CE}"/>
            </a:ext>
          </a:extLst>
        </xdr:cNvPr>
        <xdr:cNvPicPr>
          <a:picLocks noChangeAspect="1"/>
        </xdr:cNvPicPr>
      </xdr:nvPicPr>
      <xdr:blipFill>
        <a:blip xmlns:r="http://schemas.openxmlformats.org/officeDocument/2006/relationships" r:embed="rId5"/>
        <a:stretch>
          <a:fillRect/>
        </a:stretch>
      </xdr:blipFill>
      <xdr:spPr>
        <a:xfrm>
          <a:off x="21853071" y="17816286"/>
          <a:ext cx="755689" cy="412771"/>
        </a:xfrm>
        <a:prstGeom prst="rect">
          <a:avLst/>
        </a:prstGeom>
      </xdr:spPr>
    </xdr:pic>
    <xdr:clientData/>
  </xdr:twoCellAnchor>
  <xdr:twoCellAnchor editAs="oneCell">
    <xdr:from>
      <xdr:col>18</xdr:col>
      <xdr:colOff>1796142</xdr:colOff>
      <xdr:row>32</xdr:row>
      <xdr:rowOff>27214</xdr:rowOff>
    </xdr:from>
    <xdr:to>
      <xdr:col>19</xdr:col>
      <xdr:colOff>759135</xdr:colOff>
      <xdr:row>32</xdr:row>
      <xdr:rowOff>453955</xdr:rowOff>
    </xdr:to>
    <xdr:pic>
      <xdr:nvPicPr>
        <xdr:cNvPr id="8" name="Picture 7">
          <a:extLst>
            <a:ext uri="{FF2B5EF4-FFF2-40B4-BE49-F238E27FC236}">
              <a16:creationId xmlns:a16="http://schemas.microsoft.com/office/drawing/2014/main" id="{2CBBDEF6-221D-9889-400A-7A107AA34BA7}"/>
            </a:ext>
          </a:extLst>
        </xdr:cNvPr>
        <xdr:cNvPicPr>
          <a:picLocks noChangeAspect="1"/>
        </xdr:cNvPicPr>
      </xdr:nvPicPr>
      <xdr:blipFill>
        <a:blip xmlns:r="http://schemas.openxmlformats.org/officeDocument/2006/relationships" r:embed="rId5"/>
        <a:stretch>
          <a:fillRect/>
        </a:stretch>
      </xdr:blipFill>
      <xdr:spPr>
        <a:xfrm>
          <a:off x="21816785" y="17299214"/>
          <a:ext cx="755689" cy="412771"/>
        </a:xfrm>
        <a:prstGeom prst="rect">
          <a:avLst/>
        </a:prstGeom>
      </xdr:spPr>
    </xdr:pic>
    <xdr:clientData/>
  </xdr:twoCellAnchor>
  <xdr:twoCellAnchor editAs="oneCell">
    <xdr:from>
      <xdr:col>19</xdr:col>
      <xdr:colOff>18143</xdr:colOff>
      <xdr:row>31</xdr:row>
      <xdr:rowOff>27214</xdr:rowOff>
    </xdr:from>
    <xdr:to>
      <xdr:col>19</xdr:col>
      <xdr:colOff>764942</xdr:colOff>
      <xdr:row>31</xdr:row>
      <xdr:rowOff>453955</xdr:rowOff>
    </xdr:to>
    <xdr:pic>
      <xdr:nvPicPr>
        <xdr:cNvPr id="9" name="Picture 8">
          <a:extLst>
            <a:ext uri="{FF2B5EF4-FFF2-40B4-BE49-F238E27FC236}">
              <a16:creationId xmlns:a16="http://schemas.microsoft.com/office/drawing/2014/main" id="{09469F3B-DC62-009B-DA84-EA63DBD05D85}"/>
            </a:ext>
          </a:extLst>
        </xdr:cNvPr>
        <xdr:cNvPicPr>
          <a:picLocks noChangeAspect="1"/>
        </xdr:cNvPicPr>
      </xdr:nvPicPr>
      <xdr:blipFill>
        <a:blip xmlns:r="http://schemas.openxmlformats.org/officeDocument/2006/relationships" r:embed="rId5"/>
        <a:stretch>
          <a:fillRect/>
        </a:stretch>
      </xdr:blipFill>
      <xdr:spPr>
        <a:xfrm>
          <a:off x="21844000" y="16791214"/>
          <a:ext cx="755689" cy="412771"/>
        </a:xfrm>
        <a:prstGeom prst="rect">
          <a:avLst/>
        </a:prstGeom>
      </xdr:spPr>
    </xdr:pic>
    <xdr:clientData/>
  </xdr:twoCellAnchor>
  <xdr:twoCellAnchor editAs="oneCell">
    <xdr:from>
      <xdr:col>19</xdr:col>
      <xdr:colOff>0</xdr:colOff>
      <xdr:row>30</xdr:row>
      <xdr:rowOff>0</xdr:rowOff>
    </xdr:from>
    <xdr:to>
      <xdr:col>19</xdr:col>
      <xdr:colOff>758229</xdr:colOff>
      <xdr:row>30</xdr:row>
      <xdr:rowOff>415311</xdr:rowOff>
    </xdr:to>
    <xdr:pic>
      <xdr:nvPicPr>
        <xdr:cNvPr id="10" name="Picture 9">
          <a:extLst>
            <a:ext uri="{FF2B5EF4-FFF2-40B4-BE49-F238E27FC236}">
              <a16:creationId xmlns:a16="http://schemas.microsoft.com/office/drawing/2014/main" id="{C3109961-8E6F-2E7D-62EA-6F16623C5AC1}"/>
            </a:ext>
          </a:extLst>
        </xdr:cNvPr>
        <xdr:cNvPicPr>
          <a:picLocks noChangeAspect="1"/>
        </xdr:cNvPicPr>
      </xdr:nvPicPr>
      <xdr:blipFill>
        <a:blip xmlns:r="http://schemas.openxmlformats.org/officeDocument/2006/relationships" r:embed="rId5"/>
        <a:stretch>
          <a:fillRect/>
        </a:stretch>
      </xdr:blipFill>
      <xdr:spPr>
        <a:xfrm>
          <a:off x="21825857" y="16256000"/>
          <a:ext cx="755689" cy="412771"/>
        </a:xfrm>
        <a:prstGeom prst="rect">
          <a:avLst/>
        </a:prstGeom>
      </xdr:spPr>
    </xdr:pic>
    <xdr:clientData/>
  </xdr:twoCellAnchor>
  <xdr:twoCellAnchor editAs="oneCell">
    <xdr:from>
      <xdr:col>19</xdr:col>
      <xdr:colOff>9071</xdr:colOff>
      <xdr:row>29</xdr:row>
      <xdr:rowOff>45357</xdr:rowOff>
    </xdr:from>
    <xdr:to>
      <xdr:col>19</xdr:col>
      <xdr:colOff>764760</xdr:colOff>
      <xdr:row>29</xdr:row>
      <xdr:rowOff>458128</xdr:rowOff>
    </xdr:to>
    <xdr:pic>
      <xdr:nvPicPr>
        <xdr:cNvPr id="11" name="Picture 10">
          <a:extLst>
            <a:ext uri="{FF2B5EF4-FFF2-40B4-BE49-F238E27FC236}">
              <a16:creationId xmlns:a16="http://schemas.microsoft.com/office/drawing/2014/main" id="{75025A31-C7CC-A7C2-31B9-1603D936D482}"/>
            </a:ext>
          </a:extLst>
        </xdr:cNvPr>
        <xdr:cNvPicPr>
          <a:picLocks noChangeAspect="1"/>
        </xdr:cNvPicPr>
      </xdr:nvPicPr>
      <xdr:blipFill>
        <a:blip xmlns:r="http://schemas.openxmlformats.org/officeDocument/2006/relationships" r:embed="rId5"/>
        <a:stretch>
          <a:fillRect/>
        </a:stretch>
      </xdr:blipFill>
      <xdr:spPr>
        <a:xfrm>
          <a:off x="21834928" y="15793357"/>
          <a:ext cx="755689" cy="412771"/>
        </a:xfrm>
        <a:prstGeom prst="rect">
          <a:avLst/>
        </a:prstGeom>
      </xdr:spPr>
    </xdr:pic>
    <xdr:clientData/>
  </xdr:twoCellAnchor>
  <xdr:twoCellAnchor editAs="oneCell">
    <xdr:from>
      <xdr:col>19</xdr:col>
      <xdr:colOff>45357</xdr:colOff>
      <xdr:row>28</xdr:row>
      <xdr:rowOff>63500</xdr:rowOff>
    </xdr:from>
    <xdr:to>
      <xdr:col>19</xdr:col>
      <xdr:colOff>727383</xdr:colOff>
      <xdr:row>28</xdr:row>
      <xdr:rowOff>453410</xdr:rowOff>
    </xdr:to>
    <xdr:pic>
      <xdr:nvPicPr>
        <xdr:cNvPr id="12" name="Picture 11">
          <a:extLst>
            <a:ext uri="{FF2B5EF4-FFF2-40B4-BE49-F238E27FC236}">
              <a16:creationId xmlns:a16="http://schemas.microsoft.com/office/drawing/2014/main" id="{C19D5A7E-64DA-A2B2-EF6D-42921A12F5E4}"/>
            </a:ext>
          </a:extLst>
        </xdr:cNvPr>
        <xdr:cNvPicPr>
          <a:picLocks noChangeAspect="1"/>
        </xdr:cNvPicPr>
      </xdr:nvPicPr>
      <xdr:blipFill>
        <a:blip xmlns:r="http://schemas.openxmlformats.org/officeDocument/2006/relationships" r:embed="rId6"/>
        <a:stretch>
          <a:fillRect/>
        </a:stretch>
      </xdr:blipFill>
      <xdr:spPr>
        <a:xfrm>
          <a:off x="21871214" y="15303500"/>
          <a:ext cx="692186" cy="381020"/>
        </a:xfrm>
        <a:prstGeom prst="rect">
          <a:avLst/>
        </a:prstGeom>
      </xdr:spPr>
    </xdr:pic>
    <xdr:clientData/>
  </xdr:twoCellAnchor>
  <xdr:twoCellAnchor editAs="oneCell">
    <xdr:from>
      <xdr:col>19</xdr:col>
      <xdr:colOff>81643</xdr:colOff>
      <xdr:row>58</xdr:row>
      <xdr:rowOff>27215</xdr:rowOff>
    </xdr:from>
    <xdr:to>
      <xdr:col>19</xdr:col>
      <xdr:colOff>650633</xdr:colOff>
      <xdr:row>58</xdr:row>
      <xdr:rowOff>459037</xdr:rowOff>
    </xdr:to>
    <xdr:pic>
      <xdr:nvPicPr>
        <xdr:cNvPr id="13" name="Picture 12">
          <a:extLst>
            <a:ext uri="{FF2B5EF4-FFF2-40B4-BE49-F238E27FC236}">
              <a16:creationId xmlns:a16="http://schemas.microsoft.com/office/drawing/2014/main" id="{B5880048-32EB-9E7E-87C8-BE102F25C41E}"/>
            </a:ext>
          </a:extLst>
        </xdr:cNvPr>
        <xdr:cNvPicPr>
          <a:picLocks noChangeAspect="1"/>
        </xdr:cNvPicPr>
      </xdr:nvPicPr>
      <xdr:blipFill>
        <a:blip xmlns:r="http://schemas.openxmlformats.org/officeDocument/2006/relationships" r:embed="rId7"/>
        <a:stretch>
          <a:fillRect/>
        </a:stretch>
      </xdr:blipFill>
      <xdr:spPr>
        <a:xfrm>
          <a:off x="21907500" y="28983215"/>
          <a:ext cx="584230" cy="431822"/>
        </a:xfrm>
        <a:prstGeom prst="rect">
          <a:avLst/>
        </a:prstGeom>
      </xdr:spPr>
    </xdr:pic>
    <xdr:clientData/>
  </xdr:twoCellAnchor>
  <xdr:twoCellAnchor editAs="oneCell">
    <xdr:from>
      <xdr:col>19</xdr:col>
      <xdr:colOff>81643</xdr:colOff>
      <xdr:row>61</xdr:row>
      <xdr:rowOff>0</xdr:rowOff>
    </xdr:from>
    <xdr:to>
      <xdr:col>19</xdr:col>
      <xdr:colOff>650633</xdr:colOff>
      <xdr:row>61</xdr:row>
      <xdr:rowOff>424202</xdr:rowOff>
    </xdr:to>
    <xdr:pic>
      <xdr:nvPicPr>
        <xdr:cNvPr id="14" name="Picture 13">
          <a:extLst>
            <a:ext uri="{FF2B5EF4-FFF2-40B4-BE49-F238E27FC236}">
              <a16:creationId xmlns:a16="http://schemas.microsoft.com/office/drawing/2014/main" id="{11F4D766-2AB5-0C88-23E0-6FBF9BA253AC}"/>
            </a:ext>
          </a:extLst>
        </xdr:cNvPr>
        <xdr:cNvPicPr>
          <a:picLocks noChangeAspect="1"/>
        </xdr:cNvPicPr>
      </xdr:nvPicPr>
      <xdr:blipFill>
        <a:blip xmlns:r="http://schemas.openxmlformats.org/officeDocument/2006/relationships" r:embed="rId8"/>
        <a:stretch>
          <a:fillRect/>
        </a:stretch>
      </xdr:blipFill>
      <xdr:spPr>
        <a:xfrm>
          <a:off x="21907500" y="29500285"/>
          <a:ext cx="584230" cy="431822"/>
        </a:xfrm>
        <a:prstGeom prst="rect">
          <a:avLst/>
        </a:prstGeom>
      </xdr:spPr>
    </xdr:pic>
    <xdr:clientData/>
  </xdr:twoCellAnchor>
  <xdr:twoCellAnchor editAs="oneCell">
    <xdr:from>
      <xdr:col>19</xdr:col>
      <xdr:colOff>99786</xdr:colOff>
      <xdr:row>61</xdr:row>
      <xdr:rowOff>0</xdr:rowOff>
    </xdr:from>
    <xdr:to>
      <xdr:col>19</xdr:col>
      <xdr:colOff>684016</xdr:colOff>
      <xdr:row>61</xdr:row>
      <xdr:rowOff>447062</xdr:rowOff>
    </xdr:to>
    <xdr:pic>
      <xdr:nvPicPr>
        <xdr:cNvPr id="15" name="Picture 14">
          <a:extLst>
            <a:ext uri="{FF2B5EF4-FFF2-40B4-BE49-F238E27FC236}">
              <a16:creationId xmlns:a16="http://schemas.microsoft.com/office/drawing/2014/main" id="{3F315A77-A0FC-D9F0-9AA0-4FFD005F673B}"/>
            </a:ext>
          </a:extLst>
        </xdr:cNvPr>
        <xdr:cNvPicPr>
          <a:picLocks noChangeAspect="1"/>
        </xdr:cNvPicPr>
      </xdr:nvPicPr>
      <xdr:blipFill>
        <a:blip xmlns:r="http://schemas.openxmlformats.org/officeDocument/2006/relationships" r:embed="rId8"/>
        <a:stretch>
          <a:fillRect/>
        </a:stretch>
      </xdr:blipFill>
      <xdr:spPr>
        <a:xfrm>
          <a:off x="21925643" y="30017357"/>
          <a:ext cx="584230" cy="431822"/>
        </a:xfrm>
        <a:prstGeom prst="rect">
          <a:avLst/>
        </a:prstGeom>
      </xdr:spPr>
    </xdr:pic>
    <xdr:clientData/>
  </xdr:twoCellAnchor>
  <xdr:twoCellAnchor editAs="oneCell">
    <xdr:from>
      <xdr:col>19</xdr:col>
      <xdr:colOff>72572</xdr:colOff>
      <xdr:row>63</xdr:row>
      <xdr:rowOff>45358</xdr:rowOff>
    </xdr:from>
    <xdr:to>
      <xdr:col>19</xdr:col>
      <xdr:colOff>650452</xdr:colOff>
      <xdr:row>63</xdr:row>
      <xdr:rowOff>492420</xdr:rowOff>
    </xdr:to>
    <xdr:pic>
      <xdr:nvPicPr>
        <xdr:cNvPr id="16" name="Picture 15">
          <a:extLst>
            <a:ext uri="{FF2B5EF4-FFF2-40B4-BE49-F238E27FC236}">
              <a16:creationId xmlns:a16="http://schemas.microsoft.com/office/drawing/2014/main" id="{33AE30E3-EA60-CC3E-4498-5686C1AED07D}"/>
            </a:ext>
          </a:extLst>
        </xdr:cNvPr>
        <xdr:cNvPicPr>
          <a:picLocks noChangeAspect="1"/>
        </xdr:cNvPicPr>
      </xdr:nvPicPr>
      <xdr:blipFill>
        <a:blip xmlns:r="http://schemas.openxmlformats.org/officeDocument/2006/relationships" r:embed="rId8"/>
        <a:stretch>
          <a:fillRect/>
        </a:stretch>
      </xdr:blipFill>
      <xdr:spPr>
        <a:xfrm>
          <a:off x="21898429" y="31033358"/>
          <a:ext cx="584230" cy="431822"/>
        </a:xfrm>
        <a:prstGeom prst="rect">
          <a:avLst/>
        </a:prstGeom>
      </xdr:spPr>
    </xdr:pic>
    <xdr:clientData/>
  </xdr:twoCellAnchor>
  <xdr:twoCellAnchor editAs="oneCell">
    <xdr:from>
      <xdr:col>19</xdr:col>
      <xdr:colOff>88348</xdr:colOff>
      <xdr:row>64</xdr:row>
      <xdr:rowOff>0</xdr:rowOff>
    </xdr:from>
    <xdr:to>
      <xdr:col>19</xdr:col>
      <xdr:colOff>682738</xdr:colOff>
      <xdr:row>64</xdr:row>
      <xdr:rowOff>421662</xdr:rowOff>
    </xdr:to>
    <xdr:pic>
      <xdr:nvPicPr>
        <xdr:cNvPr id="17" name="Picture 16">
          <a:extLst>
            <a:ext uri="{FF2B5EF4-FFF2-40B4-BE49-F238E27FC236}">
              <a16:creationId xmlns:a16="http://schemas.microsoft.com/office/drawing/2014/main" id="{7814FB35-5507-892F-7535-8E2411737CB7}"/>
            </a:ext>
          </a:extLst>
        </xdr:cNvPr>
        <xdr:cNvPicPr>
          <a:picLocks noChangeAspect="1"/>
        </xdr:cNvPicPr>
      </xdr:nvPicPr>
      <xdr:blipFill>
        <a:blip xmlns:r="http://schemas.openxmlformats.org/officeDocument/2006/relationships" r:embed="rId8"/>
        <a:stretch>
          <a:fillRect/>
        </a:stretch>
      </xdr:blipFill>
      <xdr:spPr>
        <a:xfrm>
          <a:off x="22561826" y="33528000"/>
          <a:ext cx="584230" cy="431822"/>
        </a:xfrm>
        <a:prstGeom prst="rect">
          <a:avLst/>
        </a:prstGeom>
      </xdr:spPr>
    </xdr:pic>
    <xdr:clientData/>
  </xdr:twoCellAnchor>
  <xdr:twoCellAnchor editAs="oneCell">
    <xdr:from>
      <xdr:col>19</xdr:col>
      <xdr:colOff>66260</xdr:colOff>
      <xdr:row>66</xdr:row>
      <xdr:rowOff>0</xdr:rowOff>
    </xdr:from>
    <xdr:to>
      <xdr:col>19</xdr:col>
      <xdr:colOff>650490</xdr:colOff>
      <xdr:row>66</xdr:row>
      <xdr:rowOff>421662</xdr:rowOff>
    </xdr:to>
    <xdr:pic>
      <xdr:nvPicPr>
        <xdr:cNvPr id="18" name="Picture 17">
          <a:extLst>
            <a:ext uri="{FF2B5EF4-FFF2-40B4-BE49-F238E27FC236}">
              <a16:creationId xmlns:a16="http://schemas.microsoft.com/office/drawing/2014/main" id="{48CA4110-D201-8A1F-3326-6AC64BF1FA3C}"/>
            </a:ext>
          </a:extLst>
        </xdr:cNvPr>
        <xdr:cNvPicPr>
          <a:picLocks noChangeAspect="1"/>
        </xdr:cNvPicPr>
      </xdr:nvPicPr>
      <xdr:blipFill>
        <a:blip xmlns:r="http://schemas.openxmlformats.org/officeDocument/2006/relationships" r:embed="rId8"/>
        <a:stretch>
          <a:fillRect/>
        </a:stretch>
      </xdr:blipFill>
      <xdr:spPr>
        <a:xfrm>
          <a:off x="22539738" y="34566087"/>
          <a:ext cx="584230" cy="431822"/>
        </a:xfrm>
        <a:prstGeom prst="rect">
          <a:avLst/>
        </a:prstGeom>
      </xdr:spPr>
    </xdr:pic>
    <xdr:clientData/>
  </xdr:twoCellAnchor>
  <xdr:twoCellAnchor editAs="oneCell">
    <xdr:from>
      <xdr:col>19</xdr:col>
      <xdr:colOff>0</xdr:colOff>
      <xdr:row>68</xdr:row>
      <xdr:rowOff>0</xdr:rowOff>
    </xdr:from>
    <xdr:to>
      <xdr:col>19</xdr:col>
      <xdr:colOff>643923</xdr:colOff>
      <xdr:row>68</xdr:row>
      <xdr:rowOff>453413</xdr:rowOff>
    </xdr:to>
    <xdr:pic>
      <xdr:nvPicPr>
        <xdr:cNvPr id="22" name="Picture 21">
          <a:extLst>
            <a:ext uri="{FF2B5EF4-FFF2-40B4-BE49-F238E27FC236}">
              <a16:creationId xmlns:a16="http://schemas.microsoft.com/office/drawing/2014/main" id="{B1311926-4E92-3BCF-6F72-8E15F223C539}"/>
            </a:ext>
          </a:extLst>
        </xdr:cNvPr>
        <xdr:cNvPicPr>
          <a:picLocks noChangeAspect="1"/>
        </xdr:cNvPicPr>
      </xdr:nvPicPr>
      <xdr:blipFill>
        <a:blip xmlns:r="http://schemas.openxmlformats.org/officeDocument/2006/relationships" r:embed="rId9"/>
        <a:stretch>
          <a:fillRect/>
        </a:stretch>
      </xdr:blipFill>
      <xdr:spPr>
        <a:xfrm>
          <a:off x="21825857" y="34544000"/>
          <a:ext cx="641383" cy="450873"/>
        </a:xfrm>
        <a:prstGeom prst="rect">
          <a:avLst/>
        </a:prstGeom>
      </xdr:spPr>
    </xdr:pic>
    <xdr:clientData/>
  </xdr:twoCellAnchor>
  <xdr:twoCellAnchor editAs="oneCell">
    <xdr:from>
      <xdr:col>19</xdr:col>
      <xdr:colOff>0</xdr:colOff>
      <xdr:row>69</xdr:row>
      <xdr:rowOff>0</xdr:rowOff>
    </xdr:from>
    <xdr:to>
      <xdr:col>19</xdr:col>
      <xdr:colOff>643923</xdr:colOff>
      <xdr:row>69</xdr:row>
      <xdr:rowOff>453413</xdr:rowOff>
    </xdr:to>
    <xdr:pic>
      <xdr:nvPicPr>
        <xdr:cNvPr id="23" name="Picture 22">
          <a:extLst>
            <a:ext uri="{FF2B5EF4-FFF2-40B4-BE49-F238E27FC236}">
              <a16:creationId xmlns:a16="http://schemas.microsoft.com/office/drawing/2014/main" id="{2A8D1682-FB57-C8A6-9860-6B5D9F0B44EA}"/>
            </a:ext>
          </a:extLst>
        </xdr:cNvPr>
        <xdr:cNvPicPr>
          <a:picLocks noChangeAspect="1"/>
        </xdr:cNvPicPr>
      </xdr:nvPicPr>
      <xdr:blipFill>
        <a:blip xmlns:r="http://schemas.openxmlformats.org/officeDocument/2006/relationships" r:embed="rId10"/>
        <a:stretch>
          <a:fillRect/>
        </a:stretch>
      </xdr:blipFill>
      <xdr:spPr>
        <a:xfrm>
          <a:off x="21825857" y="35052000"/>
          <a:ext cx="641383" cy="444523"/>
        </a:xfrm>
        <a:prstGeom prst="rect">
          <a:avLst/>
        </a:prstGeom>
      </xdr:spPr>
    </xdr:pic>
    <xdr:clientData/>
  </xdr:twoCellAnchor>
  <xdr:twoCellAnchor editAs="oneCell">
    <xdr:from>
      <xdr:col>19</xdr:col>
      <xdr:colOff>0</xdr:colOff>
      <xdr:row>69</xdr:row>
      <xdr:rowOff>0</xdr:rowOff>
    </xdr:from>
    <xdr:to>
      <xdr:col>19</xdr:col>
      <xdr:colOff>643923</xdr:colOff>
      <xdr:row>69</xdr:row>
      <xdr:rowOff>453413</xdr:rowOff>
    </xdr:to>
    <xdr:pic>
      <xdr:nvPicPr>
        <xdr:cNvPr id="24" name="Picture 23">
          <a:extLst>
            <a:ext uri="{FF2B5EF4-FFF2-40B4-BE49-F238E27FC236}">
              <a16:creationId xmlns:a16="http://schemas.microsoft.com/office/drawing/2014/main" id="{297E5D44-7191-5902-F4C8-1E5D08CF77D8}"/>
            </a:ext>
          </a:extLst>
        </xdr:cNvPr>
        <xdr:cNvPicPr>
          <a:picLocks noChangeAspect="1"/>
        </xdr:cNvPicPr>
      </xdr:nvPicPr>
      <xdr:blipFill>
        <a:blip xmlns:r="http://schemas.openxmlformats.org/officeDocument/2006/relationships" r:embed="rId10"/>
        <a:stretch>
          <a:fillRect/>
        </a:stretch>
      </xdr:blipFill>
      <xdr:spPr>
        <a:xfrm>
          <a:off x="21825857" y="35560000"/>
          <a:ext cx="641383" cy="444523"/>
        </a:xfrm>
        <a:prstGeom prst="rect">
          <a:avLst/>
        </a:prstGeom>
      </xdr:spPr>
    </xdr:pic>
    <xdr:clientData/>
  </xdr:twoCellAnchor>
  <xdr:twoCellAnchor editAs="oneCell">
    <xdr:from>
      <xdr:col>19</xdr:col>
      <xdr:colOff>0</xdr:colOff>
      <xdr:row>70</xdr:row>
      <xdr:rowOff>0</xdr:rowOff>
    </xdr:from>
    <xdr:to>
      <xdr:col>19</xdr:col>
      <xdr:colOff>643923</xdr:colOff>
      <xdr:row>70</xdr:row>
      <xdr:rowOff>453413</xdr:rowOff>
    </xdr:to>
    <xdr:pic>
      <xdr:nvPicPr>
        <xdr:cNvPr id="25" name="Picture 24">
          <a:extLst>
            <a:ext uri="{FF2B5EF4-FFF2-40B4-BE49-F238E27FC236}">
              <a16:creationId xmlns:a16="http://schemas.microsoft.com/office/drawing/2014/main" id="{9695CB4F-C06E-4EAC-27A5-96085754F159}"/>
            </a:ext>
          </a:extLst>
        </xdr:cNvPr>
        <xdr:cNvPicPr>
          <a:picLocks noChangeAspect="1"/>
        </xdr:cNvPicPr>
      </xdr:nvPicPr>
      <xdr:blipFill>
        <a:blip xmlns:r="http://schemas.openxmlformats.org/officeDocument/2006/relationships" r:embed="rId10"/>
        <a:stretch>
          <a:fillRect/>
        </a:stretch>
      </xdr:blipFill>
      <xdr:spPr>
        <a:xfrm>
          <a:off x="21825857" y="36068000"/>
          <a:ext cx="641383" cy="444523"/>
        </a:xfrm>
        <a:prstGeom prst="rect">
          <a:avLst/>
        </a:prstGeom>
      </xdr:spPr>
    </xdr:pic>
    <xdr:clientData/>
  </xdr:twoCellAnchor>
  <xdr:twoCellAnchor editAs="oneCell">
    <xdr:from>
      <xdr:col>19</xdr:col>
      <xdr:colOff>0</xdr:colOff>
      <xdr:row>71</xdr:row>
      <xdr:rowOff>0</xdr:rowOff>
    </xdr:from>
    <xdr:to>
      <xdr:col>19</xdr:col>
      <xdr:colOff>643923</xdr:colOff>
      <xdr:row>71</xdr:row>
      <xdr:rowOff>453413</xdr:rowOff>
    </xdr:to>
    <xdr:pic>
      <xdr:nvPicPr>
        <xdr:cNvPr id="26" name="Picture 25">
          <a:extLst>
            <a:ext uri="{FF2B5EF4-FFF2-40B4-BE49-F238E27FC236}">
              <a16:creationId xmlns:a16="http://schemas.microsoft.com/office/drawing/2014/main" id="{61BA054C-5B1C-4BB5-2A44-AC065F5E6F5D}"/>
            </a:ext>
          </a:extLst>
        </xdr:cNvPr>
        <xdr:cNvPicPr>
          <a:picLocks noChangeAspect="1"/>
        </xdr:cNvPicPr>
      </xdr:nvPicPr>
      <xdr:blipFill>
        <a:blip xmlns:r="http://schemas.openxmlformats.org/officeDocument/2006/relationships" r:embed="rId10"/>
        <a:stretch>
          <a:fillRect/>
        </a:stretch>
      </xdr:blipFill>
      <xdr:spPr>
        <a:xfrm>
          <a:off x="21825857" y="36576000"/>
          <a:ext cx="641383" cy="444523"/>
        </a:xfrm>
        <a:prstGeom prst="rect">
          <a:avLst/>
        </a:prstGeom>
      </xdr:spPr>
    </xdr:pic>
    <xdr:clientData/>
  </xdr:twoCellAnchor>
  <xdr:twoCellAnchor editAs="oneCell">
    <xdr:from>
      <xdr:col>19</xdr:col>
      <xdr:colOff>0</xdr:colOff>
      <xdr:row>90</xdr:row>
      <xdr:rowOff>0</xdr:rowOff>
    </xdr:from>
    <xdr:to>
      <xdr:col>19</xdr:col>
      <xdr:colOff>612172</xdr:colOff>
      <xdr:row>90</xdr:row>
      <xdr:rowOff>457223</xdr:rowOff>
    </xdr:to>
    <xdr:pic>
      <xdr:nvPicPr>
        <xdr:cNvPr id="27" name="Picture 26">
          <a:extLst>
            <a:ext uri="{FF2B5EF4-FFF2-40B4-BE49-F238E27FC236}">
              <a16:creationId xmlns:a16="http://schemas.microsoft.com/office/drawing/2014/main" id="{71280831-29D6-8149-4916-6BDA36F904C0}"/>
            </a:ext>
          </a:extLst>
        </xdr:cNvPr>
        <xdr:cNvPicPr>
          <a:picLocks noChangeAspect="1"/>
        </xdr:cNvPicPr>
      </xdr:nvPicPr>
      <xdr:blipFill>
        <a:blip xmlns:r="http://schemas.openxmlformats.org/officeDocument/2006/relationships" r:embed="rId11"/>
        <a:stretch>
          <a:fillRect/>
        </a:stretch>
      </xdr:blipFill>
      <xdr:spPr>
        <a:xfrm>
          <a:off x="21825857" y="38608000"/>
          <a:ext cx="622332" cy="457223"/>
        </a:xfrm>
        <a:prstGeom prst="rect">
          <a:avLst/>
        </a:prstGeom>
      </xdr:spPr>
    </xdr:pic>
    <xdr:clientData/>
  </xdr:twoCellAnchor>
  <xdr:twoCellAnchor editAs="oneCell">
    <xdr:from>
      <xdr:col>19</xdr:col>
      <xdr:colOff>0</xdr:colOff>
      <xdr:row>91</xdr:row>
      <xdr:rowOff>0</xdr:rowOff>
    </xdr:from>
    <xdr:to>
      <xdr:col>19</xdr:col>
      <xdr:colOff>643922</xdr:colOff>
      <xdr:row>91</xdr:row>
      <xdr:rowOff>453413</xdr:rowOff>
    </xdr:to>
    <xdr:pic>
      <xdr:nvPicPr>
        <xdr:cNvPr id="28" name="Picture 27">
          <a:extLst>
            <a:ext uri="{FF2B5EF4-FFF2-40B4-BE49-F238E27FC236}">
              <a16:creationId xmlns:a16="http://schemas.microsoft.com/office/drawing/2014/main" id="{CB88B409-FCF4-03BD-6B42-0951233E2EA0}"/>
            </a:ext>
          </a:extLst>
        </xdr:cNvPr>
        <xdr:cNvPicPr>
          <a:picLocks noChangeAspect="1"/>
        </xdr:cNvPicPr>
      </xdr:nvPicPr>
      <xdr:blipFill>
        <a:blip xmlns:r="http://schemas.openxmlformats.org/officeDocument/2006/relationships" r:embed="rId12"/>
        <a:stretch>
          <a:fillRect/>
        </a:stretch>
      </xdr:blipFill>
      <xdr:spPr>
        <a:xfrm>
          <a:off x="21825857" y="39116000"/>
          <a:ext cx="628682" cy="438173"/>
        </a:xfrm>
        <a:prstGeom prst="rect">
          <a:avLst/>
        </a:prstGeom>
      </xdr:spPr>
    </xdr:pic>
    <xdr:clientData/>
  </xdr:twoCellAnchor>
  <xdr:twoCellAnchor editAs="oneCell">
    <xdr:from>
      <xdr:col>19</xdr:col>
      <xdr:colOff>0</xdr:colOff>
      <xdr:row>91</xdr:row>
      <xdr:rowOff>0</xdr:rowOff>
    </xdr:from>
    <xdr:to>
      <xdr:col>19</xdr:col>
      <xdr:colOff>682025</xdr:colOff>
      <xdr:row>91</xdr:row>
      <xdr:rowOff>459764</xdr:rowOff>
    </xdr:to>
    <xdr:pic>
      <xdr:nvPicPr>
        <xdr:cNvPr id="29" name="Picture 28">
          <a:extLst>
            <a:ext uri="{FF2B5EF4-FFF2-40B4-BE49-F238E27FC236}">
              <a16:creationId xmlns:a16="http://schemas.microsoft.com/office/drawing/2014/main" id="{086E9866-7ABC-46C0-5156-DA625E7A3984}"/>
            </a:ext>
          </a:extLst>
        </xdr:cNvPr>
        <xdr:cNvPicPr>
          <a:picLocks noChangeAspect="1"/>
        </xdr:cNvPicPr>
      </xdr:nvPicPr>
      <xdr:blipFill>
        <a:blip xmlns:r="http://schemas.openxmlformats.org/officeDocument/2006/relationships" r:embed="rId13"/>
        <a:stretch>
          <a:fillRect/>
        </a:stretch>
      </xdr:blipFill>
      <xdr:spPr>
        <a:xfrm>
          <a:off x="21825857" y="39624000"/>
          <a:ext cx="679485" cy="469924"/>
        </a:xfrm>
        <a:prstGeom prst="rect">
          <a:avLst/>
        </a:prstGeom>
      </xdr:spPr>
    </xdr:pic>
    <xdr:clientData/>
  </xdr:twoCellAnchor>
  <xdr:twoCellAnchor editAs="oneCell">
    <xdr:from>
      <xdr:col>19</xdr:col>
      <xdr:colOff>0</xdr:colOff>
      <xdr:row>92</xdr:row>
      <xdr:rowOff>0</xdr:rowOff>
    </xdr:from>
    <xdr:to>
      <xdr:col>19</xdr:col>
      <xdr:colOff>688376</xdr:colOff>
      <xdr:row>92</xdr:row>
      <xdr:rowOff>383560</xdr:rowOff>
    </xdr:to>
    <xdr:pic>
      <xdr:nvPicPr>
        <xdr:cNvPr id="30" name="Picture 29">
          <a:extLst>
            <a:ext uri="{FF2B5EF4-FFF2-40B4-BE49-F238E27FC236}">
              <a16:creationId xmlns:a16="http://schemas.microsoft.com/office/drawing/2014/main" id="{0E80B8C2-8307-1004-FD2B-740107FA628C}"/>
            </a:ext>
          </a:extLst>
        </xdr:cNvPr>
        <xdr:cNvPicPr>
          <a:picLocks noChangeAspect="1"/>
        </xdr:cNvPicPr>
      </xdr:nvPicPr>
      <xdr:blipFill>
        <a:blip xmlns:r="http://schemas.openxmlformats.org/officeDocument/2006/relationships" r:embed="rId14"/>
        <a:stretch>
          <a:fillRect/>
        </a:stretch>
      </xdr:blipFill>
      <xdr:spPr>
        <a:xfrm>
          <a:off x="21825857" y="40132000"/>
          <a:ext cx="698536" cy="387370"/>
        </a:xfrm>
        <a:prstGeom prst="rect">
          <a:avLst/>
        </a:prstGeom>
      </xdr:spPr>
    </xdr:pic>
    <xdr:clientData/>
  </xdr:twoCellAnchor>
  <xdr:twoCellAnchor editAs="oneCell">
    <xdr:from>
      <xdr:col>19</xdr:col>
      <xdr:colOff>0</xdr:colOff>
      <xdr:row>93</xdr:row>
      <xdr:rowOff>0</xdr:rowOff>
    </xdr:from>
    <xdr:to>
      <xdr:col>19</xdr:col>
      <xdr:colOff>720126</xdr:colOff>
      <xdr:row>93</xdr:row>
      <xdr:rowOff>381020</xdr:rowOff>
    </xdr:to>
    <xdr:pic>
      <xdr:nvPicPr>
        <xdr:cNvPr id="31" name="Picture 30">
          <a:extLst>
            <a:ext uri="{FF2B5EF4-FFF2-40B4-BE49-F238E27FC236}">
              <a16:creationId xmlns:a16="http://schemas.microsoft.com/office/drawing/2014/main" id="{53EA28BA-E2D1-D0CF-F173-DBE45BDE5D6D}"/>
            </a:ext>
          </a:extLst>
        </xdr:cNvPr>
        <xdr:cNvPicPr>
          <a:picLocks noChangeAspect="1"/>
        </xdr:cNvPicPr>
      </xdr:nvPicPr>
      <xdr:blipFill>
        <a:blip xmlns:r="http://schemas.openxmlformats.org/officeDocument/2006/relationships" r:embed="rId15"/>
        <a:stretch>
          <a:fillRect/>
        </a:stretch>
      </xdr:blipFill>
      <xdr:spPr>
        <a:xfrm>
          <a:off x="21825857" y="40640000"/>
          <a:ext cx="704886" cy="381020"/>
        </a:xfrm>
        <a:prstGeom prst="rect">
          <a:avLst/>
        </a:prstGeom>
      </xdr:spPr>
    </xdr:pic>
    <xdr:clientData/>
  </xdr:twoCellAnchor>
  <xdr:twoCellAnchor editAs="oneCell">
    <xdr:from>
      <xdr:col>19</xdr:col>
      <xdr:colOff>0</xdr:colOff>
      <xdr:row>94</xdr:row>
      <xdr:rowOff>0</xdr:rowOff>
    </xdr:from>
    <xdr:to>
      <xdr:col>19</xdr:col>
      <xdr:colOff>720126</xdr:colOff>
      <xdr:row>94</xdr:row>
      <xdr:rowOff>383560</xdr:rowOff>
    </xdr:to>
    <xdr:pic>
      <xdr:nvPicPr>
        <xdr:cNvPr id="33" name="Picture 32">
          <a:extLst>
            <a:ext uri="{FF2B5EF4-FFF2-40B4-BE49-F238E27FC236}">
              <a16:creationId xmlns:a16="http://schemas.microsoft.com/office/drawing/2014/main" id="{8D9E1CFB-CB9E-876C-BE05-1520DBD7ADC4}"/>
            </a:ext>
          </a:extLst>
        </xdr:cNvPr>
        <xdr:cNvPicPr>
          <a:picLocks noChangeAspect="1"/>
        </xdr:cNvPicPr>
      </xdr:nvPicPr>
      <xdr:blipFill>
        <a:blip xmlns:r="http://schemas.openxmlformats.org/officeDocument/2006/relationships" r:embed="rId16"/>
        <a:stretch>
          <a:fillRect/>
        </a:stretch>
      </xdr:blipFill>
      <xdr:spPr>
        <a:xfrm>
          <a:off x="21825857" y="41148000"/>
          <a:ext cx="704886" cy="387370"/>
        </a:xfrm>
        <a:prstGeom prst="rect">
          <a:avLst/>
        </a:prstGeom>
      </xdr:spPr>
    </xdr:pic>
    <xdr:clientData/>
  </xdr:twoCellAnchor>
  <xdr:twoCellAnchor editAs="oneCell">
    <xdr:from>
      <xdr:col>19</xdr:col>
      <xdr:colOff>0</xdr:colOff>
      <xdr:row>95</xdr:row>
      <xdr:rowOff>0</xdr:rowOff>
    </xdr:from>
    <xdr:to>
      <xdr:col>19</xdr:col>
      <xdr:colOff>723937</xdr:colOff>
      <xdr:row>95</xdr:row>
      <xdr:rowOff>459764</xdr:rowOff>
    </xdr:to>
    <xdr:pic>
      <xdr:nvPicPr>
        <xdr:cNvPr id="34" name="Picture 33">
          <a:extLst>
            <a:ext uri="{FF2B5EF4-FFF2-40B4-BE49-F238E27FC236}">
              <a16:creationId xmlns:a16="http://schemas.microsoft.com/office/drawing/2014/main" id="{5EB30F17-9E9D-59CE-657E-0B229BCA5B54}"/>
            </a:ext>
          </a:extLst>
        </xdr:cNvPr>
        <xdr:cNvPicPr>
          <a:picLocks noChangeAspect="1"/>
        </xdr:cNvPicPr>
      </xdr:nvPicPr>
      <xdr:blipFill>
        <a:blip xmlns:r="http://schemas.openxmlformats.org/officeDocument/2006/relationships" r:embed="rId17"/>
        <a:stretch>
          <a:fillRect/>
        </a:stretch>
      </xdr:blipFill>
      <xdr:spPr>
        <a:xfrm>
          <a:off x="21825857" y="41656000"/>
          <a:ext cx="723937" cy="469924"/>
        </a:xfrm>
        <a:prstGeom prst="rect">
          <a:avLst/>
        </a:prstGeom>
      </xdr:spPr>
    </xdr:pic>
    <xdr:clientData/>
  </xdr:twoCellAnchor>
  <xdr:twoCellAnchor editAs="oneCell">
    <xdr:from>
      <xdr:col>19</xdr:col>
      <xdr:colOff>0</xdr:colOff>
      <xdr:row>96</xdr:row>
      <xdr:rowOff>0</xdr:rowOff>
    </xdr:from>
    <xdr:to>
      <xdr:col>19</xdr:col>
      <xdr:colOff>720127</xdr:colOff>
      <xdr:row>96</xdr:row>
      <xdr:rowOff>459764</xdr:rowOff>
    </xdr:to>
    <xdr:pic>
      <xdr:nvPicPr>
        <xdr:cNvPr id="35" name="Picture 34">
          <a:extLst>
            <a:ext uri="{FF2B5EF4-FFF2-40B4-BE49-F238E27FC236}">
              <a16:creationId xmlns:a16="http://schemas.microsoft.com/office/drawing/2014/main" id="{F3E83D13-2A14-3FE6-F66B-6D1808D6B808}"/>
            </a:ext>
          </a:extLst>
        </xdr:cNvPr>
        <xdr:cNvPicPr>
          <a:picLocks noChangeAspect="1"/>
        </xdr:cNvPicPr>
      </xdr:nvPicPr>
      <xdr:blipFill>
        <a:blip xmlns:r="http://schemas.openxmlformats.org/officeDocument/2006/relationships" r:embed="rId18"/>
        <a:stretch>
          <a:fillRect/>
        </a:stretch>
      </xdr:blipFill>
      <xdr:spPr>
        <a:xfrm>
          <a:off x="21825857" y="42164000"/>
          <a:ext cx="717587" cy="463574"/>
        </a:xfrm>
        <a:prstGeom prst="rect">
          <a:avLst/>
        </a:prstGeom>
      </xdr:spPr>
    </xdr:pic>
    <xdr:clientData/>
  </xdr:twoCellAnchor>
  <xdr:twoCellAnchor editAs="oneCell">
    <xdr:from>
      <xdr:col>19</xdr:col>
      <xdr:colOff>0</xdr:colOff>
      <xdr:row>97</xdr:row>
      <xdr:rowOff>0</xdr:rowOff>
    </xdr:from>
    <xdr:to>
      <xdr:col>19</xdr:col>
      <xdr:colOff>720127</xdr:colOff>
      <xdr:row>97</xdr:row>
      <xdr:rowOff>453413</xdr:rowOff>
    </xdr:to>
    <xdr:pic>
      <xdr:nvPicPr>
        <xdr:cNvPr id="36" name="Picture 35">
          <a:extLst>
            <a:ext uri="{FF2B5EF4-FFF2-40B4-BE49-F238E27FC236}">
              <a16:creationId xmlns:a16="http://schemas.microsoft.com/office/drawing/2014/main" id="{4E266B6F-FC48-FA62-6021-26DBB66AC424}"/>
            </a:ext>
          </a:extLst>
        </xdr:cNvPr>
        <xdr:cNvPicPr>
          <a:picLocks noChangeAspect="1"/>
        </xdr:cNvPicPr>
      </xdr:nvPicPr>
      <xdr:blipFill>
        <a:blip xmlns:r="http://schemas.openxmlformats.org/officeDocument/2006/relationships" r:embed="rId19"/>
        <a:stretch>
          <a:fillRect/>
        </a:stretch>
      </xdr:blipFill>
      <xdr:spPr>
        <a:xfrm>
          <a:off x="21825857" y="42672000"/>
          <a:ext cx="711237" cy="450873"/>
        </a:xfrm>
        <a:prstGeom prst="rect">
          <a:avLst/>
        </a:prstGeom>
      </xdr:spPr>
    </xdr:pic>
    <xdr:clientData/>
  </xdr:twoCellAnchor>
  <xdr:twoCellAnchor editAs="oneCell">
    <xdr:from>
      <xdr:col>19</xdr:col>
      <xdr:colOff>0</xdr:colOff>
      <xdr:row>98</xdr:row>
      <xdr:rowOff>0</xdr:rowOff>
    </xdr:from>
    <xdr:to>
      <xdr:col>19</xdr:col>
      <xdr:colOff>720127</xdr:colOff>
      <xdr:row>98</xdr:row>
      <xdr:rowOff>453413</xdr:rowOff>
    </xdr:to>
    <xdr:pic>
      <xdr:nvPicPr>
        <xdr:cNvPr id="37" name="Picture 36">
          <a:extLst>
            <a:ext uri="{FF2B5EF4-FFF2-40B4-BE49-F238E27FC236}">
              <a16:creationId xmlns:a16="http://schemas.microsoft.com/office/drawing/2014/main" id="{EA92BF24-EE79-86E9-918B-99BC6794F8BD}"/>
            </a:ext>
          </a:extLst>
        </xdr:cNvPr>
        <xdr:cNvPicPr>
          <a:picLocks noChangeAspect="1"/>
        </xdr:cNvPicPr>
      </xdr:nvPicPr>
      <xdr:blipFill>
        <a:blip xmlns:r="http://schemas.openxmlformats.org/officeDocument/2006/relationships" r:embed="rId20"/>
        <a:stretch>
          <a:fillRect/>
        </a:stretch>
      </xdr:blipFill>
      <xdr:spPr>
        <a:xfrm>
          <a:off x="21825857" y="43180000"/>
          <a:ext cx="717587" cy="450873"/>
        </a:xfrm>
        <a:prstGeom prst="rect">
          <a:avLst/>
        </a:prstGeom>
      </xdr:spPr>
    </xdr:pic>
    <xdr:clientData/>
  </xdr:twoCellAnchor>
  <xdr:twoCellAnchor editAs="oneCell">
    <xdr:from>
      <xdr:col>19</xdr:col>
      <xdr:colOff>0</xdr:colOff>
      <xdr:row>99</xdr:row>
      <xdr:rowOff>0</xdr:rowOff>
    </xdr:from>
    <xdr:to>
      <xdr:col>19</xdr:col>
      <xdr:colOff>720127</xdr:colOff>
      <xdr:row>99</xdr:row>
      <xdr:rowOff>453413</xdr:rowOff>
    </xdr:to>
    <xdr:pic>
      <xdr:nvPicPr>
        <xdr:cNvPr id="38" name="Picture 37">
          <a:extLst>
            <a:ext uri="{FF2B5EF4-FFF2-40B4-BE49-F238E27FC236}">
              <a16:creationId xmlns:a16="http://schemas.microsoft.com/office/drawing/2014/main" id="{C6AC9681-D326-71C5-1926-FB93FCB441A1}"/>
            </a:ext>
          </a:extLst>
        </xdr:cNvPr>
        <xdr:cNvPicPr>
          <a:picLocks noChangeAspect="1"/>
        </xdr:cNvPicPr>
      </xdr:nvPicPr>
      <xdr:blipFill>
        <a:blip xmlns:r="http://schemas.openxmlformats.org/officeDocument/2006/relationships" r:embed="rId21"/>
        <a:stretch>
          <a:fillRect/>
        </a:stretch>
      </xdr:blipFill>
      <xdr:spPr>
        <a:xfrm>
          <a:off x="21825857" y="43688000"/>
          <a:ext cx="711237" cy="444523"/>
        </a:xfrm>
        <a:prstGeom prst="rect">
          <a:avLst/>
        </a:prstGeom>
      </xdr:spPr>
    </xdr:pic>
    <xdr:clientData/>
  </xdr:twoCellAnchor>
  <xdr:twoCellAnchor editAs="oneCell">
    <xdr:from>
      <xdr:col>19</xdr:col>
      <xdr:colOff>42334</xdr:colOff>
      <xdr:row>99</xdr:row>
      <xdr:rowOff>497416</xdr:rowOff>
    </xdr:from>
    <xdr:to>
      <xdr:col>19</xdr:col>
      <xdr:colOff>758651</xdr:colOff>
      <xdr:row>100</xdr:row>
      <xdr:rowOff>422509</xdr:rowOff>
    </xdr:to>
    <xdr:pic>
      <xdr:nvPicPr>
        <xdr:cNvPr id="39" name="Picture 38">
          <a:extLst>
            <a:ext uri="{FF2B5EF4-FFF2-40B4-BE49-F238E27FC236}">
              <a16:creationId xmlns:a16="http://schemas.microsoft.com/office/drawing/2014/main" id="{7C8A33B3-C5EB-8390-3B87-A6F7C65A3D97}"/>
            </a:ext>
          </a:extLst>
        </xdr:cNvPr>
        <xdr:cNvPicPr>
          <a:picLocks noChangeAspect="1"/>
        </xdr:cNvPicPr>
      </xdr:nvPicPr>
      <xdr:blipFill>
        <a:blip xmlns:r="http://schemas.openxmlformats.org/officeDocument/2006/relationships" r:embed="rId21"/>
        <a:stretch>
          <a:fillRect/>
        </a:stretch>
      </xdr:blipFill>
      <xdr:spPr>
        <a:xfrm>
          <a:off x="22489584" y="50789416"/>
          <a:ext cx="711237" cy="444523"/>
        </a:xfrm>
        <a:prstGeom prst="rect">
          <a:avLst/>
        </a:prstGeom>
      </xdr:spPr>
    </xdr:pic>
    <xdr:clientData/>
  </xdr:twoCellAnchor>
  <xdr:twoCellAnchor editAs="oneCell">
    <xdr:from>
      <xdr:col>19</xdr:col>
      <xdr:colOff>0</xdr:colOff>
      <xdr:row>102</xdr:row>
      <xdr:rowOff>0</xdr:rowOff>
    </xdr:from>
    <xdr:to>
      <xdr:col>19</xdr:col>
      <xdr:colOff>650274</xdr:colOff>
      <xdr:row>103</xdr:row>
      <xdr:rowOff>2567</xdr:rowOff>
    </xdr:to>
    <xdr:pic>
      <xdr:nvPicPr>
        <xdr:cNvPr id="40" name="Picture 39">
          <a:extLst>
            <a:ext uri="{FF2B5EF4-FFF2-40B4-BE49-F238E27FC236}">
              <a16:creationId xmlns:a16="http://schemas.microsoft.com/office/drawing/2014/main" id="{13BE0177-9634-DEEC-6F76-2DC66024318C}"/>
            </a:ext>
          </a:extLst>
        </xdr:cNvPr>
        <xdr:cNvPicPr>
          <a:picLocks noChangeAspect="1"/>
        </xdr:cNvPicPr>
      </xdr:nvPicPr>
      <xdr:blipFill>
        <a:blip xmlns:r="http://schemas.openxmlformats.org/officeDocument/2006/relationships" r:embed="rId22"/>
        <a:stretch>
          <a:fillRect/>
        </a:stretch>
      </xdr:blipFill>
      <xdr:spPr>
        <a:xfrm>
          <a:off x="21825857" y="45212000"/>
          <a:ext cx="654084" cy="520727"/>
        </a:xfrm>
        <a:prstGeom prst="rect">
          <a:avLst/>
        </a:prstGeom>
      </xdr:spPr>
    </xdr:pic>
    <xdr:clientData/>
  </xdr:twoCellAnchor>
  <xdr:twoCellAnchor editAs="oneCell">
    <xdr:from>
      <xdr:col>19</xdr:col>
      <xdr:colOff>0</xdr:colOff>
      <xdr:row>103</xdr:row>
      <xdr:rowOff>0</xdr:rowOff>
    </xdr:from>
    <xdr:to>
      <xdr:col>19</xdr:col>
      <xdr:colOff>682024</xdr:colOff>
      <xdr:row>104</xdr:row>
      <xdr:rowOff>34317</xdr:rowOff>
    </xdr:to>
    <xdr:pic>
      <xdr:nvPicPr>
        <xdr:cNvPr id="41" name="Picture 40">
          <a:extLst>
            <a:ext uri="{FF2B5EF4-FFF2-40B4-BE49-F238E27FC236}">
              <a16:creationId xmlns:a16="http://schemas.microsoft.com/office/drawing/2014/main" id="{8A78DC7C-16A9-D9A5-16DF-CB2C5A7D97C8}"/>
            </a:ext>
          </a:extLst>
        </xdr:cNvPr>
        <xdr:cNvPicPr>
          <a:picLocks noChangeAspect="1"/>
        </xdr:cNvPicPr>
      </xdr:nvPicPr>
      <xdr:blipFill>
        <a:blip xmlns:r="http://schemas.openxmlformats.org/officeDocument/2006/relationships" r:embed="rId23"/>
        <a:stretch>
          <a:fillRect/>
        </a:stretch>
      </xdr:blipFill>
      <xdr:spPr>
        <a:xfrm>
          <a:off x="21825857" y="45720000"/>
          <a:ext cx="666784" cy="527077"/>
        </a:xfrm>
        <a:prstGeom prst="rect">
          <a:avLst/>
        </a:prstGeom>
      </xdr:spPr>
    </xdr:pic>
    <xdr:clientData/>
  </xdr:twoCellAnchor>
  <xdr:twoCellAnchor editAs="oneCell">
    <xdr:from>
      <xdr:col>19</xdr:col>
      <xdr:colOff>0</xdr:colOff>
      <xdr:row>104</xdr:row>
      <xdr:rowOff>0</xdr:rowOff>
    </xdr:from>
    <xdr:to>
      <xdr:col>19</xdr:col>
      <xdr:colOff>682024</xdr:colOff>
      <xdr:row>105</xdr:row>
      <xdr:rowOff>34317</xdr:rowOff>
    </xdr:to>
    <xdr:pic>
      <xdr:nvPicPr>
        <xdr:cNvPr id="42" name="Picture 41">
          <a:extLst>
            <a:ext uri="{FF2B5EF4-FFF2-40B4-BE49-F238E27FC236}">
              <a16:creationId xmlns:a16="http://schemas.microsoft.com/office/drawing/2014/main" id="{67BCA79D-1DD3-9CFE-4793-F0160539DC81}"/>
            </a:ext>
          </a:extLst>
        </xdr:cNvPr>
        <xdr:cNvPicPr>
          <a:picLocks noChangeAspect="1"/>
        </xdr:cNvPicPr>
      </xdr:nvPicPr>
      <xdr:blipFill>
        <a:blip xmlns:r="http://schemas.openxmlformats.org/officeDocument/2006/relationships" r:embed="rId23"/>
        <a:stretch>
          <a:fillRect/>
        </a:stretch>
      </xdr:blipFill>
      <xdr:spPr>
        <a:xfrm>
          <a:off x="21825857" y="46228000"/>
          <a:ext cx="666784" cy="527077"/>
        </a:xfrm>
        <a:prstGeom prst="rect">
          <a:avLst/>
        </a:prstGeom>
      </xdr:spPr>
    </xdr:pic>
    <xdr:clientData/>
  </xdr:twoCellAnchor>
  <xdr:twoCellAnchor editAs="oneCell">
    <xdr:from>
      <xdr:col>19</xdr:col>
      <xdr:colOff>0</xdr:colOff>
      <xdr:row>105</xdr:row>
      <xdr:rowOff>0</xdr:rowOff>
    </xdr:from>
    <xdr:to>
      <xdr:col>19</xdr:col>
      <xdr:colOff>682024</xdr:colOff>
      <xdr:row>106</xdr:row>
      <xdr:rowOff>34317</xdr:rowOff>
    </xdr:to>
    <xdr:pic>
      <xdr:nvPicPr>
        <xdr:cNvPr id="43" name="Picture 42">
          <a:extLst>
            <a:ext uri="{FF2B5EF4-FFF2-40B4-BE49-F238E27FC236}">
              <a16:creationId xmlns:a16="http://schemas.microsoft.com/office/drawing/2014/main" id="{164A2089-7231-CD0B-38D5-FAAFF1913271}"/>
            </a:ext>
          </a:extLst>
        </xdr:cNvPr>
        <xdr:cNvPicPr>
          <a:picLocks noChangeAspect="1"/>
        </xdr:cNvPicPr>
      </xdr:nvPicPr>
      <xdr:blipFill>
        <a:blip xmlns:r="http://schemas.openxmlformats.org/officeDocument/2006/relationships" r:embed="rId23"/>
        <a:stretch>
          <a:fillRect/>
        </a:stretch>
      </xdr:blipFill>
      <xdr:spPr>
        <a:xfrm>
          <a:off x="21825857" y="46736000"/>
          <a:ext cx="666784" cy="527077"/>
        </a:xfrm>
        <a:prstGeom prst="rect">
          <a:avLst/>
        </a:prstGeom>
      </xdr:spPr>
    </xdr:pic>
    <xdr:clientData/>
  </xdr:twoCellAnchor>
  <xdr:twoCellAnchor editAs="oneCell">
    <xdr:from>
      <xdr:col>19</xdr:col>
      <xdr:colOff>0</xdr:colOff>
      <xdr:row>106</xdr:row>
      <xdr:rowOff>0</xdr:rowOff>
    </xdr:from>
    <xdr:to>
      <xdr:col>19</xdr:col>
      <xdr:colOff>682024</xdr:colOff>
      <xdr:row>107</xdr:row>
      <xdr:rowOff>34317</xdr:rowOff>
    </xdr:to>
    <xdr:pic>
      <xdr:nvPicPr>
        <xdr:cNvPr id="44" name="Picture 43">
          <a:extLst>
            <a:ext uri="{FF2B5EF4-FFF2-40B4-BE49-F238E27FC236}">
              <a16:creationId xmlns:a16="http://schemas.microsoft.com/office/drawing/2014/main" id="{7A5E79B9-1240-5A53-E528-66E4EE8186A4}"/>
            </a:ext>
          </a:extLst>
        </xdr:cNvPr>
        <xdr:cNvPicPr>
          <a:picLocks noChangeAspect="1"/>
        </xdr:cNvPicPr>
      </xdr:nvPicPr>
      <xdr:blipFill>
        <a:blip xmlns:r="http://schemas.openxmlformats.org/officeDocument/2006/relationships" r:embed="rId23"/>
        <a:stretch>
          <a:fillRect/>
        </a:stretch>
      </xdr:blipFill>
      <xdr:spPr>
        <a:xfrm>
          <a:off x="21825857" y="47244000"/>
          <a:ext cx="666784" cy="527077"/>
        </a:xfrm>
        <a:prstGeom prst="rect">
          <a:avLst/>
        </a:prstGeom>
      </xdr:spPr>
    </xdr:pic>
    <xdr:clientData/>
  </xdr:twoCellAnchor>
  <xdr:twoCellAnchor editAs="oneCell">
    <xdr:from>
      <xdr:col>19</xdr:col>
      <xdr:colOff>0</xdr:colOff>
      <xdr:row>108</xdr:row>
      <xdr:rowOff>0</xdr:rowOff>
    </xdr:from>
    <xdr:to>
      <xdr:col>19</xdr:col>
      <xdr:colOff>421662</xdr:colOff>
      <xdr:row>108</xdr:row>
      <xdr:rowOff>459764</xdr:rowOff>
    </xdr:to>
    <xdr:pic>
      <xdr:nvPicPr>
        <xdr:cNvPr id="45" name="Picture 44">
          <a:extLst>
            <a:ext uri="{FF2B5EF4-FFF2-40B4-BE49-F238E27FC236}">
              <a16:creationId xmlns:a16="http://schemas.microsoft.com/office/drawing/2014/main" id="{AC4A653B-DAA4-4EE0-51B2-796F7DA49D2A}"/>
            </a:ext>
          </a:extLst>
        </xdr:cNvPr>
        <xdr:cNvPicPr>
          <a:picLocks noChangeAspect="1"/>
        </xdr:cNvPicPr>
      </xdr:nvPicPr>
      <xdr:blipFill>
        <a:blip xmlns:r="http://schemas.openxmlformats.org/officeDocument/2006/relationships" r:embed="rId24"/>
        <a:stretch>
          <a:fillRect/>
        </a:stretch>
      </xdr:blipFill>
      <xdr:spPr>
        <a:xfrm>
          <a:off x="21825857" y="48260000"/>
          <a:ext cx="431822" cy="463574"/>
        </a:xfrm>
        <a:prstGeom prst="rect">
          <a:avLst/>
        </a:prstGeom>
      </xdr:spPr>
    </xdr:pic>
    <xdr:clientData/>
  </xdr:twoCellAnchor>
  <xdr:twoCellAnchor editAs="oneCell">
    <xdr:from>
      <xdr:col>19</xdr:col>
      <xdr:colOff>0</xdr:colOff>
      <xdr:row>109</xdr:row>
      <xdr:rowOff>0</xdr:rowOff>
    </xdr:from>
    <xdr:to>
      <xdr:col>19</xdr:col>
      <xdr:colOff>421662</xdr:colOff>
      <xdr:row>109</xdr:row>
      <xdr:rowOff>457223</xdr:rowOff>
    </xdr:to>
    <xdr:pic>
      <xdr:nvPicPr>
        <xdr:cNvPr id="46" name="Picture 45">
          <a:extLst>
            <a:ext uri="{FF2B5EF4-FFF2-40B4-BE49-F238E27FC236}">
              <a16:creationId xmlns:a16="http://schemas.microsoft.com/office/drawing/2014/main" id="{A0242B63-4AA1-A506-CC7E-88B4253101CD}"/>
            </a:ext>
          </a:extLst>
        </xdr:cNvPr>
        <xdr:cNvPicPr>
          <a:picLocks noChangeAspect="1"/>
        </xdr:cNvPicPr>
      </xdr:nvPicPr>
      <xdr:blipFill>
        <a:blip xmlns:r="http://schemas.openxmlformats.org/officeDocument/2006/relationships" r:embed="rId25"/>
        <a:stretch>
          <a:fillRect/>
        </a:stretch>
      </xdr:blipFill>
      <xdr:spPr>
        <a:xfrm>
          <a:off x="21825857" y="48768000"/>
          <a:ext cx="431822" cy="457223"/>
        </a:xfrm>
        <a:prstGeom prst="rect">
          <a:avLst/>
        </a:prstGeom>
      </xdr:spPr>
    </xdr:pic>
    <xdr:clientData/>
  </xdr:twoCellAnchor>
  <xdr:twoCellAnchor editAs="oneCell">
    <xdr:from>
      <xdr:col>19</xdr:col>
      <xdr:colOff>0</xdr:colOff>
      <xdr:row>111</xdr:row>
      <xdr:rowOff>54428</xdr:rowOff>
    </xdr:from>
    <xdr:to>
      <xdr:col>19</xdr:col>
      <xdr:colOff>647733</xdr:colOff>
      <xdr:row>111</xdr:row>
      <xdr:rowOff>416396</xdr:rowOff>
    </xdr:to>
    <xdr:pic>
      <xdr:nvPicPr>
        <xdr:cNvPr id="47" name="Picture 46">
          <a:extLst>
            <a:ext uri="{FF2B5EF4-FFF2-40B4-BE49-F238E27FC236}">
              <a16:creationId xmlns:a16="http://schemas.microsoft.com/office/drawing/2014/main" id="{189B333B-2056-E915-2821-89D4CF762335}"/>
            </a:ext>
          </a:extLst>
        </xdr:cNvPr>
        <xdr:cNvPicPr>
          <a:picLocks noChangeAspect="1"/>
        </xdr:cNvPicPr>
      </xdr:nvPicPr>
      <xdr:blipFill>
        <a:blip xmlns:r="http://schemas.openxmlformats.org/officeDocument/2006/relationships" r:embed="rId26"/>
        <a:stretch>
          <a:fillRect/>
        </a:stretch>
      </xdr:blipFill>
      <xdr:spPr>
        <a:xfrm>
          <a:off x="21825857" y="49838428"/>
          <a:ext cx="647733" cy="349268"/>
        </a:xfrm>
        <a:prstGeom prst="rect">
          <a:avLst/>
        </a:prstGeom>
      </xdr:spPr>
    </xdr:pic>
    <xdr:clientData/>
  </xdr:twoCellAnchor>
  <xdr:twoCellAnchor editAs="oneCell">
    <xdr:from>
      <xdr:col>19</xdr:col>
      <xdr:colOff>0</xdr:colOff>
      <xdr:row>132</xdr:row>
      <xdr:rowOff>0</xdr:rowOff>
    </xdr:from>
    <xdr:to>
      <xdr:col>19</xdr:col>
      <xdr:colOff>685835</xdr:colOff>
      <xdr:row>132</xdr:row>
      <xdr:rowOff>491514</xdr:rowOff>
    </xdr:to>
    <xdr:pic>
      <xdr:nvPicPr>
        <xdr:cNvPr id="48" name="Picture 47">
          <a:extLst>
            <a:ext uri="{FF2B5EF4-FFF2-40B4-BE49-F238E27FC236}">
              <a16:creationId xmlns:a16="http://schemas.microsoft.com/office/drawing/2014/main" id="{B2BC56BA-AB44-77C3-C270-FA46A422A6A9}"/>
            </a:ext>
          </a:extLst>
        </xdr:cNvPr>
        <xdr:cNvPicPr>
          <a:picLocks noChangeAspect="1"/>
        </xdr:cNvPicPr>
      </xdr:nvPicPr>
      <xdr:blipFill>
        <a:blip xmlns:r="http://schemas.openxmlformats.org/officeDocument/2006/relationships" r:embed="rId27"/>
        <a:stretch>
          <a:fillRect/>
        </a:stretch>
      </xdr:blipFill>
      <xdr:spPr>
        <a:xfrm>
          <a:off x="21825857" y="59944000"/>
          <a:ext cx="685835" cy="476274"/>
        </a:xfrm>
        <a:prstGeom prst="rect">
          <a:avLst/>
        </a:prstGeom>
      </xdr:spPr>
    </xdr:pic>
    <xdr:clientData/>
  </xdr:twoCellAnchor>
  <xdr:twoCellAnchor editAs="oneCell">
    <xdr:from>
      <xdr:col>19</xdr:col>
      <xdr:colOff>0</xdr:colOff>
      <xdr:row>133</xdr:row>
      <xdr:rowOff>0</xdr:rowOff>
    </xdr:from>
    <xdr:to>
      <xdr:col>19</xdr:col>
      <xdr:colOff>682025</xdr:colOff>
      <xdr:row>133</xdr:row>
      <xdr:rowOff>491515</xdr:rowOff>
    </xdr:to>
    <xdr:pic>
      <xdr:nvPicPr>
        <xdr:cNvPr id="51" name="Picture 50">
          <a:extLst>
            <a:ext uri="{FF2B5EF4-FFF2-40B4-BE49-F238E27FC236}">
              <a16:creationId xmlns:a16="http://schemas.microsoft.com/office/drawing/2014/main" id="{D3ECB0D6-C1AB-2534-3AA6-F7FA666D27C6}"/>
            </a:ext>
          </a:extLst>
        </xdr:cNvPr>
        <xdr:cNvPicPr>
          <a:picLocks noChangeAspect="1"/>
        </xdr:cNvPicPr>
      </xdr:nvPicPr>
      <xdr:blipFill>
        <a:blip xmlns:r="http://schemas.openxmlformats.org/officeDocument/2006/relationships" r:embed="rId28"/>
        <a:stretch>
          <a:fillRect/>
        </a:stretch>
      </xdr:blipFill>
      <xdr:spPr>
        <a:xfrm>
          <a:off x="21825857" y="60452000"/>
          <a:ext cx="673135" cy="482625"/>
        </a:xfrm>
        <a:prstGeom prst="rect">
          <a:avLst/>
        </a:prstGeom>
      </xdr:spPr>
    </xdr:pic>
    <xdr:clientData/>
  </xdr:twoCellAnchor>
  <xdr:twoCellAnchor editAs="oneCell">
    <xdr:from>
      <xdr:col>19</xdr:col>
      <xdr:colOff>0</xdr:colOff>
      <xdr:row>134</xdr:row>
      <xdr:rowOff>0</xdr:rowOff>
    </xdr:from>
    <xdr:to>
      <xdr:col>19</xdr:col>
      <xdr:colOff>650274</xdr:colOff>
      <xdr:row>134</xdr:row>
      <xdr:rowOff>459764</xdr:rowOff>
    </xdr:to>
    <xdr:pic>
      <xdr:nvPicPr>
        <xdr:cNvPr id="52" name="Picture 51">
          <a:extLst>
            <a:ext uri="{FF2B5EF4-FFF2-40B4-BE49-F238E27FC236}">
              <a16:creationId xmlns:a16="http://schemas.microsoft.com/office/drawing/2014/main" id="{5868663D-72A1-EFAF-8CF5-4F0884B41646}"/>
            </a:ext>
          </a:extLst>
        </xdr:cNvPr>
        <xdr:cNvPicPr>
          <a:picLocks noChangeAspect="1"/>
        </xdr:cNvPicPr>
      </xdr:nvPicPr>
      <xdr:blipFill>
        <a:blip xmlns:r="http://schemas.openxmlformats.org/officeDocument/2006/relationships" r:embed="rId29"/>
        <a:stretch>
          <a:fillRect/>
        </a:stretch>
      </xdr:blipFill>
      <xdr:spPr>
        <a:xfrm>
          <a:off x="21825857" y="60960000"/>
          <a:ext cx="654084" cy="463574"/>
        </a:xfrm>
        <a:prstGeom prst="rect">
          <a:avLst/>
        </a:prstGeom>
      </xdr:spPr>
    </xdr:pic>
    <xdr:clientData/>
  </xdr:twoCellAnchor>
  <xdr:twoCellAnchor editAs="oneCell">
    <xdr:from>
      <xdr:col>19</xdr:col>
      <xdr:colOff>0</xdr:colOff>
      <xdr:row>135</xdr:row>
      <xdr:rowOff>0</xdr:rowOff>
    </xdr:from>
    <xdr:to>
      <xdr:col>19</xdr:col>
      <xdr:colOff>682025</xdr:colOff>
      <xdr:row>135</xdr:row>
      <xdr:rowOff>491514</xdr:rowOff>
    </xdr:to>
    <xdr:pic>
      <xdr:nvPicPr>
        <xdr:cNvPr id="53" name="Picture 52">
          <a:extLst>
            <a:ext uri="{FF2B5EF4-FFF2-40B4-BE49-F238E27FC236}">
              <a16:creationId xmlns:a16="http://schemas.microsoft.com/office/drawing/2014/main" id="{59B53C64-D6B3-1050-06A4-A04C989C1C71}"/>
            </a:ext>
          </a:extLst>
        </xdr:cNvPr>
        <xdr:cNvPicPr>
          <a:picLocks noChangeAspect="1"/>
        </xdr:cNvPicPr>
      </xdr:nvPicPr>
      <xdr:blipFill>
        <a:blip xmlns:r="http://schemas.openxmlformats.org/officeDocument/2006/relationships" r:embed="rId30"/>
        <a:stretch>
          <a:fillRect/>
        </a:stretch>
      </xdr:blipFill>
      <xdr:spPr>
        <a:xfrm>
          <a:off x="21825857" y="61468000"/>
          <a:ext cx="679485" cy="476274"/>
        </a:xfrm>
        <a:prstGeom prst="rect">
          <a:avLst/>
        </a:prstGeom>
      </xdr:spPr>
    </xdr:pic>
    <xdr:clientData/>
  </xdr:twoCellAnchor>
  <xdr:twoCellAnchor editAs="oneCell">
    <xdr:from>
      <xdr:col>19</xdr:col>
      <xdr:colOff>0</xdr:colOff>
      <xdr:row>136</xdr:row>
      <xdr:rowOff>0</xdr:rowOff>
    </xdr:from>
    <xdr:to>
      <xdr:col>19</xdr:col>
      <xdr:colOff>647733</xdr:colOff>
      <xdr:row>136</xdr:row>
      <xdr:rowOff>457223</xdr:rowOff>
    </xdr:to>
    <xdr:pic>
      <xdr:nvPicPr>
        <xdr:cNvPr id="54" name="Picture 53">
          <a:extLst>
            <a:ext uri="{FF2B5EF4-FFF2-40B4-BE49-F238E27FC236}">
              <a16:creationId xmlns:a16="http://schemas.microsoft.com/office/drawing/2014/main" id="{5870FC9A-F116-674F-095A-4F773E7E0A79}"/>
            </a:ext>
          </a:extLst>
        </xdr:cNvPr>
        <xdr:cNvPicPr>
          <a:picLocks noChangeAspect="1"/>
        </xdr:cNvPicPr>
      </xdr:nvPicPr>
      <xdr:blipFill>
        <a:blip xmlns:r="http://schemas.openxmlformats.org/officeDocument/2006/relationships" r:embed="rId31"/>
        <a:stretch>
          <a:fillRect/>
        </a:stretch>
      </xdr:blipFill>
      <xdr:spPr>
        <a:xfrm>
          <a:off x="21825857" y="61976000"/>
          <a:ext cx="647733" cy="457223"/>
        </a:xfrm>
        <a:prstGeom prst="rect">
          <a:avLst/>
        </a:prstGeom>
      </xdr:spPr>
    </xdr:pic>
    <xdr:clientData/>
  </xdr:twoCellAnchor>
  <xdr:twoCellAnchor editAs="oneCell">
    <xdr:from>
      <xdr:col>19</xdr:col>
      <xdr:colOff>0</xdr:colOff>
      <xdr:row>137</xdr:row>
      <xdr:rowOff>0</xdr:rowOff>
    </xdr:from>
    <xdr:to>
      <xdr:col>19</xdr:col>
      <xdr:colOff>647733</xdr:colOff>
      <xdr:row>137</xdr:row>
      <xdr:rowOff>457223</xdr:rowOff>
    </xdr:to>
    <xdr:pic>
      <xdr:nvPicPr>
        <xdr:cNvPr id="55" name="Picture 54">
          <a:extLst>
            <a:ext uri="{FF2B5EF4-FFF2-40B4-BE49-F238E27FC236}">
              <a16:creationId xmlns:a16="http://schemas.microsoft.com/office/drawing/2014/main" id="{855EA467-5070-92AB-31D6-CB9A34E82226}"/>
            </a:ext>
          </a:extLst>
        </xdr:cNvPr>
        <xdr:cNvPicPr>
          <a:picLocks noChangeAspect="1"/>
        </xdr:cNvPicPr>
      </xdr:nvPicPr>
      <xdr:blipFill>
        <a:blip xmlns:r="http://schemas.openxmlformats.org/officeDocument/2006/relationships" r:embed="rId31"/>
        <a:stretch>
          <a:fillRect/>
        </a:stretch>
      </xdr:blipFill>
      <xdr:spPr>
        <a:xfrm>
          <a:off x="21825857" y="62484000"/>
          <a:ext cx="647733" cy="457223"/>
        </a:xfrm>
        <a:prstGeom prst="rect">
          <a:avLst/>
        </a:prstGeom>
      </xdr:spPr>
    </xdr:pic>
    <xdr:clientData/>
  </xdr:twoCellAnchor>
  <xdr:twoCellAnchor editAs="oneCell">
    <xdr:from>
      <xdr:col>19</xdr:col>
      <xdr:colOff>0</xdr:colOff>
      <xdr:row>138</xdr:row>
      <xdr:rowOff>0</xdr:rowOff>
    </xdr:from>
    <xdr:to>
      <xdr:col>19</xdr:col>
      <xdr:colOff>647733</xdr:colOff>
      <xdr:row>138</xdr:row>
      <xdr:rowOff>457223</xdr:rowOff>
    </xdr:to>
    <xdr:pic>
      <xdr:nvPicPr>
        <xdr:cNvPr id="56" name="Picture 55">
          <a:extLst>
            <a:ext uri="{FF2B5EF4-FFF2-40B4-BE49-F238E27FC236}">
              <a16:creationId xmlns:a16="http://schemas.microsoft.com/office/drawing/2014/main" id="{61E1312F-78AC-FC70-E4E3-3348CA7ABA43}"/>
            </a:ext>
          </a:extLst>
        </xdr:cNvPr>
        <xdr:cNvPicPr>
          <a:picLocks noChangeAspect="1"/>
        </xdr:cNvPicPr>
      </xdr:nvPicPr>
      <xdr:blipFill>
        <a:blip xmlns:r="http://schemas.openxmlformats.org/officeDocument/2006/relationships" r:embed="rId31"/>
        <a:stretch>
          <a:fillRect/>
        </a:stretch>
      </xdr:blipFill>
      <xdr:spPr>
        <a:xfrm>
          <a:off x="21825857" y="62992000"/>
          <a:ext cx="647733" cy="457223"/>
        </a:xfrm>
        <a:prstGeom prst="rect">
          <a:avLst/>
        </a:prstGeom>
      </xdr:spPr>
    </xdr:pic>
    <xdr:clientData/>
  </xdr:twoCellAnchor>
  <xdr:twoCellAnchor editAs="oneCell">
    <xdr:from>
      <xdr:col>19</xdr:col>
      <xdr:colOff>0</xdr:colOff>
      <xdr:row>139</xdr:row>
      <xdr:rowOff>0</xdr:rowOff>
    </xdr:from>
    <xdr:to>
      <xdr:col>19</xdr:col>
      <xdr:colOff>723937</xdr:colOff>
      <xdr:row>139</xdr:row>
      <xdr:rowOff>491515</xdr:rowOff>
    </xdr:to>
    <xdr:pic>
      <xdr:nvPicPr>
        <xdr:cNvPr id="57" name="Picture 56">
          <a:extLst>
            <a:ext uri="{FF2B5EF4-FFF2-40B4-BE49-F238E27FC236}">
              <a16:creationId xmlns:a16="http://schemas.microsoft.com/office/drawing/2014/main" id="{1E146088-3A42-ACBF-8A5D-594EF955AA35}"/>
            </a:ext>
          </a:extLst>
        </xdr:cNvPr>
        <xdr:cNvPicPr>
          <a:picLocks noChangeAspect="1"/>
        </xdr:cNvPicPr>
      </xdr:nvPicPr>
      <xdr:blipFill>
        <a:blip xmlns:r="http://schemas.openxmlformats.org/officeDocument/2006/relationships" r:embed="rId32"/>
        <a:stretch>
          <a:fillRect/>
        </a:stretch>
      </xdr:blipFill>
      <xdr:spPr>
        <a:xfrm>
          <a:off x="21825857" y="63500000"/>
          <a:ext cx="723937" cy="488975"/>
        </a:xfrm>
        <a:prstGeom prst="rect">
          <a:avLst/>
        </a:prstGeom>
      </xdr:spPr>
    </xdr:pic>
    <xdr:clientData/>
  </xdr:twoCellAnchor>
  <xdr:twoCellAnchor editAs="oneCell">
    <xdr:from>
      <xdr:col>19</xdr:col>
      <xdr:colOff>9073</xdr:colOff>
      <xdr:row>1</xdr:row>
      <xdr:rowOff>154214</xdr:rowOff>
    </xdr:from>
    <xdr:to>
      <xdr:col>19</xdr:col>
      <xdr:colOff>765235</xdr:colOff>
      <xdr:row>1</xdr:row>
      <xdr:rowOff>339271</xdr:rowOff>
    </xdr:to>
    <xdr:pic>
      <xdr:nvPicPr>
        <xdr:cNvPr id="59" name="Picture 58">
          <a:extLst>
            <a:ext uri="{FF2B5EF4-FFF2-40B4-BE49-F238E27FC236}">
              <a16:creationId xmlns:a16="http://schemas.microsoft.com/office/drawing/2014/main" id="{DBD70498-3D04-072D-6958-38278B68884E}"/>
            </a:ext>
          </a:extLst>
        </xdr:cNvPr>
        <xdr:cNvPicPr>
          <a:picLocks noChangeAspect="1"/>
        </xdr:cNvPicPr>
      </xdr:nvPicPr>
      <xdr:blipFill>
        <a:blip xmlns:r="http://schemas.openxmlformats.org/officeDocument/2006/relationships" r:embed="rId33"/>
        <a:stretch>
          <a:fillRect/>
        </a:stretch>
      </xdr:blipFill>
      <xdr:spPr>
        <a:xfrm>
          <a:off x="21834930" y="662214"/>
          <a:ext cx="761242" cy="172357"/>
        </a:xfrm>
        <a:prstGeom prst="rect">
          <a:avLst/>
        </a:prstGeom>
      </xdr:spPr>
    </xdr:pic>
    <xdr:clientData/>
  </xdr:twoCellAnchor>
  <xdr:twoCellAnchor editAs="oneCell">
    <xdr:from>
      <xdr:col>19</xdr:col>
      <xdr:colOff>9072</xdr:colOff>
      <xdr:row>2</xdr:row>
      <xdr:rowOff>127000</xdr:rowOff>
    </xdr:from>
    <xdr:to>
      <xdr:col>19</xdr:col>
      <xdr:colOff>765449</xdr:colOff>
      <xdr:row>2</xdr:row>
      <xdr:rowOff>301716</xdr:rowOff>
    </xdr:to>
    <xdr:pic>
      <xdr:nvPicPr>
        <xdr:cNvPr id="60" name="Picture 59">
          <a:extLst>
            <a:ext uri="{FF2B5EF4-FFF2-40B4-BE49-F238E27FC236}">
              <a16:creationId xmlns:a16="http://schemas.microsoft.com/office/drawing/2014/main" id="{B38C4CCB-79B4-C817-0C0C-E99AC844C8B3}"/>
            </a:ext>
          </a:extLst>
        </xdr:cNvPr>
        <xdr:cNvPicPr>
          <a:picLocks noChangeAspect="1"/>
        </xdr:cNvPicPr>
      </xdr:nvPicPr>
      <xdr:blipFill>
        <a:blip xmlns:r="http://schemas.openxmlformats.org/officeDocument/2006/relationships" r:embed="rId34"/>
        <a:stretch>
          <a:fillRect/>
        </a:stretch>
      </xdr:blipFill>
      <xdr:spPr>
        <a:xfrm>
          <a:off x="21834929" y="1143000"/>
          <a:ext cx="766537" cy="163286"/>
        </a:xfrm>
        <a:prstGeom prst="rect">
          <a:avLst/>
        </a:prstGeom>
      </xdr:spPr>
    </xdr:pic>
    <xdr:clientData/>
  </xdr:twoCellAnchor>
  <xdr:twoCellAnchor editAs="oneCell">
    <xdr:from>
      <xdr:col>18</xdr:col>
      <xdr:colOff>1796142</xdr:colOff>
      <xdr:row>4</xdr:row>
      <xdr:rowOff>145143</xdr:rowOff>
    </xdr:from>
    <xdr:to>
      <xdr:col>19</xdr:col>
      <xdr:colOff>761093</xdr:colOff>
      <xdr:row>4</xdr:row>
      <xdr:rowOff>308429</xdr:rowOff>
    </xdr:to>
    <xdr:pic>
      <xdr:nvPicPr>
        <xdr:cNvPr id="61" name="Picture 60">
          <a:extLst>
            <a:ext uri="{FF2B5EF4-FFF2-40B4-BE49-F238E27FC236}">
              <a16:creationId xmlns:a16="http://schemas.microsoft.com/office/drawing/2014/main" id="{7E262C32-53EE-4E94-9F24-76D9971D4E82}"/>
            </a:ext>
          </a:extLst>
        </xdr:cNvPr>
        <xdr:cNvPicPr>
          <a:picLocks noChangeAspect="1"/>
        </xdr:cNvPicPr>
      </xdr:nvPicPr>
      <xdr:blipFill>
        <a:blip xmlns:r="http://schemas.openxmlformats.org/officeDocument/2006/relationships" r:embed="rId34"/>
        <a:stretch>
          <a:fillRect/>
        </a:stretch>
      </xdr:blipFill>
      <xdr:spPr>
        <a:xfrm>
          <a:off x="21816785" y="2177143"/>
          <a:ext cx="766537" cy="163286"/>
        </a:xfrm>
        <a:prstGeom prst="rect">
          <a:avLst/>
        </a:prstGeom>
      </xdr:spPr>
    </xdr:pic>
    <xdr:clientData/>
  </xdr:twoCellAnchor>
  <xdr:twoCellAnchor editAs="oneCell">
    <xdr:from>
      <xdr:col>19</xdr:col>
      <xdr:colOff>18143</xdr:colOff>
      <xdr:row>5</xdr:row>
      <xdr:rowOff>199571</xdr:rowOff>
    </xdr:from>
    <xdr:to>
      <xdr:col>19</xdr:col>
      <xdr:colOff>797380</xdr:colOff>
      <xdr:row>5</xdr:row>
      <xdr:rowOff>378097</xdr:rowOff>
    </xdr:to>
    <xdr:pic>
      <xdr:nvPicPr>
        <xdr:cNvPr id="62" name="Picture 61">
          <a:extLst>
            <a:ext uri="{FF2B5EF4-FFF2-40B4-BE49-F238E27FC236}">
              <a16:creationId xmlns:a16="http://schemas.microsoft.com/office/drawing/2014/main" id="{7C348CCB-C2BD-4179-ACE6-00E060987EC9}"/>
            </a:ext>
          </a:extLst>
        </xdr:cNvPr>
        <xdr:cNvPicPr>
          <a:picLocks noChangeAspect="1"/>
        </xdr:cNvPicPr>
      </xdr:nvPicPr>
      <xdr:blipFill>
        <a:blip xmlns:r="http://schemas.openxmlformats.org/officeDocument/2006/relationships" r:embed="rId34"/>
        <a:stretch>
          <a:fillRect/>
        </a:stretch>
      </xdr:blipFill>
      <xdr:spPr>
        <a:xfrm>
          <a:off x="21844000" y="3247571"/>
          <a:ext cx="766537" cy="163286"/>
        </a:xfrm>
        <a:prstGeom prst="rect">
          <a:avLst/>
        </a:prstGeom>
      </xdr:spPr>
    </xdr:pic>
    <xdr:clientData/>
  </xdr:twoCellAnchor>
  <xdr:twoCellAnchor editAs="oneCell">
    <xdr:from>
      <xdr:col>19</xdr:col>
      <xdr:colOff>27214</xdr:colOff>
      <xdr:row>3</xdr:row>
      <xdr:rowOff>163286</xdr:rowOff>
    </xdr:from>
    <xdr:to>
      <xdr:col>19</xdr:col>
      <xdr:colOff>797346</xdr:colOff>
      <xdr:row>3</xdr:row>
      <xdr:rowOff>339453</xdr:rowOff>
    </xdr:to>
    <xdr:pic>
      <xdr:nvPicPr>
        <xdr:cNvPr id="63" name="Picture 62">
          <a:extLst>
            <a:ext uri="{FF2B5EF4-FFF2-40B4-BE49-F238E27FC236}">
              <a16:creationId xmlns:a16="http://schemas.microsoft.com/office/drawing/2014/main" id="{6D34E611-D424-466F-BF46-95816CD34981}"/>
            </a:ext>
          </a:extLst>
        </xdr:cNvPr>
        <xdr:cNvPicPr>
          <a:picLocks noChangeAspect="1"/>
        </xdr:cNvPicPr>
      </xdr:nvPicPr>
      <xdr:blipFill>
        <a:blip xmlns:r="http://schemas.openxmlformats.org/officeDocument/2006/relationships" r:embed="rId33"/>
        <a:stretch>
          <a:fillRect/>
        </a:stretch>
      </xdr:blipFill>
      <xdr:spPr>
        <a:xfrm>
          <a:off x="21853071" y="1687286"/>
          <a:ext cx="761242" cy="172357"/>
        </a:xfrm>
        <a:prstGeom prst="rect">
          <a:avLst/>
        </a:prstGeom>
      </xdr:spPr>
    </xdr:pic>
    <xdr:clientData/>
  </xdr:twoCellAnchor>
  <xdr:twoCellAnchor editAs="oneCell">
    <xdr:from>
      <xdr:col>19</xdr:col>
      <xdr:colOff>54428</xdr:colOff>
      <xdr:row>5</xdr:row>
      <xdr:rowOff>0</xdr:rowOff>
    </xdr:from>
    <xdr:to>
      <xdr:col>19</xdr:col>
      <xdr:colOff>802971</xdr:colOff>
      <xdr:row>5</xdr:row>
      <xdr:rowOff>172357</xdr:rowOff>
    </xdr:to>
    <xdr:pic>
      <xdr:nvPicPr>
        <xdr:cNvPr id="64" name="Picture 63">
          <a:extLst>
            <a:ext uri="{FF2B5EF4-FFF2-40B4-BE49-F238E27FC236}">
              <a16:creationId xmlns:a16="http://schemas.microsoft.com/office/drawing/2014/main" id="{7D1BE639-09F9-4FB6-A1F9-9114E710C418}"/>
            </a:ext>
          </a:extLst>
        </xdr:cNvPr>
        <xdr:cNvPicPr>
          <a:picLocks noChangeAspect="1"/>
        </xdr:cNvPicPr>
      </xdr:nvPicPr>
      <xdr:blipFill>
        <a:blip xmlns:r="http://schemas.openxmlformats.org/officeDocument/2006/relationships" r:embed="rId33"/>
        <a:stretch>
          <a:fillRect/>
        </a:stretch>
      </xdr:blipFill>
      <xdr:spPr>
        <a:xfrm>
          <a:off x="21880285" y="2748642"/>
          <a:ext cx="761242" cy="172357"/>
        </a:xfrm>
        <a:prstGeom prst="rect">
          <a:avLst/>
        </a:prstGeom>
      </xdr:spPr>
    </xdr:pic>
    <xdr:clientData/>
  </xdr:twoCellAnchor>
  <xdr:twoCellAnchor editAs="oneCell">
    <xdr:from>
      <xdr:col>19</xdr:col>
      <xdr:colOff>9072</xdr:colOff>
      <xdr:row>6</xdr:row>
      <xdr:rowOff>81643</xdr:rowOff>
    </xdr:from>
    <xdr:to>
      <xdr:col>19</xdr:col>
      <xdr:colOff>796782</xdr:colOff>
      <xdr:row>6</xdr:row>
      <xdr:rowOff>301897</xdr:rowOff>
    </xdr:to>
    <xdr:pic>
      <xdr:nvPicPr>
        <xdr:cNvPr id="65" name="Picture 64">
          <a:extLst>
            <a:ext uri="{FF2B5EF4-FFF2-40B4-BE49-F238E27FC236}">
              <a16:creationId xmlns:a16="http://schemas.microsoft.com/office/drawing/2014/main" id="{FC79B8D0-00FD-1DA7-A4B4-53DEE69EE639}"/>
            </a:ext>
          </a:extLst>
        </xdr:cNvPr>
        <xdr:cNvPicPr>
          <a:picLocks noChangeAspect="1"/>
        </xdr:cNvPicPr>
      </xdr:nvPicPr>
      <xdr:blipFill>
        <a:blip xmlns:r="http://schemas.openxmlformats.org/officeDocument/2006/relationships" r:embed="rId35"/>
        <a:stretch>
          <a:fillRect/>
        </a:stretch>
      </xdr:blipFill>
      <xdr:spPr>
        <a:xfrm>
          <a:off x="21834929" y="3637643"/>
          <a:ext cx="777550" cy="217714"/>
        </a:xfrm>
        <a:prstGeom prst="rect">
          <a:avLst/>
        </a:prstGeom>
      </xdr:spPr>
    </xdr:pic>
    <xdr:clientData/>
  </xdr:twoCellAnchor>
  <xdr:twoCellAnchor editAs="oneCell">
    <xdr:from>
      <xdr:col>19</xdr:col>
      <xdr:colOff>18143</xdr:colOff>
      <xdr:row>7</xdr:row>
      <xdr:rowOff>81642</xdr:rowOff>
    </xdr:from>
    <xdr:to>
      <xdr:col>19</xdr:col>
      <xdr:colOff>796963</xdr:colOff>
      <xdr:row>7</xdr:row>
      <xdr:rowOff>301896</xdr:rowOff>
    </xdr:to>
    <xdr:pic>
      <xdr:nvPicPr>
        <xdr:cNvPr id="66" name="Picture 65">
          <a:extLst>
            <a:ext uri="{FF2B5EF4-FFF2-40B4-BE49-F238E27FC236}">
              <a16:creationId xmlns:a16="http://schemas.microsoft.com/office/drawing/2014/main" id="{DC7DF670-5C4A-43DC-9164-B9326049BC1B}"/>
            </a:ext>
          </a:extLst>
        </xdr:cNvPr>
        <xdr:cNvPicPr>
          <a:picLocks noChangeAspect="1"/>
        </xdr:cNvPicPr>
      </xdr:nvPicPr>
      <xdr:blipFill>
        <a:blip xmlns:r="http://schemas.openxmlformats.org/officeDocument/2006/relationships" r:embed="rId35"/>
        <a:stretch>
          <a:fillRect/>
        </a:stretch>
      </xdr:blipFill>
      <xdr:spPr>
        <a:xfrm>
          <a:off x="21844000" y="4145642"/>
          <a:ext cx="777550" cy="217714"/>
        </a:xfrm>
        <a:prstGeom prst="rect">
          <a:avLst/>
        </a:prstGeom>
      </xdr:spPr>
    </xdr:pic>
    <xdr:clientData/>
  </xdr:twoCellAnchor>
  <xdr:twoCellAnchor editAs="oneCell">
    <xdr:from>
      <xdr:col>19</xdr:col>
      <xdr:colOff>36286</xdr:colOff>
      <xdr:row>51</xdr:row>
      <xdr:rowOff>9072</xdr:rowOff>
    </xdr:from>
    <xdr:to>
      <xdr:col>19</xdr:col>
      <xdr:colOff>764547</xdr:colOff>
      <xdr:row>51</xdr:row>
      <xdr:rowOff>453572</xdr:rowOff>
    </xdr:to>
    <xdr:pic>
      <xdr:nvPicPr>
        <xdr:cNvPr id="67" name="Picture 66">
          <a:extLst>
            <a:ext uri="{FF2B5EF4-FFF2-40B4-BE49-F238E27FC236}">
              <a16:creationId xmlns:a16="http://schemas.microsoft.com/office/drawing/2014/main" id="{333EB27D-67FE-1F27-FBB7-963FDABFA3A0}"/>
            </a:ext>
          </a:extLst>
        </xdr:cNvPr>
        <xdr:cNvPicPr>
          <a:picLocks noChangeAspect="1"/>
        </xdr:cNvPicPr>
      </xdr:nvPicPr>
      <xdr:blipFill>
        <a:blip xmlns:r="http://schemas.openxmlformats.org/officeDocument/2006/relationships" r:embed="rId36"/>
        <a:stretch>
          <a:fillRect/>
        </a:stretch>
      </xdr:blipFill>
      <xdr:spPr>
        <a:xfrm>
          <a:off x="21862143" y="26933072"/>
          <a:ext cx="742231" cy="444500"/>
        </a:xfrm>
        <a:prstGeom prst="rect">
          <a:avLst/>
        </a:prstGeom>
      </xdr:spPr>
    </xdr:pic>
    <xdr:clientData/>
  </xdr:twoCellAnchor>
  <xdr:twoCellAnchor editAs="oneCell">
    <xdr:from>
      <xdr:col>19</xdr:col>
      <xdr:colOff>36286</xdr:colOff>
      <xdr:row>52</xdr:row>
      <xdr:rowOff>63500</xdr:rowOff>
    </xdr:from>
    <xdr:to>
      <xdr:col>19</xdr:col>
      <xdr:colOff>759907</xdr:colOff>
      <xdr:row>52</xdr:row>
      <xdr:rowOff>378279</xdr:rowOff>
    </xdr:to>
    <xdr:pic>
      <xdr:nvPicPr>
        <xdr:cNvPr id="68" name="Picture 67">
          <a:extLst>
            <a:ext uri="{FF2B5EF4-FFF2-40B4-BE49-F238E27FC236}">
              <a16:creationId xmlns:a16="http://schemas.microsoft.com/office/drawing/2014/main" id="{F2953DF0-D607-2BCE-A012-C6FDE41536BA}"/>
            </a:ext>
          </a:extLst>
        </xdr:cNvPr>
        <xdr:cNvPicPr>
          <a:picLocks noChangeAspect="1"/>
        </xdr:cNvPicPr>
      </xdr:nvPicPr>
      <xdr:blipFill>
        <a:blip xmlns:r="http://schemas.openxmlformats.org/officeDocument/2006/relationships" r:embed="rId37"/>
        <a:stretch>
          <a:fillRect/>
        </a:stretch>
      </xdr:blipFill>
      <xdr:spPr>
        <a:xfrm>
          <a:off x="21862143" y="27495500"/>
          <a:ext cx="723621" cy="308429"/>
        </a:xfrm>
        <a:prstGeom prst="rect">
          <a:avLst/>
        </a:prstGeom>
      </xdr:spPr>
    </xdr:pic>
    <xdr:clientData/>
  </xdr:twoCellAnchor>
  <xdr:twoCellAnchor editAs="oneCell">
    <xdr:from>
      <xdr:col>19</xdr:col>
      <xdr:colOff>27214</xdr:colOff>
      <xdr:row>53</xdr:row>
      <xdr:rowOff>45357</xdr:rowOff>
    </xdr:from>
    <xdr:to>
      <xdr:col>19</xdr:col>
      <xdr:colOff>759278</xdr:colOff>
      <xdr:row>53</xdr:row>
      <xdr:rowOff>459968</xdr:rowOff>
    </xdr:to>
    <xdr:pic>
      <xdr:nvPicPr>
        <xdr:cNvPr id="69" name="Picture 68">
          <a:extLst>
            <a:ext uri="{FF2B5EF4-FFF2-40B4-BE49-F238E27FC236}">
              <a16:creationId xmlns:a16="http://schemas.microsoft.com/office/drawing/2014/main" id="{1CE32620-8FCA-8D80-7BC8-D0DEC0964CA1}"/>
            </a:ext>
          </a:extLst>
        </xdr:cNvPr>
        <xdr:cNvPicPr>
          <a:picLocks noChangeAspect="1"/>
        </xdr:cNvPicPr>
      </xdr:nvPicPr>
      <xdr:blipFill>
        <a:blip xmlns:r="http://schemas.openxmlformats.org/officeDocument/2006/relationships" r:embed="rId38"/>
        <a:stretch>
          <a:fillRect/>
        </a:stretch>
      </xdr:blipFill>
      <xdr:spPr>
        <a:xfrm>
          <a:off x="21853071" y="27985357"/>
          <a:ext cx="725714" cy="426041"/>
        </a:xfrm>
        <a:prstGeom prst="rect">
          <a:avLst/>
        </a:prstGeom>
      </xdr:spPr>
    </xdr:pic>
    <xdr:clientData/>
  </xdr:twoCellAnchor>
  <xdr:twoCellAnchor editAs="oneCell">
    <xdr:from>
      <xdr:col>19</xdr:col>
      <xdr:colOff>45358</xdr:colOff>
      <xdr:row>12</xdr:row>
      <xdr:rowOff>108858</xdr:rowOff>
    </xdr:from>
    <xdr:to>
      <xdr:col>19</xdr:col>
      <xdr:colOff>758578</xdr:colOff>
      <xdr:row>12</xdr:row>
      <xdr:rowOff>415812</xdr:rowOff>
    </xdr:to>
    <xdr:pic>
      <xdr:nvPicPr>
        <xdr:cNvPr id="32" name="Picture 31">
          <a:extLst>
            <a:ext uri="{FF2B5EF4-FFF2-40B4-BE49-F238E27FC236}">
              <a16:creationId xmlns:a16="http://schemas.microsoft.com/office/drawing/2014/main" id="{ADD19DD1-84CE-0550-E4FF-DCB5E1DA096D}"/>
            </a:ext>
          </a:extLst>
        </xdr:cNvPr>
        <xdr:cNvPicPr>
          <a:picLocks noChangeAspect="1"/>
        </xdr:cNvPicPr>
      </xdr:nvPicPr>
      <xdr:blipFill>
        <a:blip xmlns:r="http://schemas.openxmlformats.org/officeDocument/2006/relationships" r:embed="rId39"/>
        <a:stretch>
          <a:fillRect/>
        </a:stretch>
      </xdr:blipFill>
      <xdr:spPr>
        <a:xfrm>
          <a:off x="21871215" y="6712858"/>
          <a:ext cx="704330" cy="304414"/>
        </a:xfrm>
        <a:prstGeom prst="rect">
          <a:avLst/>
        </a:prstGeom>
      </xdr:spPr>
    </xdr:pic>
    <xdr:clientData/>
  </xdr:twoCellAnchor>
  <xdr:twoCellAnchor editAs="oneCell">
    <xdr:from>
      <xdr:col>19</xdr:col>
      <xdr:colOff>0</xdr:colOff>
      <xdr:row>23</xdr:row>
      <xdr:rowOff>0</xdr:rowOff>
    </xdr:from>
    <xdr:to>
      <xdr:col>19</xdr:col>
      <xdr:colOff>689090</xdr:colOff>
      <xdr:row>23</xdr:row>
      <xdr:rowOff>304414</xdr:rowOff>
    </xdr:to>
    <xdr:pic>
      <xdr:nvPicPr>
        <xdr:cNvPr id="49" name="Picture 48">
          <a:extLst>
            <a:ext uri="{FF2B5EF4-FFF2-40B4-BE49-F238E27FC236}">
              <a16:creationId xmlns:a16="http://schemas.microsoft.com/office/drawing/2014/main" id="{1A1D540A-6758-4ECD-A5C3-3C56291E1E82}"/>
            </a:ext>
          </a:extLst>
        </xdr:cNvPr>
        <xdr:cNvPicPr>
          <a:picLocks noChangeAspect="1"/>
        </xdr:cNvPicPr>
      </xdr:nvPicPr>
      <xdr:blipFill>
        <a:blip xmlns:r="http://schemas.openxmlformats.org/officeDocument/2006/relationships" r:embed="rId39"/>
        <a:stretch>
          <a:fillRect/>
        </a:stretch>
      </xdr:blipFill>
      <xdr:spPr>
        <a:xfrm>
          <a:off x="21825857" y="12192000"/>
          <a:ext cx="704330" cy="304414"/>
        </a:xfrm>
        <a:prstGeom prst="rect">
          <a:avLst/>
        </a:prstGeom>
      </xdr:spPr>
    </xdr:pic>
    <xdr:clientData/>
  </xdr:twoCellAnchor>
  <xdr:twoCellAnchor editAs="oneCell">
    <xdr:from>
      <xdr:col>19</xdr:col>
      <xdr:colOff>0</xdr:colOff>
      <xdr:row>19</xdr:row>
      <xdr:rowOff>0</xdr:rowOff>
    </xdr:from>
    <xdr:to>
      <xdr:col>19</xdr:col>
      <xdr:colOff>689090</xdr:colOff>
      <xdr:row>19</xdr:row>
      <xdr:rowOff>304414</xdr:rowOff>
    </xdr:to>
    <xdr:pic>
      <xdr:nvPicPr>
        <xdr:cNvPr id="58" name="Picture 57">
          <a:extLst>
            <a:ext uri="{FF2B5EF4-FFF2-40B4-BE49-F238E27FC236}">
              <a16:creationId xmlns:a16="http://schemas.microsoft.com/office/drawing/2014/main" id="{CCB14E11-4B80-457A-BB1C-5090AD07A7CA}"/>
            </a:ext>
          </a:extLst>
        </xdr:cNvPr>
        <xdr:cNvPicPr>
          <a:picLocks noChangeAspect="1"/>
        </xdr:cNvPicPr>
      </xdr:nvPicPr>
      <xdr:blipFill>
        <a:blip xmlns:r="http://schemas.openxmlformats.org/officeDocument/2006/relationships" r:embed="rId39"/>
        <a:stretch>
          <a:fillRect/>
        </a:stretch>
      </xdr:blipFill>
      <xdr:spPr>
        <a:xfrm>
          <a:off x="21825857" y="10160000"/>
          <a:ext cx="704330" cy="304414"/>
        </a:xfrm>
        <a:prstGeom prst="rect">
          <a:avLst/>
        </a:prstGeom>
      </xdr:spPr>
    </xdr:pic>
    <xdr:clientData/>
  </xdr:twoCellAnchor>
  <xdr:twoCellAnchor editAs="oneCell">
    <xdr:from>
      <xdr:col>19</xdr:col>
      <xdr:colOff>0</xdr:colOff>
      <xdr:row>17</xdr:row>
      <xdr:rowOff>0</xdr:rowOff>
    </xdr:from>
    <xdr:to>
      <xdr:col>19</xdr:col>
      <xdr:colOff>689090</xdr:colOff>
      <xdr:row>17</xdr:row>
      <xdr:rowOff>304414</xdr:rowOff>
    </xdr:to>
    <xdr:pic>
      <xdr:nvPicPr>
        <xdr:cNvPr id="70" name="Picture 69">
          <a:extLst>
            <a:ext uri="{FF2B5EF4-FFF2-40B4-BE49-F238E27FC236}">
              <a16:creationId xmlns:a16="http://schemas.microsoft.com/office/drawing/2014/main" id="{D3E8D575-5586-4B62-8FA2-E692772B6728}"/>
            </a:ext>
          </a:extLst>
        </xdr:cNvPr>
        <xdr:cNvPicPr>
          <a:picLocks noChangeAspect="1"/>
        </xdr:cNvPicPr>
      </xdr:nvPicPr>
      <xdr:blipFill>
        <a:blip xmlns:r="http://schemas.openxmlformats.org/officeDocument/2006/relationships" r:embed="rId39"/>
        <a:stretch>
          <a:fillRect/>
        </a:stretch>
      </xdr:blipFill>
      <xdr:spPr>
        <a:xfrm>
          <a:off x="21825857" y="9144000"/>
          <a:ext cx="704330" cy="304414"/>
        </a:xfrm>
        <a:prstGeom prst="rect">
          <a:avLst/>
        </a:prstGeom>
      </xdr:spPr>
    </xdr:pic>
    <xdr:clientData/>
  </xdr:twoCellAnchor>
  <xdr:twoCellAnchor editAs="oneCell">
    <xdr:from>
      <xdr:col>19</xdr:col>
      <xdr:colOff>0</xdr:colOff>
      <xdr:row>15</xdr:row>
      <xdr:rowOff>0</xdr:rowOff>
    </xdr:from>
    <xdr:to>
      <xdr:col>19</xdr:col>
      <xdr:colOff>689090</xdr:colOff>
      <xdr:row>15</xdr:row>
      <xdr:rowOff>304414</xdr:rowOff>
    </xdr:to>
    <xdr:pic>
      <xdr:nvPicPr>
        <xdr:cNvPr id="71" name="Picture 70">
          <a:extLst>
            <a:ext uri="{FF2B5EF4-FFF2-40B4-BE49-F238E27FC236}">
              <a16:creationId xmlns:a16="http://schemas.microsoft.com/office/drawing/2014/main" id="{4B2D814C-5800-4B42-8B30-93D284C95F48}"/>
            </a:ext>
          </a:extLst>
        </xdr:cNvPr>
        <xdr:cNvPicPr>
          <a:picLocks noChangeAspect="1"/>
        </xdr:cNvPicPr>
      </xdr:nvPicPr>
      <xdr:blipFill>
        <a:blip xmlns:r="http://schemas.openxmlformats.org/officeDocument/2006/relationships" r:embed="rId39"/>
        <a:stretch>
          <a:fillRect/>
        </a:stretch>
      </xdr:blipFill>
      <xdr:spPr>
        <a:xfrm>
          <a:off x="21825857" y="8128000"/>
          <a:ext cx="704330" cy="304414"/>
        </a:xfrm>
        <a:prstGeom prst="rect">
          <a:avLst/>
        </a:prstGeom>
      </xdr:spPr>
    </xdr:pic>
    <xdr:clientData/>
  </xdr:twoCellAnchor>
  <xdr:twoCellAnchor editAs="oneCell">
    <xdr:from>
      <xdr:col>19</xdr:col>
      <xdr:colOff>54429</xdr:colOff>
      <xdr:row>13</xdr:row>
      <xdr:rowOff>63501</xdr:rowOff>
    </xdr:from>
    <xdr:to>
      <xdr:col>19</xdr:col>
      <xdr:colOff>764874</xdr:colOff>
      <xdr:row>13</xdr:row>
      <xdr:rowOff>384465</xdr:rowOff>
    </xdr:to>
    <xdr:pic>
      <xdr:nvPicPr>
        <xdr:cNvPr id="72" name="Picture 71">
          <a:extLst>
            <a:ext uri="{FF2B5EF4-FFF2-40B4-BE49-F238E27FC236}">
              <a16:creationId xmlns:a16="http://schemas.microsoft.com/office/drawing/2014/main" id="{0CA68F56-6400-DCD5-35F6-04F02893F51D}"/>
            </a:ext>
          </a:extLst>
        </xdr:cNvPr>
        <xdr:cNvPicPr>
          <a:picLocks noChangeAspect="1"/>
        </xdr:cNvPicPr>
      </xdr:nvPicPr>
      <xdr:blipFill>
        <a:blip xmlns:r="http://schemas.openxmlformats.org/officeDocument/2006/relationships" r:embed="rId40"/>
        <a:stretch>
          <a:fillRect/>
        </a:stretch>
      </xdr:blipFill>
      <xdr:spPr>
        <a:xfrm>
          <a:off x="21880286" y="7175501"/>
          <a:ext cx="718065" cy="336204"/>
        </a:xfrm>
        <a:prstGeom prst="rect">
          <a:avLst/>
        </a:prstGeom>
      </xdr:spPr>
    </xdr:pic>
    <xdr:clientData/>
  </xdr:twoCellAnchor>
  <xdr:twoCellAnchor editAs="oneCell">
    <xdr:from>
      <xdr:col>19</xdr:col>
      <xdr:colOff>0</xdr:colOff>
      <xdr:row>16</xdr:row>
      <xdr:rowOff>0</xdr:rowOff>
    </xdr:from>
    <xdr:to>
      <xdr:col>19</xdr:col>
      <xdr:colOff>720605</xdr:colOff>
      <xdr:row>16</xdr:row>
      <xdr:rowOff>340014</xdr:rowOff>
    </xdr:to>
    <xdr:pic>
      <xdr:nvPicPr>
        <xdr:cNvPr id="74" name="Picture 73">
          <a:extLst>
            <a:ext uri="{FF2B5EF4-FFF2-40B4-BE49-F238E27FC236}">
              <a16:creationId xmlns:a16="http://schemas.microsoft.com/office/drawing/2014/main" id="{3D8878CE-1ACD-4884-A1BF-21B8DDB8066D}"/>
            </a:ext>
          </a:extLst>
        </xdr:cNvPr>
        <xdr:cNvPicPr>
          <a:picLocks noChangeAspect="1"/>
        </xdr:cNvPicPr>
      </xdr:nvPicPr>
      <xdr:blipFill>
        <a:blip xmlns:r="http://schemas.openxmlformats.org/officeDocument/2006/relationships" r:embed="rId40"/>
        <a:stretch>
          <a:fillRect/>
        </a:stretch>
      </xdr:blipFill>
      <xdr:spPr>
        <a:xfrm>
          <a:off x="21825857" y="8636000"/>
          <a:ext cx="718065" cy="336204"/>
        </a:xfrm>
        <a:prstGeom prst="rect">
          <a:avLst/>
        </a:prstGeom>
      </xdr:spPr>
    </xdr:pic>
    <xdr:clientData/>
  </xdr:twoCellAnchor>
  <xdr:twoCellAnchor editAs="oneCell">
    <xdr:from>
      <xdr:col>19</xdr:col>
      <xdr:colOff>0</xdr:colOff>
      <xdr:row>18</xdr:row>
      <xdr:rowOff>0</xdr:rowOff>
    </xdr:from>
    <xdr:to>
      <xdr:col>19</xdr:col>
      <xdr:colOff>720605</xdr:colOff>
      <xdr:row>18</xdr:row>
      <xdr:rowOff>340014</xdr:rowOff>
    </xdr:to>
    <xdr:pic>
      <xdr:nvPicPr>
        <xdr:cNvPr id="75" name="Picture 74">
          <a:extLst>
            <a:ext uri="{FF2B5EF4-FFF2-40B4-BE49-F238E27FC236}">
              <a16:creationId xmlns:a16="http://schemas.microsoft.com/office/drawing/2014/main" id="{9126BBD0-AE75-4A4F-93AF-0F2D762EEFDF}"/>
            </a:ext>
          </a:extLst>
        </xdr:cNvPr>
        <xdr:cNvPicPr>
          <a:picLocks noChangeAspect="1"/>
        </xdr:cNvPicPr>
      </xdr:nvPicPr>
      <xdr:blipFill>
        <a:blip xmlns:r="http://schemas.openxmlformats.org/officeDocument/2006/relationships" r:embed="rId40"/>
        <a:stretch>
          <a:fillRect/>
        </a:stretch>
      </xdr:blipFill>
      <xdr:spPr>
        <a:xfrm>
          <a:off x="21825857" y="9652000"/>
          <a:ext cx="718065" cy="336204"/>
        </a:xfrm>
        <a:prstGeom prst="rect">
          <a:avLst/>
        </a:prstGeom>
      </xdr:spPr>
    </xdr:pic>
    <xdr:clientData/>
  </xdr:twoCellAnchor>
  <xdr:twoCellAnchor editAs="oneCell">
    <xdr:from>
      <xdr:col>19</xdr:col>
      <xdr:colOff>0</xdr:colOff>
      <xdr:row>20</xdr:row>
      <xdr:rowOff>0</xdr:rowOff>
    </xdr:from>
    <xdr:to>
      <xdr:col>19</xdr:col>
      <xdr:colOff>720605</xdr:colOff>
      <xdr:row>20</xdr:row>
      <xdr:rowOff>340014</xdr:rowOff>
    </xdr:to>
    <xdr:pic>
      <xdr:nvPicPr>
        <xdr:cNvPr id="76" name="Picture 75">
          <a:extLst>
            <a:ext uri="{FF2B5EF4-FFF2-40B4-BE49-F238E27FC236}">
              <a16:creationId xmlns:a16="http://schemas.microsoft.com/office/drawing/2014/main" id="{908809B1-8A96-4AE5-BBEF-27AA7E2D164C}"/>
            </a:ext>
          </a:extLst>
        </xdr:cNvPr>
        <xdr:cNvPicPr>
          <a:picLocks noChangeAspect="1"/>
        </xdr:cNvPicPr>
      </xdr:nvPicPr>
      <xdr:blipFill>
        <a:blip xmlns:r="http://schemas.openxmlformats.org/officeDocument/2006/relationships" r:embed="rId40"/>
        <a:stretch>
          <a:fillRect/>
        </a:stretch>
      </xdr:blipFill>
      <xdr:spPr>
        <a:xfrm>
          <a:off x="21825857" y="10668000"/>
          <a:ext cx="718065" cy="336204"/>
        </a:xfrm>
        <a:prstGeom prst="rect">
          <a:avLst/>
        </a:prstGeom>
      </xdr:spPr>
    </xdr:pic>
    <xdr:clientData/>
  </xdr:twoCellAnchor>
  <xdr:twoCellAnchor editAs="oneCell">
    <xdr:from>
      <xdr:col>19</xdr:col>
      <xdr:colOff>0</xdr:colOff>
      <xdr:row>21</xdr:row>
      <xdr:rowOff>0</xdr:rowOff>
    </xdr:from>
    <xdr:to>
      <xdr:col>19</xdr:col>
      <xdr:colOff>720605</xdr:colOff>
      <xdr:row>21</xdr:row>
      <xdr:rowOff>340014</xdr:rowOff>
    </xdr:to>
    <xdr:pic>
      <xdr:nvPicPr>
        <xdr:cNvPr id="77" name="Picture 76">
          <a:extLst>
            <a:ext uri="{FF2B5EF4-FFF2-40B4-BE49-F238E27FC236}">
              <a16:creationId xmlns:a16="http://schemas.microsoft.com/office/drawing/2014/main" id="{E0E1A66E-368E-458E-BDF9-0167573C0BCA}"/>
            </a:ext>
          </a:extLst>
        </xdr:cNvPr>
        <xdr:cNvPicPr>
          <a:picLocks noChangeAspect="1"/>
        </xdr:cNvPicPr>
      </xdr:nvPicPr>
      <xdr:blipFill>
        <a:blip xmlns:r="http://schemas.openxmlformats.org/officeDocument/2006/relationships" r:embed="rId40"/>
        <a:stretch>
          <a:fillRect/>
        </a:stretch>
      </xdr:blipFill>
      <xdr:spPr>
        <a:xfrm>
          <a:off x="21825857" y="11176000"/>
          <a:ext cx="718065" cy="336204"/>
        </a:xfrm>
        <a:prstGeom prst="rect">
          <a:avLst/>
        </a:prstGeom>
      </xdr:spPr>
    </xdr:pic>
    <xdr:clientData/>
  </xdr:twoCellAnchor>
  <xdr:twoCellAnchor editAs="oneCell">
    <xdr:from>
      <xdr:col>19</xdr:col>
      <xdr:colOff>0</xdr:colOff>
      <xdr:row>22</xdr:row>
      <xdr:rowOff>0</xdr:rowOff>
    </xdr:from>
    <xdr:to>
      <xdr:col>19</xdr:col>
      <xdr:colOff>720605</xdr:colOff>
      <xdr:row>22</xdr:row>
      <xdr:rowOff>340014</xdr:rowOff>
    </xdr:to>
    <xdr:pic>
      <xdr:nvPicPr>
        <xdr:cNvPr id="78" name="Picture 77">
          <a:extLst>
            <a:ext uri="{FF2B5EF4-FFF2-40B4-BE49-F238E27FC236}">
              <a16:creationId xmlns:a16="http://schemas.microsoft.com/office/drawing/2014/main" id="{403C1ABB-0D6D-4022-AF26-FC54AECC6132}"/>
            </a:ext>
          </a:extLst>
        </xdr:cNvPr>
        <xdr:cNvPicPr>
          <a:picLocks noChangeAspect="1"/>
        </xdr:cNvPicPr>
      </xdr:nvPicPr>
      <xdr:blipFill>
        <a:blip xmlns:r="http://schemas.openxmlformats.org/officeDocument/2006/relationships" r:embed="rId40"/>
        <a:stretch>
          <a:fillRect/>
        </a:stretch>
      </xdr:blipFill>
      <xdr:spPr>
        <a:xfrm>
          <a:off x="21825857" y="11684000"/>
          <a:ext cx="718065" cy="336204"/>
        </a:xfrm>
        <a:prstGeom prst="rect">
          <a:avLst/>
        </a:prstGeom>
      </xdr:spPr>
    </xdr:pic>
    <xdr:clientData/>
  </xdr:twoCellAnchor>
  <xdr:twoCellAnchor editAs="oneCell">
    <xdr:from>
      <xdr:col>19</xdr:col>
      <xdr:colOff>9072</xdr:colOff>
      <xdr:row>24</xdr:row>
      <xdr:rowOff>63500</xdr:rowOff>
    </xdr:from>
    <xdr:to>
      <xdr:col>19</xdr:col>
      <xdr:colOff>727137</xdr:colOff>
      <xdr:row>24</xdr:row>
      <xdr:rowOff>384464</xdr:rowOff>
    </xdr:to>
    <xdr:pic>
      <xdr:nvPicPr>
        <xdr:cNvPr id="79" name="Picture 78">
          <a:extLst>
            <a:ext uri="{FF2B5EF4-FFF2-40B4-BE49-F238E27FC236}">
              <a16:creationId xmlns:a16="http://schemas.microsoft.com/office/drawing/2014/main" id="{243CA452-813B-46B8-8210-0C061BFB077A}"/>
            </a:ext>
          </a:extLst>
        </xdr:cNvPr>
        <xdr:cNvPicPr>
          <a:picLocks noChangeAspect="1"/>
        </xdr:cNvPicPr>
      </xdr:nvPicPr>
      <xdr:blipFill>
        <a:blip xmlns:r="http://schemas.openxmlformats.org/officeDocument/2006/relationships" r:embed="rId40"/>
        <a:stretch>
          <a:fillRect/>
        </a:stretch>
      </xdr:blipFill>
      <xdr:spPr>
        <a:xfrm>
          <a:off x="21834929" y="12763500"/>
          <a:ext cx="718065" cy="336204"/>
        </a:xfrm>
        <a:prstGeom prst="rect">
          <a:avLst/>
        </a:prstGeom>
      </xdr:spPr>
    </xdr:pic>
    <xdr:clientData/>
  </xdr:twoCellAnchor>
  <xdr:twoCellAnchor editAs="oneCell">
    <xdr:from>
      <xdr:col>19</xdr:col>
      <xdr:colOff>0</xdr:colOff>
      <xdr:row>14</xdr:row>
      <xdr:rowOff>0</xdr:rowOff>
    </xdr:from>
    <xdr:to>
      <xdr:col>19</xdr:col>
      <xdr:colOff>689090</xdr:colOff>
      <xdr:row>14</xdr:row>
      <xdr:rowOff>304414</xdr:rowOff>
    </xdr:to>
    <xdr:pic>
      <xdr:nvPicPr>
        <xdr:cNvPr id="80" name="Picture 79">
          <a:extLst>
            <a:ext uri="{FF2B5EF4-FFF2-40B4-BE49-F238E27FC236}">
              <a16:creationId xmlns:a16="http://schemas.microsoft.com/office/drawing/2014/main" id="{6FBAC0BD-935B-4068-B1DD-9AB2707F3F8F}"/>
            </a:ext>
          </a:extLst>
        </xdr:cNvPr>
        <xdr:cNvPicPr>
          <a:picLocks noChangeAspect="1"/>
        </xdr:cNvPicPr>
      </xdr:nvPicPr>
      <xdr:blipFill>
        <a:blip xmlns:r="http://schemas.openxmlformats.org/officeDocument/2006/relationships" r:embed="rId39"/>
        <a:stretch>
          <a:fillRect/>
        </a:stretch>
      </xdr:blipFill>
      <xdr:spPr>
        <a:xfrm>
          <a:off x="21825857" y="7620000"/>
          <a:ext cx="704330" cy="304414"/>
        </a:xfrm>
        <a:prstGeom prst="rect">
          <a:avLst/>
        </a:prstGeom>
      </xdr:spPr>
    </xdr:pic>
    <xdr:clientData/>
  </xdr:twoCellAnchor>
  <xdr:twoCellAnchor editAs="oneCell">
    <xdr:from>
      <xdr:col>19</xdr:col>
      <xdr:colOff>16329</xdr:colOff>
      <xdr:row>25</xdr:row>
      <xdr:rowOff>43543</xdr:rowOff>
    </xdr:from>
    <xdr:to>
      <xdr:col>19</xdr:col>
      <xdr:colOff>726774</xdr:colOff>
      <xdr:row>25</xdr:row>
      <xdr:rowOff>379747</xdr:rowOff>
    </xdr:to>
    <xdr:pic>
      <xdr:nvPicPr>
        <xdr:cNvPr id="81" name="Picture 80">
          <a:extLst>
            <a:ext uri="{FF2B5EF4-FFF2-40B4-BE49-F238E27FC236}">
              <a16:creationId xmlns:a16="http://schemas.microsoft.com/office/drawing/2014/main" id="{6AF8366F-50DA-4118-98CA-DAA38BEB5B5D}"/>
            </a:ext>
          </a:extLst>
        </xdr:cNvPr>
        <xdr:cNvPicPr>
          <a:picLocks noChangeAspect="1"/>
        </xdr:cNvPicPr>
      </xdr:nvPicPr>
      <xdr:blipFill>
        <a:blip xmlns:r="http://schemas.openxmlformats.org/officeDocument/2006/relationships" r:embed="rId40"/>
        <a:stretch>
          <a:fillRect/>
        </a:stretch>
      </xdr:blipFill>
      <xdr:spPr>
        <a:xfrm>
          <a:off x="21842186" y="13251543"/>
          <a:ext cx="718065" cy="336204"/>
        </a:xfrm>
        <a:prstGeom prst="rect">
          <a:avLst/>
        </a:prstGeom>
      </xdr:spPr>
    </xdr:pic>
    <xdr:clientData/>
  </xdr:twoCellAnchor>
  <xdr:twoCellAnchor editAs="oneCell">
    <xdr:from>
      <xdr:col>19</xdr:col>
      <xdr:colOff>136071</xdr:colOff>
      <xdr:row>119</xdr:row>
      <xdr:rowOff>27216</xdr:rowOff>
    </xdr:from>
    <xdr:to>
      <xdr:col>19</xdr:col>
      <xdr:colOff>650772</xdr:colOff>
      <xdr:row>119</xdr:row>
      <xdr:rowOff>495054</xdr:rowOff>
    </xdr:to>
    <xdr:pic>
      <xdr:nvPicPr>
        <xdr:cNvPr id="73" name="Picture 72">
          <a:extLst>
            <a:ext uri="{FF2B5EF4-FFF2-40B4-BE49-F238E27FC236}">
              <a16:creationId xmlns:a16="http://schemas.microsoft.com/office/drawing/2014/main" id="{D999BDCF-1D1E-1376-04BD-26D5B9BF4A3B}"/>
            </a:ext>
          </a:extLst>
        </xdr:cNvPr>
        <xdr:cNvPicPr>
          <a:picLocks noChangeAspect="1"/>
        </xdr:cNvPicPr>
      </xdr:nvPicPr>
      <xdr:blipFill>
        <a:blip xmlns:r="http://schemas.openxmlformats.org/officeDocument/2006/relationships" r:embed="rId41"/>
        <a:stretch>
          <a:fillRect/>
        </a:stretch>
      </xdr:blipFill>
      <xdr:spPr>
        <a:xfrm>
          <a:off x="21961928" y="53875216"/>
          <a:ext cx="529941" cy="467838"/>
        </a:xfrm>
        <a:prstGeom prst="rect">
          <a:avLst/>
        </a:prstGeom>
      </xdr:spPr>
    </xdr:pic>
    <xdr:clientData/>
  </xdr:twoCellAnchor>
  <xdr:twoCellAnchor editAs="oneCell">
    <xdr:from>
      <xdr:col>19</xdr:col>
      <xdr:colOff>127000</xdr:colOff>
      <xdr:row>120</xdr:row>
      <xdr:rowOff>36285</xdr:rowOff>
    </xdr:from>
    <xdr:to>
      <xdr:col>19</xdr:col>
      <xdr:colOff>650591</xdr:colOff>
      <xdr:row>121</xdr:row>
      <xdr:rowOff>2588</xdr:rowOff>
    </xdr:to>
    <xdr:pic>
      <xdr:nvPicPr>
        <xdr:cNvPr id="82" name="Picture 81">
          <a:extLst>
            <a:ext uri="{FF2B5EF4-FFF2-40B4-BE49-F238E27FC236}">
              <a16:creationId xmlns:a16="http://schemas.microsoft.com/office/drawing/2014/main" id="{AE6356F4-3820-4F07-9DFC-B483E616324C}"/>
            </a:ext>
          </a:extLst>
        </xdr:cNvPr>
        <xdr:cNvPicPr>
          <a:picLocks noChangeAspect="1"/>
        </xdr:cNvPicPr>
      </xdr:nvPicPr>
      <xdr:blipFill>
        <a:blip xmlns:r="http://schemas.openxmlformats.org/officeDocument/2006/relationships" r:embed="rId41"/>
        <a:stretch>
          <a:fillRect/>
        </a:stretch>
      </xdr:blipFill>
      <xdr:spPr>
        <a:xfrm>
          <a:off x="21952857" y="54392285"/>
          <a:ext cx="529941" cy="467838"/>
        </a:xfrm>
        <a:prstGeom prst="rect">
          <a:avLst/>
        </a:prstGeom>
      </xdr:spPr>
    </xdr:pic>
    <xdr:clientData/>
  </xdr:twoCellAnchor>
  <xdr:twoCellAnchor editAs="oneCell">
    <xdr:from>
      <xdr:col>19</xdr:col>
      <xdr:colOff>102333</xdr:colOff>
      <xdr:row>122</xdr:row>
      <xdr:rowOff>81643</xdr:rowOff>
    </xdr:from>
    <xdr:to>
      <xdr:col>19</xdr:col>
      <xdr:colOff>689606</xdr:colOff>
      <xdr:row>122</xdr:row>
      <xdr:rowOff>460675</xdr:rowOff>
    </xdr:to>
    <xdr:pic>
      <xdr:nvPicPr>
        <xdr:cNvPr id="83" name="Picture 82">
          <a:extLst>
            <a:ext uri="{FF2B5EF4-FFF2-40B4-BE49-F238E27FC236}">
              <a16:creationId xmlns:a16="http://schemas.microsoft.com/office/drawing/2014/main" id="{6A032959-4CDF-8448-6BC3-D632B5C2A57E}"/>
            </a:ext>
          </a:extLst>
        </xdr:cNvPr>
        <xdr:cNvPicPr>
          <a:picLocks noChangeAspect="1"/>
        </xdr:cNvPicPr>
      </xdr:nvPicPr>
      <xdr:blipFill>
        <a:blip xmlns:r="http://schemas.openxmlformats.org/officeDocument/2006/relationships" r:embed="rId42"/>
        <a:stretch>
          <a:fillRect/>
        </a:stretch>
      </xdr:blipFill>
      <xdr:spPr>
        <a:xfrm>
          <a:off x="21928190" y="55453643"/>
          <a:ext cx="593623" cy="394272"/>
        </a:xfrm>
        <a:prstGeom prst="rect">
          <a:avLst/>
        </a:prstGeom>
      </xdr:spPr>
    </xdr:pic>
    <xdr:clientData/>
  </xdr:twoCellAnchor>
  <xdr:twoCellAnchor editAs="oneCell">
    <xdr:from>
      <xdr:col>19</xdr:col>
      <xdr:colOff>152400</xdr:colOff>
      <xdr:row>121</xdr:row>
      <xdr:rowOff>34470</xdr:rowOff>
    </xdr:from>
    <xdr:to>
      <xdr:col>19</xdr:col>
      <xdr:colOff>682341</xdr:colOff>
      <xdr:row>122</xdr:row>
      <xdr:rowOff>3314</xdr:rowOff>
    </xdr:to>
    <xdr:pic>
      <xdr:nvPicPr>
        <xdr:cNvPr id="84" name="Picture 83">
          <a:extLst>
            <a:ext uri="{FF2B5EF4-FFF2-40B4-BE49-F238E27FC236}">
              <a16:creationId xmlns:a16="http://schemas.microsoft.com/office/drawing/2014/main" id="{6DC8CED1-559A-418E-9398-20F0E626DCE4}"/>
            </a:ext>
          </a:extLst>
        </xdr:cNvPr>
        <xdr:cNvPicPr>
          <a:picLocks noChangeAspect="1"/>
        </xdr:cNvPicPr>
      </xdr:nvPicPr>
      <xdr:blipFill>
        <a:blip xmlns:r="http://schemas.openxmlformats.org/officeDocument/2006/relationships" r:embed="rId41"/>
        <a:stretch>
          <a:fillRect/>
        </a:stretch>
      </xdr:blipFill>
      <xdr:spPr>
        <a:xfrm>
          <a:off x="21978257" y="54898470"/>
          <a:ext cx="529941" cy="467838"/>
        </a:xfrm>
        <a:prstGeom prst="rect">
          <a:avLst/>
        </a:prstGeom>
      </xdr:spPr>
    </xdr:pic>
    <xdr:clientData/>
  </xdr:twoCellAnchor>
  <xdr:twoCellAnchor editAs="oneCell">
    <xdr:from>
      <xdr:col>19</xdr:col>
      <xdr:colOff>108857</xdr:colOff>
      <xdr:row>123</xdr:row>
      <xdr:rowOff>45358</xdr:rowOff>
    </xdr:from>
    <xdr:to>
      <xdr:col>19</xdr:col>
      <xdr:colOff>688510</xdr:colOff>
      <xdr:row>123</xdr:row>
      <xdr:rowOff>453600</xdr:rowOff>
    </xdr:to>
    <xdr:pic>
      <xdr:nvPicPr>
        <xdr:cNvPr id="85" name="Picture 84">
          <a:extLst>
            <a:ext uri="{FF2B5EF4-FFF2-40B4-BE49-F238E27FC236}">
              <a16:creationId xmlns:a16="http://schemas.microsoft.com/office/drawing/2014/main" id="{6DC72055-8CEC-44A8-A029-C973E6B3F0B9}"/>
            </a:ext>
          </a:extLst>
        </xdr:cNvPr>
        <xdr:cNvPicPr>
          <a:picLocks noChangeAspect="1"/>
        </xdr:cNvPicPr>
      </xdr:nvPicPr>
      <xdr:blipFill>
        <a:blip xmlns:r="http://schemas.openxmlformats.org/officeDocument/2006/relationships" r:embed="rId42"/>
        <a:stretch>
          <a:fillRect/>
        </a:stretch>
      </xdr:blipFill>
      <xdr:spPr>
        <a:xfrm>
          <a:off x="21934714" y="55925358"/>
          <a:ext cx="593623" cy="394272"/>
        </a:xfrm>
        <a:prstGeom prst="rect">
          <a:avLst/>
        </a:prstGeom>
      </xdr:spPr>
    </xdr:pic>
    <xdr:clientData/>
  </xdr:twoCellAnchor>
  <xdr:twoCellAnchor editAs="oneCell">
    <xdr:from>
      <xdr:col>19</xdr:col>
      <xdr:colOff>127000</xdr:colOff>
      <xdr:row>124</xdr:row>
      <xdr:rowOff>63500</xdr:rowOff>
    </xdr:from>
    <xdr:to>
      <xdr:col>19</xdr:col>
      <xdr:colOff>720623</xdr:colOff>
      <xdr:row>124</xdr:row>
      <xdr:rowOff>457772</xdr:rowOff>
    </xdr:to>
    <xdr:pic>
      <xdr:nvPicPr>
        <xdr:cNvPr id="86" name="Picture 85">
          <a:extLst>
            <a:ext uri="{FF2B5EF4-FFF2-40B4-BE49-F238E27FC236}">
              <a16:creationId xmlns:a16="http://schemas.microsoft.com/office/drawing/2014/main" id="{5CD9153D-8076-4FCD-B13D-E9A7EFF15F00}"/>
            </a:ext>
          </a:extLst>
        </xdr:cNvPr>
        <xdr:cNvPicPr>
          <a:picLocks noChangeAspect="1"/>
        </xdr:cNvPicPr>
      </xdr:nvPicPr>
      <xdr:blipFill>
        <a:blip xmlns:r="http://schemas.openxmlformats.org/officeDocument/2006/relationships" r:embed="rId42"/>
        <a:stretch>
          <a:fillRect/>
        </a:stretch>
      </xdr:blipFill>
      <xdr:spPr>
        <a:xfrm>
          <a:off x="21952857" y="56451500"/>
          <a:ext cx="593623" cy="394272"/>
        </a:xfrm>
        <a:prstGeom prst="rect">
          <a:avLst/>
        </a:prstGeom>
      </xdr:spPr>
    </xdr:pic>
    <xdr:clientData/>
  </xdr:twoCellAnchor>
  <xdr:twoCellAnchor editAs="oneCell">
    <xdr:from>
      <xdr:col>19</xdr:col>
      <xdr:colOff>154214</xdr:colOff>
      <xdr:row>125</xdr:row>
      <xdr:rowOff>0</xdr:rowOff>
    </xdr:from>
    <xdr:to>
      <xdr:col>19</xdr:col>
      <xdr:colOff>759267</xdr:colOff>
      <xdr:row>125</xdr:row>
      <xdr:rowOff>399352</xdr:rowOff>
    </xdr:to>
    <xdr:pic>
      <xdr:nvPicPr>
        <xdr:cNvPr id="87" name="Picture 86">
          <a:extLst>
            <a:ext uri="{FF2B5EF4-FFF2-40B4-BE49-F238E27FC236}">
              <a16:creationId xmlns:a16="http://schemas.microsoft.com/office/drawing/2014/main" id="{612F4AFD-3B8D-4A7B-809D-475CE51E96D6}"/>
            </a:ext>
          </a:extLst>
        </xdr:cNvPr>
        <xdr:cNvPicPr>
          <a:picLocks noChangeAspect="1"/>
        </xdr:cNvPicPr>
      </xdr:nvPicPr>
      <xdr:blipFill>
        <a:blip xmlns:r="http://schemas.openxmlformats.org/officeDocument/2006/relationships" r:embed="rId42"/>
        <a:stretch>
          <a:fillRect/>
        </a:stretch>
      </xdr:blipFill>
      <xdr:spPr>
        <a:xfrm>
          <a:off x="21980071" y="56950428"/>
          <a:ext cx="593623" cy="394272"/>
        </a:xfrm>
        <a:prstGeom prst="rect">
          <a:avLst/>
        </a:prstGeom>
      </xdr:spPr>
    </xdr:pic>
    <xdr:clientData/>
  </xdr:twoCellAnchor>
  <xdr:twoCellAnchor editAs="oneCell">
    <xdr:from>
      <xdr:col>19</xdr:col>
      <xdr:colOff>172358</xdr:colOff>
      <xdr:row>126</xdr:row>
      <xdr:rowOff>63501</xdr:rowOff>
    </xdr:from>
    <xdr:to>
      <xdr:col>19</xdr:col>
      <xdr:colOff>688629</xdr:colOff>
      <xdr:row>126</xdr:row>
      <xdr:rowOff>384165</xdr:rowOff>
    </xdr:to>
    <xdr:pic>
      <xdr:nvPicPr>
        <xdr:cNvPr id="89" name="Picture 88">
          <a:extLst>
            <a:ext uri="{FF2B5EF4-FFF2-40B4-BE49-F238E27FC236}">
              <a16:creationId xmlns:a16="http://schemas.microsoft.com/office/drawing/2014/main" id="{F2D6BF07-C586-AAF1-6FCF-4C2572B44122}"/>
            </a:ext>
          </a:extLst>
        </xdr:cNvPr>
        <xdr:cNvPicPr>
          <a:picLocks noChangeAspect="1"/>
        </xdr:cNvPicPr>
      </xdr:nvPicPr>
      <xdr:blipFill>
        <a:blip xmlns:r="http://schemas.openxmlformats.org/officeDocument/2006/relationships" r:embed="rId43"/>
        <a:stretch>
          <a:fillRect/>
        </a:stretch>
      </xdr:blipFill>
      <xdr:spPr>
        <a:xfrm>
          <a:off x="21998215" y="57975501"/>
          <a:ext cx="521351" cy="335904"/>
        </a:xfrm>
        <a:prstGeom prst="rect">
          <a:avLst/>
        </a:prstGeom>
      </xdr:spPr>
    </xdr:pic>
    <xdr:clientData/>
  </xdr:twoCellAnchor>
  <xdr:twoCellAnchor editAs="oneCell">
    <xdr:from>
      <xdr:col>19</xdr:col>
      <xdr:colOff>86082</xdr:colOff>
      <xdr:row>128</xdr:row>
      <xdr:rowOff>54429</xdr:rowOff>
    </xdr:from>
    <xdr:to>
      <xdr:col>19</xdr:col>
      <xdr:colOff>722315</xdr:colOff>
      <xdr:row>128</xdr:row>
      <xdr:rowOff>422729</xdr:rowOff>
    </xdr:to>
    <xdr:pic>
      <xdr:nvPicPr>
        <xdr:cNvPr id="90" name="Picture 89">
          <a:extLst>
            <a:ext uri="{FF2B5EF4-FFF2-40B4-BE49-F238E27FC236}">
              <a16:creationId xmlns:a16="http://schemas.microsoft.com/office/drawing/2014/main" id="{FAF5C41A-D82D-AADB-FD00-6C5F38B49C7A}"/>
            </a:ext>
          </a:extLst>
        </xdr:cNvPr>
        <xdr:cNvPicPr>
          <a:picLocks noChangeAspect="1"/>
        </xdr:cNvPicPr>
      </xdr:nvPicPr>
      <xdr:blipFill>
        <a:blip xmlns:r="http://schemas.openxmlformats.org/officeDocument/2006/relationships" r:embed="rId44"/>
        <a:stretch>
          <a:fillRect/>
        </a:stretch>
      </xdr:blipFill>
      <xdr:spPr>
        <a:xfrm>
          <a:off x="21911939" y="58982429"/>
          <a:ext cx="636233" cy="381000"/>
        </a:xfrm>
        <a:prstGeom prst="rect">
          <a:avLst/>
        </a:prstGeom>
      </xdr:spPr>
    </xdr:pic>
    <xdr:clientData/>
  </xdr:twoCellAnchor>
  <xdr:twoCellAnchor editAs="oneCell">
    <xdr:from>
      <xdr:col>19</xdr:col>
      <xdr:colOff>125186</xdr:colOff>
      <xdr:row>127</xdr:row>
      <xdr:rowOff>79829</xdr:rowOff>
    </xdr:from>
    <xdr:to>
      <xdr:col>19</xdr:col>
      <xdr:colOff>646537</xdr:colOff>
      <xdr:row>127</xdr:row>
      <xdr:rowOff>415733</xdr:rowOff>
    </xdr:to>
    <xdr:pic>
      <xdr:nvPicPr>
        <xdr:cNvPr id="91" name="Picture 90">
          <a:extLst>
            <a:ext uri="{FF2B5EF4-FFF2-40B4-BE49-F238E27FC236}">
              <a16:creationId xmlns:a16="http://schemas.microsoft.com/office/drawing/2014/main" id="{C183843F-4F81-449D-A4EC-53AF4A98181E}"/>
            </a:ext>
          </a:extLst>
        </xdr:cNvPr>
        <xdr:cNvPicPr>
          <a:picLocks noChangeAspect="1"/>
        </xdr:cNvPicPr>
      </xdr:nvPicPr>
      <xdr:blipFill>
        <a:blip xmlns:r="http://schemas.openxmlformats.org/officeDocument/2006/relationships" r:embed="rId43"/>
        <a:stretch>
          <a:fillRect/>
        </a:stretch>
      </xdr:blipFill>
      <xdr:spPr>
        <a:xfrm>
          <a:off x="21951043" y="58499829"/>
          <a:ext cx="521351" cy="335904"/>
        </a:xfrm>
        <a:prstGeom prst="rect">
          <a:avLst/>
        </a:prstGeom>
      </xdr:spPr>
    </xdr:pic>
    <xdr:clientData/>
  </xdr:twoCellAnchor>
  <xdr:twoCellAnchor editAs="oneCell">
    <xdr:from>
      <xdr:col>19</xdr:col>
      <xdr:colOff>151269</xdr:colOff>
      <xdr:row>129</xdr:row>
      <xdr:rowOff>45357</xdr:rowOff>
    </xdr:from>
    <xdr:to>
      <xdr:col>19</xdr:col>
      <xdr:colOff>759360</xdr:colOff>
      <xdr:row>129</xdr:row>
      <xdr:rowOff>492216</xdr:rowOff>
    </xdr:to>
    <xdr:pic>
      <xdr:nvPicPr>
        <xdr:cNvPr id="92" name="Picture 91">
          <a:extLst>
            <a:ext uri="{FF2B5EF4-FFF2-40B4-BE49-F238E27FC236}">
              <a16:creationId xmlns:a16="http://schemas.microsoft.com/office/drawing/2014/main" id="{EAB2B027-C5CD-74F7-50E3-E337A5A60B68}"/>
            </a:ext>
          </a:extLst>
        </xdr:cNvPr>
        <xdr:cNvPicPr>
          <a:picLocks noChangeAspect="1"/>
        </xdr:cNvPicPr>
      </xdr:nvPicPr>
      <xdr:blipFill>
        <a:blip xmlns:r="http://schemas.openxmlformats.org/officeDocument/2006/relationships" r:embed="rId45"/>
        <a:stretch>
          <a:fillRect/>
        </a:stretch>
      </xdr:blipFill>
      <xdr:spPr>
        <a:xfrm>
          <a:off x="21977126" y="59481357"/>
          <a:ext cx="606821" cy="435429"/>
        </a:xfrm>
        <a:prstGeom prst="rect">
          <a:avLst/>
        </a:prstGeom>
      </xdr:spPr>
    </xdr:pic>
    <xdr:clientData/>
  </xdr:twoCellAnchor>
  <xdr:oneCellAnchor>
    <xdr:from>
      <xdr:col>19</xdr:col>
      <xdr:colOff>151269</xdr:colOff>
      <xdr:row>130</xdr:row>
      <xdr:rowOff>45357</xdr:rowOff>
    </xdr:from>
    <xdr:ext cx="606821" cy="435429"/>
    <xdr:pic>
      <xdr:nvPicPr>
        <xdr:cNvPr id="93" name="Picture 92">
          <a:extLst>
            <a:ext uri="{FF2B5EF4-FFF2-40B4-BE49-F238E27FC236}">
              <a16:creationId xmlns:a16="http://schemas.microsoft.com/office/drawing/2014/main" id="{61A8BC96-7206-4A14-9B40-8E4D5C3440E9}"/>
            </a:ext>
          </a:extLst>
        </xdr:cNvPr>
        <xdr:cNvPicPr>
          <a:picLocks noChangeAspect="1"/>
        </xdr:cNvPicPr>
      </xdr:nvPicPr>
      <xdr:blipFill>
        <a:blip xmlns:r="http://schemas.openxmlformats.org/officeDocument/2006/relationships" r:embed="rId45"/>
        <a:stretch>
          <a:fillRect/>
        </a:stretch>
      </xdr:blipFill>
      <xdr:spPr>
        <a:xfrm>
          <a:off x="21977126" y="59481357"/>
          <a:ext cx="606821" cy="435429"/>
        </a:xfrm>
        <a:prstGeom prst="rect">
          <a:avLst/>
        </a:prstGeom>
      </xdr:spPr>
    </xdr:pic>
    <xdr:clientData/>
  </xdr:oneCellAnchor>
  <xdr:twoCellAnchor editAs="oneCell">
    <xdr:from>
      <xdr:col>19</xdr:col>
      <xdr:colOff>198559</xdr:colOff>
      <xdr:row>75</xdr:row>
      <xdr:rowOff>0</xdr:rowOff>
    </xdr:from>
    <xdr:to>
      <xdr:col>19</xdr:col>
      <xdr:colOff>720389</xdr:colOff>
      <xdr:row>75</xdr:row>
      <xdr:rowOff>417286</xdr:rowOff>
    </xdr:to>
    <xdr:pic>
      <xdr:nvPicPr>
        <xdr:cNvPr id="95" name="Picture 94">
          <a:extLst>
            <a:ext uri="{FF2B5EF4-FFF2-40B4-BE49-F238E27FC236}">
              <a16:creationId xmlns:a16="http://schemas.microsoft.com/office/drawing/2014/main" id="{E86C7DD5-04C3-39F9-1A01-C641E6603317}"/>
            </a:ext>
          </a:extLst>
        </xdr:cNvPr>
        <xdr:cNvPicPr>
          <a:picLocks noChangeAspect="1"/>
        </xdr:cNvPicPr>
      </xdr:nvPicPr>
      <xdr:blipFill>
        <a:blip xmlns:r="http://schemas.openxmlformats.org/officeDocument/2006/relationships" r:embed="rId46"/>
        <a:stretch>
          <a:fillRect/>
        </a:stretch>
      </xdr:blipFill>
      <xdr:spPr>
        <a:xfrm>
          <a:off x="22024416" y="34081357"/>
          <a:ext cx="507860" cy="417286"/>
        </a:xfrm>
        <a:prstGeom prst="rect">
          <a:avLst/>
        </a:prstGeom>
      </xdr:spPr>
    </xdr:pic>
    <xdr:clientData/>
  </xdr:twoCellAnchor>
  <xdr:twoCellAnchor editAs="oneCell">
    <xdr:from>
      <xdr:col>19</xdr:col>
      <xdr:colOff>74083</xdr:colOff>
      <xdr:row>55</xdr:row>
      <xdr:rowOff>74083</xdr:rowOff>
    </xdr:from>
    <xdr:to>
      <xdr:col>19</xdr:col>
      <xdr:colOff>725327</xdr:colOff>
      <xdr:row>55</xdr:row>
      <xdr:rowOff>455083</xdr:rowOff>
    </xdr:to>
    <xdr:pic>
      <xdr:nvPicPr>
        <xdr:cNvPr id="97" name="Picture 96">
          <a:extLst>
            <a:ext uri="{FF2B5EF4-FFF2-40B4-BE49-F238E27FC236}">
              <a16:creationId xmlns:a16="http://schemas.microsoft.com/office/drawing/2014/main" id="{DFF05F45-9FF3-01B9-9050-FA9F2456F805}"/>
            </a:ext>
          </a:extLst>
        </xdr:cNvPr>
        <xdr:cNvPicPr>
          <a:picLocks noChangeAspect="1"/>
        </xdr:cNvPicPr>
      </xdr:nvPicPr>
      <xdr:blipFill>
        <a:blip xmlns:r="http://schemas.openxmlformats.org/officeDocument/2006/relationships" r:embed="rId47"/>
        <a:stretch>
          <a:fillRect/>
        </a:stretch>
      </xdr:blipFill>
      <xdr:spPr>
        <a:xfrm>
          <a:off x="22087416" y="29030083"/>
          <a:ext cx="651244" cy="381000"/>
        </a:xfrm>
        <a:prstGeom prst="rect">
          <a:avLst/>
        </a:prstGeom>
      </xdr:spPr>
    </xdr:pic>
    <xdr:clientData/>
  </xdr:twoCellAnchor>
  <xdr:twoCellAnchor editAs="oneCell">
    <xdr:from>
      <xdr:col>19</xdr:col>
      <xdr:colOff>179917</xdr:colOff>
      <xdr:row>75</xdr:row>
      <xdr:rowOff>52916</xdr:rowOff>
    </xdr:from>
    <xdr:to>
      <xdr:col>19</xdr:col>
      <xdr:colOff>687777</xdr:colOff>
      <xdr:row>75</xdr:row>
      <xdr:rowOff>460042</xdr:rowOff>
    </xdr:to>
    <xdr:pic>
      <xdr:nvPicPr>
        <xdr:cNvPr id="98" name="Picture 97">
          <a:extLst>
            <a:ext uri="{FF2B5EF4-FFF2-40B4-BE49-F238E27FC236}">
              <a16:creationId xmlns:a16="http://schemas.microsoft.com/office/drawing/2014/main" id="{D73790D8-4109-4AAD-BE67-1F0221753703}"/>
            </a:ext>
          </a:extLst>
        </xdr:cNvPr>
        <xdr:cNvPicPr>
          <a:picLocks noChangeAspect="1"/>
        </xdr:cNvPicPr>
      </xdr:nvPicPr>
      <xdr:blipFill>
        <a:blip xmlns:r="http://schemas.openxmlformats.org/officeDocument/2006/relationships" r:embed="rId46"/>
        <a:stretch>
          <a:fillRect/>
        </a:stretch>
      </xdr:blipFill>
      <xdr:spPr>
        <a:xfrm>
          <a:off x="22193250" y="36120916"/>
          <a:ext cx="507860" cy="417286"/>
        </a:xfrm>
        <a:prstGeom prst="rect">
          <a:avLst/>
        </a:prstGeom>
      </xdr:spPr>
    </xdr:pic>
    <xdr:clientData/>
  </xdr:twoCellAnchor>
  <xdr:twoCellAnchor editAs="oneCell">
    <xdr:from>
      <xdr:col>19</xdr:col>
      <xdr:colOff>127000</xdr:colOff>
      <xdr:row>83</xdr:row>
      <xdr:rowOff>21166</xdr:rowOff>
    </xdr:from>
    <xdr:to>
      <xdr:col>19</xdr:col>
      <xdr:colOff>645020</xdr:colOff>
      <xdr:row>83</xdr:row>
      <xdr:rowOff>453692</xdr:rowOff>
    </xdr:to>
    <xdr:pic>
      <xdr:nvPicPr>
        <xdr:cNvPr id="99" name="Picture 98">
          <a:extLst>
            <a:ext uri="{FF2B5EF4-FFF2-40B4-BE49-F238E27FC236}">
              <a16:creationId xmlns:a16="http://schemas.microsoft.com/office/drawing/2014/main" id="{ED5EF344-CDCA-48A7-9405-6DDCE0459743}"/>
            </a:ext>
          </a:extLst>
        </xdr:cNvPr>
        <xdr:cNvPicPr>
          <a:picLocks noChangeAspect="1"/>
        </xdr:cNvPicPr>
      </xdr:nvPicPr>
      <xdr:blipFill>
        <a:blip xmlns:r="http://schemas.openxmlformats.org/officeDocument/2006/relationships" r:embed="rId46"/>
        <a:stretch>
          <a:fillRect/>
        </a:stretch>
      </xdr:blipFill>
      <xdr:spPr>
        <a:xfrm>
          <a:off x="22140333" y="36597166"/>
          <a:ext cx="507860" cy="417286"/>
        </a:xfrm>
        <a:prstGeom prst="rect">
          <a:avLst/>
        </a:prstGeom>
      </xdr:spPr>
    </xdr:pic>
    <xdr:clientData/>
  </xdr:twoCellAnchor>
  <xdr:twoCellAnchor editAs="oneCell">
    <xdr:from>
      <xdr:col>19</xdr:col>
      <xdr:colOff>137583</xdr:colOff>
      <xdr:row>84</xdr:row>
      <xdr:rowOff>63500</xdr:rowOff>
    </xdr:from>
    <xdr:to>
      <xdr:col>19</xdr:col>
      <xdr:colOff>645443</xdr:colOff>
      <xdr:row>84</xdr:row>
      <xdr:rowOff>492216</xdr:rowOff>
    </xdr:to>
    <xdr:pic>
      <xdr:nvPicPr>
        <xdr:cNvPr id="100" name="Picture 99">
          <a:extLst>
            <a:ext uri="{FF2B5EF4-FFF2-40B4-BE49-F238E27FC236}">
              <a16:creationId xmlns:a16="http://schemas.microsoft.com/office/drawing/2014/main" id="{12E18EB7-0B1F-432B-847D-3ABD86C5AFD3}"/>
            </a:ext>
          </a:extLst>
        </xdr:cNvPr>
        <xdr:cNvPicPr>
          <a:picLocks noChangeAspect="1"/>
        </xdr:cNvPicPr>
      </xdr:nvPicPr>
      <xdr:blipFill>
        <a:blip xmlns:r="http://schemas.openxmlformats.org/officeDocument/2006/relationships" r:embed="rId46"/>
        <a:stretch>
          <a:fillRect/>
        </a:stretch>
      </xdr:blipFill>
      <xdr:spPr>
        <a:xfrm>
          <a:off x="22150916" y="37147500"/>
          <a:ext cx="507860" cy="417286"/>
        </a:xfrm>
        <a:prstGeom prst="rect">
          <a:avLst/>
        </a:prstGeom>
      </xdr:spPr>
    </xdr:pic>
    <xdr:clientData/>
  </xdr:twoCellAnchor>
  <xdr:twoCellAnchor editAs="oneCell">
    <xdr:from>
      <xdr:col>19</xdr:col>
      <xdr:colOff>74084</xdr:colOff>
      <xdr:row>78</xdr:row>
      <xdr:rowOff>10583</xdr:rowOff>
    </xdr:from>
    <xdr:to>
      <xdr:col>19</xdr:col>
      <xdr:colOff>682414</xdr:colOff>
      <xdr:row>78</xdr:row>
      <xdr:rowOff>493956</xdr:rowOff>
    </xdr:to>
    <xdr:pic>
      <xdr:nvPicPr>
        <xdr:cNvPr id="101" name="Picture 100">
          <a:extLst>
            <a:ext uri="{FF2B5EF4-FFF2-40B4-BE49-F238E27FC236}">
              <a16:creationId xmlns:a16="http://schemas.microsoft.com/office/drawing/2014/main" id="{2D07907B-591F-DCEF-8B73-2CE85631C0D4}"/>
            </a:ext>
          </a:extLst>
        </xdr:cNvPr>
        <xdr:cNvPicPr>
          <a:picLocks noChangeAspect="1"/>
        </xdr:cNvPicPr>
      </xdr:nvPicPr>
      <xdr:blipFill>
        <a:blip xmlns:r="http://schemas.openxmlformats.org/officeDocument/2006/relationships" r:embed="rId48"/>
        <a:stretch>
          <a:fillRect/>
        </a:stretch>
      </xdr:blipFill>
      <xdr:spPr>
        <a:xfrm>
          <a:off x="22087417" y="41666583"/>
          <a:ext cx="603250" cy="483373"/>
        </a:xfrm>
        <a:prstGeom prst="rect">
          <a:avLst/>
        </a:prstGeom>
      </xdr:spPr>
    </xdr:pic>
    <xdr:clientData/>
  </xdr:twoCellAnchor>
  <xdr:twoCellAnchor editAs="oneCell">
    <xdr:from>
      <xdr:col>19</xdr:col>
      <xdr:colOff>137584</xdr:colOff>
      <xdr:row>79</xdr:row>
      <xdr:rowOff>10583</xdr:rowOff>
    </xdr:from>
    <xdr:to>
      <xdr:col>19</xdr:col>
      <xdr:colOff>726864</xdr:colOff>
      <xdr:row>79</xdr:row>
      <xdr:rowOff>493956</xdr:rowOff>
    </xdr:to>
    <xdr:pic>
      <xdr:nvPicPr>
        <xdr:cNvPr id="21" name="Picture 20">
          <a:extLst>
            <a:ext uri="{FF2B5EF4-FFF2-40B4-BE49-F238E27FC236}">
              <a16:creationId xmlns:a16="http://schemas.microsoft.com/office/drawing/2014/main" id="{1C17FC5D-61EF-43DB-8C2C-E6FF58499C23}"/>
            </a:ext>
          </a:extLst>
        </xdr:cNvPr>
        <xdr:cNvPicPr>
          <a:picLocks noChangeAspect="1"/>
        </xdr:cNvPicPr>
      </xdr:nvPicPr>
      <xdr:blipFill>
        <a:blip xmlns:r="http://schemas.openxmlformats.org/officeDocument/2006/relationships" r:embed="rId48"/>
        <a:stretch>
          <a:fillRect/>
        </a:stretch>
      </xdr:blipFill>
      <xdr:spPr>
        <a:xfrm>
          <a:off x="22584834" y="42174583"/>
          <a:ext cx="603250" cy="483373"/>
        </a:xfrm>
        <a:prstGeom prst="rect">
          <a:avLst/>
        </a:prstGeom>
      </xdr:spPr>
    </xdr:pic>
    <xdr:clientData/>
  </xdr:twoCellAnchor>
  <xdr:twoCellAnchor editAs="oneCell">
    <xdr:from>
      <xdr:col>19</xdr:col>
      <xdr:colOff>127000</xdr:colOff>
      <xdr:row>80</xdr:row>
      <xdr:rowOff>31750</xdr:rowOff>
    </xdr:from>
    <xdr:to>
      <xdr:col>19</xdr:col>
      <xdr:colOff>726440</xdr:colOff>
      <xdr:row>81</xdr:row>
      <xdr:rowOff>3313</xdr:rowOff>
    </xdr:to>
    <xdr:pic>
      <xdr:nvPicPr>
        <xdr:cNvPr id="94" name="Picture 93">
          <a:extLst>
            <a:ext uri="{FF2B5EF4-FFF2-40B4-BE49-F238E27FC236}">
              <a16:creationId xmlns:a16="http://schemas.microsoft.com/office/drawing/2014/main" id="{BAFA75AC-3B72-4AB4-A158-1B9358C44289}"/>
            </a:ext>
          </a:extLst>
        </xdr:cNvPr>
        <xdr:cNvPicPr>
          <a:picLocks noChangeAspect="1"/>
        </xdr:cNvPicPr>
      </xdr:nvPicPr>
      <xdr:blipFill>
        <a:blip xmlns:r="http://schemas.openxmlformats.org/officeDocument/2006/relationships" r:embed="rId48"/>
        <a:stretch>
          <a:fillRect/>
        </a:stretch>
      </xdr:blipFill>
      <xdr:spPr>
        <a:xfrm>
          <a:off x="22574250" y="42703750"/>
          <a:ext cx="603250" cy="483373"/>
        </a:xfrm>
        <a:prstGeom prst="rect">
          <a:avLst/>
        </a:prstGeom>
      </xdr:spPr>
    </xdr:pic>
    <xdr:clientData/>
  </xdr:twoCellAnchor>
  <xdr:twoCellAnchor editAs="oneCell">
    <xdr:from>
      <xdr:col>19</xdr:col>
      <xdr:colOff>0</xdr:colOff>
      <xdr:row>39</xdr:row>
      <xdr:rowOff>0</xdr:rowOff>
    </xdr:from>
    <xdr:to>
      <xdr:col>19</xdr:col>
      <xdr:colOff>689429</xdr:colOff>
      <xdr:row>39</xdr:row>
      <xdr:rowOff>422724</xdr:rowOff>
    </xdr:to>
    <xdr:pic>
      <xdr:nvPicPr>
        <xdr:cNvPr id="102" name="Picture 101">
          <a:extLst>
            <a:ext uri="{FF2B5EF4-FFF2-40B4-BE49-F238E27FC236}">
              <a16:creationId xmlns:a16="http://schemas.microsoft.com/office/drawing/2014/main" id="{9808F925-B04D-4734-86C4-96F5B9B4F726}"/>
            </a:ext>
          </a:extLst>
        </xdr:cNvPr>
        <xdr:cNvPicPr>
          <a:picLocks noChangeAspect="1"/>
        </xdr:cNvPicPr>
      </xdr:nvPicPr>
      <xdr:blipFill>
        <a:blip xmlns:r="http://schemas.openxmlformats.org/officeDocument/2006/relationships" r:embed="rId2"/>
        <a:stretch>
          <a:fillRect/>
        </a:stretch>
      </xdr:blipFill>
      <xdr:spPr>
        <a:xfrm>
          <a:off x="22447250" y="20828000"/>
          <a:ext cx="689429" cy="430344"/>
        </a:xfrm>
        <a:prstGeom prst="rect">
          <a:avLst/>
        </a:prstGeom>
      </xdr:spPr>
    </xdr:pic>
    <xdr:clientData/>
  </xdr:twoCellAnchor>
  <xdr:twoCellAnchor editAs="oneCell">
    <xdr:from>
      <xdr:col>19</xdr:col>
      <xdr:colOff>38652</xdr:colOff>
      <xdr:row>67</xdr:row>
      <xdr:rowOff>11044</xdr:rowOff>
    </xdr:from>
    <xdr:to>
      <xdr:col>19</xdr:col>
      <xdr:colOff>644473</xdr:colOff>
      <xdr:row>67</xdr:row>
      <xdr:rowOff>492398</xdr:rowOff>
    </xdr:to>
    <xdr:pic>
      <xdr:nvPicPr>
        <xdr:cNvPr id="103" name="Picture 102">
          <a:extLst>
            <a:ext uri="{FF2B5EF4-FFF2-40B4-BE49-F238E27FC236}">
              <a16:creationId xmlns:a16="http://schemas.microsoft.com/office/drawing/2014/main" id="{1FA0A796-58C8-4407-A49B-9E93844CC195}"/>
            </a:ext>
          </a:extLst>
        </xdr:cNvPr>
        <xdr:cNvPicPr>
          <a:picLocks noChangeAspect="1"/>
        </xdr:cNvPicPr>
      </xdr:nvPicPr>
      <xdr:blipFill>
        <a:blip xmlns:r="http://schemas.openxmlformats.org/officeDocument/2006/relationships" r:embed="rId49"/>
        <a:stretch>
          <a:fillRect/>
        </a:stretch>
      </xdr:blipFill>
      <xdr:spPr>
        <a:xfrm>
          <a:off x="22512130" y="35571044"/>
          <a:ext cx="596931" cy="476274"/>
        </a:xfrm>
        <a:prstGeom prst="rect">
          <a:avLst/>
        </a:prstGeom>
      </xdr:spPr>
    </xdr:pic>
    <xdr:clientData/>
  </xdr:twoCellAnchor>
  <xdr:oneCellAnchor>
    <xdr:from>
      <xdr:col>19</xdr:col>
      <xdr:colOff>81643</xdr:colOff>
      <xdr:row>59</xdr:row>
      <xdr:rowOff>27215</xdr:rowOff>
    </xdr:from>
    <xdr:ext cx="584230" cy="431822"/>
    <xdr:pic>
      <xdr:nvPicPr>
        <xdr:cNvPr id="105" name="Picture 104">
          <a:extLst>
            <a:ext uri="{FF2B5EF4-FFF2-40B4-BE49-F238E27FC236}">
              <a16:creationId xmlns:a16="http://schemas.microsoft.com/office/drawing/2014/main" id="{DB49E29A-F7B6-4B0F-8E04-7C370B218AB2}"/>
            </a:ext>
          </a:extLst>
        </xdr:cNvPr>
        <xdr:cNvPicPr>
          <a:picLocks noChangeAspect="1"/>
        </xdr:cNvPicPr>
      </xdr:nvPicPr>
      <xdr:blipFill>
        <a:blip xmlns:r="http://schemas.openxmlformats.org/officeDocument/2006/relationships" r:embed="rId7"/>
        <a:stretch>
          <a:fillRect/>
        </a:stretch>
      </xdr:blipFill>
      <xdr:spPr>
        <a:xfrm>
          <a:off x="22528893" y="30507215"/>
          <a:ext cx="584230" cy="431822"/>
        </a:xfrm>
        <a:prstGeom prst="rect">
          <a:avLst/>
        </a:prstGeom>
      </xdr:spPr>
    </xdr:pic>
    <xdr:clientData/>
  </xdr:oneCellAnchor>
  <xdr:oneCellAnchor>
    <xdr:from>
      <xdr:col>19</xdr:col>
      <xdr:colOff>198559</xdr:colOff>
      <xdr:row>82</xdr:row>
      <xdr:rowOff>0</xdr:rowOff>
    </xdr:from>
    <xdr:ext cx="507860" cy="417286"/>
    <xdr:pic>
      <xdr:nvPicPr>
        <xdr:cNvPr id="107" name="Picture 106">
          <a:extLst>
            <a:ext uri="{FF2B5EF4-FFF2-40B4-BE49-F238E27FC236}">
              <a16:creationId xmlns:a16="http://schemas.microsoft.com/office/drawing/2014/main" id="{C8E6F57A-340A-45E7-871F-5E69E9D1E951}"/>
            </a:ext>
          </a:extLst>
        </xdr:cNvPr>
        <xdr:cNvPicPr>
          <a:picLocks noChangeAspect="1"/>
        </xdr:cNvPicPr>
      </xdr:nvPicPr>
      <xdr:blipFill>
        <a:blip xmlns:r="http://schemas.openxmlformats.org/officeDocument/2006/relationships" r:embed="rId46"/>
        <a:stretch>
          <a:fillRect/>
        </a:stretch>
      </xdr:blipFill>
      <xdr:spPr>
        <a:xfrm>
          <a:off x="22645809" y="36576000"/>
          <a:ext cx="507860" cy="417286"/>
        </a:xfrm>
        <a:prstGeom prst="rect">
          <a:avLst/>
        </a:prstGeom>
      </xdr:spPr>
    </xdr:pic>
    <xdr:clientData/>
  </xdr:oneCellAnchor>
  <xdr:oneCellAnchor>
    <xdr:from>
      <xdr:col>19</xdr:col>
      <xdr:colOff>179917</xdr:colOff>
      <xdr:row>82</xdr:row>
      <xdr:rowOff>52916</xdr:rowOff>
    </xdr:from>
    <xdr:ext cx="507860" cy="417286"/>
    <xdr:pic>
      <xdr:nvPicPr>
        <xdr:cNvPr id="108" name="Picture 107">
          <a:extLst>
            <a:ext uri="{FF2B5EF4-FFF2-40B4-BE49-F238E27FC236}">
              <a16:creationId xmlns:a16="http://schemas.microsoft.com/office/drawing/2014/main" id="{30CABC42-C330-4F63-8FC4-8EA9AADF23B3}"/>
            </a:ext>
          </a:extLst>
        </xdr:cNvPr>
        <xdr:cNvPicPr>
          <a:picLocks noChangeAspect="1"/>
        </xdr:cNvPicPr>
      </xdr:nvPicPr>
      <xdr:blipFill>
        <a:blip xmlns:r="http://schemas.openxmlformats.org/officeDocument/2006/relationships" r:embed="rId46"/>
        <a:stretch>
          <a:fillRect/>
        </a:stretch>
      </xdr:blipFill>
      <xdr:spPr>
        <a:xfrm>
          <a:off x="22627167" y="36628916"/>
          <a:ext cx="507860" cy="417286"/>
        </a:xfrm>
        <a:prstGeom prst="rect">
          <a:avLst/>
        </a:prstGeom>
      </xdr:spPr>
    </xdr:pic>
    <xdr:clientData/>
  </xdr:oneCellAnchor>
  <xdr:oneCellAnchor>
    <xdr:from>
      <xdr:col>19</xdr:col>
      <xdr:colOff>161636</xdr:colOff>
      <xdr:row>75</xdr:row>
      <xdr:rowOff>494530</xdr:rowOff>
    </xdr:from>
    <xdr:ext cx="507860" cy="417286"/>
    <xdr:pic>
      <xdr:nvPicPr>
        <xdr:cNvPr id="109" name="Picture 108">
          <a:extLst>
            <a:ext uri="{FF2B5EF4-FFF2-40B4-BE49-F238E27FC236}">
              <a16:creationId xmlns:a16="http://schemas.microsoft.com/office/drawing/2014/main" id="{226F4D53-4A67-42D4-8AF8-CD865F66F588}"/>
            </a:ext>
          </a:extLst>
        </xdr:cNvPr>
        <xdr:cNvPicPr>
          <a:picLocks noChangeAspect="1"/>
        </xdr:cNvPicPr>
      </xdr:nvPicPr>
      <xdr:blipFill>
        <a:blip xmlns:r="http://schemas.openxmlformats.org/officeDocument/2006/relationships" r:embed="rId46"/>
        <a:stretch>
          <a:fillRect/>
        </a:stretch>
      </xdr:blipFill>
      <xdr:spPr>
        <a:xfrm>
          <a:off x="23183272" y="36562530"/>
          <a:ext cx="507860" cy="417286"/>
        </a:xfrm>
        <a:prstGeom prst="rect">
          <a:avLst/>
        </a:prstGeom>
      </xdr:spPr>
    </xdr:pic>
    <xdr:clientData/>
  </xdr:oneCellAnchor>
  <xdr:oneCellAnchor>
    <xdr:from>
      <xdr:col>19</xdr:col>
      <xdr:colOff>127000</xdr:colOff>
      <xdr:row>77</xdr:row>
      <xdr:rowOff>21166</xdr:rowOff>
    </xdr:from>
    <xdr:ext cx="507860" cy="417286"/>
    <xdr:pic>
      <xdr:nvPicPr>
        <xdr:cNvPr id="110" name="Picture 109">
          <a:extLst>
            <a:ext uri="{FF2B5EF4-FFF2-40B4-BE49-F238E27FC236}">
              <a16:creationId xmlns:a16="http://schemas.microsoft.com/office/drawing/2014/main" id="{D450DF08-58C0-43BF-A0C0-5651AED141AE}"/>
            </a:ext>
          </a:extLst>
        </xdr:cNvPr>
        <xdr:cNvPicPr>
          <a:picLocks noChangeAspect="1"/>
        </xdr:cNvPicPr>
      </xdr:nvPicPr>
      <xdr:blipFill>
        <a:blip xmlns:r="http://schemas.openxmlformats.org/officeDocument/2006/relationships" r:embed="rId46"/>
        <a:stretch>
          <a:fillRect/>
        </a:stretch>
      </xdr:blipFill>
      <xdr:spPr>
        <a:xfrm>
          <a:off x="22574250" y="38629166"/>
          <a:ext cx="507860" cy="417286"/>
        </a:xfrm>
        <a:prstGeom prst="rect">
          <a:avLst/>
        </a:prstGeom>
      </xdr:spPr>
    </xdr:pic>
    <xdr:clientData/>
  </xdr:oneCellAnchor>
  <xdr:oneCellAnchor>
    <xdr:from>
      <xdr:col>19</xdr:col>
      <xdr:colOff>0</xdr:colOff>
      <xdr:row>72</xdr:row>
      <xdr:rowOff>0</xdr:rowOff>
    </xdr:from>
    <xdr:ext cx="641383" cy="444523"/>
    <xdr:pic>
      <xdr:nvPicPr>
        <xdr:cNvPr id="20" name="Picture 19">
          <a:extLst>
            <a:ext uri="{FF2B5EF4-FFF2-40B4-BE49-F238E27FC236}">
              <a16:creationId xmlns:a16="http://schemas.microsoft.com/office/drawing/2014/main" id="{0B59EA04-BE39-4704-A430-86816D62BA45}"/>
            </a:ext>
          </a:extLst>
        </xdr:cNvPr>
        <xdr:cNvPicPr>
          <a:picLocks noChangeAspect="1"/>
        </xdr:cNvPicPr>
      </xdr:nvPicPr>
      <xdr:blipFill>
        <a:blip xmlns:r="http://schemas.openxmlformats.org/officeDocument/2006/relationships" r:embed="rId10"/>
        <a:stretch>
          <a:fillRect/>
        </a:stretch>
      </xdr:blipFill>
      <xdr:spPr>
        <a:xfrm>
          <a:off x="22447250" y="41656000"/>
          <a:ext cx="641383" cy="444523"/>
        </a:xfrm>
        <a:prstGeom prst="rect">
          <a:avLst/>
        </a:prstGeom>
      </xdr:spPr>
    </xdr:pic>
    <xdr:clientData/>
  </xdr:oneCellAnchor>
  <xdr:oneCellAnchor>
    <xdr:from>
      <xdr:col>19</xdr:col>
      <xdr:colOff>74084</xdr:colOff>
      <xdr:row>85</xdr:row>
      <xdr:rowOff>10583</xdr:rowOff>
    </xdr:from>
    <xdr:ext cx="603250" cy="483373"/>
    <xdr:pic>
      <xdr:nvPicPr>
        <xdr:cNvPr id="2" name="Picture 1">
          <a:extLst>
            <a:ext uri="{FF2B5EF4-FFF2-40B4-BE49-F238E27FC236}">
              <a16:creationId xmlns:a16="http://schemas.microsoft.com/office/drawing/2014/main" id="{BF4B0CB5-5F4A-43E8-A65E-AAC2B338752D}"/>
            </a:ext>
          </a:extLst>
        </xdr:cNvPr>
        <xdr:cNvPicPr>
          <a:picLocks noChangeAspect="1"/>
        </xdr:cNvPicPr>
      </xdr:nvPicPr>
      <xdr:blipFill>
        <a:blip xmlns:r="http://schemas.openxmlformats.org/officeDocument/2006/relationships" r:embed="rId48"/>
        <a:stretch>
          <a:fillRect/>
        </a:stretch>
      </xdr:blipFill>
      <xdr:spPr>
        <a:xfrm>
          <a:off x="22507727" y="42682583"/>
          <a:ext cx="603250" cy="483373"/>
        </a:xfrm>
        <a:prstGeom prst="rect">
          <a:avLst/>
        </a:prstGeom>
      </xdr:spPr>
    </xdr:pic>
    <xdr:clientData/>
  </xdr:oneCellAnchor>
  <xdr:oneCellAnchor>
    <xdr:from>
      <xdr:col>19</xdr:col>
      <xdr:colOff>137584</xdr:colOff>
      <xdr:row>86</xdr:row>
      <xdr:rowOff>10583</xdr:rowOff>
    </xdr:from>
    <xdr:ext cx="603250" cy="483373"/>
    <xdr:pic>
      <xdr:nvPicPr>
        <xdr:cNvPr id="96" name="Picture 95">
          <a:extLst>
            <a:ext uri="{FF2B5EF4-FFF2-40B4-BE49-F238E27FC236}">
              <a16:creationId xmlns:a16="http://schemas.microsoft.com/office/drawing/2014/main" id="{90C17F24-98CC-44C3-AFB0-DD4DC0F5642A}"/>
            </a:ext>
          </a:extLst>
        </xdr:cNvPr>
        <xdr:cNvPicPr>
          <a:picLocks noChangeAspect="1"/>
        </xdr:cNvPicPr>
      </xdr:nvPicPr>
      <xdr:blipFill>
        <a:blip xmlns:r="http://schemas.openxmlformats.org/officeDocument/2006/relationships" r:embed="rId48"/>
        <a:stretch>
          <a:fillRect/>
        </a:stretch>
      </xdr:blipFill>
      <xdr:spPr>
        <a:xfrm>
          <a:off x="22571227" y="43190583"/>
          <a:ext cx="603250" cy="483373"/>
        </a:xfrm>
        <a:prstGeom prst="rect">
          <a:avLst/>
        </a:prstGeom>
      </xdr:spPr>
    </xdr:pic>
    <xdr:clientData/>
  </xdr:oneCellAnchor>
  <xdr:oneCellAnchor>
    <xdr:from>
      <xdr:col>19</xdr:col>
      <xdr:colOff>127000</xdr:colOff>
      <xdr:row>87</xdr:row>
      <xdr:rowOff>31750</xdr:rowOff>
    </xdr:from>
    <xdr:ext cx="603250" cy="483373"/>
    <xdr:pic>
      <xdr:nvPicPr>
        <xdr:cNvPr id="104" name="Picture 103">
          <a:extLst>
            <a:ext uri="{FF2B5EF4-FFF2-40B4-BE49-F238E27FC236}">
              <a16:creationId xmlns:a16="http://schemas.microsoft.com/office/drawing/2014/main" id="{83139D54-7F21-4E87-8615-086DAEA94726}"/>
            </a:ext>
          </a:extLst>
        </xdr:cNvPr>
        <xdr:cNvPicPr>
          <a:picLocks noChangeAspect="1"/>
        </xdr:cNvPicPr>
      </xdr:nvPicPr>
      <xdr:blipFill>
        <a:blip xmlns:r="http://schemas.openxmlformats.org/officeDocument/2006/relationships" r:embed="rId48"/>
        <a:stretch>
          <a:fillRect/>
        </a:stretch>
      </xdr:blipFill>
      <xdr:spPr>
        <a:xfrm>
          <a:off x="22560643" y="43719750"/>
          <a:ext cx="603250" cy="483373"/>
        </a:xfrm>
        <a:prstGeom prst="rect">
          <a:avLst/>
        </a:prstGeom>
      </xdr:spPr>
    </xdr:pic>
    <xdr:clientData/>
  </xdr:oneCellAnchor>
  <xdr:twoCellAnchor editAs="oneCell">
    <xdr:from>
      <xdr:col>19</xdr:col>
      <xdr:colOff>18144</xdr:colOff>
      <xdr:row>8</xdr:row>
      <xdr:rowOff>61016</xdr:rowOff>
    </xdr:from>
    <xdr:to>
      <xdr:col>19</xdr:col>
      <xdr:colOff>834571</xdr:colOff>
      <xdr:row>8</xdr:row>
      <xdr:rowOff>453711</xdr:rowOff>
    </xdr:to>
    <xdr:pic>
      <xdr:nvPicPr>
        <xdr:cNvPr id="112" name="Picture 111">
          <a:extLst>
            <a:ext uri="{FF2B5EF4-FFF2-40B4-BE49-F238E27FC236}">
              <a16:creationId xmlns:a16="http://schemas.microsoft.com/office/drawing/2014/main" id="{C865F238-1195-0215-EF87-31FDE1C4555B}"/>
            </a:ext>
          </a:extLst>
        </xdr:cNvPr>
        <xdr:cNvPicPr>
          <a:picLocks noChangeAspect="1"/>
        </xdr:cNvPicPr>
      </xdr:nvPicPr>
      <xdr:blipFill>
        <a:blip xmlns:r="http://schemas.openxmlformats.org/officeDocument/2006/relationships" r:embed="rId50"/>
        <a:stretch>
          <a:fillRect/>
        </a:stretch>
      </xdr:blipFill>
      <xdr:spPr>
        <a:xfrm>
          <a:off x="22451787" y="4633016"/>
          <a:ext cx="816427" cy="386345"/>
        </a:xfrm>
        <a:prstGeom prst="rect">
          <a:avLst/>
        </a:prstGeom>
      </xdr:spPr>
    </xdr:pic>
    <xdr:clientData/>
  </xdr:twoCellAnchor>
  <xdr:twoCellAnchor editAs="oneCell">
    <xdr:from>
      <xdr:col>19</xdr:col>
      <xdr:colOff>127000</xdr:colOff>
      <xdr:row>61</xdr:row>
      <xdr:rowOff>0</xdr:rowOff>
    </xdr:from>
    <xdr:to>
      <xdr:col>19</xdr:col>
      <xdr:colOff>711230</xdr:colOff>
      <xdr:row>61</xdr:row>
      <xdr:rowOff>447062</xdr:rowOff>
    </xdr:to>
    <xdr:pic>
      <xdr:nvPicPr>
        <xdr:cNvPr id="111" name="Picture 110">
          <a:extLst>
            <a:ext uri="{FF2B5EF4-FFF2-40B4-BE49-F238E27FC236}">
              <a16:creationId xmlns:a16="http://schemas.microsoft.com/office/drawing/2014/main" id="{464AAB27-D3C7-4E4C-A9F2-509C7E10E4A6}"/>
            </a:ext>
          </a:extLst>
        </xdr:cNvPr>
        <xdr:cNvPicPr>
          <a:picLocks noChangeAspect="1"/>
        </xdr:cNvPicPr>
      </xdr:nvPicPr>
      <xdr:blipFill>
        <a:blip xmlns:r="http://schemas.openxmlformats.org/officeDocument/2006/relationships" r:embed="rId8"/>
        <a:stretch>
          <a:fillRect/>
        </a:stretch>
      </xdr:blipFill>
      <xdr:spPr>
        <a:xfrm>
          <a:off x="22594455" y="33008454"/>
          <a:ext cx="584230" cy="447062"/>
        </a:xfrm>
        <a:prstGeom prst="rect">
          <a:avLst/>
        </a:prstGeom>
      </xdr:spPr>
    </xdr:pic>
    <xdr:clientData/>
  </xdr:twoCellAnchor>
  <xdr:oneCellAnchor>
    <xdr:from>
      <xdr:col>19</xdr:col>
      <xdr:colOff>150091</xdr:colOff>
      <xdr:row>60</xdr:row>
      <xdr:rowOff>23091</xdr:rowOff>
    </xdr:from>
    <xdr:ext cx="584230" cy="431822"/>
    <xdr:pic>
      <xdr:nvPicPr>
        <xdr:cNvPr id="113" name="Picture 112">
          <a:extLst>
            <a:ext uri="{FF2B5EF4-FFF2-40B4-BE49-F238E27FC236}">
              <a16:creationId xmlns:a16="http://schemas.microsoft.com/office/drawing/2014/main" id="{A6A0FA7C-B5B0-49CA-838E-80951BFF420F}"/>
            </a:ext>
          </a:extLst>
        </xdr:cNvPr>
        <xdr:cNvPicPr>
          <a:picLocks noChangeAspect="1"/>
        </xdr:cNvPicPr>
      </xdr:nvPicPr>
      <xdr:blipFill>
        <a:blip xmlns:r="http://schemas.openxmlformats.org/officeDocument/2006/relationships" r:embed="rId7"/>
        <a:stretch>
          <a:fillRect/>
        </a:stretch>
      </xdr:blipFill>
      <xdr:spPr>
        <a:xfrm>
          <a:off x="22617546" y="31519091"/>
          <a:ext cx="584230" cy="431822"/>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0</xdr:col>
      <xdr:colOff>304800</xdr:colOff>
      <xdr:row>23</xdr:row>
      <xdr:rowOff>146050</xdr:rowOff>
    </xdr:from>
    <xdr:to>
      <xdr:col>14</xdr:col>
      <xdr:colOff>196850</xdr:colOff>
      <xdr:row>46</xdr:row>
      <xdr:rowOff>6350</xdr:rowOff>
    </xdr:to>
    <xdr:pic>
      <xdr:nvPicPr>
        <xdr:cNvPr id="2" name="Picture 18">
          <a:extLst>
            <a:ext uri="{FF2B5EF4-FFF2-40B4-BE49-F238E27FC236}">
              <a16:creationId xmlns:a16="http://schemas.microsoft.com/office/drawing/2014/main" id="{A7FA7E38-CBD3-45CC-A292-C25FDC7086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4749800"/>
          <a:ext cx="9829800" cy="409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69851</xdr:colOff>
      <xdr:row>1</xdr:row>
      <xdr:rowOff>50800</xdr:rowOff>
    </xdr:from>
    <xdr:to>
      <xdr:col>6</xdr:col>
      <xdr:colOff>482601</xdr:colOff>
      <xdr:row>1</xdr:row>
      <xdr:rowOff>484537</xdr:rowOff>
    </xdr:to>
    <xdr:pic>
      <xdr:nvPicPr>
        <xdr:cNvPr id="4" name="Picture 3">
          <a:extLst>
            <a:ext uri="{FF2B5EF4-FFF2-40B4-BE49-F238E27FC236}">
              <a16:creationId xmlns:a16="http://schemas.microsoft.com/office/drawing/2014/main" id="{42673C0F-37A3-C028-B521-E4C90E0B817A}"/>
            </a:ext>
          </a:extLst>
        </xdr:cNvPr>
        <xdr:cNvPicPr>
          <a:picLocks noChangeAspect="1"/>
        </xdr:cNvPicPr>
      </xdr:nvPicPr>
      <xdr:blipFill>
        <a:blip xmlns:r="http://schemas.openxmlformats.org/officeDocument/2006/relationships" r:embed="rId1"/>
        <a:stretch>
          <a:fillRect/>
        </a:stretch>
      </xdr:blipFill>
      <xdr:spPr>
        <a:xfrm>
          <a:off x="6794501" y="965200"/>
          <a:ext cx="412750" cy="433737"/>
        </a:xfrm>
        <a:prstGeom prst="rect">
          <a:avLst/>
        </a:prstGeom>
      </xdr:spPr>
    </xdr:pic>
    <xdr:clientData/>
  </xdr:twoCellAnchor>
  <xdr:twoCellAnchor editAs="oneCell">
    <xdr:from>
      <xdr:col>6</xdr:col>
      <xdr:colOff>82550</xdr:colOff>
      <xdr:row>2</xdr:row>
      <xdr:rowOff>25400</xdr:rowOff>
    </xdr:from>
    <xdr:to>
      <xdr:col>6</xdr:col>
      <xdr:colOff>495300</xdr:colOff>
      <xdr:row>2</xdr:row>
      <xdr:rowOff>459137</xdr:rowOff>
    </xdr:to>
    <xdr:pic>
      <xdr:nvPicPr>
        <xdr:cNvPr id="5" name="Picture 4">
          <a:extLst>
            <a:ext uri="{FF2B5EF4-FFF2-40B4-BE49-F238E27FC236}">
              <a16:creationId xmlns:a16="http://schemas.microsoft.com/office/drawing/2014/main" id="{26BA438C-C7D8-4993-B882-F69A066BEA15}"/>
            </a:ext>
          </a:extLst>
        </xdr:cNvPr>
        <xdr:cNvPicPr>
          <a:picLocks noChangeAspect="1"/>
        </xdr:cNvPicPr>
      </xdr:nvPicPr>
      <xdr:blipFill>
        <a:blip xmlns:r="http://schemas.openxmlformats.org/officeDocument/2006/relationships" r:embed="rId1"/>
        <a:stretch>
          <a:fillRect/>
        </a:stretch>
      </xdr:blipFill>
      <xdr:spPr>
        <a:xfrm>
          <a:off x="6807200" y="1447800"/>
          <a:ext cx="412750" cy="433737"/>
        </a:xfrm>
        <a:prstGeom prst="rect">
          <a:avLst/>
        </a:prstGeom>
      </xdr:spPr>
    </xdr:pic>
    <xdr:clientData/>
  </xdr:twoCellAnchor>
  <xdr:twoCellAnchor editAs="oneCell">
    <xdr:from>
      <xdr:col>6</xdr:col>
      <xdr:colOff>107950</xdr:colOff>
      <xdr:row>3</xdr:row>
      <xdr:rowOff>19050</xdr:rowOff>
    </xdr:from>
    <xdr:to>
      <xdr:col>6</xdr:col>
      <xdr:colOff>520700</xdr:colOff>
      <xdr:row>3</xdr:row>
      <xdr:rowOff>452787</xdr:rowOff>
    </xdr:to>
    <xdr:pic>
      <xdr:nvPicPr>
        <xdr:cNvPr id="6" name="Picture 5">
          <a:extLst>
            <a:ext uri="{FF2B5EF4-FFF2-40B4-BE49-F238E27FC236}">
              <a16:creationId xmlns:a16="http://schemas.microsoft.com/office/drawing/2014/main" id="{6505720A-BFF3-493A-BF28-2AF604B64C52}"/>
            </a:ext>
          </a:extLst>
        </xdr:cNvPr>
        <xdr:cNvPicPr>
          <a:picLocks noChangeAspect="1"/>
        </xdr:cNvPicPr>
      </xdr:nvPicPr>
      <xdr:blipFill>
        <a:blip xmlns:r="http://schemas.openxmlformats.org/officeDocument/2006/relationships" r:embed="rId1"/>
        <a:stretch>
          <a:fillRect/>
        </a:stretch>
      </xdr:blipFill>
      <xdr:spPr>
        <a:xfrm>
          <a:off x="6832600" y="2457450"/>
          <a:ext cx="412750" cy="433737"/>
        </a:xfrm>
        <a:prstGeom prst="rect">
          <a:avLst/>
        </a:prstGeom>
      </xdr:spPr>
    </xdr:pic>
    <xdr:clientData/>
  </xdr:twoCellAnchor>
  <xdr:twoCellAnchor editAs="oneCell">
    <xdr:from>
      <xdr:col>6</xdr:col>
      <xdr:colOff>107950</xdr:colOff>
      <xdr:row>4</xdr:row>
      <xdr:rowOff>44450</xdr:rowOff>
    </xdr:from>
    <xdr:to>
      <xdr:col>6</xdr:col>
      <xdr:colOff>520700</xdr:colOff>
      <xdr:row>4</xdr:row>
      <xdr:rowOff>478187</xdr:rowOff>
    </xdr:to>
    <xdr:pic>
      <xdr:nvPicPr>
        <xdr:cNvPr id="7" name="Picture 6">
          <a:extLst>
            <a:ext uri="{FF2B5EF4-FFF2-40B4-BE49-F238E27FC236}">
              <a16:creationId xmlns:a16="http://schemas.microsoft.com/office/drawing/2014/main" id="{A6FCFCEE-85CA-41A4-A12E-CC34AFA1B971}"/>
            </a:ext>
          </a:extLst>
        </xdr:cNvPr>
        <xdr:cNvPicPr>
          <a:picLocks noChangeAspect="1"/>
        </xdr:cNvPicPr>
      </xdr:nvPicPr>
      <xdr:blipFill>
        <a:blip xmlns:r="http://schemas.openxmlformats.org/officeDocument/2006/relationships" r:embed="rId1"/>
        <a:stretch>
          <a:fillRect/>
        </a:stretch>
      </xdr:blipFill>
      <xdr:spPr>
        <a:xfrm>
          <a:off x="6832600" y="2990850"/>
          <a:ext cx="412750" cy="433737"/>
        </a:xfrm>
        <a:prstGeom prst="rect">
          <a:avLst/>
        </a:prstGeom>
      </xdr:spPr>
    </xdr:pic>
    <xdr:clientData/>
  </xdr:twoCellAnchor>
  <xdr:twoCellAnchor editAs="oneCell">
    <xdr:from>
      <xdr:col>6</xdr:col>
      <xdr:colOff>107950</xdr:colOff>
      <xdr:row>5</xdr:row>
      <xdr:rowOff>19050</xdr:rowOff>
    </xdr:from>
    <xdr:to>
      <xdr:col>6</xdr:col>
      <xdr:colOff>520700</xdr:colOff>
      <xdr:row>5</xdr:row>
      <xdr:rowOff>452787</xdr:rowOff>
    </xdr:to>
    <xdr:pic>
      <xdr:nvPicPr>
        <xdr:cNvPr id="8" name="Picture 7">
          <a:extLst>
            <a:ext uri="{FF2B5EF4-FFF2-40B4-BE49-F238E27FC236}">
              <a16:creationId xmlns:a16="http://schemas.microsoft.com/office/drawing/2014/main" id="{1EE5B51A-B505-424A-AFF4-7C42420C7DBC}"/>
            </a:ext>
          </a:extLst>
        </xdr:cNvPr>
        <xdr:cNvPicPr>
          <a:picLocks noChangeAspect="1"/>
        </xdr:cNvPicPr>
      </xdr:nvPicPr>
      <xdr:blipFill>
        <a:blip xmlns:r="http://schemas.openxmlformats.org/officeDocument/2006/relationships" r:embed="rId1"/>
        <a:stretch>
          <a:fillRect/>
        </a:stretch>
      </xdr:blipFill>
      <xdr:spPr>
        <a:xfrm>
          <a:off x="6832600" y="3473450"/>
          <a:ext cx="412750" cy="433737"/>
        </a:xfrm>
        <a:prstGeom prst="rect">
          <a:avLst/>
        </a:prstGeom>
      </xdr:spPr>
    </xdr:pic>
    <xdr:clientData/>
  </xdr:twoCellAnchor>
  <xdr:twoCellAnchor editAs="oneCell">
    <xdr:from>
      <xdr:col>6</xdr:col>
      <xdr:colOff>107950</xdr:colOff>
      <xdr:row>6</xdr:row>
      <xdr:rowOff>38100</xdr:rowOff>
    </xdr:from>
    <xdr:to>
      <xdr:col>6</xdr:col>
      <xdr:colOff>520700</xdr:colOff>
      <xdr:row>6</xdr:row>
      <xdr:rowOff>471837</xdr:rowOff>
    </xdr:to>
    <xdr:pic>
      <xdr:nvPicPr>
        <xdr:cNvPr id="9" name="Picture 8">
          <a:extLst>
            <a:ext uri="{FF2B5EF4-FFF2-40B4-BE49-F238E27FC236}">
              <a16:creationId xmlns:a16="http://schemas.microsoft.com/office/drawing/2014/main" id="{EA46EDD3-6275-46A6-9B79-29FE176088F5}"/>
            </a:ext>
          </a:extLst>
        </xdr:cNvPr>
        <xdr:cNvPicPr>
          <a:picLocks noChangeAspect="1"/>
        </xdr:cNvPicPr>
      </xdr:nvPicPr>
      <xdr:blipFill>
        <a:blip xmlns:r="http://schemas.openxmlformats.org/officeDocument/2006/relationships" r:embed="rId1"/>
        <a:stretch>
          <a:fillRect/>
        </a:stretch>
      </xdr:blipFill>
      <xdr:spPr>
        <a:xfrm>
          <a:off x="6832600" y="4000500"/>
          <a:ext cx="412750" cy="43373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152400</xdr:colOff>
      <xdr:row>1</xdr:row>
      <xdr:rowOff>76200</xdr:rowOff>
    </xdr:from>
    <xdr:to>
      <xdr:col>8</xdr:col>
      <xdr:colOff>498769</xdr:colOff>
      <xdr:row>1</xdr:row>
      <xdr:rowOff>457049</xdr:rowOff>
    </xdr:to>
    <xdr:pic>
      <xdr:nvPicPr>
        <xdr:cNvPr id="2" name="Picture 1">
          <a:extLst>
            <a:ext uri="{FF2B5EF4-FFF2-40B4-BE49-F238E27FC236}">
              <a16:creationId xmlns:a16="http://schemas.microsoft.com/office/drawing/2014/main" id="{0F38E83C-BDAD-D750-765A-C2057AB66623}"/>
            </a:ext>
          </a:extLst>
        </xdr:cNvPr>
        <xdr:cNvPicPr>
          <a:picLocks noChangeAspect="1"/>
        </xdr:cNvPicPr>
      </xdr:nvPicPr>
      <xdr:blipFill>
        <a:blip xmlns:r="http://schemas.openxmlformats.org/officeDocument/2006/relationships" r:embed="rId1"/>
        <a:stretch>
          <a:fillRect/>
        </a:stretch>
      </xdr:blipFill>
      <xdr:spPr>
        <a:xfrm>
          <a:off x="10274300" y="628650"/>
          <a:ext cx="346369" cy="380849"/>
        </a:xfrm>
        <a:prstGeom prst="rect">
          <a:avLst/>
        </a:prstGeom>
      </xdr:spPr>
    </xdr:pic>
    <xdr:clientData/>
  </xdr:twoCellAnchor>
  <xdr:twoCellAnchor editAs="oneCell">
    <xdr:from>
      <xdr:col>8</xdr:col>
      <xdr:colOff>165100</xdr:colOff>
      <xdr:row>2</xdr:row>
      <xdr:rowOff>44450</xdr:rowOff>
    </xdr:from>
    <xdr:to>
      <xdr:col>8</xdr:col>
      <xdr:colOff>511469</xdr:colOff>
      <xdr:row>2</xdr:row>
      <xdr:rowOff>425299</xdr:rowOff>
    </xdr:to>
    <xdr:pic>
      <xdr:nvPicPr>
        <xdr:cNvPr id="4" name="Picture 3">
          <a:extLst>
            <a:ext uri="{FF2B5EF4-FFF2-40B4-BE49-F238E27FC236}">
              <a16:creationId xmlns:a16="http://schemas.microsoft.com/office/drawing/2014/main" id="{2874F389-2075-4639-96B6-D9BF13C1ECC7}"/>
            </a:ext>
          </a:extLst>
        </xdr:cNvPr>
        <xdr:cNvPicPr>
          <a:picLocks noChangeAspect="1"/>
        </xdr:cNvPicPr>
      </xdr:nvPicPr>
      <xdr:blipFill>
        <a:blip xmlns:r="http://schemas.openxmlformats.org/officeDocument/2006/relationships" r:embed="rId1"/>
        <a:stretch>
          <a:fillRect/>
        </a:stretch>
      </xdr:blipFill>
      <xdr:spPr>
        <a:xfrm>
          <a:off x="10287000" y="1104900"/>
          <a:ext cx="346369" cy="380849"/>
        </a:xfrm>
        <a:prstGeom prst="rect">
          <a:avLst/>
        </a:prstGeom>
      </xdr:spPr>
    </xdr:pic>
    <xdr:clientData/>
  </xdr:twoCellAnchor>
  <xdr:twoCellAnchor editAs="oneCell">
    <xdr:from>
      <xdr:col>8</xdr:col>
      <xdr:colOff>88900</xdr:colOff>
      <xdr:row>3</xdr:row>
      <xdr:rowOff>23003</xdr:rowOff>
    </xdr:from>
    <xdr:to>
      <xdr:col>8</xdr:col>
      <xdr:colOff>562588</xdr:colOff>
      <xdr:row>3</xdr:row>
      <xdr:rowOff>450850</xdr:rowOff>
    </xdr:to>
    <xdr:pic>
      <xdr:nvPicPr>
        <xdr:cNvPr id="8" name="Picture 7">
          <a:extLst>
            <a:ext uri="{FF2B5EF4-FFF2-40B4-BE49-F238E27FC236}">
              <a16:creationId xmlns:a16="http://schemas.microsoft.com/office/drawing/2014/main" id="{4DDE7E8C-B1BF-CF0F-A5AE-F7DB557F51B3}"/>
            </a:ext>
          </a:extLst>
        </xdr:cNvPr>
        <xdr:cNvPicPr>
          <a:picLocks noChangeAspect="1"/>
        </xdr:cNvPicPr>
      </xdr:nvPicPr>
      <xdr:blipFill>
        <a:blip xmlns:r="http://schemas.openxmlformats.org/officeDocument/2006/relationships" r:embed="rId2"/>
        <a:stretch>
          <a:fillRect/>
        </a:stretch>
      </xdr:blipFill>
      <xdr:spPr>
        <a:xfrm>
          <a:off x="10210800" y="1591453"/>
          <a:ext cx="473688" cy="427847"/>
        </a:xfrm>
        <a:prstGeom prst="rect">
          <a:avLst/>
        </a:prstGeom>
      </xdr:spPr>
    </xdr:pic>
    <xdr:clientData/>
  </xdr:twoCellAnchor>
  <xdr:twoCellAnchor editAs="oneCell">
    <xdr:from>
      <xdr:col>8</xdr:col>
      <xdr:colOff>125227</xdr:colOff>
      <xdr:row>4</xdr:row>
      <xdr:rowOff>6350</xdr:rowOff>
    </xdr:from>
    <xdr:to>
      <xdr:col>8</xdr:col>
      <xdr:colOff>550173</xdr:colOff>
      <xdr:row>4</xdr:row>
      <xdr:rowOff>438150</xdr:rowOff>
    </xdr:to>
    <xdr:pic>
      <xdr:nvPicPr>
        <xdr:cNvPr id="10" name="Picture 9">
          <a:extLst>
            <a:ext uri="{FF2B5EF4-FFF2-40B4-BE49-F238E27FC236}">
              <a16:creationId xmlns:a16="http://schemas.microsoft.com/office/drawing/2014/main" id="{A9002638-98EA-0314-A54E-F4A7579D9EA5}"/>
            </a:ext>
          </a:extLst>
        </xdr:cNvPr>
        <xdr:cNvPicPr>
          <a:picLocks noChangeAspect="1"/>
        </xdr:cNvPicPr>
      </xdr:nvPicPr>
      <xdr:blipFill>
        <a:blip xmlns:r="http://schemas.openxmlformats.org/officeDocument/2006/relationships" r:embed="rId3"/>
        <a:stretch>
          <a:fillRect/>
        </a:stretch>
      </xdr:blipFill>
      <xdr:spPr>
        <a:xfrm>
          <a:off x="10247127" y="2082800"/>
          <a:ext cx="424946" cy="431800"/>
        </a:xfrm>
        <a:prstGeom prst="rect">
          <a:avLst/>
        </a:prstGeom>
      </xdr:spPr>
    </xdr:pic>
    <xdr:clientData/>
  </xdr:twoCellAnchor>
  <xdr:twoCellAnchor editAs="oneCell">
    <xdr:from>
      <xdr:col>8</xdr:col>
      <xdr:colOff>35279</xdr:colOff>
      <xdr:row>7</xdr:row>
      <xdr:rowOff>56445</xdr:rowOff>
    </xdr:from>
    <xdr:to>
      <xdr:col>8</xdr:col>
      <xdr:colOff>576035</xdr:colOff>
      <xdr:row>7</xdr:row>
      <xdr:rowOff>456353</xdr:rowOff>
    </xdr:to>
    <xdr:pic>
      <xdr:nvPicPr>
        <xdr:cNvPr id="18" name="Picture 17">
          <a:extLst>
            <a:ext uri="{FF2B5EF4-FFF2-40B4-BE49-F238E27FC236}">
              <a16:creationId xmlns:a16="http://schemas.microsoft.com/office/drawing/2014/main" id="{5482365F-37A9-8A4C-6824-E8497A21E8B4}"/>
            </a:ext>
          </a:extLst>
        </xdr:cNvPr>
        <xdr:cNvPicPr>
          <a:picLocks noChangeAspect="1"/>
        </xdr:cNvPicPr>
      </xdr:nvPicPr>
      <xdr:blipFill>
        <a:blip xmlns:r="http://schemas.openxmlformats.org/officeDocument/2006/relationships" r:embed="rId4"/>
        <a:stretch>
          <a:fillRect/>
        </a:stretch>
      </xdr:blipFill>
      <xdr:spPr>
        <a:xfrm>
          <a:off x="10152946" y="3654778"/>
          <a:ext cx="540756" cy="399908"/>
        </a:xfrm>
        <a:prstGeom prst="rect">
          <a:avLst/>
        </a:prstGeom>
      </xdr:spPr>
    </xdr:pic>
    <xdr:clientData/>
  </xdr:twoCellAnchor>
  <xdr:twoCellAnchor editAs="oneCell">
    <xdr:from>
      <xdr:col>8</xdr:col>
      <xdr:colOff>42333</xdr:colOff>
      <xdr:row>5</xdr:row>
      <xdr:rowOff>28222</xdr:rowOff>
    </xdr:from>
    <xdr:to>
      <xdr:col>8</xdr:col>
      <xdr:colOff>590062</xdr:colOff>
      <xdr:row>5</xdr:row>
      <xdr:rowOff>437445</xdr:rowOff>
    </xdr:to>
    <xdr:pic>
      <xdr:nvPicPr>
        <xdr:cNvPr id="19" name="Picture 18">
          <a:extLst>
            <a:ext uri="{FF2B5EF4-FFF2-40B4-BE49-F238E27FC236}">
              <a16:creationId xmlns:a16="http://schemas.microsoft.com/office/drawing/2014/main" id="{C3556A5C-39E4-33B5-6B86-D546B14CC391}"/>
            </a:ext>
          </a:extLst>
        </xdr:cNvPr>
        <xdr:cNvPicPr>
          <a:picLocks noChangeAspect="1"/>
        </xdr:cNvPicPr>
      </xdr:nvPicPr>
      <xdr:blipFill>
        <a:blip xmlns:r="http://schemas.openxmlformats.org/officeDocument/2006/relationships" r:embed="rId5"/>
        <a:stretch>
          <a:fillRect/>
        </a:stretch>
      </xdr:blipFill>
      <xdr:spPr>
        <a:xfrm>
          <a:off x="10160000" y="2610555"/>
          <a:ext cx="547729" cy="409223"/>
        </a:xfrm>
        <a:prstGeom prst="rect">
          <a:avLst/>
        </a:prstGeom>
      </xdr:spPr>
    </xdr:pic>
    <xdr:clientData/>
  </xdr:twoCellAnchor>
  <xdr:twoCellAnchor editAs="oneCell">
    <xdr:from>
      <xdr:col>8</xdr:col>
      <xdr:colOff>32455</xdr:colOff>
      <xdr:row>6</xdr:row>
      <xdr:rowOff>39511</xdr:rowOff>
    </xdr:from>
    <xdr:to>
      <xdr:col>8</xdr:col>
      <xdr:colOff>580184</xdr:colOff>
      <xdr:row>6</xdr:row>
      <xdr:rowOff>448734</xdr:rowOff>
    </xdr:to>
    <xdr:pic>
      <xdr:nvPicPr>
        <xdr:cNvPr id="22" name="Picture 21">
          <a:extLst>
            <a:ext uri="{FF2B5EF4-FFF2-40B4-BE49-F238E27FC236}">
              <a16:creationId xmlns:a16="http://schemas.microsoft.com/office/drawing/2014/main" id="{A88CB0FC-D133-4DC8-BFC9-C9B579676B89}"/>
            </a:ext>
          </a:extLst>
        </xdr:cNvPr>
        <xdr:cNvPicPr>
          <a:picLocks noChangeAspect="1"/>
        </xdr:cNvPicPr>
      </xdr:nvPicPr>
      <xdr:blipFill>
        <a:blip xmlns:r="http://schemas.openxmlformats.org/officeDocument/2006/relationships" r:embed="rId5"/>
        <a:stretch>
          <a:fillRect/>
        </a:stretch>
      </xdr:blipFill>
      <xdr:spPr>
        <a:xfrm>
          <a:off x="10150122" y="3129844"/>
          <a:ext cx="547729" cy="409223"/>
        </a:xfrm>
        <a:prstGeom prst="rect">
          <a:avLst/>
        </a:prstGeom>
      </xdr:spPr>
    </xdr:pic>
    <xdr:clientData/>
  </xdr:twoCellAnchor>
  <xdr:twoCellAnchor editAs="oneCell">
    <xdr:from>
      <xdr:col>3</xdr:col>
      <xdr:colOff>515939</xdr:colOff>
      <xdr:row>14</xdr:row>
      <xdr:rowOff>375730</xdr:rowOff>
    </xdr:from>
    <xdr:to>
      <xdr:col>9</xdr:col>
      <xdr:colOff>365352</xdr:colOff>
      <xdr:row>28</xdr:row>
      <xdr:rowOff>204978</xdr:rowOff>
    </xdr:to>
    <xdr:pic>
      <xdr:nvPicPr>
        <xdr:cNvPr id="3" name="Picture 2">
          <a:extLst>
            <a:ext uri="{FF2B5EF4-FFF2-40B4-BE49-F238E27FC236}">
              <a16:creationId xmlns:a16="http://schemas.microsoft.com/office/drawing/2014/main" id="{51809E7E-5F2C-19F9-CFB4-AB24C053EF08}"/>
            </a:ext>
          </a:extLst>
        </xdr:cNvPr>
        <xdr:cNvPicPr>
          <a:picLocks noChangeAspect="1"/>
        </xdr:cNvPicPr>
      </xdr:nvPicPr>
      <xdr:blipFill>
        <a:blip xmlns:r="http://schemas.openxmlformats.org/officeDocument/2006/relationships" r:embed="rId6"/>
        <a:stretch>
          <a:fillRect/>
        </a:stretch>
      </xdr:blipFill>
      <xdr:spPr>
        <a:xfrm>
          <a:off x="5230814" y="7535355"/>
          <a:ext cx="5873976" cy="4988623"/>
        </a:xfrm>
        <a:prstGeom prst="rect">
          <a:avLst/>
        </a:prstGeom>
      </xdr:spPr>
    </xdr:pic>
    <xdr:clientData/>
  </xdr:twoCellAnchor>
  <xdr:twoCellAnchor editAs="oneCell">
    <xdr:from>
      <xdr:col>0</xdr:col>
      <xdr:colOff>182563</xdr:colOff>
      <xdr:row>15</xdr:row>
      <xdr:rowOff>95251</xdr:rowOff>
    </xdr:from>
    <xdr:to>
      <xdr:col>2</xdr:col>
      <xdr:colOff>1587500</xdr:colOff>
      <xdr:row>18</xdr:row>
      <xdr:rowOff>399609</xdr:rowOff>
    </xdr:to>
    <xdr:pic>
      <xdr:nvPicPr>
        <xdr:cNvPr id="7" name="Picture 6">
          <a:extLst>
            <a:ext uri="{FF2B5EF4-FFF2-40B4-BE49-F238E27FC236}">
              <a16:creationId xmlns:a16="http://schemas.microsoft.com/office/drawing/2014/main" id="{E47F1C5E-43C2-0465-5C9F-F45AA248AFA8}"/>
            </a:ext>
          </a:extLst>
        </xdr:cNvPr>
        <xdr:cNvPicPr>
          <a:picLocks noChangeAspect="1"/>
        </xdr:cNvPicPr>
      </xdr:nvPicPr>
      <xdr:blipFill>
        <a:blip xmlns:r="http://schemas.openxmlformats.org/officeDocument/2006/relationships" r:embed="rId7"/>
        <a:stretch>
          <a:fillRect/>
        </a:stretch>
      </xdr:blipFill>
      <xdr:spPr>
        <a:xfrm>
          <a:off x="182563" y="7762876"/>
          <a:ext cx="4429125" cy="18283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69850</xdr:colOff>
      <xdr:row>24</xdr:row>
      <xdr:rowOff>69878</xdr:rowOff>
    </xdr:from>
    <xdr:ext cx="10274017" cy="3179041"/>
    <xdr:pic>
      <xdr:nvPicPr>
        <xdr:cNvPr id="2" name="Picture 1">
          <a:extLst>
            <a:ext uri="{FF2B5EF4-FFF2-40B4-BE49-F238E27FC236}">
              <a16:creationId xmlns:a16="http://schemas.microsoft.com/office/drawing/2014/main" id="{E0B8B369-0621-4717-9AEA-267FBB927ECA}"/>
            </a:ext>
          </a:extLst>
        </xdr:cNvPr>
        <xdr:cNvPicPr>
          <a:picLocks noChangeAspect="1"/>
        </xdr:cNvPicPr>
      </xdr:nvPicPr>
      <xdr:blipFill>
        <a:blip xmlns:r="http://schemas.openxmlformats.org/officeDocument/2006/relationships" r:embed="rId1"/>
        <a:stretch>
          <a:fillRect/>
        </a:stretch>
      </xdr:blipFill>
      <xdr:spPr>
        <a:xfrm>
          <a:off x="69850" y="4673628"/>
          <a:ext cx="10274017" cy="3179041"/>
        </a:xfrm>
        <a:prstGeom prst="rect">
          <a:avLst/>
        </a:prstGeom>
      </xdr:spPr>
    </xdr:pic>
    <xdr:clientData/>
  </xdr:oneCellAnchor>
  <xdr:twoCellAnchor editAs="oneCell">
    <xdr:from>
      <xdr:col>0</xdr:col>
      <xdr:colOff>247650</xdr:colOff>
      <xdr:row>42</xdr:row>
      <xdr:rowOff>156607</xdr:rowOff>
    </xdr:from>
    <xdr:to>
      <xdr:col>7</xdr:col>
      <xdr:colOff>382300</xdr:colOff>
      <xdr:row>68</xdr:row>
      <xdr:rowOff>64691</xdr:rowOff>
    </xdr:to>
    <xdr:pic>
      <xdr:nvPicPr>
        <xdr:cNvPr id="4" name="Picture 3">
          <a:extLst>
            <a:ext uri="{FF2B5EF4-FFF2-40B4-BE49-F238E27FC236}">
              <a16:creationId xmlns:a16="http://schemas.microsoft.com/office/drawing/2014/main" id="{D2CD1920-D3C1-2736-B305-753949EE965C}"/>
            </a:ext>
          </a:extLst>
        </xdr:cNvPr>
        <xdr:cNvPicPr>
          <a:picLocks noChangeAspect="1"/>
        </xdr:cNvPicPr>
      </xdr:nvPicPr>
      <xdr:blipFill>
        <a:blip xmlns:r="http://schemas.openxmlformats.org/officeDocument/2006/relationships" r:embed="rId2"/>
        <a:stretch>
          <a:fillRect/>
        </a:stretch>
      </xdr:blipFill>
      <xdr:spPr>
        <a:xfrm>
          <a:off x="247650" y="8075057"/>
          <a:ext cx="5125750" cy="4695984"/>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1FF3-79AA-48A9-9F88-C48DFFEF60AE}">
  <dimension ref="A1:U199"/>
  <sheetViews>
    <sheetView zoomScale="85" zoomScaleNormal="85" workbookViewId="0">
      <pane ySplit="1" topLeftCell="A2" activePane="bottomLeft" state="frozen"/>
      <selection pane="bottomLeft" activeCell="H24" sqref="H24"/>
    </sheetView>
  </sheetViews>
  <sheetFormatPr defaultRowHeight="14.5" x14ac:dyDescent="0.35"/>
  <cols>
    <col min="1" max="1" width="35.453125" bestFit="1" customWidth="1"/>
    <col min="2" max="2" width="8.81640625" style="6"/>
    <col min="3" max="3" width="14.1796875" customWidth="1"/>
    <col min="5" max="5" width="10.1796875" customWidth="1"/>
    <col min="6" max="6" width="10.1796875" style="6" customWidth="1"/>
    <col min="7" max="7" width="11.453125" customWidth="1"/>
    <col min="9" max="11" width="10" style="6" customWidth="1"/>
    <col min="12" max="12" width="10.81640625" style="6" customWidth="1"/>
    <col min="14" max="15" width="8.81640625" style="6"/>
    <col min="16" max="16" width="10.1796875" style="6" customWidth="1"/>
    <col min="17" max="17" width="10.81640625" style="50" customWidth="1"/>
    <col min="21" max="21" width="12.1796875" customWidth="1"/>
  </cols>
  <sheetData>
    <row r="1" spans="1:21" s="1" customFormat="1" ht="48.65" customHeight="1" x14ac:dyDescent="0.35">
      <c r="A1" s="28" t="s">
        <v>0</v>
      </c>
      <c r="B1" s="28" t="s">
        <v>1</v>
      </c>
      <c r="C1" s="29" t="s">
        <v>2</v>
      </c>
      <c r="D1" s="30" t="s">
        <v>3</v>
      </c>
      <c r="E1" s="30" t="s">
        <v>4</v>
      </c>
      <c r="F1" s="30" t="s">
        <v>632</v>
      </c>
      <c r="G1" s="30" t="s">
        <v>5</v>
      </c>
      <c r="H1" s="31" t="s">
        <v>6</v>
      </c>
      <c r="I1" s="35" t="s">
        <v>7</v>
      </c>
      <c r="J1" s="43" t="s">
        <v>8</v>
      </c>
      <c r="K1" s="76" t="s">
        <v>9</v>
      </c>
      <c r="L1" s="43" t="s">
        <v>10</v>
      </c>
      <c r="M1" s="43" t="s">
        <v>11</v>
      </c>
      <c r="N1" s="6" t="s">
        <v>12</v>
      </c>
      <c r="O1" s="6" t="s">
        <v>13</v>
      </c>
      <c r="P1" s="47" t="s">
        <v>14</v>
      </c>
      <c r="Q1" s="48" t="s">
        <v>15</v>
      </c>
      <c r="R1" s="10" t="s">
        <v>581</v>
      </c>
      <c r="S1" s="1" t="s">
        <v>61</v>
      </c>
      <c r="T1" s="1" t="s">
        <v>615</v>
      </c>
      <c r="U1" s="10" t="s">
        <v>660</v>
      </c>
    </row>
    <row r="2" spans="1:21" ht="40" customHeight="1" x14ac:dyDescent="0.35">
      <c r="A2" s="26" t="s">
        <v>16</v>
      </c>
      <c r="B2" s="5">
        <v>9.3000000000000007</v>
      </c>
      <c r="C2" s="5"/>
      <c r="D2" s="5">
        <v>73</v>
      </c>
      <c r="E2" s="5">
        <v>80</v>
      </c>
      <c r="F2" s="5">
        <v>73</v>
      </c>
      <c r="G2" s="5">
        <v>17</v>
      </c>
      <c r="H2" s="27">
        <v>10</v>
      </c>
      <c r="I2" s="5">
        <v>4600</v>
      </c>
      <c r="J2" s="41">
        <v>100</v>
      </c>
      <c r="K2" s="41"/>
      <c r="L2" s="41">
        <v>0</v>
      </c>
      <c r="N2" s="6" t="s">
        <v>17</v>
      </c>
      <c r="O2" s="6" t="s">
        <v>18</v>
      </c>
      <c r="P2" s="6" t="s">
        <v>19</v>
      </c>
      <c r="Q2" s="49" t="s">
        <v>20</v>
      </c>
      <c r="R2" s="6" t="s">
        <v>22</v>
      </c>
      <c r="S2" s="120" t="s">
        <v>543</v>
      </c>
      <c r="T2" s="6" t="s">
        <v>22</v>
      </c>
      <c r="U2" s="47" t="s">
        <v>663</v>
      </c>
    </row>
    <row r="3" spans="1:21" ht="40" customHeight="1" x14ac:dyDescent="0.35">
      <c r="A3" s="32" t="s">
        <v>21</v>
      </c>
      <c r="B3" s="16">
        <v>9.3000000000000007</v>
      </c>
      <c r="C3" s="16"/>
      <c r="D3" s="16">
        <v>73</v>
      </c>
      <c r="E3" s="16">
        <v>80</v>
      </c>
      <c r="F3" s="16">
        <v>73</v>
      </c>
      <c r="G3" s="16">
        <v>17</v>
      </c>
      <c r="H3" s="33">
        <v>15</v>
      </c>
      <c r="I3" s="16">
        <v>6200</v>
      </c>
      <c r="J3" s="42">
        <v>100</v>
      </c>
      <c r="K3" s="42"/>
      <c r="L3" s="42">
        <v>0</v>
      </c>
      <c r="N3" s="6" t="s">
        <v>22</v>
      </c>
      <c r="O3" s="6" t="s">
        <v>18</v>
      </c>
      <c r="P3" s="6" t="s">
        <v>19</v>
      </c>
      <c r="Q3" s="49" t="s">
        <v>20</v>
      </c>
      <c r="R3" s="6" t="s">
        <v>22</v>
      </c>
      <c r="S3" s="120" t="s">
        <v>543</v>
      </c>
      <c r="T3" s="6" t="s">
        <v>22</v>
      </c>
      <c r="U3" s="47" t="s">
        <v>663</v>
      </c>
    </row>
    <row r="4" spans="1:21" ht="40" customHeight="1" x14ac:dyDescent="0.35">
      <c r="A4" s="26" t="s">
        <v>23</v>
      </c>
      <c r="B4" s="5">
        <v>12.1</v>
      </c>
      <c r="C4" s="5"/>
      <c r="D4" s="5">
        <v>73</v>
      </c>
      <c r="E4" s="5">
        <v>80</v>
      </c>
      <c r="F4" s="5">
        <v>73</v>
      </c>
      <c r="G4" s="5">
        <v>17</v>
      </c>
      <c r="H4" s="27">
        <v>10</v>
      </c>
      <c r="I4" s="5">
        <v>4600</v>
      </c>
      <c r="J4" s="41">
        <v>100</v>
      </c>
      <c r="K4" s="41"/>
      <c r="L4" s="41">
        <v>0</v>
      </c>
      <c r="N4" s="6" t="s">
        <v>17</v>
      </c>
      <c r="O4" s="6" t="s">
        <v>18</v>
      </c>
      <c r="P4" s="6" t="s">
        <v>19</v>
      </c>
      <c r="Q4" s="49" t="s">
        <v>20</v>
      </c>
      <c r="R4" s="6" t="s">
        <v>22</v>
      </c>
      <c r="S4" s="120" t="s">
        <v>543</v>
      </c>
      <c r="T4" s="6" t="s">
        <v>22</v>
      </c>
      <c r="U4" s="47" t="s">
        <v>663</v>
      </c>
    </row>
    <row r="5" spans="1:21" ht="40" customHeight="1" x14ac:dyDescent="0.35">
      <c r="A5" s="32" t="s">
        <v>24</v>
      </c>
      <c r="B5" s="16">
        <v>12.1</v>
      </c>
      <c r="C5" s="16"/>
      <c r="D5" s="16">
        <v>73</v>
      </c>
      <c r="E5" s="16">
        <v>80</v>
      </c>
      <c r="F5" s="16">
        <v>73</v>
      </c>
      <c r="G5" s="16">
        <v>17</v>
      </c>
      <c r="H5" s="33">
        <v>15</v>
      </c>
      <c r="I5" s="16">
        <v>10000</v>
      </c>
      <c r="J5" s="42">
        <v>100</v>
      </c>
      <c r="K5" s="42"/>
      <c r="L5" s="42">
        <v>0</v>
      </c>
      <c r="N5" s="6" t="s">
        <v>22</v>
      </c>
      <c r="O5" s="6" t="s">
        <v>18</v>
      </c>
      <c r="P5" s="6" t="s">
        <v>19</v>
      </c>
      <c r="Q5" s="49" t="s">
        <v>20</v>
      </c>
      <c r="R5" s="6" t="s">
        <v>22</v>
      </c>
      <c r="S5" s="120" t="s">
        <v>543</v>
      </c>
      <c r="T5" s="6" t="s">
        <v>22</v>
      </c>
      <c r="U5" s="47" t="s">
        <v>663</v>
      </c>
    </row>
    <row r="6" spans="1:21" ht="40" customHeight="1" x14ac:dyDescent="0.35">
      <c r="A6" s="26" t="s">
        <v>25</v>
      </c>
      <c r="B6" s="4">
        <v>16</v>
      </c>
      <c r="C6" s="4"/>
      <c r="D6" s="5">
        <v>73</v>
      </c>
      <c r="E6" s="5">
        <v>80</v>
      </c>
      <c r="F6" s="5">
        <v>73</v>
      </c>
      <c r="G6" s="4">
        <v>17</v>
      </c>
      <c r="H6" s="27">
        <v>10</v>
      </c>
      <c r="I6" s="5">
        <v>4600</v>
      </c>
      <c r="J6" s="41">
        <v>100</v>
      </c>
      <c r="K6" s="41"/>
      <c r="L6" s="41">
        <v>0</v>
      </c>
      <c r="N6" s="6" t="s">
        <v>17</v>
      </c>
      <c r="O6" s="6" t="s">
        <v>18</v>
      </c>
      <c r="P6" s="6" t="s">
        <v>19</v>
      </c>
      <c r="Q6" s="49" t="s">
        <v>20</v>
      </c>
      <c r="R6" s="6" t="s">
        <v>22</v>
      </c>
      <c r="S6" s="120" t="s">
        <v>543</v>
      </c>
      <c r="T6" s="6" t="s">
        <v>22</v>
      </c>
      <c r="U6" s="47" t="s">
        <v>663</v>
      </c>
    </row>
    <row r="7" spans="1:21" ht="40" customHeight="1" x14ac:dyDescent="0.35">
      <c r="A7" s="32" t="s">
        <v>26</v>
      </c>
      <c r="B7" s="17">
        <v>16</v>
      </c>
      <c r="C7" s="17"/>
      <c r="D7" s="16">
        <v>73</v>
      </c>
      <c r="E7" s="16">
        <v>80</v>
      </c>
      <c r="F7" s="16">
        <v>73</v>
      </c>
      <c r="G7" s="17">
        <v>17</v>
      </c>
      <c r="H7" s="33">
        <v>15</v>
      </c>
      <c r="I7" s="16">
        <v>10000</v>
      </c>
      <c r="J7" s="42">
        <v>100</v>
      </c>
      <c r="K7" s="42"/>
      <c r="L7" s="42">
        <v>0</v>
      </c>
      <c r="N7" s="6" t="s">
        <v>22</v>
      </c>
      <c r="O7" s="6" t="s">
        <v>18</v>
      </c>
      <c r="P7" s="6" t="s">
        <v>19</v>
      </c>
      <c r="Q7" s="49" t="s">
        <v>20</v>
      </c>
      <c r="R7" s="6" t="s">
        <v>22</v>
      </c>
      <c r="S7" s="120" t="s">
        <v>543</v>
      </c>
      <c r="T7" s="6" t="s">
        <v>22</v>
      </c>
      <c r="U7" s="47" t="s">
        <v>664</v>
      </c>
    </row>
    <row r="8" spans="1:21" ht="40" customHeight="1" x14ac:dyDescent="0.35">
      <c r="A8" s="26" t="s">
        <v>27</v>
      </c>
      <c r="B8" s="5">
        <v>8.3000000000000007</v>
      </c>
      <c r="C8" s="5"/>
      <c r="D8" s="5">
        <v>73</v>
      </c>
      <c r="E8" s="5">
        <v>80</v>
      </c>
      <c r="F8" s="5">
        <v>73</v>
      </c>
      <c r="G8" s="5">
        <v>17</v>
      </c>
      <c r="H8" s="27">
        <v>10</v>
      </c>
      <c r="I8" s="5">
        <v>4000</v>
      </c>
      <c r="J8" s="41">
        <v>100</v>
      </c>
      <c r="K8" s="41"/>
      <c r="L8" s="41">
        <v>30</v>
      </c>
      <c r="N8" s="6" t="s">
        <v>17</v>
      </c>
      <c r="O8" s="6" t="s">
        <v>18</v>
      </c>
      <c r="P8" s="6" t="s">
        <v>19</v>
      </c>
      <c r="Q8" s="49" t="s">
        <v>20</v>
      </c>
      <c r="R8" s="6" t="s">
        <v>22</v>
      </c>
      <c r="S8" s="120" t="s">
        <v>543</v>
      </c>
      <c r="T8" s="6" t="s">
        <v>22</v>
      </c>
      <c r="U8" s="47" t="s">
        <v>664</v>
      </c>
    </row>
    <row r="9" spans="1:21" ht="40" customHeight="1" x14ac:dyDescent="0.35">
      <c r="A9" s="32" t="s">
        <v>28</v>
      </c>
      <c r="B9" s="16">
        <v>8.3000000000000007</v>
      </c>
      <c r="C9" s="16"/>
      <c r="D9" s="16">
        <v>73</v>
      </c>
      <c r="E9" s="16">
        <v>80</v>
      </c>
      <c r="F9" s="16">
        <v>73</v>
      </c>
      <c r="G9" s="16">
        <v>17</v>
      </c>
      <c r="H9" s="33">
        <v>15</v>
      </c>
      <c r="I9" s="16">
        <v>4000</v>
      </c>
      <c r="J9" s="42">
        <v>100</v>
      </c>
      <c r="K9" s="42"/>
      <c r="L9" s="42">
        <v>30</v>
      </c>
      <c r="N9" s="6" t="s">
        <v>22</v>
      </c>
      <c r="O9" s="6" t="s">
        <v>18</v>
      </c>
      <c r="P9" s="6" t="s">
        <v>19</v>
      </c>
      <c r="Q9" s="49" t="s">
        <v>20</v>
      </c>
      <c r="R9" s="6" t="s">
        <v>22</v>
      </c>
      <c r="S9" s="120" t="s">
        <v>543</v>
      </c>
      <c r="T9" s="6" t="s">
        <v>22</v>
      </c>
      <c r="U9" s="47" t="s">
        <v>664</v>
      </c>
    </row>
    <row r="10" spans="1:21" ht="40" customHeight="1" x14ac:dyDescent="0.35">
      <c r="A10" s="26" t="s">
        <v>29</v>
      </c>
      <c r="B10" s="5">
        <v>10.5</v>
      </c>
      <c r="C10" s="5"/>
      <c r="D10" s="5">
        <v>73</v>
      </c>
      <c r="E10" s="5">
        <v>80</v>
      </c>
      <c r="F10" s="5">
        <v>73</v>
      </c>
      <c r="G10" s="5">
        <v>17</v>
      </c>
      <c r="H10" s="27">
        <v>10</v>
      </c>
      <c r="I10" s="5">
        <v>4000</v>
      </c>
      <c r="J10" s="41">
        <v>100</v>
      </c>
      <c r="K10" s="41"/>
      <c r="L10" s="41">
        <v>30</v>
      </c>
      <c r="N10" s="6" t="s">
        <v>17</v>
      </c>
      <c r="O10" s="6" t="s">
        <v>18</v>
      </c>
      <c r="P10" s="6" t="s">
        <v>19</v>
      </c>
      <c r="Q10" s="49" t="s">
        <v>20</v>
      </c>
      <c r="R10" s="6" t="s">
        <v>22</v>
      </c>
      <c r="S10" s="120" t="s">
        <v>543</v>
      </c>
      <c r="T10" s="6" t="s">
        <v>22</v>
      </c>
      <c r="U10" s="47" t="s">
        <v>664</v>
      </c>
    </row>
    <row r="11" spans="1:21" ht="40" customHeight="1" x14ac:dyDescent="0.35">
      <c r="A11" s="32" t="s">
        <v>30</v>
      </c>
      <c r="B11" s="16">
        <v>10.5</v>
      </c>
      <c r="C11" s="16"/>
      <c r="D11" s="16">
        <v>73</v>
      </c>
      <c r="E11" s="16">
        <v>80</v>
      </c>
      <c r="F11" s="16">
        <v>73</v>
      </c>
      <c r="G11" s="16">
        <v>17</v>
      </c>
      <c r="H11" s="33">
        <v>15</v>
      </c>
      <c r="I11" s="16">
        <v>8200</v>
      </c>
      <c r="J11" s="42">
        <v>100</v>
      </c>
      <c r="K11" s="42"/>
      <c r="L11" s="42">
        <v>30</v>
      </c>
      <c r="N11" s="6" t="s">
        <v>22</v>
      </c>
      <c r="O11" s="6" t="s">
        <v>18</v>
      </c>
      <c r="P11" s="6" t="s">
        <v>19</v>
      </c>
      <c r="Q11" s="49" t="s">
        <v>20</v>
      </c>
      <c r="R11" s="6" t="s">
        <v>22</v>
      </c>
      <c r="S11" s="120" t="s">
        <v>543</v>
      </c>
      <c r="T11" s="6" t="s">
        <v>22</v>
      </c>
      <c r="U11" s="47" t="s">
        <v>664</v>
      </c>
    </row>
    <row r="12" spans="1:21" ht="40" customHeight="1" x14ac:dyDescent="0.35">
      <c r="A12" s="26" t="s">
        <v>31</v>
      </c>
      <c r="B12" s="5">
        <v>14</v>
      </c>
      <c r="C12" s="5"/>
      <c r="D12" s="5">
        <v>73</v>
      </c>
      <c r="E12" s="5">
        <v>80</v>
      </c>
      <c r="F12" s="5">
        <v>73</v>
      </c>
      <c r="G12" s="5">
        <v>17</v>
      </c>
      <c r="H12" s="27">
        <v>10</v>
      </c>
      <c r="I12" s="5">
        <v>4000</v>
      </c>
      <c r="J12" s="41">
        <v>100</v>
      </c>
      <c r="K12" s="41"/>
      <c r="L12" s="41">
        <v>30</v>
      </c>
      <c r="N12" s="6" t="s">
        <v>17</v>
      </c>
      <c r="O12" s="6" t="s">
        <v>18</v>
      </c>
      <c r="P12" s="6" t="s">
        <v>19</v>
      </c>
      <c r="Q12" s="49" t="s">
        <v>20</v>
      </c>
      <c r="R12" s="6" t="s">
        <v>22</v>
      </c>
      <c r="S12" s="120" t="s">
        <v>543</v>
      </c>
      <c r="T12" s="6" t="s">
        <v>22</v>
      </c>
      <c r="U12" s="47" t="s">
        <v>664</v>
      </c>
    </row>
    <row r="13" spans="1:21" ht="40" customHeight="1" x14ac:dyDescent="0.35">
      <c r="A13" s="32" t="s">
        <v>32</v>
      </c>
      <c r="B13" s="16">
        <v>14</v>
      </c>
      <c r="C13" s="16"/>
      <c r="D13" s="16">
        <v>73</v>
      </c>
      <c r="E13" s="16">
        <v>80</v>
      </c>
      <c r="F13" s="16">
        <v>73</v>
      </c>
      <c r="G13" s="16">
        <v>17</v>
      </c>
      <c r="H13" s="33">
        <v>15</v>
      </c>
      <c r="I13" s="16">
        <v>9000</v>
      </c>
      <c r="J13" s="42">
        <v>100</v>
      </c>
      <c r="K13" s="42"/>
      <c r="L13" s="42">
        <v>30</v>
      </c>
      <c r="N13" s="6" t="s">
        <v>22</v>
      </c>
      <c r="O13" s="6" t="s">
        <v>18</v>
      </c>
      <c r="P13" s="6" t="s">
        <v>19</v>
      </c>
      <c r="Q13" s="49" t="s">
        <v>20</v>
      </c>
      <c r="R13" s="6" t="s">
        <v>22</v>
      </c>
      <c r="S13" s="120" t="s">
        <v>543</v>
      </c>
      <c r="T13" s="6" t="s">
        <v>22</v>
      </c>
      <c r="U13" s="47" t="s">
        <v>664</v>
      </c>
    </row>
    <row r="14" spans="1:21" ht="40" customHeight="1" x14ac:dyDescent="0.35">
      <c r="A14" s="26" t="s">
        <v>33</v>
      </c>
      <c r="B14" s="5">
        <v>7.5</v>
      </c>
      <c r="C14" s="5"/>
      <c r="D14" s="5">
        <v>73</v>
      </c>
      <c r="E14" s="5">
        <v>80</v>
      </c>
      <c r="F14" s="5">
        <v>73</v>
      </c>
      <c r="G14" s="5">
        <v>17</v>
      </c>
      <c r="H14" s="27">
        <v>10</v>
      </c>
      <c r="I14" s="5">
        <v>4000</v>
      </c>
      <c r="J14" s="41">
        <v>100</v>
      </c>
      <c r="K14" s="41"/>
      <c r="L14" s="41">
        <v>25</v>
      </c>
      <c r="N14" s="6" t="s">
        <v>17</v>
      </c>
      <c r="O14" s="6" t="s">
        <v>18</v>
      </c>
      <c r="P14" s="6" t="s">
        <v>19</v>
      </c>
      <c r="Q14" s="49" t="s">
        <v>20</v>
      </c>
      <c r="R14" s="6" t="s">
        <v>22</v>
      </c>
      <c r="S14" s="120" t="s">
        <v>543</v>
      </c>
      <c r="T14" s="6" t="s">
        <v>22</v>
      </c>
      <c r="U14" s="47" t="s">
        <v>664</v>
      </c>
    </row>
    <row r="15" spans="1:21" ht="40" customHeight="1" x14ac:dyDescent="0.35">
      <c r="A15" s="32" t="s">
        <v>34</v>
      </c>
      <c r="B15" s="16">
        <v>7.5</v>
      </c>
      <c r="C15" s="16"/>
      <c r="D15" s="16">
        <v>73</v>
      </c>
      <c r="E15" s="16">
        <v>80</v>
      </c>
      <c r="F15" s="16">
        <v>73</v>
      </c>
      <c r="G15" s="16">
        <v>17</v>
      </c>
      <c r="H15" s="33">
        <v>15</v>
      </c>
      <c r="I15" s="16">
        <v>6100</v>
      </c>
      <c r="J15" s="42">
        <v>100</v>
      </c>
      <c r="K15" s="42"/>
      <c r="L15" s="42">
        <v>25</v>
      </c>
      <c r="N15" s="6" t="s">
        <v>22</v>
      </c>
      <c r="O15" s="6" t="s">
        <v>18</v>
      </c>
      <c r="P15" s="6" t="s">
        <v>19</v>
      </c>
      <c r="Q15" s="49" t="s">
        <v>20</v>
      </c>
      <c r="R15" s="6" t="s">
        <v>22</v>
      </c>
      <c r="S15" s="120" t="s">
        <v>543</v>
      </c>
      <c r="T15" s="6" t="s">
        <v>22</v>
      </c>
      <c r="U15" s="47" t="s">
        <v>664</v>
      </c>
    </row>
    <row r="16" spans="1:21" ht="40" customHeight="1" x14ac:dyDescent="0.35">
      <c r="A16" s="26" t="s">
        <v>35</v>
      </c>
      <c r="B16" s="5">
        <v>9.6999999999999993</v>
      </c>
      <c r="C16" s="5"/>
      <c r="D16" s="5">
        <v>73</v>
      </c>
      <c r="E16" s="5">
        <v>80</v>
      </c>
      <c r="F16" s="5">
        <v>73</v>
      </c>
      <c r="G16" s="5">
        <v>17</v>
      </c>
      <c r="H16" s="27">
        <v>10</v>
      </c>
      <c r="I16" s="5">
        <v>6100</v>
      </c>
      <c r="J16" s="41">
        <v>100</v>
      </c>
      <c r="K16" s="41"/>
      <c r="L16" s="41">
        <v>25</v>
      </c>
      <c r="N16" s="6" t="s">
        <v>17</v>
      </c>
      <c r="O16" s="6" t="s">
        <v>18</v>
      </c>
      <c r="P16" s="6" t="s">
        <v>19</v>
      </c>
      <c r="Q16" s="49" t="s">
        <v>20</v>
      </c>
      <c r="R16" s="6" t="s">
        <v>22</v>
      </c>
      <c r="S16" s="120" t="s">
        <v>543</v>
      </c>
      <c r="T16" s="6" t="s">
        <v>22</v>
      </c>
      <c r="U16" s="47" t="s">
        <v>664</v>
      </c>
    </row>
    <row r="17" spans="1:21" ht="40" customHeight="1" x14ac:dyDescent="0.35">
      <c r="A17" s="32" t="s">
        <v>36</v>
      </c>
      <c r="B17" s="16">
        <v>9.6999999999999993</v>
      </c>
      <c r="C17" s="16"/>
      <c r="D17" s="16">
        <v>73</v>
      </c>
      <c r="E17" s="16">
        <v>80</v>
      </c>
      <c r="F17" s="16">
        <v>73</v>
      </c>
      <c r="G17" s="16">
        <v>17</v>
      </c>
      <c r="H17" s="33">
        <v>15</v>
      </c>
      <c r="I17" s="16">
        <v>8200</v>
      </c>
      <c r="J17" s="42">
        <v>100</v>
      </c>
      <c r="K17" s="42"/>
      <c r="L17" s="42">
        <v>25</v>
      </c>
      <c r="N17" s="6" t="s">
        <v>22</v>
      </c>
      <c r="O17" s="6" t="s">
        <v>18</v>
      </c>
      <c r="P17" s="6" t="s">
        <v>19</v>
      </c>
      <c r="Q17" s="49" t="s">
        <v>20</v>
      </c>
      <c r="R17" s="6" t="s">
        <v>22</v>
      </c>
      <c r="S17" s="120" t="s">
        <v>543</v>
      </c>
      <c r="T17" s="6" t="s">
        <v>22</v>
      </c>
      <c r="U17" s="47" t="s">
        <v>664</v>
      </c>
    </row>
    <row r="18" spans="1:21" s="61" customFormat="1" ht="16" customHeight="1" x14ac:dyDescent="0.35">
      <c r="A18" s="89" t="s">
        <v>37</v>
      </c>
      <c r="B18" s="65"/>
      <c r="C18" s="65"/>
      <c r="D18" s="65"/>
      <c r="E18" s="65"/>
      <c r="F18" s="65"/>
      <c r="G18" s="65"/>
      <c r="H18" s="64"/>
      <c r="I18" s="59"/>
      <c r="J18" s="60"/>
      <c r="K18" s="60"/>
      <c r="L18" s="60"/>
      <c r="N18" s="60"/>
      <c r="O18" s="60"/>
      <c r="P18" s="60"/>
      <c r="Q18" s="62"/>
    </row>
    <row r="19" spans="1:21" ht="40" customHeight="1" x14ac:dyDescent="0.35">
      <c r="A19" s="26" t="s">
        <v>38</v>
      </c>
      <c r="B19" s="34">
        <v>11.4</v>
      </c>
      <c r="C19" s="12"/>
      <c r="D19" s="5">
        <v>77</v>
      </c>
      <c r="E19" s="5">
        <v>82</v>
      </c>
      <c r="F19" s="5">
        <v>77</v>
      </c>
      <c r="G19" s="5">
        <v>17</v>
      </c>
      <c r="H19" s="27">
        <v>10</v>
      </c>
      <c r="I19" s="34">
        <v>6000</v>
      </c>
      <c r="J19" s="6">
        <v>100</v>
      </c>
      <c r="L19" s="6">
        <v>0</v>
      </c>
      <c r="N19" s="6" t="s">
        <v>17</v>
      </c>
      <c r="O19" s="6" t="s">
        <v>18</v>
      </c>
      <c r="P19" s="6" t="s">
        <v>39</v>
      </c>
      <c r="Q19" s="49" t="s">
        <v>20</v>
      </c>
      <c r="R19" s="6" t="s">
        <v>17</v>
      </c>
      <c r="S19" s="19" t="s">
        <v>546</v>
      </c>
      <c r="T19" s="6" t="s">
        <v>17</v>
      </c>
      <c r="U19" s="47" t="s">
        <v>661</v>
      </c>
    </row>
    <row r="20" spans="1:21" s="61" customFormat="1" ht="12.65" customHeight="1" x14ac:dyDescent="0.35">
      <c r="A20" s="89" t="s">
        <v>37</v>
      </c>
      <c r="B20" s="59"/>
      <c r="C20" s="58"/>
      <c r="D20" s="58"/>
      <c r="E20" s="58"/>
      <c r="F20" s="59"/>
      <c r="G20" s="58"/>
      <c r="H20" s="58"/>
      <c r="I20" s="59"/>
      <c r="J20" s="60"/>
      <c r="K20" s="60"/>
      <c r="L20" s="60"/>
      <c r="N20" s="60"/>
      <c r="O20" s="60"/>
      <c r="P20" s="60"/>
      <c r="Q20" s="62"/>
    </row>
    <row r="21" spans="1:21" ht="40" customHeight="1" x14ac:dyDescent="0.35">
      <c r="A21" s="26" t="s">
        <v>40</v>
      </c>
      <c r="B21" s="5">
        <v>13.25</v>
      </c>
      <c r="C21" s="5"/>
      <c r="D21" s="5">
        <v>94</v>
      </c>
      <c r="E21" s="5">
        <v>95</v>
      </c>
      <c r="F21" s="5">
        <v>50</v>
      </c>
      <c r="G21" s="5">
        <v>25</v>
      </c>
      <c r="H21" s="27">
        <v>10</v>
      </c>
      <c r="I21" s="5">
        <v>10000</v>
      </c>
      <c r="J21" s="41">
        <v>127</v>
      </c>
      <c r="K21" s="41"/>
      <c r="L21" s="41">
        <v>0</v>
      </c>
      <c r="N21" s="6" t="s">
        <v>17</v>
      </c>
      <c r="O21" s="6" t="s">
        <v>18</v>
      </c>
      <c r="P21" s="6">
        <v>3.2</v>
      </c>
      <c r="Q21" s="49" t="s">
        <v>20</v>
      </c>
      <c r="R21" s="6" t="s">
        <v>17</v>
      </c>
      <c r="S21" s="19" t="s">
        <v>544</v>
      </c>
      <c r="T21" s="6" t="s">
        <v>17</v>
      </c>
      <c r="U21" s="47" t="s">
        <v>661</v>
      </c>
    </row>
    <row r="22" spans="1:21" ht="40" customHeight="1" x14ac:dyDescent="0.35">
      <c r="A22" s="26" t="s">
        <v>41</v>
      </c>
      <c r="B22" s="5">
        <v>12</v>
      </c>
      <c r="C22" s="5"/>
      <c r="D22" s="5">
        <v>94</v>
      </c>
      <c r="E22" s="5">
        <v>95</v>
      </c>
      <c r="F22" s="5">
        <v>50</v>
      </c>
      <c r="G22" s="5">
        <v>25</v>
      </c>
      <c r="H22" s="27">
        <v>10</v>
      </c>
      <c r="I22" s="5">
        <v>9000</v>
      </c>
      <c r="J22" s="41">
        <v>127</v>
      </c>
      <c r="K22" s="41"/>
      <c r="L22" s="41"/>
      <c r="N22" s="6" t="s">
        <v>17</v>
      </c>
      <c r="O22" s="6" t="s">
        <v>18</v>
      </c>
      <c r="P22" s="6" t="s">
        <v>39</v>
      </c>
      <c r="Q22" s="49" t="s">
        <v>20</v>
      </c>
      <c r="R22" s="6" t="s">
        <v>17</v>
      </c>
      <c r="S22" s="19" t="s">
        <v>544</v>
      </c>
      <c r="T22" s="6" t="s">
        <v>17</v>
      </c>
      <c r="U22" s="47" t="s">
        <v>661</v>
      </c>
    </row>
    <row r="23" spans="1:21" s="61" customFormat="1" ht="10" customHeight="1" x14ac:dyDescent="0.35">
      <c r="A23" s="89" t="s">
        <v>37</v>
      </c>
      <c r="B23" s="65"/>
      <c r="C23" s="65"/>
      <c r="D23" s="65"/>
      <c r="E23" s="65"/>
      <c r="F23" s="65"/>
      <c r="G23" s="65"/>
      <c r="H23" s="64"/>
      <c r="I23" s="65"/>
      <c r="J23" s="66"/>
      <c r="K23" s="66"/>
      <c r="L23" s="66"/>
      <c r="N23" s="60"/>
      <c r="O23" s="60"/>
      <c r="P23" s="60"/>
      <c r="Q23" s="62"/>
    </row>
    <row r="24" spans="1:21" ht="40" customHeight="1" x14ac:dyDescent="0.35">
      <c r="A24" s="26" t="s">
        <v>42</v>
      </c>
      <c r="B24" s="5">
        <v>22</v>
      </c>
      <c r="C24" s="5">
        <v>0.91</v>
      </c>
      <c r="D24" s="5">
        <v>98</v>
      </c>
      <c r="E24" s="5">
        <v>102</v>
      </c>
      <c r="F24" s="5"/>
      <c r="G24" s="5">
        <v>25</v>
      </c>
      <c r="H24" s="27">
        <v>10</v>
      </c>
      <c r="I24" s="5">
        <v>9000</v>
      </c>
      <c r="J24" s="41">
        <v>100</v>
      </c>
      <c r="K24" s="41"/>
      <c r="L24" s="41">
        <v>0</v>
      </c>
      <c r="N24" s="6" t="s">
        <v>17</v>
      </c>
      <c r="O24" s="6" t="s">
        <v>18</v>
      </c>
      <c r="P24" s="6">
        <v>4.3</v>
      </c>
      <c r="Q24" s="49" t="s">
        <v>20</v>
      </c>
      <c r="R24" s="6" t="s">
        <v>17</v>
      </c>
      <c r="S24" s="19" t="s">
        <v>545</v>
      </c>
      <c r="T24" s="6" t="s">
        <v>17</v>
      </c>
      <c r="U24" s="47" t="s">
        <v>661</v>
      </c>
    </row>
    <row r="25" spans="1:21" s="61" customFormat="1" ht="16.5" customHeight="1" x14ac:dyDescent="0.35">
      <c r="A25" s="89" t="s">
        <v>37</v>
      </c>
      <c r="B25" s="63"/>
      <c r="C25" s="63"/>
      <c r="D25" s="63"/>
      <c r="E25" s="63"/>
      <c r="F25" s="63"/>
      <c r="G25" s="63"/>
      <c r="H25" s="64"/>
      <c r="I25" s="59"/>
      <c r="J25" s="60"/>
      <c r="K25" s="60"/>
      <c r="L25" s="60"/>
      <c r="N25" s="60"/>
      <c r="O25" s="60"/>
      <c r="P25" s="60"/>
      <c r="Q25" s="62"/>
    </row>
    <row r="26" spans="1:21" ht="40" customHeight="1" x14ac:dyDescent="0.35">
      <c r="A26" s="26" t="s">
        <v>43</v>
      </c>
      <c r="B26" s="5">
        <v>4</v>
      </c>
      <c r="C26" s="5"/>
      <c r="D26" s="52">
        <v>40</v>
      </c>
      <c r="E26" s="52">
        <v>42</v>
      </c>
      <c r="F26" s="52">
        <v>130</v>
      </c>
      <c r="G26" s="52">
        <v>9</v>
      </c>
      <c r="H26" s="54">
        <v>10</v>
      </c>
      <c r="I26" s="34">
        <v>3800</v>
      </c>
      <c r="J26" s="6">
        <v>60</v>
      </c>
      <c r="N26" s="6" t="s">
        <v>17</v>
      </c>
      <c r="O26" s="6" t="s">
        <v>44</v>
      </c>
      <c r="P26" s="6" t="s">
        <v>39</v>
      </c>
      <c r="Q26" s="49" t="s">
        <v>45</v>
      </c>
      <c r="R26" s="6" t="s">
        <v>17</v>
      </c>
      <c r="S26" s="19" t="s">
        <v>548</v>
      </c>
      <c r="T26" s="6" t="s">
        <v>17</v>
      </c>
      <c r="U26" s="47" t="s">
        <v>156</v>
      </c>
    </row>
    <row r="27" spans="1:21" ht="40" customHeight="1" x14ac:dyDescent="0.35">
      <c r="A27" s="26" t="s">
        <v>46</v>
      </c>
      <c r="B27" s="5">
        <v>8</v>
      </c>
      <c r="C27" s="5"/>
      <c r="D27" s="52">
        <v>36</v>
      </c>
      <c r="E27" s="52">
        <v>38</v>
      </c>
      <c r="F27" s="52">
        <v>130</v>
      </c>
      <c r="G27" s="52">
        <v>9</v>
      </c>
      <c r="H27" s="54">
        <v>10</v>
      </c>
      <c r="I27" s="34">
        <v>5000</v>
      </c>
      <c r="J27" s="6">
        <v>60</v>
      </c>
      <c r="N27" s="6" t="s">
        <v>17</v>
      </c>
      <c r="O27" s="6" t="s">
        <v>44</v>
      </c>
      <c r="P27" s="6" t="s">
        <v>39</v>
      </c>
      <c r="Q27" s="49" t="s">
        <v>45</v>
      </c>
      <c r="R27" s="6" t="s">
        <v>17</v>
      </c>
      <c r="S27" s="19" t="s">
        <v>547</v>
      </c>
      <c r="T27" s="6" t="s">
        <v>17</v>
      </c>
      <c r="U27" s="47" t="s">
        <v>156</v>
      </c>
    </row>
    <row r="28" spans="1:21" ht="40" customHeight="1" x14ac:dyDescent="0.35">
      <c r="A28" s="26" t="s">
        <v>47</v>
      </c>
      <c r="B28" s="5">
        <v>6.5</v>
      </c>
      <c r="C28" s="5"/>
      <c r="D28" s="52">
        <v>36</v>
      </c>
      <c r="E28" s="52">
        <v>38</v>
      </c>
      <c r="F28" s="52">
        <v>130</v>
      </c>
      <c r="G28" s="52">
        <v>9</v>
      </c>
      <c r="H28" s="54">
        <v>10</v>
      </c>
      <c r="I28" s="34">
        <v>3000</v>
      </c>
      <c r="J28" s="6">
        <v>60</v>
      </c>
      <c r="N28" s="6" t="s">
        <v>17</v>
      </c>
      <c r="O28" s="6" t="s">
        <v>44</v>
      </c>
      <c r="P28" s="6" t="s">
        <v>39</v>
      </c>
      <c r="Q28" s="49" t="s">
        <v>45</v>
      </c>
      <c r="R28" s="6" t="s">
        <v>17</v>
      </c>
      <c r="S28" s="19" t="s">
        <v>547</v>
      </c>
      <c r="T28" s="6" t="s">
        <v>17</v>
      </c>
      <c r="U28" s="47" t="s">
        <v>156</v>
      </c>
    </row>
    <row r="29" spans="1:21" ht="40" customHeight="1" x14ac:dyDescent="0.35">
      <c r="A29" s="26" t="s">
        <v>48</v>
      </c>
      <c r="B29" s="5">
        <v>6.5</v>
      </c>
      <c r="C29" s="5"/>
      <c r="D29" s="52">
        <v>36</v>
      </c>
      <c r="E29" s="52">
        <v>38</v>
      </c>
      <c r="F29" s="52">
        <v>130</v>
      </c>
      <c r="G29" s="52">
        <v>9</v>
      </c>
      <c r="H29" s="54">
        <v>10</v>
      </c>
      <c r="I29" s="34">
        <v>3000</v>
      </c>
      <c r="J29" s="6">
        <v>60</v>
      </c>
      <c r="N29" s="6" t="s">
        <v>17</v>
      </c>
      <c r="O29" s="6" t="s">
        <v>44</v>
      </c>
      <c r="P29" s="6" t="s">
        <v>39</v>
      </c>
      <c r="Q29" s="49" t="s">
        <v>45</v>
      </c>
      <c r="R29" s="6" t="s">
        <v>17</v>
      </c>
      <c r="S29" s="19" t="s">
        <v>547</v>
      </c>
      <c r="T29" s="6" t="s">
        <v>17</v>
      </c>
      <c r="U29" s="47" t="s">
        <v>156</v>
      </c>
    </row>
    <row r="30" spans="1:21" ht="40" customHeight="1" x14ac:dyDescent="0.35">
      <c r="A30" s="26" t="s">
        <v>49</v>
      </c>
      <c r="B30" s="5">
        <v>7.5</v>
      </c>
      <c r="C30" s="5"/>
      <c r="D30" s="52">
        <v>36</v>
      </c>
      <c r="E30" s="52">
        <v>38</v>
      </c>
      <c r="F30" s="52">
        <v>130</v>
      </c>
      <c r="G30" s="52">
        <v>9</v>
      </c>
      <c r="H30" s="54">
        <v>10</v>
      </c>
      <c r="I30" s="34">
        <v>3000</v>
      </c>
      <c r="J30" s="6">
        <v>60</v>
      </c>
      <c r="N30" s="6" t="s">
        <v>17</v>
      </c>
      <c r="O30" s="6" t="s">
        <v>44</v>
      </c>
      <c r="P30" s="6" t="s">
        <v>39</v>
      </c>
      <c r="Q30" s="49" t="s">
        <v>45</v>
      </c>
      <c r="R30" s="6" t="s">
        <v>17</v>
      </c>
      <c r="S30" s="19" t="s">
        <v>547</v>
      </c>
      <c r="T30" s="6" t="s">
        <v>17</v>
      </c>
      <c r="U30" s="47" t="s">
        <v>156</v>
      </c>
    </row>
    <row r="31" spans="1:21" ht="40" customHeight="1" x14ac:dyDescent="0.35">
      <c r="A31" s="26" t="s">
        <v>50</v>
      </c>
      <c r="B31" s="5">
        <v>9</v>
      </c>
      <c r="C31" s="5"/>
      <c r="D31" s="52">
        <v>55</v>
      </c>
      <c r="E31" s="52">
        <v>59</v>
      </c>
      <c r="F31" s="52">
        <v>170</v>
      </c>
      <c r="G31" s="52">
        <v>15</v>
      </c>
      <c r="H31" s="54">
        <v>10</v>
      </c>
      <c r="I31" s="34">
        <v>6000</v>
      </c>
      <c r="J31" s="6">
        <v>60</v>
      </c>
      <c r="N31" s="6" t="s">
        <v>17</v>
      </c>
      <c r="O31" s="6" t="s">
        <v>44</v>
      </c>
      <c r="P31" s="6" t="s">
        <v>39</v>
      </c>
      <c r="Q31" s="49" t="s">
        <v>45</v>
      </c>
      <c r="R31" s="6" t="s">
        <v>17</v>
      </c>
      <c r="S31" s="19" t="s">
        <v>549</v>
      </c>
      <c r="T31" s="6" t="s">
        <v>17</v>
      </c>
      <c r="U31" s="47" t="s">
        <v>156</v>
      </c>
    </row>
    <row r="32" spans="1:21" ht="40" customHeight="1" x14ac:dyDescent="0.35">
      <c r="A32" s="26" t="s">
        <v>51</v>
      </c>
      <c r="B32" s="34">
        <v>9.25</v>
      </c>
      <c r="C32" s="12"/>
      <c r="D32" s="53">
        <v>77.3</v>
      </c>
      <c r="E32" s="53">
        <v>79</v>
      </c>
      <c r="F32" s="52">
        <v>170</v>
      </c>
      <c r="G32" s="53">
        <v>19</v>
      </c>
      <c r="H32" s="53">
        <v>10</v>
      </c>
      <c r="I32" s="34">
        <v>6000</v>
      </c>
      <c r="J32" s="6">
        <v>60</v>
      </c>
      <c r="N32" s="6" t="s">
        <v>17</v>
      </c>
      <c r="O32" s="6" t="s">
        <v>44</v>
      </c>
      <c r="P32" s="6" t="s">
        <v>39</v>
      </c>
      <c r="Q32" s="49" t="s">
        <v>45</v>
      </c>
      <c r="R32" s="6" t="s">
        <v>17</v>
      </c>
      <c r="S32" s="19" t="s">
        <v>550</v>
      </c>
      <c r="T32" s="6" t="s">
        <v>17</v>
      </c>
      <c r="U32" s="47" t="s">
        <v>156</v>
      </c>
    </row>
    <row r="33" spans="1:21" ht="40" customHeight="1" x14ac:dyDescent="0.35">
      <c r="A33" s="26" t="s">
        <v>52</v>
      </c>
      <c r="B33" s="34">
        <v>7</v>
      </c>
      <c r="C33" s="12"/>
      <c r="D33" s="53">
        <v>77.3</v>
      </c>
      <c r="E33" s="53">
        <v>79</v>
      </c>
      <c r="F33" s="52">
        <v>170</v>
      </c>
      <c r="G33" s="53">
        <v>19</v>
      </c>
      <c r="H33" s="53">
        <v>10</v>
      </c>
      <c r="I33" s="34">
        <v>6000</v>
      </c>
      <c r="J33" s="6">
        <v>60</v>
      </c>
      <c r="N33" s="6" t="s">
        <v>17</v>
      </c>
      <c r="O33" s="6" t="s">
        <v>44</v>
      </c>
      <c r="P33" s="6" t="s">
        <v>39</v>
      </c>
      <c r="Q33" s="49" t="s">
        <v>45</v>
      </c>
      <c r="R33" s="6" t="s">
        <v>17</v>
      </c>
      <c r="S33" s="19" t="s">
        <v>550</v>
      </c>
      <c r="T33" s="6" t="s">
        <v>17</v>
      </c>
      <c r="U33" s="47" t="s">
        <v>156</v>
      </c>
    </row>
    <row r="34" spans="1:21" ht="40" customHeight="1" x14ac:dyDescent="0.35">
      <c r="A34" s="26" t="s">
        <v>53</v>
      </c>
      <c r="B34" s="34">
        <v>8</v>
      </c>
      <c r="C34" s="12"/>
      <c r="D34" s="53">
        <v>77.3</v>
      </c>
      <c r="E34" s="53">
        <v>79</v>
      </c>
      <c r="F34" s="52">
        <v>170</v>
      </c>
      <c r="G34" s="53">
        <v>19</v>
      </c>
      <c r="H34" s="53">
        <v>10</v>
      </c>
      <c r="I34" s="34">
        <v>6000</v>
      </c>
      <c r="J34" s="6">
        <v>60</v>
      </c>
      <c r="N34" s="6" t="s">
        <v>17</v>
      </c>
      <c r="O34" s="6" t="s">
        <v>44</v>
      </c>
      <c r="P34" s="6" t="s">
        <v>39</v>
      </c>
      <c r="Q34" s="49" t="s">
        <v>45</v>
      </c>
      <c r="R34" s="6" t="s">
        <v>17</v>
      </c>
      <c r="S34" s="19" t="s">
        <v>550</v>
      </c>
      <c r="T34" s="6" t="s">
        <v>17</v>
      </c>
      <c r="U34" s="47" t="s">
        <v>156</v>
      </c>
    </row>
    <row r="35" spans="1:21" ht="40" customHeight="1" x14ac:dyDescent="0.35">
      <c r="A35" s="26" t="s">
        <v>54</v>
      </c>
      <c r="B35" s="34">
        <v>7</v>
      </c>
      <c r="C35" s="12"/>
      <c r="D35" s="53">
        <v>88</v>
      </c>
      <c r="E35" s="53">
        <v>90</v>
      </c>
      <c r="F35" s="52">
        <v>170</v>
      </c>
      <c r="G35" s="53">
        <v>27</v>
      </c>
      <c r="H35" s="53">
        <v>10</v>
      </c>
      <c r="I35" s="34">
        <v>5000</v>
      </c>
      <c r="J35" s="6">
        <v>60</v>
      </c>
      <c r="N35" s="6" t="s">
        <v>17</v>
      </c>
      <c r="O35" s="6" t="s">
        <v>44</v>
      </c>
      <c r="P35" s="6" t="s">
        <v>55</v>
      </c>
      <c r="Q35" s="49" t="s">
        <v>45</v>
      </c>
      <c r="R35" s="6" t="s">
        <v>17</v>
      </c>
      <c r="S35" s="19" t="s">
        <v>551</v>
      </c>
      <c r="T35" s="6" t="s">
        <v>17</v>
      </c>
      <c r="U35" s="47" t="s">
        <v>156</v>
      </c>
    </row>
    <row r="36" spans="1:21" s="61" customFormat="1" ht="14.15" customHeight="1" x14ac:dyDescent="0.35">
      <c r="A36" s="89" t="s">
        <v>37</v>
      </c>
      <c r="B36" s="59"/>
      <c r="C36" s="58"/>
      <c r="D36" s="58"/>
      <c r="E36" s="58"/>
      <c r="F36" s="59"/>
      <c r="G36" s="58"/>
      <c r="H36" s="58"/>
      <c r="I36" s="59"/>
      <c r="J36" s="6"/>
      <c r="K36" s="60"/>
      <c r="L36" s="60"/>
      <c r="N36" s="60"/>
      <c r="O36" s="60"/>
      <c r="P36" s="60"/>
      <c r="Q36" s="62"/>
    </row>
    <row r="37" spans="1:21" ht="40" customHeight="1" x14ac:dyDescent="0.35">
      <c r="A37" s="26" t="s">
        <v>56</v>
      </c>
      <c r="B37" s="34">
        <v>5</v>
      </c>
      <c r="C37" s="12"/>
      <c r="D37" s="53">
        <v>77</v>
      </c>
      <c r="E37" s="53">
        <v>79</v>
      </c>
      <c r="F37" s="124">
        <v>200</v>
      </c>
      <c r="G37" s="53">
        <v>21</v>
      </c>
      <c r="H37" s="53">
        <v>10</v>
      </c>
      <c r="I37" s="34">
        <v>5400</v>
      </c>
      <c r="J37" s="6">
        <v>60</v>
      </c>
      <c r="N37" s="6" t="s">
        <v>17</v>
      </c>
      <c r="O37" s="6" t="s">
        <v>44</v>
      </c>
      <c r="P37" s="6" t="s">
        <v>39</v>
      </c>
      <c r="Q37" s="49" t="s">
        <v>57</v>
      </c>
      <c r="R37" s="6" t="s">
        <v>17</v>
      </c>
      <c r="S37" s="19" t="s">
        <v>546</v>
      </c>
      <c r="T37" s="6" t="s">
        <v>17</v>
      </c>
      <c r="U37" s="47" t="s">
        <v>156</v>
      </c>
    </row>
    <row r="38" spans="1:21" ht="40" customHeight="1" x14ac:dyDescent="0.35">
      <c r="A38" s="26" t="s">
        <v>58</v>
      </c>
      <c r="B38" s="6">
        <v>4.5</v>
      </c>
      <c r="D38" s="88">
        <v>55</v>
      </c>
      <c r="E38" s="88">
        <v>57</v>
      </c>
      <c r="F38" s="125">
        <v>150</v>
      </c>
      <c r="G38" s="88">
        <v>14</v>
      </c>
      <c r="H38" s="88">
        <v>10</v>
      </c>
      <c r="I38" s="6">
        <v>3000</v>
      </c>
      <c r="J38" s="6">
        <v>60</v>
      </c>
      <c r="N38" s="6" t="s">
        <v>17</v>
      </c>
      <c r="O38" s="6" t="s">
        <v>44</v>
      </c>
      <c r="P38" s="6" t="s">
        <v>39</v>
      </c>
      <c r="Q38" s="49" t="s">
        <v>57</v>
      </c>
      <c r="R38" s="6" t="s">
        <v>17</v>
      </c>
      <c r="S38" s="19" t="s">
        <v>552</v>
      </c>
      <c r="T38" s="6" t="s">
        <v>17</v>
      </c>
      <c r="U38" s="47" t="s">
        <v>156</v>
      </c>
    </row>
    <row r="39" spans="1:21" ht="40" customHeight="1" x14ac:dyDescent="0.35"/>
    <row r="40" spans="1:21" ht="40" customHeight="1" x14ac:dyDescent="0.35"/>
    <row r="41" spans="1:21" ht="40" customHeight="1" x14ac:dyDescent="0.35"/>
    <row r="42" spans="1:21" ht="40" customHeight="1" x14ac:dyDescent="0.35"/>
    <row r="43" spans="1:21" ht="40" customHeight="1" x14ac:dyDescent="0.35"/>
    <row r="44" spans="1:21" ht="40" customHeight="1" x14ac:dyDescent="0.35"/>
    <row r="45" spans="1:21" ht="40" customHeight="1" x14ac:dyDescent="0.35"/>
    <row r="46" spans="1:21" ht="40" customHeight="1" x14ac:dyDescent="0.35"/>
    <row r="47" spans="1:21" ht="40" customHeight="1" x14ac:dyDescent="0.35"/>
    <row r="48" spans="1:21" ht="40" customHeight="1" x14ac:dyDescent="0.35"/>
    <row r="49" ht="40" customHeight="1" x14ac:dyDescent="0.35"/>
    <row r="50" ht="40" customHeight="1" x14ac:dyDescent="0.35"/>
    <row r="51" ht="40" customHeight="1" x14ac:dyDescent="0.35"/>
    <row r="52" ht="40" customHeight="1" x14ac:dyDescent="0.35"/>
    <row r="53" ht="40" customHeight="1" x14ac:dyDescent="0.35"/>
    <row r="54" ht="40" customHeight="1" x14ac:dyDescent="0.35"/>
    <row r="55" ht="40" customHeight="1" x14ac:dyDescent="0.35"/>
    <row r="56" ht="40" customHeight="1" x14ac:dyDescent="0.35"/>
    <row r="57" ht="40" customHeight="1" x14ac:dyDescent="0.35"/>
    <row r="58" ht="40" customHeight="1" x14ac:dyDescent="0.35"/>
    <row r="59" ht="40" customHeight="1" x14ac:dyDescent="0.35"/>
    <row r="60" ht="40" customHeight="1" x14ac:dyDescent="0.35"/>
    <row r="61" ht="40" customHeight="1" x14ac:dyDescent="0.35"/>
    <row r="62" ht="40" customHeight="1" x14ac:dyDescent="0.35"/>
    <row r="63" ht="40" customHeight="1" x14ac:dyDescent="0.35"/>
    <row r="64" ht="40" customHeight="1" x14ac:dyDescent="0.35"/>
    <row r="65" ht="40" customHeight="1" x14ac:dyDescent="0.35"/>
    <row r="66" ht="40" customHeight="1" x14ac:dyDescent="0.35"/>
    <row r="67" ht="40" customHeight="1" x14ac:dyDescent="0.35"/>
    <row r="68" ht="40" customHeight="1" x14ac:dyDescent="0.35"/>
    <row r="69" ht="40" customHeight="1" x14ac:dyDescent="0.35"/>
    <row r="70" ht="40" customHeight="1" x14ac:dyDescent="0.35"/>
    <row r="71" ht="40" customHeight="1" x14ac:dyDescent="0.35"/>
    <row r="72" ht="40" customHeight="1" x14ac:dyDescent="0.35"/>
    <row r="73" ht="40" customHeight="1" x14ac:dyDescent="0.35"/>
    <row r="74" ht="40" customHeight="1" x14ac:dyDescent="0.35"/>
    <row r="75" ht="40" customHeight="1" x14ac:dyDescent="0.35"/>
    <row r="76" ht="40" customHeight="1" x14ac:dyDescent="0.35"/>
    <row r="77" ht="40" customHeight="1" x14ac:dyDescent="0.35"/>
    <row r="78" ht="40" customHeight="1" x14ac:dyDescent="0.35"/>
    <row r="79" ht="40" customHeight="1" x14ac:dyDescent="0.35"/>
    <row r="80" ht="40" customHeight="1" x14ac:dyDescent="0.35"/>
    <row r="81" ht="40" customHeight="1" x14ac:dyDescent="0.35"/>
    <row r="82" ht="40" customHeight="1" x14ac:dyDescent="0.35"/>
    <row r="83" ht="40" customHeight="1" x14ac:dyDescent="0.35"/>
    <row r="84" ht="40" customHeight="1" x14ac:dyDescent="0.35"/>
    <row r="85" ht="40" customHeight="1" x14ac:dyDescent="0.35"/>
    <row r="86" ht="40" customHeight="1" x14ac:dyDescent="0.35"/>
    <row r="87" ht="40" customHeight="1" x14ac:dyDescent="0.35"/>
    <row r="88" ht="40" customHeight="1" x14ac:dyDescent="0.35"/>
    <row r="89" ht="40" customHeight="1" x14ac:dyDescent="0.35"/>
    <row r="90" ht="40" customHeight="1" x14ac:dyDescent="0.35"/>
    <row r="91" ht="40" customHeight="1" x14ac:dyDescent="0.35"/>
    <row r="92" ht="40" customHeight="1" x14ac:dyDescent="0.35"/>
    <row r="93" ht="40" customHeight="1" x14ac:dyDescent="0.35"/>
    <row r="94" ht="40" customHeight="1" x14ac:dyDescent="0.35"/>
    <row r="95" ht="40" customHeight="1" x14ac:dyDescent="0.35"/>
    <row r="96" ht="40" customHeight="1" x14ac:dyDescent="0.35"/>
    <row r="97" ht="40" customHeight="1" x14ac:dyDescent="0.35"/>
    <row r="98" ht="40" customHeight="1" x14ac:dyDescent="0.35"/>
    <row r="99" ht="40" customHeight="1" x14ac:dyDescent="0.35"/>
    <row r="100" ht="40" customHeight="1" x14ac:dyDescent="0.35"/>
    <row r="101" ht="40" customHeight="1" x14ac:dyDescent="0.35"/>
    <row r="102" ht="40" customHeight="1" x14ac:dyDescent="0.35"/>
    <row r="103" ht="40" customHeight="1" x14ac:dyDescent="0.35"/>
    <row r="104" ht="40" customHeight="1" x14ac:dyDescent="0.35"/>
    <row r="105" ht="40" customHeight="1" x14ac:dyDescent="0.35"/>
    <row r="106" ht="40" customHeight="1" x14ac:dyDescent="0.35"/>
    <row r="107" ht="40" customHeight="1" x14ac:dyDescent="0.35"/>
    <row r="108" ht="40" customHeight="1" x14ac:dyDescent="0.35"/>
    <row r="109" ht="40" customHeight="1" x14ac:dyDescent="0.35"/>
    <row r="110" ht="40" customHeight="1" x14ac:dyDescent="0.35"/>
    <row r="111" ht="40" customHeight="1" x14ac:dyDescent="0.35"/>
    <row r="112" ht="40" customHeight="1" x14ac:dyDescent="0.35"/>
    <row r="113" ht="40" customHeight="1" x14ac:dyDescent="0.35"/>
    <row r="114" ht="40" customHeight="1" x14ac:dyDescent="0.35"/>
    <row r="115" ht="40" customHeight="1" x14ac:dyDescent="0.35"/>
    <row r="116" ht="40" customHeight="1" x14ac:dyDescent="0.35"/>
    <row r="117" ht="40" customHeight="1" x14ac:dyDescent="0.35"/>
    <row r="118" ht="40" customHeight="1" x14ac:dyDescent="0.35"/>
    <row r="119" ht="40" customHeight="1" x14ac:dyDescent="0.35"/>
    <row r="120" ht="40" customHeight="1" x14ac:dyDescent="0.35"/>
    <row r="121" ht="40" customHeight="1" x14ac:dyDescent="0.35"/>
    <row r="122" ht="40" customHeight="1" x14ac:dyDescent="0.35"/>
    <row r="123" ht="40" customHeight="1" x14ac:dyDescent="0.35"/>
    <row r="124" ht="40" customHeight="1" x14ac:dyDescent="0.35"/>
    <row r="125" ht="40" customHeight="1" x14ac:dyDescent="0.35"/>
    <row r="126" ht="40" customHeight="1" x14ac:dyDescent="0.35"/>
    <row r="127" ht="40" customHeight="1" x14ac:dyDescent="0.35"/>
    <row r="128" ht="40" customHeight="1" x14ac:dyDescent="0.35"/>
    <row r="129" ht="40" customHeight="1" x14ac:dyDescent="0.35"/>
    <row r="130" ht="40" customHeight="1" x14ac:dyDescent="0.35"/>
    <row r="131" ht="40" customHeight="1" x14ac:dyDescent="0.35"/>
    <row r="132" ht="40" customHeight="1" x14ac:dyDescent="0.35"/>
    <row r="133" ht="40" customHeight="1" x14ac:dyDescent="0.35"/>
    <row r="134" ht="40" customHeight="1" x14ac:dyDescent="0.35"/>
    <row r="135" ht="40" customHeight="1" x14ac:dyDescent="0.35"/>
    <row r="136" ht="40" customHeight="1" x14ac:dyDescent="0.35"/>
    <row r="137" ht="40" customHeight="1" x14ac:dyDescent="0.35"/>
    <row r="138" ht="40" customHeight="1" x14ac:dyDescent="0.35"/>
    <row r="139" ht="40" customHeight="1" x14ac:dyDescent="0.35"/>
    <row r="140" ht="40" customHeight="1" x14ac:dyDescent="0.35"/>
    <row r="141" ht="40" customHeight="1" x14ac:dyDescent="0.35"/>
    <row r="142" ht="40" customHeight="1" x14ac:dyDescent="0.35"/>
    <row r="143" ht="40" customHeight="1" x14ac:dyDescent="0.35"/>
    <row r="144" ht="40" customHeight="1" x14ac:dyDescent="0.35"/>
    <row r="145" ht="40" customHeight="1" x14ac:dyDescent="0.35"/>
    <row r="146" ht="40" customHeight="1" x14ac:dyDescent="0.35"/>
    <row r="147" ht="40" customHeight="1" x14ac:dyDescent="0.35"/>
    <row r="148" ht="40" customHeight="1" x14ac:dyDescent="0.35"/>
    <row r="149" ht="40" customHeight="1" x14ac:dyDescent="0.35"/>
    <row r="150" ht="40" customHeight="1" x14ac:dyDescent="0.35"/>
    <row r="151" ht="40" customHeight="1" x14ac:dyDescent="0.35"/>
    <row r="152" ht="40" customHeight="1" x14ac:dyDescent="0.35"/>
    <row r="153" ht="40" customHeight="1" x14ac:dyDescent="0.35"/>
    <row r="154" ht="40" customHeight="1" x14ac:dyDescent="0.35"/>
    <row r="155" ht="40" customHeight="1" x14ac:dyDescent="0.35"/>
    <row r="156" ht="40" customHeight="1" x14ac:dyDescent="0.35"/>
    <row r="157" ht="40" customHeight="1" x14ac:dyDescent="0.35"/>
    <row r="158" ht="40" customHeight="1" x14ac:dyDescent="0.35"/>
    <row r="159" ht="40" customHeight="1" x14ac:dyDescent="0.35"/>
    <row r="160" ht="40" customHeight="1" x14ac:dyDescent="0.35"/>
    <row r="161" ht="40" customHeight="1" x14ac:dyDescent="0.35"/>
    <row r="162" ht="40" customHeight="1" x14ac:dyDescent="0.35"/>
    <row r="163" ht="40" customHeight="1" x14ac:dyDescent="0.35"/>
    <row r="164" ht="40" customHeight="1" x14ac:dyDescent="0.35"/>
    <row r="165" ht="40" customHeight="1" x14ac:dyDescent="0.35"/>
    <row r="166" ht="40" customHeight="1" x14ac:dyDescent="0.35"/>
    <row r="167" ht="40" customHeight="1" x14ac:dyDescent="0.35"/>
    <row r="168" ht="40" customHeight="1" x14ac:dyDescent="0.35"/>
    <row r="169" ht="40" customHeight="1" x14ac:dyDescent="0.35"/>
    <row r="170" ht="40" customHeight="1" x14ac:dyDescent="0.35"/>
    <row r="171" ht="40" customHeight="1" x14ac:dyDescent="0.35"/>
    <row r="172" ht="40" customHeight="1" x14ac:dyDescent="0.35"/>
    <row r="173" ht="40" customHeight="1" x14ac:dyDescent="0.35"/>
    <row r="174" ht="40" customHeight="1" x14ac:dyDescent="0.35"/>
    <row r="175" ht="40" customHeight="1" x14ac:dyDescent="0.35"/>
    <row r="176" ht="40" customHeight="1" x14ac:dyDescent="0.35"/>
    <row r="177" ht="40" customHeight="1" x14ac:dyDescent="0.35"/>
    <row r="178" ht="40" customHeight="1" x14ac:dyDescent="0.35"/>
    <row r="179" ht="40" customHeight="1" x14ac:dyDescent="0.35"/>
    <row r="180" ht="40" customHeight="1" x14ac:dyDescent="0.35"/>
    <row r="181" ht="40" customHeight="1" x14ac:dyDescent="0.35"/>
    <row r="182" ht="40" customHeight="1" x14ac:dyDescent="0.35"/>
    <row r="183" ht="40" customHeight="1" x14ac:dyDescent="0.35"/>
    <row r="184" ht="40" customHeight="1" x14ac:dyDescent="0.35"/>
    <row r="185" ht="40" customHeight="1" x14ac:dyDescent="0.35"/>
    <row r="186" ht="40" customHeight="1" x14ac:dyDescent="0.35"/>
    <row r="187" ht="40" customHeight="1" x14ac:dyDescent="0.35"/>
    <row r="188" ht="40" customHeight="1" x14ac:dyDescent="0.35"/>
    <row r="189" ht="40" customHeight="1" x14ac:dyDescent="0.35"/>
    <row r="190" ht="40" customHeight="1" x14ac:dyDescent="0.35"/>
    <row r="191" ht="40" customHeight="1" x14ac:dyDescent="0.35"/>
    <row r="192" ht="40" customHeight="1" x14ac:dyDescent="0.35"/>
    <row r="193" ht="40" customHeight="1" x14ac:dyDescent="0.35"/>
    <row r="194" ht="40" customHeight="1" x14ac:dyDescent="0.35"/>
    <row r="195" ht="40" customHeight="1" x14ac:dyDescent="0.35"/>
    <row r="196" ht="40" customHeight="1" x14ac:dyDescent="0.35"/>
    <row r="197" ht="40" customHeight="1" x14ac:dyDescent="0.35"/>
    <row r="198" ht="40" customHeight="1" x14ac:dyDescent="0.35"/>
    <row r="199" ht="40" customHeight="1" x14ac:dyDescent="0.35"/>
  </sheetData>
  <phoneticPr fontId="1" type="noConversion"/>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5315-044F-4FB0-A3DD-44B741CAB625}">
  <dimension ref="A1:Q22"/>
  <sheetViews>
    <sheetView workbookViewId="0">
      <pane ySplit="1" topLeftCell="A2" activePane="bottomLeft" state="frozen"/>
      <selection pane="bottomLeft" activeCell="B3" sqref="B3"/>
    </sheetView>
  </sheetViews>
  <sheetFormatPr defaultRowHeight="14.5" x14ac:dyDescent="0.35"/>
  <cols>
    <col min="1" max="1" width="37.54296875" customWidth="1"/>
    <col min="2" max="2" width="34" bestFit="1" customWidth="1"/>
    <col min="4" max="4" width="9.81640625" customWidth="1"/>
    <col min="5" max="7" width="8.81640625" style="6"/>
    <col min="9" max="9" width="8.81640625" style="6"/>
    <col min="11" max="14" width="8.81640625" style="6"/>
    <col min="16" max="16" width="11.453125" customWidth="1"/>
  </cols>
  <sheetData>
    <row r="1" spans="1:17" ht="29" x14ac:dyDescent="0.35">
      <c r="A1" s="19" t="s">
        <v>165</v>
      </c>
      <c r="B1" s="19" t="s">
        <v>166</v>
      </c>
      <c r="C1" s="20" t="s">
        <v>167</v>
      </c>
      <c r="D1" s="19" t="s">
        <v>168</v>
      </c>
      <c r="E1" s="120" t="s">
        <v>543</v>
      </c>
      <c r="F1" s="19" t="s">
        <v>544</v>
      </c>
      <c r="G1" s="19" t="s">
        <v>545</v>
      </c>
      <c r="H1" s="123" t="s">
        <v>631</v>
      </c>
      <c r="I1" s="19" t="s">
        <v>546</v>
      </c>
      <c r="J1" s="19" t="s">
        <v>552</v>
      </c>
      <c r="K1" s="19" t="s">
        <v>548</v>
      </c>
      <c r="L1" s="19" t="s">
        <v>547</v>
      </c>
      <c r="M1" s="19" t="s">
        <v>549</v>
      </c>
      <c r="N1" s="19" t="s">
        <v>550</v>
      </c>
      <c r="O1" s="19" t="s">
        <v>551</v>
      </c>
      <c r="P1" s="122" t="s">
        <v>568</v>
      </c>
      <c r="Q1" s="122" t="s">
        <v>633</v>
      </c>
    </row>
    <row r="2" spans="1:17" ht="50.15" customHeight="1" x14ac:dyDescent="0.35">
      <c r="A2" s="129" t="s">
        <v>169</v>
      </c>
      <c r="B2" s="18">
        <v>3.2</v>
      </c>
      <c r="C2" s="1">
        <v>65</v>
      </c>
      <c r="D2" s="1">
        <v>50</v>
      </c>
      <c r="E2" s="1" t="s">
        <v>22</v>
      </c>
      <c r="F2" s="1" t="s">
        <v>55</v>
      </c>
      <c r="G2" s="1" t="s">
        <v>55</v>
      </c>
      <c r="H2" s="1" t="s">
        <v>55</v>
      </c>
      <c r="I2" s="1" t="s">
        <v>55</v>
      </c>
      <c r="J2" s="1" t="s">
        <v>55</v>
      </c>
      <c r="K2" s="1" t="s">
        <v>55</v>
      </c>
      <c r="L2" s="1" t="s">
        <v>55</v>
      </c>
      <c r="M2" s="1" t="s">
        <v>55</v>
      </c>
      <c r="N2" s="1" t="s">
        <v>55</v>
      </c>
      <c r="O2" s="1" t="s">
        <v>55</v>
      </c>
      <c r="P2" s="1" t="s">
        <v>569</v>
      </c>
    </row>
    <row r="3" spans="1:17" ht="50.15" customHeight="1" x14ac:dyDescent="0.35">
      <c r="A3" s="129" t="s">
        <v>170</v>
      </c>
      <c r="B3" s="18">
        <f>B2+1.64+0.5</f>
        <v>5.34</v>
      </c>
      <c r="C3" s="1">
        <v>90</v>
      </c>
      <c r="D3" s="1">
        <v>70</v>
      </c>
      <c r="E3" s="1" t="s">
        <v>22</v>
      </c>
      <c r="F3" s="1" t="s">
        <v>55</v>
      </c>
      <c r="G3" s="1" t="s">
        <v>55</v>
      </c>
      <c r="H3" s="1" t="s">
        <v>55</v>
      </c>
      <c r="I3" s="1" t="s">
        <v>55</v>
      </c>
      <c r="J3" s="1" t="s">
        <v>55</v>
      </c>
      <c r="K3" s="1" t="s">
        <v>55</v>
      </c>
      <c r="L3" s="1" t="s">
        <v>55</v>
      </c>
      <c r="M3" s="1" t="s">
        <v>55</v>
      </c>
      <c r="N3" s="1" t="s">
        <v>55</v>
      </c>
      <c r="O3" s="1" t="s">
        <v>55</v>
      </c>
      <c r="P3" s="1" t="s">
        <v>569</v>
      </c>
    </row>
    <row r="4" spans="1:17" ht="50.15" customHeight="1" x14ac:dyDescent="0.35">
      <c r="A4" s="129" t="s">
        <v>602</v>
      </c>
      <c r="B4" s="18">
        <f>B2+0.72+0.5</f>
        <v>4.42</v>
      </c>
      <c r="C4" s="1">
        <v>110</v>
      </c>
      <c r="D4" s="1">
        <v>85</v>
      </c>
      <c r="E4" s="1" t="s">
        <v>22</v>
      </c>
      <c r="F4" s="1" t="s">
        <v>55</v>
      </c>
      <c r="G4" s="1" t="s">
        <v>55</v>
      </c>
      <c r="H4" s="1" t="s">
        <v>55</v>
      </c>
      <c r="I4" s="1" t="s">
        <v>55</v>
      </c>
      <c r="J4" s="1" t="s">
        <v>55</v>
      </c>
      <c r="K4" s="1" t="s">
        <v>55</v>
      </c>
      <c r="L4" s="1" t="s">
        <v>55</v>
      </c>
      <c r="M4" s="1" t="s">
        <v>55</v>
      </c>
      <c r="N4" s="1" t="s">
        <v>55</v>
      </c>
      <c r="O4" s="1" t="s">
        <v>55</v>
      </c>
      <c r="P4" s="1" t="s">
        <v>569</v>
      </c>
    </row>
    <row r="5" spans="1:17" ht="50.15" customHeight="1" x14ac:dyDescent="0.35">
      <c r="A5" s="129" t="s">
        <v>665</v>
      </c>
      <c r="B5" s="18">
        <f>B2+0.85+0.5</f>
        <v>4.55</v>
      </c>
      <c r="C5" s="1">
        <v>120</v>
      </c>
      <c r="D5" s="1">
        <v>95</v>
      </c>
      <c r="E5" s="1" t="s">
        <v>22</v>
      </c>
      <c r="F5" s="1" t="s">
        <v>55</v>
      </c>
      <c r="G5" s="1" t="s">
        <v>55</v>
      </c>
      <c r="H5" s="1" t="s">
        <v>55</v>
      </c>
      <c r="I5" s="1" t="s">
        <v>55</v>
      </c>
      <c r="J5" s="1" t="s">
        <v>55</v>
      </c>
      <c r="K5" s="1" t="s">
        <v>55</v>
      </c>
      <c r="L5" s="1" t="s">
        <v>55</v>
      </c>
      <c r="M5" s="1" t="s">
        <v>55</v>
      </c>
      <c r="N5" s="1" t="s">
        <v>55</v>
      </c>
      <c r="O5" s="1" t="s">
        <v>55</v>
      </c>
      <c r="P5" s="1" t="s">
        <v>569</v>
      </c>
    </row>
    <row r="6" spans="1:17" ht="50.15" customHeight="1" x14ac:dyDescent="0.35">
      <c r="A6" s="129" t="s">
        <v>171</v>
      </c>
      <c r="B6" s="18">
        <v>2.1</v>
      </c>
      <c r="C6" s="1">
        <v>65</v>
      </c>
      <c r="D6" s="1">
        <v>50</v>
      </c>
      <c r="E6" s="1" t="s">
        <v>22</v>
      </c>
      <c r="F6" s="1" t="s">
        <v>55</v>
      </c>
      <c r="G6" s="1" t="s">
        <v>55</v>
      </c>
      <c r="H6" s="1" t="s">
        <v>55</v>
      </c>
      <c r="I6" s="1" t="s">
        <v>55</v>
      </c>
      <c r="J6" s="1" t="s">
        <v>55</v>
      </c>
      <c r="K6" s="1" t="s">
        <v>55</v>
      </c>
      <c r="L6" s="1" t="s">
        <v>55</v>
      </c>
      <c r="M6" s="1" t="s">
        <v>55</v>
      </c>
      <c r="N6" s="1" t="s">
        <v>55</v>
      </c>
      <c r="O6" s="1" t="s">
        <v>55</v>
      </c>
      <c r="P6" s="1" t="s">
        <v>570</v>
      </c>
    </row>
    <row r="7" spans="1:17" ht="50.15" customHeight="1" x14ac:dyDescent="0.35">
      <c r="A7" s="129" t="s">
        <v>603</v>
      </c>
      <c r="B7" s="18">
        <f>B6+0.72+0.5</f>
        <v>3.3200000000000003</v>
      </c>
      <c r="C7" s="1">
        <v>110</v>
      </c>
      <c r="D7" s="1">
        <v>85</v>
      </c>
      <c r="E7" s="1" t="s">
        <v>22</v>
      </c>
      <c r="F7" s="1" t="s">
        <v>55</v>
      </c>
      <c r="G7" s="1" t="s">
        <v>55</v>
      </c>
      <c r="H7" s="1" t="s">
        <v>55</v>
      </c>
      <c r="I7" s="1" t="s">
        <v>55</v>
      </c>
      <c r="J7" s="1" t="s">
        <v>55</v>
      </c>
      <c r="K7" s="1" t="s">
        <v>55</v>
      </c>
      <c r="L7" s="1" t="s">
        <v>55</v>
      </c>
      <c r="M7" s="1" t="s">
        <v>55</v>
      </c>
      <c r="N7" s="1" t="s">
        <v>55</v>
      </c>
      <c r="O7" s="1" t="s">
        <v>55</v>
      </c>
      <c r="P7" s="1" t="s">
        <v>570</v>
      </c>
    </row>
    <row r="8" spans="1:17" ht="50.15" customHeight="1" x14ac:dyDescent="0.35">
      <c r="A8" s="129" t="s">
        <v>666</v>
      </c>
      <c r="B8" s="18">
        <f>B6+0.85+0.5</f>
        <v>3.45</v>
      </c>
      <c r="C8" s="1">
        <v>120</v>
      </c>
      <c r="D8" s="1">
        <v>95</v>
      </c>
      <c r="E8" s="1" t="s">
        <v>22</v>
      </c>
      <c r="F8" s="1" t="s">
        <v>55</v>
      </c>
      <c r="G8" s="1" t="s">
        <v>55</v>
      </c>
      <c r="H8" s="1" t="s">
        <v>55</v>
      </c>
      <c r="I8" s="1" t="s">
        <v>55</v>
      </c>
      <c r="J8" s="1" t="s">
        <v>55</v>
      </c>
      <c r="K8" s="1" t="s">
        <v>55</v>
      </c>
      <c r="L8" s="1" t="s">
        <v>55</v>
      </c>
      <c r="M8" s="1" t="s">
        <v>55</v>
      </c>
      <c r="N8" s="1" t="s">
        <v>55</v>
      </c>
      <c r="O8" s="1" t="s">
        <v>55</v>
      </c>
      <c r="P8" s="1" t="s">
        <v>570</v>
      </c>
    </row>
    <row r="9" spans="1:17" ht="50.15" customHeight="1" x14ac:dyDescent="0.35">
      <c r="A9" s="129" t="s">
        <v>172</v>
      </c>
      <c r="B9" s="18">
        <v>2</v>
      </c>
      <c r="C9" s="1">
        <v>112</v>
      </c>
      <c r="D9" s="1">
        <v>80</v>
      </c>
      <c r="E9" s="1" t="s">
        <v>55</v>
      </c>
      <c r="F9" s="1" t="s">
        <v>55</v>
      </c>
      <c r="G9" s="1" t="s">
        <v>55</v>
      </c>
      <c r="H9" s="1" t="s">
        <v>55</v>
      </c>
      <c r="I9" s="1" t="s">
        <v>22</v>
      </c>
      <c r="J9" s="1" t="s">
        <v>55</v>
      </c>
      <c r="K9" s="1" t="s">
        <v>22</v>
      </c>
      <c r="L9" s="1" t="s">
        <v>55</v>
      </c>
      <c r="M9" s="1" t="s">
        <v>55</v>
      </c>
      <c r="N9" s="1" t="s">
        <v>55</v>
      </c>
      <c r="O9" s="1" t="s">
        <v>55</v>
      </c>
      <c r="P9" s="1" t="s">
        <v>571</v>
      </c>
    </row>
    <row r="10" spans="1:17" ht="50.15" customHeight="1" x14ac:dyDescent="0.35">
      <c r="A10" s="130" t="s">
        <v>173</v>
      </c>
      <c r="B10" s="127">
        <v>1.2</v>
      </c>
      <c r="C10" s="1">
        <v>80</v>
      </c>
      <c r="D10" s="1">
        <v>100</v>
      </c>
      <c r="E10" s="1" t="s">
        <v>55</v>
      </c>
      <c r="F10" s="1" t="s">
        <v>22</v>
      </c>
      <c r="G10" s="1" t="s">
        <v>55</v>
      </c>
      <c r="H10" s="1" t="s">
        <v>55</v>
      </c>
      <c r="I10" s="1" t="s">
        <v>55</v>
      </c>
      <c r="J10" s="1" t="s">
        <v>55</v>
      </c>
      <c r="K10" s="1" t="s">
        <v>55</v>
      </c>
      <c r="L10" s="1" t="s">
        <v>55</v>
      </c>
      <c r="M10" s="1" t="s">
        <v>55</v>
      </c>
      <c r="N10" s="1" t="s">
        <v>55</v>
      </c>
      <c r="O10" s="1" t="s">
        <v>55</v>
      </c>
      <c r="P10" s="1" t="s">
        <v>571</v>
      </c>
    </row>
    <row r="11" spans="1:17" ht="50.15" customHeight="1" x14ac:dyDescent="0.35">
      <c r="A11" s="130" t="s">
        <v>604</v>
      </c>
      <c r="B11" s="128">
        <f>0.82+0.72</f>
        <v>1.54</v>
      </c>
      <c r="C11" s="1">
        <v>120</v>
      </c>
      <c r="D11" s="1">
        <v>100</v>
      </c>
      <c r="E11" s="1" t="s">
        <v>55</v>
      </c>
      <c r="F11" s="1" t="s">
        <v>22</v>
      </c>
      <c r="G11" s="1" t="s">
        <v>55</v>
      </c>
      <c r="H11" s="1" t="s">
        <v>55</v>
      </c>
      <c r="I11" s="1" t="s">
        <v>55</v>
      </c>
      <c r="J11" s="1" t="s">
        <v>55</v>
      </c>
      <c r="K11" s="1" t="s">
        <v>55</v>
      </c>
      <c r="L11" s="1" t="s">
        <v>55</v>
      </c>
      <c r="M11" s="1" t="s">
        <v>55</v>
      </c>
      <c r="N11" s="1" t="s">
        <v>55</v>
      </c>
      <c r="O11" s="1" t="s">
        <v>55</v>
      </c>
      <c r="P11" s="1" t="s">
        <v>571</v>
      </c>
    </row>
    <row r="12" spans="1:17" ht="50.15" customHeight="1" x14ac:dyDescent="0.35">
      <c r="A12" s="131" t="s">
        <v>605</v>
      </c>
      <c r="B12" s="18">
        <v>0.95</v>
      </c>
      <c r="C12" s="1">
        <v>20</v>
      </c>
      <c r="D12" s="1">
        <v>100</v>
      </c>
      <c r="E12" s="1" t="s">
        <v>55</v>
      </c>
      <c r="F12" s="1" t="s">
        <v>55</v>
      </c>
      <c r="G12" s="1" t="s">
        <v>22</v>
      </c>
      <c r="H12" s="1" t="s">
        <v>55</v>
      </c>
      <c r="I12" s="1" t="s">
        <v>55</v>
      </c>
      <c r="J12" s="1" t="s">
        <v>55</v>
      </c>
      <c r="K12" s="1" t="s">
        <v>55</v>
      </c>
      <c r="L12" s="1" t="s">
        <v>55</v>
      </c>
      <c r="M12" s="1" t="s">
        <v>55</v>
      </c>
      <c r="N12" s="1" t="s">
        <v>55</v>
      </c>
      <c r="O12" s="1" t="s">
        <v>55</v>
      </c>
      <c r="P12" s="1" t="s">
        <v>571</v>
      </c>
    </row>
    <row r="13" spans="1:17" ht="50.15" customHeight="1" x14ac:dyDescent="0.35">
      <c r="A13" s="131" t="s">
        <v>634</v>
      </c>
      <c r="B13" s="51">
        <v>1.2</v>
      </c>
      <c r="C13" s="1">
        <v>58</v>
      </c>
      <c r="D13" s="1">
        <v>50</v>
      </c>
      <c r="E13" s="1" t="s">
        <v>55</v>
      </c>
      <c r="F13" s="1" t="s">
        <v>55</v>
      </c>
      <c r="G13" s="1" t="s">
        <v>55</v>
      </c>
      <c r="H13" s="1" t="s">
        <v>55</v>
      </c>
      <c r="I13" s="1" t="s">
        <v>55</v>
      </c>
      <c r="J13" s="1" t="s">
        <v>55</v>
      </c>
      <c r="K13" s="1" t="s">
        <v>22</v>
      </c>
      <c r="L13" s="1" t="s">
        <v>22</v>
      </c>
      <c r="M13" s="1" t="s">
        <v>55</v>
      </c>
      <c r="N13" s="1" t="s">
        <v>55</v>
      </c>
      <c r="O13" s="1" t="s">
        <v>55</v>
      </c>
      <c r="P13" s="1" t="s">
        <v>571</v>
      </c>
    </row>
    <row r="14" spans="1:17" ht="50.15" customHeight="1" x14ac:dyDescent="0.35">
      <c r="A14" s="131" t="s">
        <v>174</v>
      </c>
      <c r="B14" s="51">
        <v>1.2</v>
      </c>
      <c r="C14" s="1">
        <v>58</v>
      </c>
      <c r="D14" s="1">
        <v>50</v>
      </c>
      <c r="E14" s="1" t="s">
        <v>55</v>
      </c>
      <c r="F14" s="1" t="s">
        <v>55</v>
      </c>
      <c r="G14" s="1" t="s">
        <v>55</v>
      </c>
      <c r="H14" s="1" t="s">
        <v>55</v>
      </c>
      <c r="I14" s="1" t="s">
        <v>55</v>
      </c>
      <c r="J14" s="1" t="s">
        <v>55</v>
      </c>
      <c r="K14" s="1" t="s">
        <v>22</v>
      </c>
      <c r="L14" s="1" t="s">
        <v>22</v>
      </c>
      <c r="M14" s="1" t="s">
        <v>55</v>
      </c>
      <c r="N14" s="1" t="s">
        <v>55</v>
      </c>
      <c r="O14" s="1" t="s">
        <v>55</v>
      </c>
      <c r="P14" s="1" t="s">
        <v>571</v>
      </c>
    </row>
    <row r="15" spans="1:17" ht="50.15" customHeight="1" x14ac:dyDescent="0.35">
      <c r="A15" s="131" t="s">
        <v>175</v>
      </c>
      <c r="B15" s="46">
        <v>1.5</v>
      </c>
      <c r="C15" s="1">
        <v>65</v>
      </c>
      <c r="D15" s="1">
        <v>65</v>
      </c>
      <c r="E15" s="1" t="s">
        <v>55</v>
      </c>
      <c r="F15" s="1" t="s">
        <v>55</v>
      </c>
      <c r="G15" s="1" t="s">
        <v>55</v>
      </c>
      <c r="H15" s="1" t="s">
        <v>55</v>
      </c>
      <c r="I15" s="1" t="s">
        <v>55</v>
      </c>
      <c r="J15" s="1" t="s">
        <v>55</v>
      </c>
      <c r="K15" s="1" t="s">
        <v>22</v>
      </c>
      <c r="L15" s="1" t="s">
        <v>22</v>
      </c>
      <c r="M15" s="1" t="s">
        <v>55</v>
      </c>
      <c r="N15" s="1" t="s">
        <v>55</v>
      </c>
      <c r="O15" s="1" t="s">
        <v>55</v>
      </c>
      <c r="P15" s="1" t="s">
        <v>571</v>
      </c>
    </row>
    <row r="16" spans="1:17" ht="50.15" customHeight="1" x14ac:dyDescent="0.35">
      <c r="A16" s="131" t="s">
        <v>176</v>
      </c>
      <c r="B16" s="46">
        <v>2.5</v>
      </c>
      <c r="C16" s="1">
        <v>96</v>
      </c>
      <c r="D16" s="1">
        <v>96</v>
      </c>
      <c r="E16" s="1" t="s">
        <v>55</v>
      </c>
      <c r="F16" s="1" t="s">
        <v>55</v>
      </c>
      <c r="G16" s="1" t="s">
        <v>55</v>
      </c>
      <c r="H16" s="1" t="s">
        <v>55</v>
      </c>
      <c r="I16" s="1" t="s">
        <v>55</v>
      </c>
      <c r="J16" s="1" t="s">
        <v>22</v>
      </c>
      <c r="K16" s="1" t="s">
        <v>55</v>
      </c>
      <c r="L16" s="1" t="s">
        <v>55</v>
      </c>
      <c r="M16" s="1" t="s">
        <v>22</v>
      </c>
      <c r="N16" s="1" t="s">
        <v>22</v>
      </c>
      <c r="O16" s="1" t="s">
        <v>22</v>
      </c>
      <c r="P16" s="1" t="s">
        <v>571</v>
      </c>
    </row>
    <row r="17" spans="1:16" ht="50.15" customHeight="1" x14ac:dyDescent="0.35">
      <c r="A17" s="131" t="s">
        <v>177</v>
      </c>
      <c r="B17" s="46">
        <v>2</v>
      </c>
      <c r="C17" s="1">
        <v>114</v>
      </c>
      <c r="D17" s="1">
        <v>114</v>
      </c>
      <c r="E17" s="1" t="s">
        <v>55</v>
      </c>
      <c r="F17" s="1" t="s">
        <v>55</v>
      </c>
      <c r="G17" s="1" t="s">
        <v>55</v>
      </c>
      <c r="H17" s="1" t="s">
        <v>55</v>
      </c>
      <c r="I17" s="1" t="s">
        <v>22</v>
      </c>
      <c r="J17" s="1" t="s">
        <v>55</v>
      </c>
      <c r="K17" s="1" t="s">
        <v>55</v>
      </c>
      <c r="L17" s="1" t="s">
        <v>55</v>
      </c>
      <c r="M17" s="1" t="s">
        <v>55</v>
      </c>
      <c r="N17" s="1" t="s">
        <v>55</v>
      </c>
      <c r="O17" s="1" t="s">
        <v>55</v>
      </c>
      <c r="P17" s="1" t="s">
        <v>571</v>
      </c>
    </row>
    <row r="18" spans="1:16" ht="16" x14ac:dyDescent="0.35">
      <c r="B18" s="57"/>
    </row>
    <row r="19" spans="1:16" ht="16" x14ac:dyDescent="0.35">
      <c r="B19" s="57"/>
    </row>
    <row r="20" spans="1:16" x14ac:dyDescent="0.35">
      <c r="B20" s="56"/>
    </row>
    <row r="21" spans="1:16" x14ac:dyDescent="0.35">
      <c r="B21" s="56"/>
    </row>
    <row r="22" spans="1:16" x14ac:dyDescent="0.35">
      <c r="B22" s="56"/>
    </row>
  </sheetData>
  <phoneticPr fontId="1" type="noConversion"/>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C1CC-64D0-4115-AE5E-AF959282EFAA}">
  <dimension ref="A1:Y15"/>
  <sheetViews>
    <sheetView zoomScale="85" zoomScaleNormal="85" workbookViewId="0">
      <selection activeCell="E1" sqref="E1"/>
    </sheetView>
  </sheetViews>
  <sheetFormatPr defaultRowHeight="14.5" x14ac:dyDescent="0.35"/>
  <cols>
    <col min="1" max="1" width="10.54296875" style="6" customWidth="1"/>
    <col min="2" max="2" width="15.54296875" customWidth="1"/>
    <col min="3" max="3" width="14.81640625" style="6" customWidth="1"/>
    <col min="4" max="4" width="9.453125" style="6" customWidth="1"/>
    <col min="5" max="5" width="13.81640625" style="6" customWidth="1"/>
    <col min="6" max="6" width="12.1796875" style="6" customWidth="1"/>
    <col min="7" max="7" width="13.81640625" style="6" customWidth="1"/>
    <col min="8" max="10" width="12" style="6" customWidth="1"/>
    <col min="11" max="11" width="12" customWidth="1"/>
  </cols>
  <sheetData>
    <row r="1" spans="1:25" ht="29" x14ac:dyDescent="0.35">
      <c r="A1" s="126" t="s">
        <v>178</v>
      </c>
      <c r="B1" s="126" t="s">
        <v>0</v>
      </c>
      <c r="C1" s="126" t="s">
        <v>580</v>
      </c>
      <c r="D1" s="126" t="s">
        <v>135</v>
      </c>
      <c r="E1" s="126" t="s">
        <v>179</v>
      </c>
      <c r="F1" s="126" t="s">
        <v>13</v>
      </c>
      <c r="G1" s="19" t="s">
        <v>543</v>
      </c>
      <c r="H1" s="19" t="s">
        <v>544</v>
      </c>
      <c r="I1" s="19" t="s">
        <v>545</v>
      </c>
      <c r="J1" s="19" t="s">
        <v>546</v>
      </c>
      <c r="K1" s="19" t="s">
        <v>552</v>
      </c>
      <c r="L1" s="19" t="s">
        <v>548</v>
      </c>
      <c r="M1" s="19" t="s">
        <v>547</v>
      </c>
      <c r="N1" s="19" t="s">
        <v>549</v>
      </c>
      <c r="O1" s="19" t="s">
        <v>550</v>
      </c>
      <c r="P1" s="19" t="s">
        <v>551</v>
      </c>
      <c r="Q1" s="122" t="s">
        <v>635</v>
      </c>
      <c r="U1" s="6" t="s">
        <v>180</v>
      </c>
      <c r="V1" s="6" t="s">
        <v>181</v>
      </c>
      <c r="W1" s="6" t="s">
        <v>149</v>
      </c>
      <c r="X1" t="s">
        <v>606</v>
      </c>
      <c r="Y1" s="6" t="s">
        <v>182</v>
      </c>
    </row>
    <row r="2" spans="1:25" s="56" customFormat="1" ht="50.15" customHeight="1" x14ac:dyDescent="0.35">
      <c r="A2" s="132" t="s">
        <v>183</v>
      </c>
      <c r="B2" s="56" t="s">
        <v>184</v>
      </c>
      <c r="C2" s="1" t="s">
        <v>55</v>
      </c>
      <c r="D2" s="1">
        <v>65</v>
      </c>
      <c r="E2" s="1">
        <f t="shared" ref="E2:E5" si="0">D2-5</f>
        <v>60</v>
      </c>
      <c r="F2" s="1" t="s">
        <v>18</v>
      </c>
      <c r="G2" s="1" t="s">
        <v>22</v>
      </c>
      <c r="H2" s="1" t="s">
        <v>55</v>
      </c>
      <c r="I2" s="1" t="s">
        <v>55</v>
      </c>
      <c r="J2" s="1" t="s">
        <v>55</v>
      </c>
      <c r="K2" s="1" t="s">
        <v>55</v>
      </c>
      <c r="L2" s="1" t="s">
        <v>55</v>
      </c>
      <c r="M2" s="1" t="s">
        <v>55</v>
      </c>
      <c r="N2" s="1" t="s">
        <v>55</v>
      </c>
      <c r="O2" s="1" t="s">
        <v>55</v>
      </c>
      <c r="P2" s="1" t="s">
        <v>55</v>
      </c>
      <c r="U2" s="1">
        <v>0</v>
      </c>
      <c r="V2" s="1">
        <v>0</v>
      </c>
      <c r="W2" s="1" t="s">
        <v>543</v>
      </c>
      <c r="X2" s="56" t="s">
        <v>612</v>
      </c>
      <c r="Y2" s="1"/>
    </row>
    <row r="3" spans="1:25" s="56" customFormat="1" ht="50.15" customHeight="1" x14ac:dyDescent="0.35">
      <c r="A3" s="132" t="s">
        <v>185</v>
      </c>
      <c r="B3" s="56" t="s">
        <v>140</v>
      </c>
      <c r="C3" s="1" t="s">
        <v>22</v>
      </c>
      <c r="D3" s="1">
        <v>65</v>
      </c>
      <c r="E3" s="1">
        <f t="shared" si="0"/>
        <v>60</v>
      </c>
      <c r="F3" s="1" t="s">
        <v>18</v>
      </c>
      <c r="G3" s="1" t="s">
        <v>22</v>
      </c>
      <c r="H3" s="1" t="s">
        <v>55</v>
      </c>
      <c r="I3" s="1" t="s">
        <v>55</v>
      </c>
      <c r="J3" s="1" t="s">
        <v>55</v>
      </c>
      <c r="K3" s="1" t="s">
        <v>55</v>
      </c>
      <c r="L3" s="1" t="s">
        <v>55</v>
      </c>
      <c r="M3" s="1" t="s">
        <v>55</v>
      </c>
      <c r="N3" s="1" t="s">
        <v>55</v>
      </c>
      <c r="O3" s="1" t="s">
        <v>55</v>
      </c>
      <c r="P3" s="1" t="s">
        <v>55</v>
      </c>
      <c r="U3" s="1">
        <v>0</v>
      </c>
      <c r="V3" s="1">
        <v>0</v>
      </c>
      <c r="W3" s="1" t="s">
        <v>543</v>
      </c>
      <c r="X3" s="56" t="s">
        <v>612</v>
      </c>
      <c r="Y3" s="1"/>
    </row>
    <row r="4" spans="1:25" s="56" customFormat="1" ht="50.15" customHeight="1" x14ac:dyDescent="0.35">
      <c r="A4" s="132" t="s">
        <v>186</v>
      </c>
      <c r="B4" s="56" t="s">
        <v>187</v>
      </c>
      <c r="C4" s="1" t="s">
        <v>55</v>
      </c>
      <c r="D4" s="1">
        <v>100</v>
      </c>
      <c r="E4" s="1">
        <f t="shared" si="0"/>
        <v>95</v>
      </c>
      <c r="F4" s="1" t="s">
        <v>18</v>
      </c>
      <c r="G4" s="1" t="s">
        <v>22</v>
      </c>
      <c r="H4" s="1" t="s">
        <v>55</v>
      </c>
      <c r="I4" s="1" t="s">
        <v>55</v>
      </c>
      <c r="J4" s="1" t="s">
        <v>55</v>
      </c>
      <c r="K4" s="1" t="s">
        <v>55</v>
      </c>
      <c r="L4" s="1" t="s">
        <v>55</v>
      </c>
      <c r="M4" s="1" t="s">
        <v>55</v>
      </c>
      <c r="N4" s="1" t="s">
        <v>55</v>
      </c>
      <c r="O4" s="1" t="s">
        <v>55</v>
      </c>
      <c r="P4" s="1" t="s">
        <v>55</v>
      </c>
      <c r="U4" s="1">
        <v>0</v>
      </c>
      <c r="V4" s="1">
        <v>0</v>
      </c>
      <c r="W4" s="1" t="s">
        <v>543</v>
      </c>
      <c r="X4" s="56" t="s">
        <v>612</v>
      </c>
      <c r="Y4" s="1"/>
    </row>
    <row r="5" spans="1:25" s="56" customFormat="1" ht="50.15" customHeight="1" x14ac:dyDescent="0.35">
      <c r="A5" s="132" t="s">
        <v>188</v>
      </c>
      <c r="B5" s="56" t="s">
        <v>145</v>
      </c>
      <c r="C5" s="1" t="s">
        <v>22</v>
      </c>
      <c r="D5" s="1">
        <v>100</v>
      </c>
      <c r="E5" s="1">
        <f t="shared" si="0"/>
        <v>95</v>
      </c>
      <c r="F5" s="1" t="s">
        <v>18</v>
      </c>
      <c r="G5" s="1" t="s">
        <v>22</v>
      </c>
      <c r="H5" s="1" t="s">
        <v>55</v>
      </c>
      <c r="I5" s="1" t="s">
        <v>55</v>
      </c>
      <c r="J5" s="1" t="s">
        <v>55</v>
      </c>
      <c r="K5" s="1" t="s">
        <v>55</v>
      </c>
      <c r="L5" s="1" t="s">
        <v>55</v>
      </c>
      <c r="M5" s="1" t="s">
        <v>55</v>
      </c>
      <c r="N5" s="1" t="s">
        <v>55</v>
      </c>
      <c r="O5" s="1" t="s">
        <v>55</v>
      </c>
      <c r="P5" s="1" t="s">
        <v>55</v>
      </c>
      <c r="U5" s="1">
        <v>0</v>
      </c>
      <c r="V5" s="1">
        <v>0</v>
      </c>
      <c r="W5" s="1" t="s">
        <v>543</v>
      </c>
      <c r="X5" s="56" t="s">
        <v>612</v>
      </c>
      <c r="Y5" s="1"/>
    </row>
    <row r="6" spans="1:25" s="56" customFormat="1" ht="50.15" customHeight="1" x14ac:dyDescent="0.35">
      <c r="A6" s="132" t="s">
        <v>189</v>
      </c>
      <c r="B6" s="3" t="s">
        <v>523</v>
      </c>
      <c r="C6" s="1" t="s">
        <v>22</v>
      </c>
      <c r="D6" s="1">
        <v>82</v>
      </c>
      <c r="E6" s="1">
        <f>D6-5</f>
        <v>77</v>
      </c>
      <c r="F6" s="1" t="s">
        <v>18</v>
      </c>
      <c r="G6" s="1" t="s">
        <v>55</v>
      </c>
      <c r="H6" s="1" t="s">
        <v>22</v>
      </c>
      <c r="I6" s="1" t="s">
        <v>55</v>
      </c>
      <c r="J6" s="1" t="s">
        <v>55</v>
      </c>
      <c r="K6" s="1" t="s">
        <v>55</v>
      </c>
      <c r="L6" s="1" t="s">
        <v>55</v>
      </c>
      <c r="M6" s="1" t="s">
        <v>55</v>
      </c>
      <c r="N6" s="1" t="s">
        <v>55</v>
      </c>
      <c r="O6" s="1" t="s">
        <v>55</v>
      </c>
      <c r="P6" s="1" t="s">
        <v>55</v>
      </c>
      <c r="U6" s="1">
        <v>4</v>
      </c>
      <c r="V6" s="1">
        <v>4</v>
      </c>
      <c r="W6" s="1" t="s">
        <v>544</v>
      </c>
      <c r="X6" s="56" t="s">
        <v>612</v>
      </c>
      <c r="Y6" s="1" t="s">
        <v>472</v>
      </c>
    </row>
    <row r="7" spans="1:25" s="56" customFormat="1" ht="50.15" customHeight="1" x14ac:dyDescent="0.35">
      <c r="A7" s="132" t="s">
        <v>474</v>
      </c>
      <c r="B7" s="56" t="s">
        <v>524</v>
      </c>
      <c r="C7" s="1" t="s">
        <v>22</v>
      </c>
      <c r="D7" s="1">
        <v>78</v>
      </c>
      <c r="E7" s="1">
        <f>D7-5</f>
        <v>73</v>
      </c>
      <c r="F7" s="1" t="s">
        <v>18</v>
      </c>
      <c r="G7" s="1" t="s">
        <v>55</v>
      </c>
      <c r="H7" s="1" t="s">
        <v>55</v>
      </c>
      <c r="I7" s="1" t="s">
        <v>22</v>
      </c>
      <c r="J7" s="1" t="s">
        <v>55</v>
      </c>
      <c r="K7" s="1" t="s">
        <v>55</v>
      </c>
      <c r="L7" s="1" t="s">
        <v>55</v>
      </c>
      <c r="M7" s="1" t="s">
        <v>55</v>
      </c>
      <c r="N7" s="1" t="s">
        <v>55</v>
      </c>
      <c r="O7" s="1" t="s">
        <v>55</v>
      </c>
      <c r="P7" s="1" t="s">
        <v>55</v>
      </c>
      <c r="U7" s="1">
        <v>4</v>
      </c>
      <c r="V7" s="1">
        <v>4</v>
      </c>
      <c r="W7" s="1" t="s">
        <v>545</v>
      </c>
      <c r="X7" s="56" t="s">
        <v>607</v>
      </c>
      <c r="Y7" s="1" t="s">
        <v>473</v>
      </c>
    </row>
    <row r="8" spans="1:25" s="56" customFormat="1" ht="50.15" customHeight="1" x14ac:dyDescent="0.35">
      <c r="A8" s="132"/>
      <c r="C8" s="1"/>
      <c r="D8" s="1"/>
      <c r="E8" s="1"/>
      <c r="F8" s="1"/>
      <c r="G8" s="1"/>
      <c r="H8" s="1"/>
      <c r="I8" s="1"/>
      <c r="J8" s="1"/>
      <c r="U8" s="1"/>
      <c r="V8" s="1"/>
      <c r="W8" s="1"/>
      <c r="X8" s="1"/>
    </row>
    <row r="9" spans="1:25" s="56" customFormat="1" ht="50.15" customHeight="1" x14ac:dyDescent="0.35">
      <c r="A9" s="132" t="s">
        <v>190</v>
      </c>
      <c r="B9" s="56" t="s">
        <v>190</v>
      </c>
      <c r="C9" s="1" t="s">
        <v>55</v>
      </c>
      <c r="D9" s="1">
        <v>45</v>
      </c>
      <c r="E9" s="1">
        <f>17-5</f>
        <v>12</v>
      </c>
      <c r="F9" s="1" t="s">
        <v>44</v>
      </c>
      <c r="G9" s="1" t="s">
        <v>55</v>
      </c>
      <c r="H9" s="1" t="s">
        <v>55</v>
      </c>
      <c r="I9" s="1" t="s">
        <v>55</v>
      </c>
      <c r="J9" s="1" t="s">
        <v>55</v>
      </c>
      <c r="K9" s="1" t="s">
        <v>55</v>
      </c>
      <c r="L9" s="1" t="s">
        <v>22</v>
      </c>
      <c r="M9" s="1" t="s">
        <v>22</v>
      </c>
      <c r="N9" s="1" t="s">
        <v>55</v>
      </c>
      <c r="O9" s="1" t="s">
        <v>55</v>
      </c>
      <c r="P9" s="1" t="s">
        <v>55</v>
      </c>
      <c r="U9" s="1"/>
      <c r="V9" s="1"/>
      <c r="W9" s="1" t="s">
        <v>547</v>
      </c>
      <c r="X9" s="56" t="s">
        <v>609</v>
      </c>
    </row>
    <row r="10" spans="1:25" s="56" customFormat="1" ht="50.15" customHeight="1" x14ac:dyDescent="0.35">
      <c r="A10" s="132" t="s">
        <v>191</v>
      </c>
      <c r="B10" s="56" t="s">
        <v>191</v>
      </c>
      <c r="C10" s="1" t="s">
        <v>55</v>
      </c>
      <c r="D10" s="1">
        <v>53</v>
      </c>
      <c r="E10" s="1">
        <f>25-5</f>
        <v>20</v>
      </c>
      <c r="F10" s="1" t="s">
        <v>44</v>
      </c>
      <c r="G10" s="1" t="s">
        <v>55</v>
      </c>
      <c r="H10" s="1" t="s">
        <v>55</v>
      </c>
      <c r="I10" s="1" t="s">
        <v>55</v>
      </c>
      <c r="J10" s="1" t="s">
        <v>55</v>
      </c>
      <c r="K10" s="1" t="s">
        <v>55</v>
      </c>
      <c r="L10" s="1" t="s">
        <v>22</v>
      </c>
      <c r="M10" s="1" t="s">
        <v>22</v>
      </c>
      <c r="N10" s="1" t="s">
        <v>55</v>
      </c>
      <c r="O10" s="1" t="s">
        <v>55</v>
      </c>
      <c r="P10" s="1" t="s">
        <v>55</v>
      </c>
      <c r="U10" s="1"/>
      <c r="V10" s="1"/>
      <c r="W10" s="1" t="s">
        <v>547</v>
      </c>
      <c r="X10" s="56" t="s">
        <v>609</v>
      </c>
    </row>
    <row r="11" spans="1:25" s="56" customFormat="1" ht="50.15" customHeight="1" x14ac:dyDescent="0.35">
      <c r="A11" s="132" t="s">
        <v>192</v>
      </c>
      <c r="B11" s="56" t="s">
        <v>192</v>
      </c>
      <c r="C11" s="1" t="s">
        <v>55</v>
      </c>
      <c r="D11" s="1">
        <v>60</v>
      </c>
      <c r="E11" s="1">
        <f>31-7</f>
        <v>24</v>
      </c>
      <c r="F11" s="1" t="s">
        <v>44</v>
      </c>
      <c r="G11" s="1" t="s">
        <v>55</v>
      </c>
      <c r="H11" s="1" t="s">
        <v>55</v>
      </c>
      <c r="I11" s="1" t="s">
        <v>55</v>
      </c>
      <c r="J11" s="1" t="s">
        <v>55</v>
      </c>
      <c r="K11" s="1" t="s">
        <v>55</v>
      </c>
      <c r="L11" s="1" t="s">
        <v>22</v>
      </c>
      <c r="M11" s="1" t="s">
        <v>22</v>
      </c>
      <c r="N11" s="1" t="s">
        <v>55</v>
      </c>
      <c r="O11" s="1" t="s">
        <v>55</v>
      </c>
      <c r="P11" s="1" t="s">
        <v>55</v>
      </c>
      <c r="U11" s="1"/>
      <c r="V11" s="1"/>
      <c r="W11" s="1" t="s">
        <v>547</v>
      </c>
      <c r="X11" s="56" t="s">
        <v>609</v>
      </c>
    </row>
    <row r="12" spans="1:25" s="56" customFormat="1" ht="50.15" customHeight="1" x14ac:dyDescent="0.35">
      <c r="A12" s="132" t="s">
        <v>193</v>
      </c>
      <c r="B12" s="56" t="s">
        <v>481</v>
      </c>
      <c r="C12" s="1" t="s">
        <v>22</v>
      </c>
      <c r="D12" s="1">
        <v>70</v>
      </c>
      <c r="E12" s="1">
        <f>42-5</f>
        <v>37</v>
      </c>
      <c r="F12" s="1" t="s">
        <v>44</v>
      </c>
      <c r="G12" s="1" t="s">
        <v>55</v>
      </c>
      <c r="H12" s="1" t="s">
        <v>55</v>
      </c>
      <c r="I12" s="1" t="s">
        <v>55</v>
      </c>
      <c r="J12" s="1" t="s">
        <v>55</v>
      </c>
      <c r="K12" s="1" t="s">
        <v>22</v>
      </c>
      <c r="L12" s="1" t="s">
        <v>22</v>
      </c>
      <c r="M12" s="1" t="s">
        <v>22</v>
      </c>
      <c r="N12" s="1" t="s">
        <v>55</v>
      </c>
      <c r="O12" s="1" t="s">
        <v>55</v>
      </c>
      <c r="P12" s="1" t="s">
        <v>55</v>
      </c>
      <c r="U12" s="1"/>
      <c r="V12" s="1"/>
      <c r="W12" s="1" t="s">
        <v>547</v>
      </c>
      <c r="X12" s="56" t="s">
        <v>609</v>
      </c>
    </row>
    <row r="13" spans="1:25" s="56" customFormat="1" ht="50.15" customHeight="1" x14ac:dyDescent="0.35">
      <c r="A13" s="132" t="s">
        <v>194</v>
      </c>
      <c r="B13" s="56" t="s">
        <v>194</v>
      </c>
      <c r="C13" s="1" t="s">
        <v>55</v>
      </c>
      <c r="D13" s="1">
        <v>60</v>
      </c>
      <c r="E13" s="1">
        <f>32-5</f>
        <v>27</v>
      </c>
      <c r="F13" s="1" t="s">
        <v>44</v>
      </c>
      <c r="G13" s="1" t="s">
        <v>55</v>
      </c>
      <c r="H13" s="1" t="s">
        <v>55</v>
      </c>
      <c r="I13" s="1" t="s">
        <v>55</v>
      </c>
      <c r="J13" s="1" t="s">
        <v>55</v>
      </c>
      <c r="K13" s="1" t="s">
        <v>22</v>
      </c>
      <c r="L13" s="1" t="s">
        <v>55</v>
      </c>
      <c r="M13" s="1" t="s">
        <v>55</v>
      </c>
      <c r="N13" s="1" t="s">
        <v>22</v>
      </c>
      <c r="O13" s="1" t="s">
        <v>55</v>
      </c>
      <c r="P13" s="1" t="s">
        <v>22</v>
      </c>
      <c r="U13" s="1"/>
      <c r="V13" s="1"/>
      <c r="W13" s="1"/>
      <c r="X13" s="56" t="s">
        <v>611</v>
      </c>
    </row>
    <row r="14" spans="1:25" s="56" customFormat="1" ht="50.15" customHeight="1" x14ac:dyDescent="0.35">
      <c r="A14" s="132" t="s">
        <v>195</v>
      </c>
      <c r="B14" s="56" t="s">
        <v>195</v>
      </c>
      <c r="C14" s="1" t="s">
        <v>55</v>
      </c>
      <c r="D14" s="1">
        <v>75</v>
      </c>
      <c r="E14" s="1">
        <f>37-5</f>
        <v>32</v>
      </c>
      <c r="F14" s="1" t="s">
        <v>44</v>
      </c>
      <c r="G14" s="1" t="s">
        <v>55</v>
      </c>
      <c r="H14" s="1" t="s">
        <v>55</v>
      </c>
      <c r="I14" s="1" t="s">
        <v>55</v>
      </c>
      <c r="J14" s="1" t="s">
        <v>55</v>
      </c>
      <c r="K14" s="1" t="s">
        <v>55</v>
      </c>
      <c r="L14" s="1" t="s">
        <v>55</v>
      </c>
      <c r="M14" s="1" t="s">
        <v>55</v>
      </c>
      <c r="N14" s="1" t="s">
        <v>22</v>
      </c>
      <c r="O14" s="1" t="s">
        <v>55</v>
      </c>
      <c r="P14" s="1" t="s">
        <v>22</v>
      </c>
      <c r="U14" s="1"/>
      <c r="V14" s="1"/>
      <c r="W14" s="1"/>
      <c r="X14" s="56" t="s">
        <v>609</v>
      </c>
    </row>
    <row r="15" spans="1:25" s="56" customFormat="1" ht="50.15" customHeight="1" x14ac:dyDescent="0.35">
      <c r="A15" s="132" t="s">
        <v>196</v>
      </c>
      <c r="B15" s="56" t="s">
        <v>196</v>
      </c>
      <c r="C15" s="1" t="s">
        <v>55</v>
      </c>
      <c r="D15" s="1">
        <v>90</v>
      </c>
      <c r="E15" s="1">
        <f>52-5</f>
        <v>47</v>
      </c>
      <c r="F15" s="1" t="s">
        <v>44</v>
      </c>
      <c r="G15" s="1" t="s">
        <v>22</v>
      </c>
      <c r="H15" s="1" t="s">
        <v>55</v>
      </c>
      <c r="I15" s="1" t="s">
        <v>55</v>
      </c>
      <c r="J15" s="1" t="s">
        <v>22</v>
      </c>
      <c r="K15" s="1" t="s">
        <v>55</v>
      </c>
      <c r="L15" s="1" t="s">
        <v>55</v>
      </c>
      <c r="M15" s="1" t="s">
        <v>55</v>
      </c>
      <c r="N15" s="1" t="s">
        <v>22</v>
      </c>
      <c r="O15" s="1" t="s">
        <v>22</v>
      </c>
      <c r="P15" s="1" t="s">
        <v>22</v>
      </c>
      <c r="U15" s="1"/>
      <c r="V15" s="1"/>
      <c r="W15" s="1"/>
      <c r="X15" s="56" t="s">
        <v>611</v>
      </c>
    </row>
  </sheetData>
  <phoneticPr fontId="1" type="noConversion"/>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B228-839B-4CA5-9448-9CA1774CB22C}">
  <dimension ref="A1:Q21"/>
  <sheetViews>
    <sheetView workbookViewId="0">
      <selection activeCell="F37" sqref="F37"/>
    </sheetView>
  </sheetViews>
  <sheetFormatPr defaultRowHeight="14.5" x14ac:dyDescent="0.35"/>
  <cols>
    <col min="1" max="1" width="16.1796875" bestFit="1" customWidth="1"/>
    <col min="2" max="2" width="15.81640625" style="6" customWidth="1"/>
    <col min="3" max="3" width="10.81640625" style="6" customWidth="1"/>
    <col min="4" max="4" width="9" style="6" customWidth="1"/>
    <col min="5" max="5" width="10.81640625" style="6" customWidth="1"/>
    <col min="6" max="6" width="13.453125" style="6" customWidth="1"/>
    <col min="7" max="7" width="14.81640625" style="6" customWidth="1"/>
    <col min="8" max="17" width="8.81640625" style="6"/>
  </cols>
  <sheetData>
    <row r="1" spans="1:17" ht="29" x14ac:dyDescent="0.35">
      <c r="A1" s="29" t="s">
        <v>60</v>
      </c>
      <c r="B1" s="29" t="s">
        <v>149</v>
      </c>
      <c r="C1" s="29" t="s">
        <v>150</v>
      </c>
      <c r="D1" s="29" t="s">
        <v>151</v>
      </c>
      <c r="E1" s="29" t="s">
        <v>152</v>
      </c>
      <c r="F1" s="29" t="s">
        <v>528</v>
      </c>
      <c r="G1" s="29" t="s">
        <v>614</v>
      </c>
      <c r="H1" s="29" t="s">
        <v>543</v>
      </c>
      <c r="I1" s="29" t="s">
        <v>544</v>
      </c>
      <c r="J1" s="29" t="s">
        <v>545</v>
      </c>
      <c r="K1" s="29" t="s">
        <v>546</v>
      </c>
      <c r="L1" s="29" t="s">
        <v>552</v>
      </c>
      <c r="M1" s="29" t="s">
        <v>548</v>
      </c>
      <c r="N1" s="29" t="s">
        <v>547</v>
      </c>
      <c r="O1" s="29" t="s">
        <v>549</v>
      </c>
      <c r="P1" s="29" t="s">
        <v>550</v>
      </c>
      <c r="Q1" s="29" t="s">
        <v>551</v>
      </c>
    </row>
    <row r="2" spans="1:17" x14ac:dyDescent="0.35">
      <c r="A2" s="133" t="s">
        <v>153</v>
      </c>
      <c r="B2" s="6" t="s">
        <v>154</v>
      </c>
      <c r="C2" s="6" t="s">
        <v>155</v>
      </c>
      <c r="D2" s="6">
        <v>20</v>
      </c>
      <c r="E2" s="6">
        <v>10</v>
      </c>
      <c r="F2" s="6">
        <v>9</v>
      </c>
      <c r="G2" s="6" t="s">
        <v>156</v>
      </c>
      <c r="H2" s="1" t="s">
        <v>22</v>
      </c>
      <c r="I2" s="1" t="s">
        <v>55</v>
      </c>
      <c r="J2" s="1" t="s">
        <v>55</v>
      </c>
      <c r="K2" s="1" t="s">
        <v>55</v>
      </c>
      <c r="L2" s="1" t="s">
        <v>55</v>
      </c>
      <c r="M2" s="1" t="s">
        <v>55</v>
      </c>
      <c r="N2" s="1" t="s">
        <v>55</v>
      </c>
      <c r="O2" s="1" t="s">
        <v>55</v>
      </c>
      <c r="P2" s="1" t="s">
        <v>55</v>
      </c>
      <c r="Q2" s="1" t="s">
        <v>55</v>
      </c>
    </row>
    <row r="3" spans="1:17" x14ac:dyDescent="0.35">
      <c r="A3" s="133" t="s">
        <v>157</v>
      </c>
      <c r="B3" s="6" t="s">
        <v>154</v>
      </c>
      <c r="C3" s="6" t="s">
        <v>158</v>
      </c>
      <c r="D3" s="6">
        <v>60</v>
      </c>
      <c r="E3" s="6">
        <v>7.5</v>
      </c>
      <c r="F3" s="6">
        <v>9</v>
      </c>
      <c r="G3" s="6" t="s">
        <v>156</v>
      </c>
      <c r="H3" s="1" t="s">
        <v>22</v>
      </c>
      <c r="I3" s="1" t="s">
        <v>55</v>
      </c>
      <c r="J3" s="1" t="s">
        <v>55</v>
      </c>
      <c r="K3" s="1" t="s">
        <v>55</v>
      </c>
      <c r="L3" s="1" t="s">
        <v>55</v>
      </c>
      <c r="M3" s="1" t="s">
        <v>55</v>
      </c>
      <c r="N3" s="1" t="s">
        <v>55</v>
      </c>
      <c r="O3" s="1" t="s">
        <v>55</v>
      </c>
      <c r="P3" s="1" t="s">
        <v>55</v>
      </c>
      <c r="Q3" s="1" t="s">
        <v>55</v>
      </c>
    </row>
    <row r="4" spans="1:17" x14ac:dyDescent="0.35">
      <c r="A4" s="133" t="s">
        <v>159</v>
      </c>
      <c r="B4" s="6" t="s">
        <v>154</v>
      </c>
      <c r="C4" s="6" t="s">
        <v>158</v>
      </c>
      <c r="D4" s="6">
        <v>235</v>
      </c>
      <c r="E4" s="6">
        <v>19</v>
      </c>
      <c r="F4" s="6">
        <v>9</v>
      </c>
      <c r="G4" s="6" t="s">
        <v>12</v>
      </c>
      <c r="H4" s="1" t="s">
        <v>22</v>
      </c>
      <c r="I4" s="1" t="s">
        <v>55</v>
      </c>
      <c r="J4" s="1" t="s">
        <v>55</v>
      </c>
      <c r="K4" s="1" t="s">
        <v>55</v>
      </c>
      <c r="L4" s="1" t="s">
        <v>55</v>
      </c>
      <c r="M4" s="1" t="s">
        <v>55</v>
      </c>
      <c r="N4" s="1" t="s">
        <v>55</v>
      </c>
      <c r="O4" s="1" t="s">
        <v>55</v>
      </c>
      <c r="P4" s="1" t="s">
        <v>55</v>
      </c>
      <c r="Q4" s="1" t="s">
        <v>55</v>
      </c>
    </row>
    <row r="5" spans="1:17" x14ac:dyDescent="0.35">
      <c r="A5" s="133" t="s">
        <v>160</v>
      </c>
      <c r="B5" s="6" t="s">
        <v>161</v>
      </c>
      <c r="C5" s="6" t="s">
        <v>155</v>
      </c>
      <c r="D5" s="6">
        <v>10</v>
      </c>
      <c r="E5" s="6">
        <v>5</v>
      </c>
      <c r="F5" s="6">
        <v>9</v>
      </c>
      <c r="G5" s="6" t="s">
        <v>156</v>
      </c>
      <c r="H5" s="1" t="s">
        <v>55</v>
      </c>
      <c r="I5" s="1" t="s">
        <v>55</v>
      </c>
      <c r="J5" s="1" t="s">
        <v>55</v>
      </c>
      <c r="K5" s="1" t="s">
        <v>22</v>
      </c>
      <c r="L5" s="1" t="s">
        <v>55</v>
      </c>
      <c r="M5" s="1" t="s">
        <v>55</v>
      </c>
      <c r="N5" s="1" t="s">
        <v>55</v>
      </c>
      <c r="O5" s="1" t="s">
        <v>55</v>
      </c>
      <c r="P5" s="1" t="s">
        <v>55</v>
      </c>
      <c r="Q5" s="1" t="s">
        <v>55</v>
      </c>
    </row>
    <row r="6" spans="1:17" x14ac:dyDescent="0.35">
      <c r="A6" s="133" t="s">
        <v>162</v>
      </c>
      <c r="B6" s="6" t="s">
        <v>162</v>
      </c>
      <c r="C6" s="6" t="s">
        <v>155</v>
      </c>
      <c r="D6" s="6">
        <v>20</v>
      </c>
      <c r="E6" s="6">
        <v>10</v>
      </c>
      <c r="F6" s="6">
        <v>9</v>
      </c>
      <c r="G6" s="6" t="s">
        <v>156</v>
      </c>
      <c r="H6" s="1" t="s">
        <v>55</v>
      </c>
      <c r="I6" s="1" t="s">
        <v>22</v>
      </c>
      <c r="J6" s="1" t="s">
        <v>55</v>
      </c>
      <c r="K6" s="1" t="s">
        <v>55</v>
      </c>
      <c r="L6" s="1" t="s">
        <v>55</v>
      </c>
      <c r="M6" s="1" t="s">
        <v>55</v>
      </c>
      <c r="N6" s="1" t="s">
        <v>55</v>
      </c>
      <c r="O6" s="1" t="s">
        <v>55</v>
      </c>
      <c r="P6" s="1" t="s">
        <v>55</v>
      </c>
      <c r="Q6" s="1" t="s">
        <v>55</v>
      </c>
    </row>
    <row r="7" spans="1:17" x14ac:dyDescent="0.35">
      <c r="A7" s="133" t="s">
        <v>146</v>
      </c>
      <c r="B7" s="6" t="s">
        <v>146</v>
      </c>
      <c r="C7" s="6" t="s">
        <v>155</v>
      </c>
      <c r="D7" s="6">
        <v>30</v>
      </c>
      <c r="E7" s="6">
        <v>10</v>
      </c>
      <c r="F7" s="6">
        <v>9</v>
      </c>
      <c r="G7" s="6" t="s">
        <v>156</v>
      </c>
      <c r="H7" s="1" t="s">
        <v>55</v>
      </c>
      <c r="I7" s="1" t="s">
        <v>55</v>
      </c>
      <c r="J7" s="1" t="s">
        <v>22</v>
      </c>
      <c r="K7" s="1" t="s">
        <v>55</v>
      </c>
      <c r="L7" s="1" t="s">
        <v>55</v>
      </c>
      <c r="M7" s="1" t="s">
        <v>55</v>
      </c>
      <c r="N7" s="1" t="s">
        <v>55</v>
      </c>
      <c r="O7" s="1" t="s">
        <v>55</v>
      </c>
      <c r="P7" s="1" t="s">
        <v>55</v>
      </c>
      <c r="Q7" s="1" t="s">
        <v>55</v>
      </c>
    </row>
    <row r="8" spans="1:17" x14ac:dyDescent="0.35">
      <c r="A8" s="134" t="s">
        <v>600</v>
      </c>
      <c r="B8" s="135" t="s">
        <v>600</v>
      </c>
    </row>
    <row r="9" spans="1:17" x14ac:dyDescent="0.35">
      <c r="A9" s="133" t="s">
        <v>596</v>
      </c>
      <c r="B9" s="6" t="s">
        <v>592</v>
      </c>
      <c r="C9" s="6" t="s">
        <v>155</v>
      </c>
      <c r="D9" s="6">
        <v>2</v>
      </c>
      <c r="E9" s="6">
        <v>5</v>
      </c>
      <c r="F9" s="6">
        <v>5</v>
      </c>
      <c r="G9" s="6" t="s">
        <v>156</v>
      </c>
      <c r="H9" s="1" t="s">
        <v>55</v>
      </c>
      <c r="I9" s="1" t="s">
        <v>55</v>
      </c>
      <c r="J9" s="1" t="s">
        <v>22</v>
      </c>
      <c r="K9" s="1" t="s">
        <v>55</v>
      </c>
      <c r="L9" s="1" t="s">
        <v>55</v>
      </c>
      <c r="M9" s="1" t="s">
        <v>22</v>
      </c>
      <c r="N9" s="1" t="s">
        <v>55</v>
      </c>
      <c r="O9" s="1" t="s">
        <v>55</v>
      </c>
      <c r="P9" s="1" t="s">
        <v>55</v>
      </c>
      <c r="Q9" s="1" t="s">
        <v>55</v>
      </c>
    </row>
    <row r="10" spans="1:17" x14ac:dyDescent="0.35">
      <c r="A10" s="133" t="s">
        <v>597</v>
      </c>
      <c r="B10" s="6" t="s">
        <v>591</v>
      </c>
      <c r="C10" s="6" t="s">
        <v>155</v>
      </c>
      <c r="D10" s="6">
        <v>2</v>
      </c>
      <c r="E10" s="6">
        <v>5</v>
      </c>
      <c r="F10" s="6">
        <v>5</v>
      </c>
      <c r="G10" s="6" t="s">
        <v>156</v>
      </c>
      <c r="H10" s="1" t="s">
        <v>55</v>
      </c>
      <c r="I10" s="1" t="s">
        <v>55</v>
      </c>
      <c r="J10" s="1" t="s">
        <v>55</v>
      </c>
      <c r="K10" s="1" t="s">
        <v>55</v>
      </c>
      <c r="L10" s="1" t="s">
        <v>55</v>
      </c>
      <c r="M10" s="1" t="s">
        <v>22</v>
      </c>
      <c r="N10" s="1" t="s">
        <v>22</v>
      </c>
      <c r="O10" s="1" t="s">
        <v>55</v>
      </c>
      <c r="P10" s="1" t="s">
        <v>55</v>
      </c>
      <c r="Q10" s="1" t="s">
        <v>55</v>
      </c>
    </row>
    <row r="11" spans="1:17" x14ac:dyDescent="0.35">
      <c r="A11" s="133" t="s">
        <v>613</v>
      </c>
      <c r="B11" s="6" t="s">
        <v>591</v>
      </c>
      <c r="D11" s="6">
        <v>5</v>
      </c>
      <c r="E11" s="6">
        <v>5</v>
      </c>
      <c r="F11" s="6">
        <v>5</v>
      </c>
      <c r="G11" s="6" t="s">
        <v>12</v>
      </c>
      <c r="H11" s="1" t="s">
        <v>55</v>
      </c>
      <c r="I11" s="1" t="s">
        <v>55</v>
      </c>
      <c r="J11" s="1" t="s">
        <v>55</v>
      </c>
      <c r="K11" s="1" t="s">
        <v>55</v>
      </c>
      <c r="L11" s="1" t="s">
        <v>55</v>
      </c>
      <c r="M11" s="1" t="s">
        <v>22</v>
      </c>
      <c r="N11" s="1" t="s">
        <v>22</v>
      </c>
      <c r="O11" s="1" t="s">
        <v>55</v>
      </c>
      <c r="P11" s="1" t="s">
        <v>55</v>
      </c>
      <c r="Q11" s="1" t="s">
        <v>55</v>
      </c>
    </row>
    <row r="12" spans="1:17" x14ac:dyDescent="0.35">
      <c r="A12" s="133" t="s">
        <v>598</v>
      </c>
      <c r="B12" s="6" t="s">
        <v>593</v>
      </c>
      <c r="C12" s="6" t="s">
        <v>155</v>
      </c>
      <c r="D12" s="6">
        <v>6</v>
      </c>
      <c r="E12" s="6">
        <v>5</v>
      </c>
      <c r="F12" s="6">
        <v>5</v>
      </c>
      <c r="G12" s="6" t="s">
        <v>156</v>
      </c>
      <c r="H12" s="1" t="s">
        <v>55</v>
      </c>
      <c r="I12" s="1" t="s">
        <v>55</v>
      </c>
      <c r="J12" s="1" t="s">
        <v>55</v>
      </c>
      <c r="K12" s="1" t="s">
        <v>55</v>
      </c>
      <c r="L12" s="1" t="s">
        <v>55</v>
      </c>
      <c r="M12" s="1" t="s">
        <v>55</v>
      </c>
      <c r="N12" s="1" t="s">
        <v>55</v>
      </c>
      <c r="O12" s="1" t="s">
        <v>22</v>
      </c>
      <c r="P12" s="1" t="s">
        <v>55</v>
      </c>
      <c r="Q12" s="1" t="s">
        <v>55</v>
      </c>
    </row>
    <row r="13" spans="1:17" x14ac:dyDescent="0.35">
      <c r="A13" s="133" t="s">
        <v>599</v>
      </c>
      <c r="B13" s="6" t="s">
        <v>594</v>
      </c>
      <c r="C13" s="6" t="s">
        <v>155</v>
      </c>
      <c r="D13" s="6">
        <v>8</v>
      </c>
      <c r="E13" s="6">
        <v>5</v>
      </c>
      <c r="F13" s="6">
        <v>5</v>
      </c>
      <c r="G13" s="6" t="s">
        <v>156</v>
      </c>
      <c r="H13" s="1" t="s">
        <v>55</v>
      </c>
      <c r="I13" s="1" t="s">
        <v>55</v>
      </c>
      <c r="J13" s="1" t="s">
        <v>55</v>
      </c>
      <c r="K13" s="1" t="s">
        <v>55</v>
      </c>
      <c r="L13" s="1" t="s">
        <v>55</v>
      </c>
      <c r="M13" s="1" t="s">
        <v>55</v>
      </c>
      <c r="N13" s="1" t="s">
        <v>55</v>
      </c>
      <c r="O13" s="1" t="s">
        <v>55</v>
      </c>
      <c r="P13" s="1" t="s">
        <v>22</v>
      </c>
      <c r="Q13" s="1" t="s">
        <v>55</v>
      </c>
    </row>
    <row r="14" spans="1:17" x14ac:dyDescent="0.35">
      <c r="A14" s="133" t="s">
        <v>601</v>
      </c>
      <c r="B14" s="6" t="s">
        <v>595</v>
      </c>
      <c r="C14" s="6" t="s">
        <v>155</v>
      </c>
      <c r="D14" s="6">
        <v>5</v>
      </c>
      <c r="E14" s="6">
        <v>5</v>
      </c>
      <c r="F14" s="6">
        <v>5</v>
      </c>
      <c r="G14" s="6" t="s">
        <v>156</v>
      </c>
      <c r="H14" s="1" t="s">
        <v>55</v>
      </c>
      <c r="I14" s="1" t="s">
        <v>55</v>
      </c>
      <c r="J14" s="1" t="s">
        <v>55</v>
      </c>
      <c r="K14" s="1" t="s">
        <v>55</v>
      </c>
      <c r="L14" s="1" t="s">
        <v>55</v>
      </c>
      <c r="M14" s="1" t="s">
        <v>55</v>
      </c>
      <c r="N14" s="1" t="s">
        <v>55</v>
      </c>
      <c r="O14" s="1" t="s">
        <v>55</v>
      </c>
      <c r="P14" s="1" t="s">
        <v>55</v>
      </c>
      <c r="Q14" s="1" t="s">
        <v>22</v>
      </c>
    </row>
    <row r="15" spans="1:17" x14ac:dyDescent="0.35">
      <c r="A15" s="133" t="s">
        <v>163</v>
      </c>
      <c r="B15" s="6" t="s">
        <v>164</v>
      </c>
      <c r="C15" s="6" t="s">
        <v>155</v>
      </c>
      <c r="D15" s="6">
        <v>10</v>
      </c>
      <c r="E15" s="6">
        <v>5</v>
      </c>
      <c r="F15" s="6">
        <v>5</v>
      </c>
      <c r="G15" s="6" t="s">
        <v>156</v>
      </c>
      <c r="H15" s="1" t="s">
        <v>55</v>
      </c>
      <c r="I15" s="1" t="s">
        <v>55</v>
      </c>
      <c r="J15" s="1" t="s">
        <v>55</v>
      </c>
      <c r="K15" s="1" t="s">
        <v>22</v>
      </c>
      <c r="L15" s="1" t="s">
        <v>55</v>
      </c>
      <c r="M15" s="1" t="s">
        <v>55</v>
      </c>
      <c r="N15" s="1" t="s">
        <v>55</v>
      </c>
      <c r="O15" s="1" t="s">
        <v>55</v>
      </c>
      <c r="P15" s="1" t="s">
        <v>55</v>
      </c>
      <c r="Q15" s="1" t="s">
        <v>55</v>
      </c>
    </row>
    <row r="16" spans="1:17" x14ac:dyDescent="0.35">
      <c r="A16" s="133" t="s">
        <v>637</v>
      </c>
      <c r="B16" s="6" t="s">
        <v>636</v>
      </c>
      <c r="C16" s="6" t="s">
        <v>155</v>
      </c>
      <c r="D16" s="6">
        <v>6</v>
      </c>
      <c r="E16" s="6">
        <v>5</v>
      </c>
      <c r="F16" s="6">
        <v>5</v>
      </c>
      <c r="G16" s="6" t="s">
        <v>156</v>
      </c>
      <c r="H16" s="1" t="s">
        <v>55</v>
      </c>
      <c r="I16" s="1" t="s">
        <v>55</v>
      </c>
      <c r="J16" s="1" t="s">
        <v>55</v>
      </c>
      <c r="K16" s="1" t="s">
        <v>55</v>
      </c>
      <c r="L16" s="1" t="s">
        <v>22</v>
      </c>
      <c r="M16" s="1" t="s">
        <v>55</v>
      </c>
      <c r="N16" s="1" t="s">
        <v>55</v>
      </c>
      <c r="O16" s="1" t="s">
        <v>55</v>
      </c>
      <c r="P16" s="1" t="s">
        <v>55</v>
      </c>
      <c r="Q16" s="1" t="s">
        <v>55</v>
      </c>
    </row>
    <row r="21" spans="2:4" x14ac:dyDescent="0.35">
      <c r="B21" s="133" t="s">
        <v>638</v>
      </c>
      <c r="D21" s="6">
        <v>92</v>
      </c>
    </row>
  </sheetData>
  <phoneticPr fontId="1"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295D-7881-4D5C-8380-F1C84A7F5934}">
  <dimension ref="A1:Q13"/>
  <sheetViews>
    <sheetView zoomScale="120" zoomScaleNormal="120" workbookViewId="0">
      <selection activeCell="I25" sqref="I25"/>
    </sheetView>
  </sheetViews>
  <sheetFormatPr defaultColWidth="9.1796875" defaultRowHeight="14.5" x14ac:dyDescent="0.35"/>
  <cols>
    <col min="1" max="2" width="11.453125" style="1" customWidth="1"/>
    <col min="3" max="3" width="13.81640625" style="1" bestFit="1" customWidth="1"/>
    <col min="4" max="4" width="13.1796875" style="1" customWidth="1"/>
    <col min="5" max="5" width="17.1796875" style="1" customWidth="1"/>
    <col min="6" max="6" width="15.54296875" style="1" customWidth="1"/>
    <col min="7" max="10" width="16.81640625" style="1" customWidth="1"/>
    <col min="11" max="11" width="12.81640625" style="1" customWidth="1"/>
    <col min="12" max="12" width="0" style="1" hidden="1" customWidth="1"/>
    <col min="13" max="13" width="11.54296875" style="1" customWidth="1"/>
    <col min="14" max="14" width="10.81640625" style="1" bestFit="1" customWidth="1"/>
    <col min="15" max="15" width="10.81640625" style="1" customWidth="1"/>
    <col min="16" max="16" width="16.81640625" style="1" bestFit="1" customWidth="1"/>
    <col min="17" max="17" width="14.453125" style="1" bestFit="1" customWidth="1"/>
    <col min="18" max="16384" width="9.1796875" style="1"/>
  </cols>
  <sheetData>
    <row r="1" spans="1:17" x14ac:dyDescent="0.35">
      <c r="A1" s="14" t="s">
        <v>0</v>
      </c>
      <c r="B1" s="14" t="s">
        <v>197</v>
      </c>
      <c r="C1" s="14" t="s">
        <v>198</v>
      </c>
      <c r="D1" s="13" t="s">
        <v>199</v>
      </c>
      <c r="E1" s="13" t="s">
        <v>200</v>
      </c>
      <c r="F1" s="14" t="s">
        <v>178</v>
      </c>
      <c r="G1" s="14" t="s">
        <v>201</v>
      </c>
      <c r="H1" s="14" t="s">
        <v>202</v>
      </c>
      <c r="I1" s="14" t="s">
        <v>203</v>
      </c>
      <c r="J1" s="14" t="s">
        <v>204</v>
      </c>
      <c r="K1" s="14" t="s">
        <v>205</v>
      </c>
      <c r="L1" s="14" t="s">
        <v>206</v>
      </c>
      <c r="M1" s="14" t="s">
        <v>463</v>
      </c>
      <c r="N1" s="14" t="s">
        <v>619</v>
      </c>
      <c r="O1" s="14" t="s">
        <v>667</v>
      </c>
      <c r="P1" s="157" t="s">
        <v>680</v>
      </c>
      <c r="Q1" s="14" t="s">
        <v>707</v>
      </c>
    </row>
    <row r="2" spans="1:17" x14ac:dyDescent="0.35">
      <c r="A2" s="14" t="s">
        <v>207</v>
      </c>
      <c r="B2" s="14" t="s">
        <v>208</v>
      </c>
      <c r="C2" s="14" t="s">
        <v>209</v>
      </c>
      <c r="D2" s="14">
        <v>60</v>
      </c>
      <c r="E2" s="14">
        <v>1.2</v>
      </c>
      <c r="F2" s="14">
        <f t="shared" ref="F2" si="0">D2-(E2*2)</f>
        <v>57.6</v>
      </c>
      <c r="G2" s="14">
        <v>210000</v>
      </c>
      <c r="H2" s="14">
        <v>7850</v>
      </c>
      <c r="I2" s="14"/>
      <c r="J2" s="14" t="s">
        <v>22</v>
      </c>
      <c r="K2" s="14"/>
      <c r="L2" s="14"/>
      <c r="M2" s="14" t="s">
        <v>22</v>
      </c>
      <c r="N2" s="14"/>
      <c r="O2" s="14"/>
      <c r="P2" s="14"/>
      <c r="Q2" s="14"/>
    </row>
    <row r="3" spans="1:17" x14ac:dyDescent="0.35">
      <c r="A3" s="14" t="s">
        <v>210</v>
      </c>
      <c r="B3" s="14" t="s">
        <v>208</v>
      </c>
      <c r="C3" s="14" t="s">
        <v>211</v>
      </c>
      <c r="D3" s="14">
        <v>70</v>
      </c>
      <c r="E3" s="14">
        <v>1.2</v>
      </c>
      <c r="F3" s="14">
        <f t="shared" ref="F3" si="1">D3-(E3*2)</f>
        <v>67.599999999999994</v>
      </c>
      <c r="G3" s="14">
        <v>210000</v>
      </c>
      <c r="H3" s="14">
        <v>7850</v>
      </c>
      <c r="I3" s="14"/>
      <c r="J3" s="14" t="s">
        <v>22</v>
      </c>
      <c r="K3" s="14"/>
      <c r="L3" s="14"/>
      <c r="M3" s="14" t="s">
        <v>22</v>
      </c>
      <c r="N3" s="14"/>
      <c r="O3" s="14"/>
      <c r="P3" s="14"/>
      <c r="Q3" s="14"/>
    </row>
    <row r="4" spans="1:17" x14ac:dyDescent="0.35">
      <c r="A4" s="14" t="s">
        <v>212</v>
      </c>
      <c r="B4" s="14" t="s">
        <v>208</v>
      </c>
      <c r="C4" s="14" t="s">
        <v>211</v>
      </c>
      <c r="D4" s="14">
        <v>70</v>
      </c>
      <c r="E4" s="14">
        <v>1.5</v>
      </c>
      <c r="F4" s="14">
        <f t="shared" ref="F4" si="2">D4-(E4*2)</f>
        <v>67</v>
      </c>
      <c r="G4" s="14">
        <v>210000</v>
      </c>
      <c r="H4" s="14">
        <v>7850</v>
      </c>
      <c r="I4" s="14"/>
      <c r="J4" s="14" t="s">
        <v>22</v>
      </c>
      <c r="K4" s="14"/>
      <c r="L4" s="14"/>
      <c r="M4" s="14" t="s">
        <v>22</v>
      </c>
      <c r="N4" s="14"/>
      <c r="O4" s="14"/>
      <c r="P4" s="14"/>
      <c r="Q4" s="14"/>
    </row>
    <row r="5" spans="1:17" x14ac:dyDescent="0.35">
      <c r="A5" s="15" t="s">
        <v>678</v>
      </c>
      <c r="B5" s="15" t="s">
        <v>214</v>
      </c>
      <c r="C5" s="15" t="s">
        <v>215</v>
      </c>
      <c r="D5" s="21">
        <v>101.6</v>
      </c>
      <c r="E5" s="21">
        <v>1.5</v>
      </c>
      <c r="F5" s="14">
        <f>D5-(E5*2)</f>
        <v>98.6</v>
      </c>
      <c r="G5" s="14">
        <v>210000</v>
      </c>
      <c r="H5" s="14">
        <v>7850</v>
      </c>
      <c r="I5" s="14"/>
      <c r="J5" s="14" t="s">
        <v>22</v>
      </c>
      <c r="K5" s="14" t="s">
        <v>622</v>
      </c>
      <c r="L5" s="14">
        <f>D5/25.4</f>
        <v>4</v>
      </c>
      <c r="M5" s="14" t="s">
        <v>22</v>
      </c>
      <c r="N5" s="14">
        <v>8</v>
      </c>
      <c r="O5" s="14"/>
      <c r="P5" s="14" t="s">
        <v>683</v>
      </c>
      <c r="Q5" s="14"/>
    </row>
    <row r="6" spans="1:17" x14ac:dyDescent="0.35">
      <c r="A6" s="15" t="s">
        <v>630</v>
      </c>
      <c r="B6" s="15" t="s">
        <v>214</v>
      </c>
      <c r="C6" s="15" t="s">
        <v>217</v>
      </c>
      <c r="D6" s="21">
        <v>101.6</v>
      </c>
      <c r="E6" s="21">
        <v>3</v>
      </c>
      <c r="F6" s="14">
        <f t="shared" ref="F6:F7" si="3">D6-(E6*2)</f>
        <v>95.6</v>
      </c>
      <c r="G6" s="14">
        <v>210000</v>
      </c>
      <c r="H6" s="14">
        <v>7850</v>
      </c>
      <c r="I6" s="14"/>
      <c r="J6" s="14" t="s">
        <v>22</v>
      </c>
      <c r="K6" s="14" t="s">
        <v>623</v>
      </c>
      <c r="L6" s="14">
        <f t="shared" ref="L6:L12" si="4">D6/25.4</f>
        <v>4</v>
      </c>
      <c r="M6" s="14" t="s">
        <v>22</v>
      </c>
      <c r="N6" s="14">
        <v>8</v>
      </c>
      <c r="O6" s="14"/>
      <c r="P6" s="14" t="s">
        <v>681</v>
      </c>
      <c r="Q6" s="14"/>
    </row>
    <row r="7" spans="1:17" x14ac:dyDescent="0.35">
      <c r="A7" s="14" t="s">
        <v>677</v>
      </c>
      <c r="B7" s="14" t="s">
        <v>214</v>
      </c>
      <c r="C7" s="14" t="s">
        <v>219</v>
      </c>
      <c r="D7" s="14">
        <v>127</v>
      </c>
      <c r="E7" s="14">
        <v>3.25</v>
      </c>
      <c r="F7" s="14">
        <f t="shared" si="3"/>
        <v>120.5</v>
      </c>
      <c r="G7" s="14">
        <v>210000</v>
      </c>
      <c r="H7" s="14">
        <v>7850</v>
      </c>
      <c r="I7" s="14"/>
      <c r="J7" s="14" t="s">
        <v>22</v>
      </c>
      <c r="K7" s="14" t="s">
        <v>620</v>
      </c>
      <c r="L7" s="14">
        <f t="shared" ref="L7" si="5">D7/25.4</f>
        <v>5</v>
      </c>
      <c r="M7" s="14" t="s">
        <v>22</v>
      </c>
      <c r="N7" s="14">
        <v>8</v>
      </c>
      <c r="O7" s="14"/>
      <c r="P7" s="14" t="s">
        <v>683</v>
      </c>
      <c r="Q7" s="14"/>
    </row>
    <row r="8" spans="1:17" x14ac:dyDescent="0.35">
      <c r="A8" s="15" t="s">
        <v>673</v>
      </c>
      <c r="B8" s="15" t="s">
        <v>214</v>
      </c>
      <c r="C8" s="15" t="s">
        <v>221</v>
      </c>
      <c r="D8" s="21">
        <v>139.69999999999999</v>
      </c>
      <c r="E8" s="21">
        <v>5</v>
      </c>
      <c r="F8" s="14">
        <f>D8-(E8*2)</f>
        <v>129.69999999999999</v>
      </c>
      <c r="G8" s="14">
        <v>210000</v>
      </c>
      <c r="H8" s="14">
        <v>7850</v>
      </c>
      <c r="I8" s="14"/>
      <c r="J8" s="14" t="s">
        <v>22</v>
      </c>
      <c r="K8" s="14" t="s">
        <v>621</v>
      </c>
      <c r="L8" s="14">
        <f t="shared" si="4"/>
        <v>5.5</v>
      </c>
      <c r="M8" s="14" t="s">
        <v>55</v>
      </c>
      <c r="N8" s="14">
        <v>7.5</v>
      </c>
      <c r="O8" s="14"/>
      <c r="P8" s="14" t="s">
        <v>681</v>
      </c>
      <c r="Q8" s="14"/>
    </row>
    <row r="9" spans="1:17" x14ac:dyDescent="0.35">
      <c r="A9" s="15" t="s">
        <v>679</v>
      </c>
      <c r="B9" s="15" t="s">
        <v>214</v>
      </c>
      <c r="C9" s="15" t="s">
        <v>223</v>
      </c>
      <c r="D9" s="21">
        <v>168.3</v>
      </c>
      <c r="E9" s="21">
        <v>5</v>
      </c>
      <c r="F9" s="14">
        <f>D9-(E9*2)</f>
        <v>158.30000000000001</v>
      </c>
      <c r="G9" s="14">
        <v>210000</v>
      </c>
      <c r="H9" s="14">
        <v>7850</v>
      </c>
      <c r="I9" s="14"/>
      <c r="J9" s="14" t="s">
        <v>22</v>
      </c>
      <c r="K9" s="14" t="s">
        <v>616</v>
      </c>
      <c r="L9" s="14">
        <f t="shared" si="4"/>
        <v>6.6259842519685046</v>
      </c>
      <c r="M9" s="14" t="s">
        <v>55</v>
      </c>
      <c r="N9" s="14">
        <v>7.5</v>
      </c>
      <c r="O9" s="14"/>
      <c r="P9" s="14" t="s">
        <v>681</v>
      </c>
      <c r="Q9" s="14"/>
    </row>
    <row r="10" spans="1:17" x14ac:dyDescent="0.35">
      <c r="A10" s="94" t="s">
        <v>674</v>
      </c>
      <c r="B10" s="94" t="s">
        <v>214</v>
      </c>
      <c r="C10" s="94" t="s">
        <v>225</v>
      </c>
      <c r="D10" s="94">
        <v>193.7</v>
      </c>
      <c r="E10" s="94">
        <v>6.3</v>
      </c>
      <c r="F10" s="93">
        <f t="shared" ref="F10" si="6">D10-(E10*2)</f>
        <v>181.1</v>
      </c>
      <c r="G10" s="93">
        <v>210000</v>
      </c>
      <c r="H10" s="93">
        <v>7850</v>
      </c>
      <c r="I10" s="93"/>
      <c r="J10" s="93" t="s">
        <v>22</v>
      </c>
      <c r="K10" s="93" t="s">
        <v>617</v>
      </c>
      <c r="L10" s="14">
        <f t="shared" si="4"/>
        <v>7.6259842519685037</v>
      </c>
      <c r="M10" s="14" t="s">
        <v>55</v>
      </c>
      <c r="N10" s="14" t="s">
        <v>624</v>
      </c>
      <c r="O10" s="14"/>
      <c r="P10" s="14" t="s">
        <v>682</v>
      </c>
      <c r="Q10" s="14"/>
    </row>
    <row r="11" spans="1:17" x14ac:dyDescent="0.35">
      <c r="A11" s="93" t="s">
        <v>675</v>
      </c>
      <c r="B11" s="93" t="s">
        <v>214</v>
      </c>
      <c r="C11" s="94" t="s">
        <v>227</v>
      </c>
      <c r="D11" s="145">
        <v>219.1</v>
      </c>
      <c r="E11" s="145">
        <v>6.3</v>
      </c>
      <c r="F11" s="93">
        <f t="shared" ref="F11:F12" si="7">D11-(E11*2)</f>
        <v>206.5</v>
      </c>
      <c r="G11" s="93">
        <v>210000</v>
      </c>
      <c r="H11" s="93">
        <v>7850</v>
      </c>
      <c r="I11" s="93"/>
      <c r="J11" s="93" t="s">
        <v>22</v>
      </c>
      <c r="K11" s="93" t="s">
        <v>618</v>
      </c>
      <c r="L11" s="14">
        <f t="shared" si="4"/>
        <v>8.6259842519685037</v>
      </c>
      <c r="M11" s="14" t="s">
        <v>55</v>
      </c>
      <c r="N11" s="14" t="s">
        <v>624</v>
      </c>
      <c r="O11" s="14"/>
      <c r="P11" s="14" t="s">
        <v>682</v>
      </c>
      <c r="Q11" s="14"/>
    </row>
    <row r="12" spans="1:17" x14ac:dyDescent="0.35">
      <c r="A12" s="93" t="s">
        <v>676</v>
      </c>
      <c r="B12" s="93" t="s">
        <v>214</v>
      </c>
      <c r="C12" s="93" t="s">
        <v>228</v>
      </c>
      <c r="D12" s="145">
        <v>273</v>
      </c>
      <c r="E12" s="145">
        <v>6.3</v>
      </c>
      <c r="F12" s="93">
        <f t="shared" si="7"/>
        <v>260.39999999999998</v>
      </c>
      <c r="G12" s="93">
        <v>210000</v>
      </c>
      <c r="H12" s="93">
        <v>7850</v>
      </c>
      <c r="I12" s="93"/>
      <c r="J12" s="93" t="s">
        <v>22</v>
      </c>
      <c r="K12" s="93"/>
      <c r="L12" s="14">
        <f t="shared" si="4"/>
        <v>10.748031496062993</v>
      </c>
      <c r="M12" s="14" t="s">
        <v>55</v>
      </c>
      <c r="N12" s="14" t="s">
        <v>624</v>
      </c>
      <c r="O12" s="14"/>
      <c r="P12" s="14" t="s">
        <v>682</v>
      </c>
      <c r="Q12" s="14"/>
    </row>
    <row r="13" spans="1:17" x14ac:dyDescent="0.35">
      <c r="A13" s="91" t="s">
        <v>483</v>
      </c>
      <c r="B13" s="91" t="s">
        <v>214</v>
      </c>
      <c r="C13" s="91" t="s">
        <v>484</v>
      </c>
      <c r="D13" s="92">
        <v>273</v>
      </c>
      <c r="E13" s="92">
        <v>8</v>
      </c>
      <c r="F13" s="91">
        <f t="shared" ref="F13" si="8">D13-(E13*2)</f>
        <v>257</v>
      </c>
      <c r="G13" s="91">
        <v>210000</v>
      </c>
      <c r="H13" s="91">
        <v>7850</v>
      </c>
      <c r="I13" s="91"/>
      <c r="J13" s="91" t="s">
        <v>22</v>
      </c>
      <c r="K13" s="91"/>
      <c r="L13" s="14"/>
      <c r="M13" s="14" t="s">
        <v>55</v>
      </c>
      <c r="N13" s="14" t="s">
        <v>624</v>
      </c>
      <c r="O13" s="14"/>
      <c r="P13" s="14"/>
      <c r="Q13" s="14"/>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F6A4-5CAD-4DCE-81FD-0858E77FC850}">
  <dimension ref="B3:H13"/>
  <sheetViews>
    <sheetView workbookViewId="0">
      <selection activeCell="K28" sqref="K28"/>
    </sheetView>
  </sheetViews>
  <sheetFormatPr defaultRowHeight="14.5" x14ac:dyDescent="0.35"/>
  <cols>
    <col min="2" max="2" width="24.453125" customWidth="1"/>
    <col min="3" max="3" width="19.54296875" bestFit="1" customWidth="1"/>
  </cols>
  <sheetData>
    <row r="3" spans="2:8" x14ac:dyDescent="0.35">
      <c r="B3" s="141" t="s">
        <v>656</v>
      </c>
      <c r="C3" s="141" t="s">
        <v>657</v>
      </c>
    </row>
    <row r="4" spans="2:8" ht="16.5" x14ac:dyDescent="0.35">
      <c r="B4" s="142" t="s">
        <v>640</v>
      </c>
      <c r="C4" s="142" t="s">
        <v>648</v>
      </c>
      <c r="E4">
        <v>145</v>
      </c>
      <c r="G4">
        <v>137</v>
      </c>
    </row>
    <row r="5" spans="2:8" ht="16.5" x14ac:dyDescent="0.35">
      <c r="B5" s="142" t="s">
        <v>641</v>
      </c>
      <c r="C5" s="142" t="s">
        <v>649</v>
      </c>
      <c r="E5">
        <v>130</v>
      </c>
      <c r="F5">
        <f>E4-E5</f>
        <v>15</v>
      </c>
      <c r="G5">
        <v>122</v>
      </c>
      <c r="H5">
        <f>G4-G5</f>
        <v>15</v>
      </c>
    </row>
    <row r="6" spans="2:8" ht="16.5" x14ac:dyDescent="0.35">
      <c r="B6" s="142" t="s">
        <v>642</v>
      </c>
      <c r="C6" s="142" t="s">
        <v>650</v>
      </c>
      <c r="E6">
        <v>120</v>
      </c>
      <c r="F6">
        <f t="shared" ref="F6:F11" si="0">E5-E6</f>
        <v>10</v>
      </c>
      <c r="G6">
        <v>110</v>
      </c>
      <c r="H6">
        <f t="shared" ref="H6:H11" si="1">G5-G6</f>
        <v>12</v>
      </c>
    </row>
    <row r="7" spans="2:8" ht="16.5" x14ac:dyDescent="0.35">
      <c r="B7" s="142" t="s">
        <v>643</v>
      </c>
      <c r="C7" s="142" t="s">
        <v>651</v>
      </c>
      <c r="E7">
        <v>110</v>
      </c>
      <c r="F7">
        <f t="shared" si="0"/>
        <v>10</v>
      </c>
      <c r="G7">
        <v>92</v>
      </c>
      <c r="H7">
        <f t="shared" si="1"/>
        <v>18</v>
      </c>
    </row>
    <row r="8" spans="2:8" ht="16.5" x14ac:dyDescent="0.35">
      <c r="B8" s="142" t="s">
        <v>644</v>
      </c>
      <c r="C8" s="142" t="s">
        <v>652</v>
      </c>
      <c r="E8">
        <v>95</v>
      </c>
      <c r="F8">
        <f t="shared" si="0"/>
        <v>15</v>
      </c>
      <c r="G8">
        <v>75</v>
      </c>
      <c r="H8">
        <f t="shared" si="1"/>
        <v>17</v>
      </c>
    </row>
    <row r="9" spans="2:8" ht="16.5" x14ac:dyDescent="0.35">
      <c r="B9" s="142" t="s">
        <v>645</v>
      </c>
      <c r="C9" s="142" t="s">
        <v>653</v>
      </c>
      <c r="E9">
        <v>75</v>
      </c>
      <c r="F9">
        <f t="shared" si="0"/>
        <v>20</v>
      </c>
      <c r="G9">
        <v>61</v>
      </c>
      <c r="H9">
        <f t="shared" si="1"/>
        <v>14</v>
      </c>
    </row>
    <row r="10" spans="2:8" ht="16.5" x14ac:dyDescent="0.35">
      <c r="B10" s="142" t="s">
        <v>646</v>
      </c>
      <c r="C10" s="142" t="s">
        <v>654</v>
      </c>
      <c r="E10">
        <v>65</v>
      </c>
      <c r="F10">
        <f t="shared" si="0"/>
        <v>10</v>
      </c>
      <c r="G10">
        <v>48</v>
      </c>
      <c r="H10">
        <f t="shared" si="1"/>
        <v>13</v>
      </c>
    </row>
    <row r="11" spans="2:8" ht="16.5" x14ac:dyDescent="0.35">
      <c r="B11" s="142" t="s">
        <v>647</v>
      </c>
      <c r="C11" s="142" t="s">
        <v>655</v>
      </c>
      <c r="E11">
        <v>55</v>
      </c>
      <c r="F11">
        <f t="shared" si="0"/>
        <v>10</v>
      </c>
      <c r="G11">
        <v>35</v>
      </c>
      <c r="H11">
        <f t="shared" si="1"/>
        <v>13</v>
      </c>
    </row>
    <row r="13" spans="2:8" x14ac:dyDescent="0.35">
      <c r="C13" s="143" t="s">
        <v>658</v>
      </c>
      <c r="D13" s="108"/>
      <c r="E13" s="108"/>
      <c r="F13" s="108">
        <f>AVERAGE(F5:F12)</f>
        <v>12.857142857142858</v>
      </c>
      <c r="G13" s="108"/>
      <c r="H13" s="108">
        <f>AVERAGE(H5:H12)</f>
        <v>14.571428571428571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F573-1137-4940-BD62-685CBD871B42}">
  <dimension ref="A1:P78"/>
  <sheetViews>
    <sheetView zoomScaleNormal="100" workbookViewId="0">
      <pane ySplit="1" topLeftCell="A2" activePane="bottomLeft" state="frozen"/>
      <selection pane="bottomLeft" activeCell="E21" sqref="E21"/>
    </sheetView>
  </sheetViews>
  <sheetFormatPr defaultRowHeight="14.5" x14ac:dyDescent="0.35"/>
  <cols>
    <col min="1" max="1" width="11.81640625" customWidth="1"/>
    <col min="2" max="2" width="13.1796875" bestFit="1" customWidth="1"/>
    <col min="3" max="3" width="11.81640625" style="6" customWidth="1"/>
    <col min="4" max="4" width="11.81640625" customWidth="1"/>
    <col min="5" max="5" width="10.81640625" customWidth="1"/>
    <col min="6" max="6" width="14.54296875" style="6" customWidth="1"/>
    <col min="7" max="7" width="13.1796875" customWidth="1"/>
    <col min="8" max="8" width="12.1796875" customWidth="1"/>
    <col min="9" max="9" width="11.81640625" customWidth="1"/>
    <col min="10" max="10" width="10.54296875" customWidth="1"/>
    <col min="11" max="11" width="11.1796875" customWidth="1"/>
    <col min="15" max="15" width="14.54296875" style="1" customWidth="1"/>
    <col min="16" max="16" width="50.54296875" customWidth="1"/>
  </cols>
  <sheetData>
    <row r="1" spans="1:16" x14ac:dyDescent="0.35">
      <c r="A1" t="s">
        <v>475</v>
      </c>
      <c r="B1" t="s">
        <v>553</v>
      </c>
      <c r="C1" s="6" t="s">
        <v>478</v>
      </c>
      <c r="D1" t="s">
        <v>479</v>
      </c>
      <c r="E1" s="6" t="s">
        <v>229</v>
      </c>
      <c r="F1" s="6" t="s">
        <v>230</v>
      </c>
      <c r="G1" s="6" t="s">
        <v>231</v>
      </c>
      <c r="H1" s="6" t="s">
        <v>232</v>
      </c>
      <c r="I1" s="6" t="s">
        <v>233</v>
      </c>
      <c r="J1" s="6" t="s">
        <v>234</v>
      </c>
      <c r="K1" s="6" t="s">
        <v>480</v>
      </c>
      <c r="L1" s="6" t="s">
        <v>557</v>
      </c>
      <c r="O1" s="1" t="s">
        <v>706</v>
      </c>
      <c r="P1" t="s">
        <v>255</v>
      </c>
    </row>
    <row r="2" spans="1:16" x14ac:dyDescent="0.35">
      <c r="A2" s="6" t="s">
        <v>476</v>
      </c>
      <c r="B2" s="6" t="s">
        <v>213</v>
      </c>
      <c r="C2" s="6">
        <f>Axles!F4</f>
        <v>67</v>
      </c>
      <c r="D2" s="95">
        <f t="shared" ref="D2" si="0">(E2-C2)/2</f>
        <v>15.25</v>
      </c>
      <c r="E2" s="6">
        <v>97.5</v>
      </c>
      <c r="F2" s="6">
        <v>5</v>
      </c>
      <c r="G2" s="6">
        <v>18</v>
      </c>
      <c r="H2" s="6"/>
      <c r="I2" s="6" t="s">
        <v>672</v>
      </c>
      <c r="J2" s="6" t="s">
        <v>309</v>
      </c>
      <c r="L2">
        <f>PI() * G2</f>
        <v>56.548667764616276</v>
      </c>
      <c r="N2">
        <f>L2/25.4</f>
        <v>2.2263255025439479</v>
      </c>
      <c r="O2" s="155">
        <f>((PI()/4) * (E2^2 - G2^2) * F2 * 0.00785)/1000</f>
        <v>0.28306009971985657</v>
      </c>
    </row>
    <row r="3" spans="1:16" x14ac:dyDescent="0.35">
      <c r="A3" s="6" t="s">
        <v>476</v>
      </c>
      <c r="B3" s="6" t="s">
        <v>213</v>
      </c>
      <c r="C3" s="6">
        <f>Axles!F5</f>
        <v>98.6</v>
      </c>
      <c r="D3" s="95">
        <f t="shared" ref="D3:D20" si="1">(E3-C3)/2</f>
        <v>-0.54999999999999716</v>
      </c>
      <c r="E3" s="6">
        <v>97.5</v>
      </c>
      <c r="F3" s="6">
        <v>5</v>
      </c>
      <c r="G3" s="6">
        <v>25.4</v>
      </c>
      <c r="H3" s="6"/>
      <c r="I3" s="6"/>
      <c r="J3" s="6" t="s">
        <v>309</v>
      </c>
      <c r="L3">
        <f>PI() * G3</f>
        <v>79.796453401180742</v>
      </c>
      <c r="N3">
        <f>L3/25.4</f>
        <v>3.1415926535897931</v>
      </c>
      <c r="O3" s="155">
        <f t="shared" ref="O3:O54" si="2">((PI()/4) * (E3^2 - G3^2) * F3 * 0.00785)/1000</f>
        <v>0.2731597396092052</v>
      </c>
    </row>
    <row r="4" spans="1:16" x14ac:dyDescent="0.35">
      <c r="A4" s="6" t="s">
        <v>476</v>
      </c>
      <c r="B4" s="6" t="s">
        <v>213</v>
      </c>
      <c r="C4" s="6">
        <f>Axles!F5</f>
        <v>98.6</v>
      </c>
      <c r="D4" s="95">
        <f t="shared" si="1"/>
        <v>-0.54999999999999716</v>
      </c>
      <c r="E4" s="6">
        <v>97.5</v>
      </c>
      <c r="F4" s="6">
        <v>5</v>
      </c>
      <c r="G4" s="6">
        <v>30</v>
      </c>
      <c r="H4" s="6"/>
      <c r="I4" s="6" t="s">
        <v>563</v>
      </c>
      <c r="J4" s="6" t="s">
        <v>309</v>
      </c>
      <c r="L4">
        <f t="shared" ref="L4:L54" si="3">PI() * G4</f>
        <v>94.247779607693786</v>
      </c>
      <c r="N4">
        <f t="shared" ref="N4:N54" si="4">L4/25.4</f>
        <v>3.7105425042399132</v>
      </c>
      <c r="O4" s="155">
        <f t="shared" si="2"/>
        <v>0.26530381804176711</v>
      </c>
    </row>
    <row r="5" spans="1:16" x14ac:dyDescent="0.35">
      <c r="A5" s="6" t="s">
        <v>476</v>
      </c>
      <c r="B5" s="6" t="s">
        <v>213</v>
      </c>
      <c r="C5" s="6">
        <f>Axles!F5</f>
        <v>98.6</v>
      </c>
      <c r="D5" s="95">
        <f t="shared" si="1"/>
        <v>-0.54999999999999716</v>
      </c>
      <c r="E5" s="6">
        <v>97.5</v>
      </c>
      <c r="F5" s="6">
        <v>5</v>
      </c>
      <c r="G5" s="6">
        <v>35</v>
      </c>
      <c r="H5" s="6"/>
      <c r="I5" s="6"/>
      <c r="J5" s="6" t="s">
        <v>309</v>
      </c>
      <c r="L5">
        <f t="shared" si="3"/>
        <v>109.95574287564276</v>
      </c>
      <c r="N5">
        <f t="shared" si="4"/>
        <v>4.3289662549465655</v>
      </c>
      <c r="O5" s="155">
        <f t="shared" si="2"/>
        <v>0.25528508271992839</v>
      </c>
    </row>
    <row r="6" spans="1:16" x14ac:dyDescent="0.35">
      <c r="A6" s="6" t="s">
        <v>477</v>
      </c>
      <c r="B6" s="95" t="s">
        <v>216</v>
      </c>
      <c r="C6" s="6">
        <f>Axles!F6</f>
        <v>95.6</v>
      </c>
      <c r="D6" s="95">
        <f t="shared" si="1"/>
        <v>-1.2999999999999972</v>
      </c>
      <c r="E6" s="6">
        <v>93</v>
      </c>
      <c r="F6" s="6">
        <v>5</v>
      </c>
      <c r="G6" s="6">
        <v>25.4</v>
      </c>
      <c r="H6" s="6"/>
      <c r="I6" s="6"/>
      <c r="J6" s="6" t="s">
        <v>309</v>
      </c>
      <c r="L6">
        <f t="shared" si="3"/>
        <v>79.796453401180742</v>
      </c>
      <c r="N6">
        <f t="shared" si="4"/>
        <v>3.1415926535897931</v>
      </c>
      <c r="O6" s="155">
        <f t="shared" si="2"/>
        <v>0.24673339851798598</v>
      </c>
    </row>
    <row r="7" spans="1:16" x14ac:dyDescent="0.35">
      <c r="A7" s="6" t="s">
        <v>477</v>
      </c>
      <c r="B7" s="95" t="s">
        <v>216</v>
      </c>
      <c r="C7" s="6">
        <f>Axles!F6</f>
        <v>95.6</v>
      </c>
      <c r="D7" s="95">
        <f t="shared" si="1"/>
        <v>-1.2999999999999972</v>
      </c>
      <c r="E7" s="6">
        <v>93</v>
      </c>
      <c r="F7" s="6">
        <v>5</v>
      </c>
      <c r="G7" s="6">
        <v>30</v>
      </c>
      <c r="H7" s="6"/>
      <c r="I7" s="6" t="s">
        <v>564</v>
      </c>
      <c r="J7" s="6" t="s">
        <v>309</v>
      </c>
      <c r="L7">
        <f t="shared" si="3"/>
        <v>94.247779607693786</v>
      </c>
      <c r="N7">
        <f t="shared" si="4"/>
        <v>3.7105425042399132</v>
      </c>
      <c r="O7" s="155">
        <f t="shared" si="2"/>
        <v>0.23887747695054792</v>
      </c>
    </row>
    <row r="8" spans="1:16" x14ac:dyDescent="0.35">
      <c r="A8" s="6" t="s">
        <v>477</v>
      </c>
      <c r="B8" s="95" t="s">
        <v>216</v>
      </c>
      <c r="C8" s="6">
        <f>Axles!F6</f>
        <v>95.6</v>
      </c>
      <c r="D8" s="95">
        <f t="shared" si="1"/>
        <v>-1.2999999999999972</v>
      </c>
      <c r="E8" s="6">
        <v>93</v>
      </c>
      <c r="F8" s="6">
        <v>5</v>
      </c>
      <c r="G8" s="6">
        <v>35</v>
      </c>
      <c r="H8" s="6"/>
      <c r="I8" s="6"/>
      <c r="J8" s="6" t="s">
        <v>309</v>
      </c>
      <c r="L8">
        <f t="shared" si="3"/>
        <v>109.95574287564276</v>
      </c>
      <c r="N8">
        <f t="shared" si="4"/>
        <v>4.3289662549465655</v>
      </c>
      <c r="O8" s="155">
        <f t="shared" si="2"/>
        <v>0.22885874162870926</v>
      </c>
    </row>
    <row r="9" spans="1:16" x14ac:dyDescent="0.35">
      <c r="A9" s="6" t="s">
        <v>477</v>
      </c>
      <c r="B9" s="95" t="s">
        <v>216</v>
      </c>
      <c r="C9" s="6">
        <f>Axles!F6</f>
        <v>95.6</v>
      </c>
      <c r="D9" s="95">
        <f t="shared" si="1"/>
        <v>-1.2999999999999972</v>
      </c>
      <c r="E9" s="6">
        <v>93</v>
      </c>
      <c r="F9" s="6">
        <v>5</v>
      </c>
      <c r="G9" s="6">
        <v>40</v>
      </c>
      <c r="H9" s="6"/>
      <c r="I9" s="6" t="s">
        <v>565</v>
      </c>
      <c r="J9" s="6" t="s">
        <v>309</v>
      </c>
      <c r="L9">
        <f t="shared" si="3"/>
        <v>125.66370614359172</v>
      </c>
      <c r="N9">
        <f t="shared" si="4"/>
        <v>4.9473900056532178</v>
      </c>
      <c r="O9" s="155">
        <f t="shared" si="2"/>
        <v>0.21729866241120302</v>
      </c>
    </row>
    <row r="10" spans="1:16" x14ac:dyDescent="0.35">
      <c r="A10" s="6" t="s">
        <v>477</v>
      </c>
      <c r="B10" s="95" t="s">
        <v>216</v>
      </c>
      <c r="C10" s="6">
        <f>Axles!F6</f>
        <v>95.6</v>
      </c>
      <c r="D10" s="95">
        <f t="shared" si="1"/>
        <v>-1.2999999999999972</v>
      </c>
      <c r="E10" s="6">
        <v>93</v>
      </c>
      <c r="F10" s="6">
        <v>5</v>
      </c>
      <c r="G10" s="6">
        <v>45</v>
      </c>
      <c r="H10" s="6"/>
      <c r="I10" s="6"/>
      <c r="J10" s="6" t="s">
        <v>309</v>
      </c>
      <c r="L10">
        <f t="shared" si="3"/>
        <v>141.37166941154069</v>
      </c>
      <c r="N10">
        <f t="shared" si="4"/>
        <v>5.5658137563598702</v>
      </c>
      <c r="O10" s="155">
        <f t="shared" si="2"/>
        <v>0.20419723929802935</v>
      </c>
    </row>
    <row r="11" spans="1:16" x14ac:dyDescent="0.35">
      <c r="A11" s="6" t="s">
        <v>219</v>
      </c>
      <c r="B11" s="1" t="s">
        <v>218</v>
      </c>
      <c r="C11" s="6">
        <f>Axles!F7</f>
        <v>120.5</v>
      </c>
      <c r="D11" s="95">
        <f t="shared" si="1"/>
        <v>-0.25</v>
      </c>
      <c r="E11" s="6">
        <v>120</v>
      </c>
      <c r="F11" s="6">
        <v>5</v>
      </c>
      <c r="G11" s="6">
        <v>25.4</v>
      </c>
      <c r="H11" s="6"/>
      <c r="I11" s="6"/>
      <c r="J11" s="6" t="s">
        <v>309</v>
      </c>
      <c r="L11">
        <f t="shared" si="3"/>
        <v>79.796453401180742</v>
      </c>
      <c r="N11">
        <f t="shared" si="4"/>
        <v>3.1415926535897931</v>
      </c>
      <c r="O11" s="155">
        <f t="shared" si="2"/>
        <v>0.42401877339766098</v>
      </c>
    </row>
    <row r="12" spans="1:16" x14ac:dyDescent="0.35">
      <c r="A12" s="6" t="s">
        <v>219</v>
      </c>
      <c r="B12" s="1" t="s">
        <v>218</v>
      </c>
      <c r="C12" s="6">
        <f>Axles!F7</f>
        <v>120.5</v>
      </c>
      <c r="D12" s="95">
        <f t="shared" si="1"/>
        <v>-0.25</v>
      </c>
      <c r="E12" s="6">
        <v>120</v>
      </c>
      <c r="F12" s="6">
        <v>5</v>
      </c>
      <c r="G12" s="6">
        <v>30</v>
      </c>
      <c r="H12" s="6"/>
      <c r="I12" s="6" t="s">
        <v>558</v>
      </c>
      <c r="J12" s="6" t="s">
        <v>309</v>
      </c>
      <c r="L12">
        <f t="shared" si="3"/>
        <v>94.247779607693786</v>
      </c>
      <c r="N12">
        <f t="shared" si="4"/>
        <v>3.7105425042399132</v>
      </c>
      <c r="O12" s="155">
        <f t="shared" si="2"/>
        <v>0.41616285183022284</v>
      </c>
    </row>
    <row r="13" spans="1:16" x14ac:dyDescent="0.35">
      <c r="A13" s="6" t="s">
        <v>219</v>
      </c>
      <c r="B13" s="1" t="s">
        <v>218</v>
      </c>
      <c r="C13" s="6">
        <f>Axles!F7</f>
        <v>120.5</v>
      </c>
      <c r="D13" s="95">
        <f t="shared" si="1"/>
        <v>-0.25</v>
      </c>
      <c r="E13" s="6">
        <v>120</v>
      </c>
      <c r="F13" s="6">
        <v>5</v>
      </c>
      <c r="G13" s="6">
        <v>35</v>
      </c>
      <c r="H13" s="6"/>
      <c r="I13" s="6"/>
      <c r="J13" s="6" t="s">
        <v>309</v>
      </c>
      <c r="L13">
        <f t="shared" si="3"/>
        <v>109.95574287564276</v>
      </c>
      <c r="N13">
        <f t="shared" si="4"/>
        <v>4.3289662549465655</v>
      </c>
      <c r="O13" s="155">
        <f t="shared" si="2"/>
        <v>0.40614411650838417</v>
      </c>
    </row>
    <row r="14" spans="1:16" x14ac:dyDescent="0.35">
      <c r="A14" s="6" t="s">
        <v>219</v>
      </c>
      <c r="B14" s="1" t="s">
        <v>218</v>
      </c>
      <c r="C14" s="6">
        <f>Axles!F7</f>
        <v>120.5</v>
      </c>
      <c r="D14" s="95">
        <f t="shared" si="1"/>
        <v>-0.25</v>
      </c>
      <c r="E14" s="6">
        <v>120</v>
      </c>
      <c r="F14" s="6">
        <v>5</v>
      </c>
      <c r="G14" s="6">
        <v>40</v>
      </c>
      <c r="H14" s="6"/>
      <c r="I14" s="6" t="s">
        <v>559</v>
      </c>
      <c r="J14" s="6" t="s">
        <v>309</v>
      </c>
      <c r="L14">
        <f t="shared" si="3"/>
        <v>125.66370614359172</v>
      </c>
      <c r="N14">
        <f t="shared" si="4"/>
        <v>4.9473900056532178</v>
      </c>
      <c r="O14" s="155">
        <f t="shared" si="2"/>
        <v>0.39458403729087804</v>
      </c>
    </row>
    <row r="15" spans="1:16" x14ac:dyDescent="0.35">
      <c r="A15" s="6" t="s">
        <v>219</v>
      </c>
      <c r="B15" s="1" t="s">
        <v>218</v>
      </c>
      <c r="C15" s="6">
        <f>Axles!F7</f>
        <v>120.5</v>
      </c>
      <c r="D15" s="95">
        <f t="shared" si="1"/>
        <v>-0.25</v>
      </c>
      <c r="E15" s="6">
        <v>120</v>
      </c>
      <c r="F15" s="6">
        <v>5</v>
      </c>
      <c r="G15" s="6">
        <v>45</v>
      </c>
      <c r="H15" s="6"/>
      <c r="I15" s="6"/>
      <c r="J15" s="6" t="s">
        <v>309</v>
      </c>
      <c r="L15">
        <f t="shared" si="3"/>
        <v>141.37166941154069</v>
      </c>
      <c r="N15">
        <f t="shared" si="4"/>
        <v>5.5658137563598702</v>
      </c>
      <c r="O15" s="155">
        <f t="shared" si="2"/>
        <v>0.38148261417770429</v>
      </c>
    </row>
    <row r="16" spans="1:16" x14ac:dyDescent="0.35">
      <c r="A16" s="6" t="s">
        <v>221</v>
      </c>
      <c r="B16" s="95" t="s">
        <v>220</v>
      </c>
      <c r="C16" s="6">
        <f>Axles!F8</f>
        <v>129.69999999999999</v>
      </c>
      <c r="D16" s="95">
        <f t="shared" si="1"/>
        <v>-0.59999999999999432</v>
      </c>
      <c r="E16" s="6">
        <v>128.5</v>
      </c>
      <c r="F16" s="6">
        <v>5</v>
      </c>
      <c r="G16" s="6">
        <v>30</v>
      </c>
      <c r="H16" s="6"/>
      <c r="I16" s="6" t="s">
        <v>560</v>
      </c>
      <c r="J16" s="6" t="s">
        <v>309</v>
      </c>
      <c r="L16">
        <f t="shared" si="3"/>
        <v>94.247779607693786</v>
      </c>
      <c r="N16">
        <f t="shared" si="4"/>
        <v>3.7105425042399132</v>
      </c>
      <c r="O16" s="155">
        <f t="shared" si="2"/>
        <v>0.48127692470269606</v>
      </c>
    </row>
    <row r="17" spans="1:15" x14ac:dyDescent="0.35">
      <c r="A17" s="6" t="s">
        <v>221</v>
      </c>
      <c r="B17" s="95" t="s">
        <v>220</v>
      </c>
      <c r="C17" s="6">
        <f>Axles!F8</f>
        <v>129.69999999999999</v>
      </c>
      <c r="D17" s="95">
        <f t="shared" si="1"/>
        <v>-0.59999999999999432</v>
      </c>
      <c r="E17" s="6">
        <v>128.5</v>
      </c>
      <c r="F17" s="6">
        <v>5</v>
      </c>
      <c r="G17" s="6">
        <v>35</v>
      </c>
      <c r="H17" s="6"/>
      <c r="I17" s="6"/>
      <c r="J17" s="6" t="s">
        <v>309</v>
      </c>
      <c r="L17">
        <f t="shared" si="3"/>
        <v>109.95574287564276</v>
      </c>
      <c r="N17">
        <f t="shared" si="4"/>
        <v>4.3289662549465655</v>
      </c>
      <c r="O17" s="155">
        <f t="shared" si="2"/>
        <v>0.4712581893808574</v>
      </c>
    </row>
    <row r="18" spans="1:15" x14ac:dyDescent="0.35">
      <c r="A18" s="6" t="s">
        <v>221</v>
      </c>
      <c r="B18" s="95" t="s">
        <v>220</v>
      </c>
      <c r="C18" s="6">
        <f>Axles!F8</f>
        <v>129.69999999999999</v>
      </c>
      <c r="D18" s="95">
        <f t="shared" si="1"/>
        <v>-0.59999999999999432</v>
      </c>
      <c r="E18" s="6">
        <v>128.5</v>
      </c>
      <c r="F18" s="6">
        <v>5</v>
      </c>
      <c r="G18" s="6">
        <v>40</v>
      </c>
      <c r="H18" s="6"/>
      <c r="I18" s="6" t="s">
        <v>561</v>
      </c>
      <c r="J18" s="6" t="s">
        <v>309</v>
      </c>
      <c r="L18">
        <f t="shared" si="3"/>
        <v>125.66370614359172</v>
      </c>
      <c r="N18">
        <f t="shared" si="4"/>
        <v>4.9473900056532178</v>
      </c>
      <c r="O18" s="155">
        <f t="shared" si="2"/>
        <v>0.45969811016335121</v>
      </c>
    </row>
    <row r="19" spans="1:15" x14ac:dyDescent="0.35">
      <c r="A19" s="6" t="s">
        <v>221</v>
      </c>
      <c r="B19" s="95" t="s">
        <v>220</v>
      </c>
      <c r="C19" s="6">
        <f>Axles!F8</f>
        <v>129.69999999999999</v>
      </c>
      <c r="D19" s="95">
        <f t="shared" si="1"/>
        <v>-0.59999999999999432</v>
      </c>
      <c r="E19" s="6">
        <v>128.5</v>
      </c>
      <c r="F19" s="6">
        <v>5</v>
      </c>
      <c r="G19" s="6">
        <v>45</v>
      </c>
      <c r="H19" s="6"/>
      <c r="I19" s="6"/>
      <c r="J19" s="6" t="s">
        <v>309</v>
      </c>
      <c r="L19">
        <f t="shared" si="3"/>
        <v>141.37166941154069</v>
      </c>
      <c r="N19">
        <f t="shared" si="4"/>
        <v>5.5658137563598702</v>
      </c>
      <c r="O19" s="155">
        <f t="shared" si="2"/>
        <v>0.44659668705017752</v>
      </c>
    </row>
    <row r="20" spans="1:15" x14ac:dyDescent="0.35">
      <c r="A20" s="6" t="s">
        <v>221</v>
      </c>
      <c r="B20" s="95" t="s">
        <v>220</v>
      </c>
      <c r="C20" s="6">
        <f>Axles!F8</f>
        <v>129.69999999999999</v>
      </c>
      <c r="D20" s="95">
        <f t="shared" si="1"/>
        <v>-0.59999999999999432</v>
      </c>
      <c r="E20" s="6">
        <v>128.5</v>
      </c>
      <c r="F20" s="6">
        <v>5</v>
      </c>
      <c r="G20" s="6">
        <v>55</v>
      </c>
      <c r="H20" s="6"/>
      <c r="I20" s="6" t="s">
        <v>562</v>
      </c>
      <c r="J20" s="6" t="s">
        <v>309</v>
      </c>
      <c r="L20">
        <f t="shared" si="3"/>
        <v>172.78759594743863</v>
      </c>
      <c r="N20">
        <f t="shared" si="4"/>
        <v>6.8026612577731749</v>
      </c>
      <c r="O20" s="155">
        <f t="shared" si="2"/>
        <v>0.41576980913682771</v>
      </c>
    </row>
    <row r="21" spans="1:15" x14ac:dyDescent="0.35">
      <c r="A21" s="6" t="s">
        <v>223</v>
      </c>
      <c r="B21" s="95" t="s">
        <v>222</v>
      </c>
      <c r="C21" s="6">
        <f>Axles!F9</f>
        <v>158.30000000000001</v>
      </c>
      <c r="D21" s="95">
        <f t="shared" ref="D21:D33" si="5">(E21-C21)/2</f>
        <v>-1.6500000000000057</v>
      </c>
      <c r="E21" s="6">
        <v>155</v>
      </c>
      <c r="F21" s="6">
        <v>8</v>
      </c>
      <c r="G21" s="109">
        <v>40</v>
      </c>
      <c r="H21" s="109"/>
      <c r="I21" s="109" t="s">
        <v>671</v>
      </c>
      <c r="J21" s="6" t="s">
        <v>309</v>
      </c>
      <c r="L21">
        <f t="shared" si="3"/>
        <v>125.66370614359172</v>
      </c>
      <c r="N21">
        <f t="shared" si="4"/>
        <v>4.9473900056532178</v>
      </c>
      <c r="O21" s="155">
        <f t="shared" si="2"/>
        <v>1.1060683795309925</v>
      </c>
    </row>
    <row r="22" spans="1:15" x14ac:dyDescent="0.35">
      <c r="A22" s="6" t="s">
        <v>223</v>
      </c>
      <c r="B22" s="95" t="s">
        <v>222</v>
      </c>
      <c r="C22" s="6">
        <f>Axles!F9</f>
        <v>158.30000000000001</v>
      </c>
      <c r="D22" s="95">
        <f t="shared" si="5"/>
        <v>-1.6500000000000057</v>
      </c>
      <c r="E22" s="6">
        <v>155</v>
      </c>
      <c r="F22" s="6">
        <v>8</v>
      </c>
      <c r="G22" s="6">
        <v>45</v>
      </c>
      <c r="H22" s="6"/>
      <c r="I22" s="6"/>
      <c r="J22" s="6" t="s">
        <v>309</v>
      </c>
      <c r="L22">
        <f t="shared" si="3"/>
        <v>141.37166941154069</v>
      </c>
      <c r="N22">
        <f t="shared" si="4"/>
        <v>5.5658137563598702</v>
      </c>
      <c r="O22" s="155">
        <f t="shared" si="2"/>
        <v>1.0851061025499142</v>
      </c>
    </row>
    <row r="23" spans="1:15" x14ac:dyDescent="0.35">
      <c r="A23" s="6" t="s">
        <v>223</v>
      </c>
      <c r="B23" s="95" t="s">
        <v>222</v>
      </c>
      <c r="C23" s="6">
        <f>Axles!F9</f>
        <v>158.30000000000001</v>
      </c>
      <c r="D23" s="95">
        <f t="shared" si="5"/>
        <v>-1.6500000000000057</v>
      </c>
      <c r="E23" s="6">
        <v>155</v>
      </c>
      <c r="F23" s="6">
        <v>8</v>
      </c>
      <c r="G23" s="109">
        <v>55</v>
      </c>
      <c r="H23" s="109"/>
      <c r="I23" s="109" t="s">
        <v>671</v>
      </c>
      <c r="J23" s="6" t="s">
        <v>309</v>
      </c>
      <c r="L23">
        <f t="shared" si="3"/>
        <v>172.78759594743863</v>
      </c>
      <c r="N23">
        <f t="shared" si="4"/>
        <v>6.8026612577731749</v>
      </c>
      <c r="O23" s="155">
        <f t="shared" si="2"/>
        <v>1.0357830978885547</v>
      </c>
    </row>
    <row r="24" spans="1:15" x14ac:dyDescent="0.35">
      <c r="A24" s="6" t="s">
        <v>223</v>
      </c>
      <c r="B24" s="95" t="s">
        <v>222</v>
      </c>
      <c r="C24" s="6">
        <f>Axles!F9</f>
        <v>158.30000000000001</v>
      </c>
      <c r="D24" s="95">
        <f t="shared" si="5"/>
        <v>-0.15000000000000568</v>
      </c>
      <c r="E24" s="6">
        <v>158</v>
      </c>
      <c r="F24" s="6">
        <v>8</v>
      </c>
      <c r="G24" s="6">
        <v>30</v>
      </c>
      <c r="H24" s="6"/>
      <c r="I24" s="6"/>
      <c r="J24" s="6" t="s">
        <v>309</v>
      </c>
      <c r="L24">
        <f t="shared" si="3"/>
        <v>94.247779607693786</v>
      </c>
      <c r="N24">
        <f t="shared" si="4"/>
        <v>3.7105425042399132</v>
      </c>
      <c r="O24" s="155">
        <f t="shared" si="2"/>
        <v>1.1869087841709611</v>
      </c>
    </row>
    <row r="25" spans="1:15" x14ac:dyDescent="0.35">
      <c r="A25" s="6" t="s">
        <v>223</v>
      </c>
      <c r="B25" s="95" t="s">
        <v>222</v>
      </c>
      <c r="C25" s="6">
        <f>Axles!F9</f>
        <v>158.30000000000001</v>
      </c>
      <c r="D25" s="95">
        <f t="shared" si="5"/>
        <v>-0.15000000000000568</v>
      </c>
      <c r="E25" s="6">
        <v>158</v>
      </c>
      <c r="F25" s="6">
        <v>8</v>
      </c>
      <c r="G25" s="6">
        <v>35</v>
      </c>
      <c r="H25" s="6"/>
      <c r="I25" s="6"/>
      <c r="J25" s="6" t="s">
        <v>309</v>
      </c>
      <c r="L25">
        <f t="shared" si="3"/>
        <v>109.95574287564276</v>
      </c>
      <c r="N25">
        <f t="shared" si="4"/>
        <v>4.3289662549465655</v>
      </c>
      <c r="O25" s="155">
        <f t="shared" si="2"/>
        <v>1.170878807656019</v>
      </c>
    </row>
    <row r="26" spans="1:15" x14ac:dyDescent="0.35">
      <c r="A26" s="6" t="s">
        <v>223</v>
      </c>
      <c r="B26" s="95" t="s">
        <v>222</v>
      </c>
      <c r="C26" s="6">
        <f>Axles!F9</f>
        <v>158.30000000000001</v>
      </c>
      <c r="D26" s="95">
        <f t="shared" si="5"/>
        <v>-0.15000000000000568</v>
      </c>
      <c r="E26" s="6">
        <v>158</v>
      </c>
      <c r="F26" s="6">
        <v>8</v>
      </c>
      <c r="G26" s="6">
        <v>40</v>
      </c>
      <c r="H26" s="6"/>
      <c r="I26" s="144" t="s">
        <v>668</v>
      </c>
      <c r="J26" s="6" t="s">
        <v>309</v>
      </c>
      <c r="L26">
        <f t="shared" si="3"/>
        <v>125.66370614359172</v>
      </c>
      <c r="N26">
        <f t="shared" si="4"/>
        <v>4.9473900056532178</v>
      </c>
      <c r="O26" s="155">
        <f t="shared" si="2"/>
        <v>1.1523826809080091</v>
      </c>
    </row>
    <row r="27" spans="1:15" x14ac:dyDescent="0.35">
      <c r="A27" s="6" t="s">
        <v>223</v>
      </c>
      <c r="B27" s="95" t="s">
        <v>222</v>
      </c>
      <c r="C27" s="6">
        <f>Axles!F9</f>
        <v>158.30000000000001</v>
      </c>
      <c r="D27" s="95">
        <f t="shared" si="5"/>
        <v>-0.15000000000000568</v>
      </c>
      <c r="E27" s="6">
        <v>158</v>
      </c>
      <c r="F27" s="6">
        <v>8</v>
      </c>
      <c r="G27" s="6">
        <v>45</v>
      </c>
      <c r="H27" s="6"/>
      <c r="I27" s="6"/>
      <c r="J27" s="6" t="s">
        <v>309</v>
      </c>
      <c r="L27">
        <f t="shared" si="3"/>
        <v>141.37166941154069</v>
      </c>
      <c r="N27">
        <f t="shared" si="4"/>
        <v>5.5658137563598702</v>
      </c>
      <c r="O27" s="155">
        <f t="shared" si="2"/>
        <v>1.1314204039269311</v>
      </c>
    </row>
    <row r="28" spans="1:15" x14ac:dyDescent="0.35">
      <c r="A28" s="6" t="s">
        <v>223</v>
      </c>
      <c r="B28" s="95" t="s">
        <v>222</v>
      </c>
      <c r="C28" s="6">
        <f>Axles!F9</f>
        <v>158.30000000000001</v>
      </c>
      <c r="D28" s="95">
        <f t="shared" si="5"/>
        <v>-0.15000000000000568</v>
      </c>
      <c r="E28" s="6">
        <v>158</v>
      </c>
      <c r="F28" s="6">
        <v>8</v>
      </c>
      <c r="G28" s="109">
        <v>55</v>
      </c>
      <c r="H28" s="109"/>
      <c r="I28" s="109" t="s">
        <v>670</v>
      </c>
      <c r="J28" s="6" t="s">
        <v>309</v>
      </c>
      <c r="L28">
        <f t="shared" si="3"/>
        <v>172.78759594743863</v>
      </c>
      <c r="N28">
        <f t="shared" si="4"/>
        <v>6.8026612577731749</v>
      </c>
      <c r="O28" s="155">
        <f t="shared" si="2"/>
        <v>1.0820973992655716</v>
      </c>
    </row>
    <row r="29" spans="1:15" x14ac:dyDescent="0.35">
      <c r="A29" s="6" t="s">
        <v>223</v>
      </c>
      <c r="B29" s="95" t="s">
        <v>222</v>
      </c>
      <c r="C29" s="6">
        <f>Axles!F9</f>
        <v>158.30000000000001</v>
      </c>
      <c r="D29" s="95">
        <f t="shared" si="5"/>
        <v>1.3499999999999943</v>
      </c>
      <c r="E29" s="6">
        <v>161</v>
      </c>
      <c r="F29" s="6">
        <v>8</v>
      </c>
      <c r="G29" s="6">
        <v>30</v>
      </c>
      <c r="H29" s="6"/>
      <c r="I29" s="6"/>
      <c r="J29" s="6" t="s">
        <v>309</v>
      </c>
      <c r="L29">
        <f t="shared" si="3"/>
        <v>94.247779607693786</v>
      </c>
      <c r="N29">
        <f t="shared" si="4"/>
        <v>3.7105425042399132</v>
      </c>
      <c r="O29" s="155">
        <f t="shared" si="2"/>
        <v>1.2341108996318824</v>
      </c>
    </row>
    <row r="30" spans="1:15" x14ac:dyDescent="0.35">
      <c r="A30" s="6" t="s">
        <v>223</v>
      </c>
      <c r="B30" s="95" t="s">
        <v>222</v>
      </c>
      <c r="C30" s="6">
        <f>Axles!F9</f>
        <v>158.30000000000001</v>
      </c>
      <c r="D30" s="95">
        <f t="shared" si="5"/>
        <v>1.3499999999999943</v>
      </c>
      <c r="E30" s="6">
        <v>161</v>
      </c>
      <c r="F30" s="6">
        <v>8</v>
      </c>
      <c r="G30" s="6">
        <v>35</v>
      </c>
      <c r="H30" s="6"/>
      <c r="I30" s="6"/>
      <c r="J30" s="6" t="s">
        <v>309</v>
      </c>
      <c r="L30">
        <f t="shared" si="3"/>
        <v>109.95574287564276</v>
      </c>
      <c r="N30">
        <f t="shared" si="4"/>
        <v>4.3289662549465655</v>
      </c>
      <c r="O30" s="155">
        <f t="shared" si="2"/>
        <v>1.2180809231169403</v>
      </c>
    </row>
    <row r="31" spans="1:15" x14ac:dyDescent="0.35">
      <c r="A31" s="6" t="s">
        <v>223</v>
      </c>
      <c r="B31" s="95" t="s">
        <v>222</v>
      </c>
      <c r="C31" s="6">
        <f>Axles!F9</f>
        <v>158.30000000000001</v>
      </c>
      <c r="D31" s="95">
        <f t="shared" si="5"/>
        <v>1.3499999999999943</v>
      </c>
      <c r="E31" s="6">
        <v>161</v>
      </c>
      <c r="F31" s="6">
        <v>8</v>
      </c>
      <c r="G31" s="109">
        <v>40</v>
      </c>
      <c r="H31" s="109"/>
      <c r="I31" s="109" t="s">
        <v>670</v>
      </c>
      <c r="J31" s="6" t="s">
        <v>309</v>
      </c>
      <c r="L31">
        <f t="shared" si="3"/>
        <v>125.66370614359172</v>
      </c>
      <c r="N31">
        <f t="shared" si="4"/>
        <v>4.9473900056532178</v>
      </c>
      <c r="O31" s="155">
        <f t="shared" si="2"/>
        <v>1.1995847963689306</v>
      </c>
    </row>
    <row r="32" spans="1:15" x14ac:dyDescent="0.35">
      <c r="A32" s="6" t="s">
        <v>223</v>
      </c>
      <c r="B32" s="95" t="s">
        <v>222</v>
      </c>
      <c r="C32" s="6">
        <f>Axles!F9</f>
        <v>158.30000000000001</v>
      </c>
      <c r="D32" s="95">
        <f t="shared" si="5"/>
        <v>1.3499999999999943</v>
      </c>
      <c r="E32" s="6">
        <v>161</v>
      </c>
      <c r="F32" s="6">
        <v>8</v>
      </c>
      <c r="G32" s="6">
        <v>45</v>
      </c>
      <c r="H32" s="6"/>
      <c r="I32" s="6"/>
      <c r="J32" s="6" t="s">
        <v>309</v>
      </c>
      <c r="L32">
        <f t="shared" si="3"/>
        <v>141.37166941154069</v>
      </c>
      <c r="N32">
        <f t="shared" si="4"/>
        <v>5.5658137563598702</v>
      </c>
      <c r="O32" s="155">
        <f t="shared" si="2"/>
        <v>1.1786225193878523</v>
      </c>
    </row>
    <row r="33" spans="1:15" x14ac:dyDescent="0.35">
      <c r="A33" s="6" t="s">
        <v>223</v>
      </c>
      <c r="B33" s="95" t="s">
        <v>222</v>
      </c>
      <c r="C33" s="6">
        <f>Axles!F9</f>
        <v>158.30000000000001</v>
      </c>
      <c r="D33" s="95">
        <f t="shared" si="5"/>
        <v>1.3499999999999943</v>
      </c>
      <c r="E33" s="6">
        <v>161</v>
      </c>
      <c r="F33" s="6">
        <v>8</v>
      </c>
      <c r="G33" s="109">
        <v>55</v>
      </c>
      <c r="H33" s="109"/>
      <c r="I33" s="109" t="s">
        <v>670</v>
      </c>
      <c r="J33" s="6" t="s">
        <v>309</v>
      </c>
      <c r="L33">
        <f t="shared" si="3"/>
        <v>172.78759594743863</v>
      </c>
      <c r="N33">
        <f t="shared" si="4"/>
        <v>6.8026612577731749</v>
      </c>
      <c r="O33" s="155">
        <f t="shared" si="2"/>
        <v>1.1292995147264928</v>
      </c>
    </row>
    <row r="34" spans="1:15" x14ac:dyDescent="0.35">
      <c r="A34" s="95" t="s">
        <v>225</v>
      </c>
      <c r="B34" s="95" t="s">
        <v>224</v>
      </c>
      <c r="C34" s="95">
        <f>Axles!F10</f>
        <v>181.1</v>
      </c>
      <c r="D34" s="95">
        <f>(E34-C34)/2</f>
        <v>-0.54999999999999716</v>
      </c>
      <c r="E34" s="6">
        <v>180</v>
      </c>
      <c r="F34" s="6">
        <v>8</v>
      </c>
      <c r="G34" s="6">
        <v>40</v>
      </c>
      <c r="H34" s="6"/>
      <c r="I34" s="6" t="s">
        <v>669</v>
      </c>
      <c r="J34" s="6" t="s">
        <v>309</v>
      </c>
      <c r="L34">
        <f t="shared" si="3"/>
        <v>125.66370614359172</v>
      </c>
      <c r="N34">
        <f t="shared" si="4"/>
        <v>4.9473900056532178</v>
      </c>
      <c r="O34" s="155">
        <f t="shared" si="2"/>
        <v>1.5191485435698804</v>
      </c>
    </row>
    <row r="35" spans="1:15" x14ac:dyDescent="0.35">
      <c r="A35" s="95" t="s">
        <v>225</v>
      </c>
      <c r="B35" s="95" t="s">
        <v>224</v>
      </c>
      <c r="C35" s="95">
        <f>Axles!F10</f>
        <v>181.1</v>
      </c>
      <c r="D35" s="95">
        <f t="shared" ref="D35:D51" si="6">(E35-C35)/2</f>
        <v>-0.54999999999999716</v>
      </c>
      <c r="E35" s="6">
        <v>180</v>
      </c>
      <c r="F35" s="6">
        <v>8</v>
      </c>
      <c r="G35" s="6">
        <v>45</v>
      </c>
      <c r="H35" s="6"/>
      <c r="I35" s="6"/>
      <c r="J35" s="6" t="s">
        <v>309</v>
      </c>
      <c r="L35">
        <f t="shared" si="3"/>
        <v>141.37166941154069</v>
      </c>
      <c r="N35">
        <f t="shared" si="4"/>
        <v>5.5658137563598702</v>
      </c>
      <c r="O35" s="155">
        <f t="shared" si="2"/>
        <v>1.4981862665888022</v>
      </c>
    </row>
    <row r="36" spans="1:15" x14ac:dyDescent="0.35">
      <c r="A36" s="95" t="s">
        <v>225</v>
      </c>
      <c r="B36" s="95" t="s">
        <v>224</v>
      </c>
      <c r="C36" s="95">
        <f>Axles!F10</f>
        <v>181.1</v>
      </c>
      <c r="D36" s="95">
        <f t="shared" si="6"/>
        <v>-0.54999999999999716</v>
      </c>
      <c r="E36" s="6">
        <v>180</v>
      </c>
      <c r="F36" s="6">
        <v>8</v>
      </c>
      <c r="G36" s="6">
        <v>50</v>
      </c>
      <c r="H36" s="6"/>
      <c r="I36" s="6"/>
      <c r="J36" s="6" t="s">
        <v>309</v>
      </c>
      <c r="L36">
        <f t="shared" si="3"/>
        <v>157.07963267948966</v>
      </c>
      <c r="N36">
        <f t="shared" si="4"/>
        <v>6.1842375070665225</v>
      </c>
      <c r="O36" s="155">
        <f t="shared" si="2"/>
        <v>1.4747578393746565</v>
      </c>
    </row>
    <row r="37" spans="1:15" x14ac:dyDescent="0.35">
      <c r="A37" s="95" t="s">
        <v>225</v>
      </c>
      <c r="B37" s="95" t="s">
        <v>224</v>
      </c>
      <c r="C37" s="95">
        <f>Axles!F10</f>
        <v>181.1</v>
      </c>
      <c r="D37" s="95">
        <f t="shared" si="6"/>
        <v>-0.54999999999999716</v>
      </c>
      <c r="E37" s="6">
        <v>180</v>
      </c>
      <c r="F37" s="6">
        <v>8</v>
      </c>
      <c r="G37" s="109">
        <v>55</v>
      </c>
      <c r="H37" s="109"/>
      <c r="I37" s="109" t="s">
        <v>671</v>
      </c>
      <c r="J37" s="6" t="s">
        <v>309</v>
      </c>
      <c r="L37">
        <f t="shared" si="3"/>
        <v>172.78759594743863</v>
      </c>
      <c r="N37">
        <f t="shared" si="4"/>
        <v>6.8026612577731749</v>
      </c>
      <c r="O37" s="155">
        <f t="shared" si="2"/>
        <v>1.4488632619274426</v>
      </c>
    </row>
    <row r="38" spans="1:15" x14ac:dyDescent="0.35">
      <c r="A38" s="95" t="s">
        <v>225</v>
      </c>
      <c r="B38" s="95" t="s">
        <v>224</v>
      </c>
      <c r="C38" s="95">
        <f>Axles!F10</f>
        <v>181.1</v>
      </c>
      <c r="D38" s="95">
        <f t="shared" si="6"/>
        <v>-0.54999999999999716</v>
      </c>
      <c r="E38" s="6">
        <v>180</v>
      </c>
      <c r="F38" s="6">
        <v>8</v>
      </c>
      <c r="G38" s="6">
        <v>60</v>
      </c>
      <c r="H38" s="6"/>
      <c r="I38" s="6"/>
      <c r="J38" s="6" t="s">
        <v>309</v>
      </c>
      <c r="L38">
        <f t="shared" si="3"/>
        <v>188.49555921538757</v>
      </c>
      <c r="N38">
        <f t="shared" si="4"/>
        <v>7.4210850084798263</v>
      </c>
      <c r="O38" s="155">
        <f t="shared" si="2"/>
        <v>1.4205025342471607</v>
      </c>
    </row>
    <row r="39" spans="1:15" x14ac:dyDescent="0.35">
      <c r="A39" s="95" t="s">
        <v>227</v>
      </c>
      <c r="B39" s="95" t="s">
        <v>226</v>
      </c>
      <c r="C39" s="95">
        <f>Axles!F11</f>
        <v>206.5</v>
      </c>
      <c r="D39" s="95">
        <f t="shared" si="6"/>
        <v>-3.75</v>
      </c>
      <c r="E39" s="6">
        <v>199</v>
      </c>
      <c r="F39" s="6">
        <v>8</v>
      </c>
      <c r="G39" s="6">
        <v>50</v>
      </c>
      <c r="H39" s="6"/>
      <c r="I39" s="6"/>
      <c r="J39" s="6" t="s">
        <v>309</v>
      </c>
      <c r="L39">
        <f t="shared" si="3"/>
        <v>157.07963267948966</v>
      </c>
      <c r="N39">
        <f t="shared" si="4"/>
        <v>6.1842375070665225</v>
      </c>
      <c r="O39" s="155">
        <f t="shared" si="2"/>
        <v>1.829932795941108</v>
      </c>
    </row>
    <row r="40" spans="1:15" x14ac:dyDescent="0.35">
      <c r="A40" s="95" t="s">
        <v>227</v>
      </c>
      <c r="B40" s="95" t="s">
        <v>226</v>
      </c>
      <c r="C40" s="95">
        <f>Axles!F11</f>
        <v>206.5</v>
      </c>
      <c r="D40" s="95">
        <f t="shared" si="6"/>
        <v>-3.75</v>
      </c>
      <c r="E40" s="6">
        <v>199</v>
      </c>
      <c r="F40" s="6">
        <v>8</v>
      </c>
      <c r="G40" s="6">
        <v>55</v>
      </c>
      <c r="H40" s="6"/>
      <c r="I40" s="6"/>
      <c r="J40" s="6" t="s">
        <v>309</v>
      </c>
      <c r="L40">
        <f t="shared" si="3"/>
        <v>172.78759594743863</v>
      </c>
      <c r="N40">
        <f t="shared" si="4"/>
        <v>6.8026612577731749</v>
      </c>
      <c r="O40" s="155">
        <f t="shared" si="2"/>
        <v>1.8040382184938941</v>
      </c>
    </row>
    <row r="41" spans="1:15" x14ac:dyDescent="0.35">
      <c r="A41" s="95" t="s">
        <v>227</v>
      </c>
      <c r="B41" s="95" t="s">
        <v>226</v>
      </c>
      <c r="C41" s="95">
        <f>Axles!F11</f>
        <v>206.5</v>
      </c>
      <c r="D41" s="95">
        <f t="shared" si="6"/>
        <v>-3.75</v>
      </c>
      <c r="E41" s="6">
        <v>199</v>
      </c>
      <c r="F41" s="6">
        <v>8</v>
      </c>
      <c r="G41" s="6">
        <v>60</v>
      </c>
      <c r="H41" s="6"/>
      <c r="I41" s="6"/>
      <c r="J41" s="6" t="s">
        <v>309</v>
      </c>
      <c r="L41">
        <f t="shared" si="3"/>
        <v>188.49555921538757</v>
      </c>
      <c r="N41">
        <f t="shared" si="4"/>
        <v>7.4210850084798263</v>
      </c>
      <c r="O41" s="155">
        <f t="shared" si="2"/>
        <v>1.7756774908136124</v>
      </c>
    </row>
    <row r="42" spans="1:15" x14ac:dyDescent="0.35">
      <c r="A42" s="95" t="s">
        <v>227</v>
      </c>
      <c r="B42" s="95" t="s">
        <v>226</v>
      </c>
      <c r="C42" s="95">
        <f>Axles!F11</f>
        <v>206.5</v>
      </c>
      <c r="D42" s="95">
        <f t="shared" si="6"/>
        <v>-1.75</v>
      </c>
      <c r="E42" s="6">
        <v>203</v>
      </c>
      <c r="F42" s="6">
        <v>8</v>
      </c>
      <c r="G42" s="6">
        <v>55</v>
      </c>
      <c r="H42" s="6"/>
      <c r="I42" s="6"/>
      <c r="J42" s="6" t="s">
        <v>309</v>
      </c>
      <c r="L42">
        <f t="shared" si="3"/>
        <v>172.78759594743863</v>
      </c>
      <c r="N42">
        <f t="shared" si="4"/>
        <v>6.8026612577731749</v>
      </c>
      <c r="O42" s="155">
        <f t="shared" si="2"/>
        <v>1.8833496099893607</v>
      </c>
    </row>
    <row r="43" spans="1:15" x14ac:dyDescent="0.35">
      <c r="A43" s="95" t="s">
        <v>227</v>
      </c>
      <c r="B43" s="95" t="s">
        <v>226</v>
      </c>
      <c r="C43" s="95">
        <f>Axles!F11</f>
        <v>206.5</v>
      </c>
      <c r="D43" s="95">
        <f t="shared" si="6"/>
        <v>-1.75</v>
      </c>
      <c r="E43" s="6">
        <v>203</v>
      </c>
      <c r="F43" s="6">
        <v>8</v>
      </c>
      <c r="G43" s="6">
        <v>60</v>
      </c>
      <c r="H43" s="6"/>
      <c r="I43" s="6"/>
      <c r="J43" s="6" t="s">
        <v>309</v>
      </c>
      <c r="L43">
        <f t="shared" si="3"/>
        <v>188.49555921538757</v>
      </c>
      <c r="N43">
        <f t="shared" si="4"/>
        <v>7.4210850084798263</v>
      </c>
      <c r="O43" s="155">
        <f t="shared" si="2"/>
        <v>1.8549888823090788</v>
      </c>
    </row>
    <row r="44" spans="1:15" x14ac:dyDescent="0.35">
      <c r="A44" s="95" t="s">
        <v>227</v>
      </c>
      <c r="B44" s="95" t="s">
        <v>226</v>
      </c>
      <c r="C44" s="95">
        <f>Axles!F11</f>
        <v>206.5</v>
      </c>
      <c r="D44" s="95">
        <f t="shared" si="6"/>
        <v>-0.25</v>
      </c>
      <c r="E44" s="6">
        <v>206</v>
      </c>
      <c r="F44" s="6">
        <v>8</v>
      </c>
      <c r="G44" s="6">
        <v>30</v>
      </c>
      <c r="H44" s="6"/>
      <c r="I44" s="6"/>
      <c r="J44" s="6" t="s">
        <v>309</v>
      </c>
      <c r="L44">
        <f t="shared" si="3"/>
        <v>94.247779607693786</v>
      </c>
      <c r="N44">
        <f t="shared" si="4"/>
        <v>3.7105425042399132</v>
      </c>
      <c r="O44" s="155">
        <f t="shared" si="2"/>
        <v>2.0486803216142384</v>
      </c>
    </row>
    <row r="45" spans="1:15" x14ac:dyDescent="0.35">
      <c r="A45" s="95" t="s">
        <v>227</v>
      </c>
      <c r="B45" s="95" t="s">
        <v>226</v>
      </c>
      <c r="C45" s="95">
        <f>Axles!F11</f>
        <v>206.5</v>
      </c>
      <c r="D45" s="95">
        <f t="shared" si="6"/>
        <v>-0.25</v>
      </c>
      <c r="E45" s="6">
        <v>206</v>
      </c>
      <c r="F45" s="6">
        <v>8</v>
      </c>
      <c r="G45" s="6">
        <v>40</v>
      </c>
      <c r="H45" s="6"/>
      <c r="I45" s="6"/>
      <c r="J45" s="6" t="s">
        <v>309</v>
      </c>
      <c r="L45">
        <f t="shared" si="3"/>
        <v>125.66370614359172</v>
      </c>
      <c r="N45">
        <f t="shared" si="4"/>
        <v>4.9473900056532178</v>
      </c>
      <c r="O45" s="155">
        <f t="shared" si="2"/>
        <v>2.0141542183512864</v>
      </c>
    </row>
    <row r="46" spans="1:15" x14ac:dyDescent="0.35">
      <c r="A46" s="95" t="s">
        <v>227</v>
      </c>
      <c r="B46" s="95" t="s">
        <v>226</v>
      </c>
      <c r="C46" s="95">
        <f>Axles!F11</f>
        <v>206.5</v>
      </c>
      <c r="D46" s="95">
        <f t="shared" si="6"/>
        <v>-0.25</v>
      </c>
      <c r="E46" s="6">
        <v>206</v>
      </c>
      <c r="F46" s="6">
        <v>8</v>
      </c>
      <c r="G46" s="6">
        <v>50</v>
      </c>
      <c r="H46" s="6"/>
      <c r="I46" s="6"/>
      <c r="J46" s="6" t="s">
        <v>309</v>
      </c>
      <c r="L46">
        <f t="shared" si="3"/>
        <v>157.07963267948966</v>
      </c>
      <c r="N46">
        <f t="shared" si="4"/>
        <v>6.1842375070665225</v>
      </c>
      <c r="O46" s="155">
        <f t="shared" si="2"/>
        <v>1.969763514156063</v>
      </c>
    </row>
    <row r="47" spans="1:15" x14ac:dyDescent="0.35">
      <c r="A47" s="95" t="s">
        <v>227</v>
      </c>
      <c r="B47" s="95" t="s">
        <v>226</v>
      </c>
      <c r="C47" s="95">
        <f>Axles!F11</f>
        <v>206.5</v>
      </c>
      <c r="D47" s="95">
        <f t="shared" si="6"/>
        <v>-0.25</v>
      </c>
      <c r="E47" s="6">
        <v>206</v>
      </c>
      <c r="F47" s="6">
        <v>8</v>
      </c>
      <c r="G47" s="6">
        <v>55</v>
      </c>
      <c r="H47" s="6"/>
      <c r="I47" s="6"/>
      <c r="J47" s="6" t="s">
        <v>309</v>
      </c>
      <c r="L47">
        <f t="shared" si="3"/>
        <v>172.78759594743863</v>
      </c>
      <c r="N47">
        <f t="shared" si="4"/>
        <v>6.8026612577731749</v>
      </c>
      <c r="O47" s="155">
        <f t="shared" si="2"/>
        <v>1.9438689367088489</v>
      </c>
    </row>
    <row r="48" spans="1:15" x14ac:dyDescent="0.35">
      <c r="A48" s="95" t="s">
        <v>227</v>
      </c>
      <c r="B48" s="95" t="s">
        <v>226</v>
      </c>
      <c r="C48" s="95">
        <f>Axles!F11</f>
        <v>206.5</v>
      </c>
      <c r="D48" s="95">
        <f t="shared" si="6"/>
        <v>-0.25</v>
      </c>
      <c r="E48" s="6">
        <v>206</v>
      </c>
      <c r="F48" s="6">
        <v>8</v>
      </c>
      <c r="G48" s="6">
        <v>60</v>
      </c>
      <c r="H48" s="6"/>
      <c r="I48" s="6"/>
      <c r="J48" s="6" t="s">
        <v>309</v>
      </c>
      <c r="L48">
        <f t="shared" si="3"/>
        <v>188.49555921538757</v>
      </c>
      <c r="N48">
        <f t="shared" si="4"/>
        <v>7.4210850084798263</v>
      </c>
      <c r="O48" s="155">
        <f t="shared" si="2"/>
        <v>1.9155082090285673</v>
      </c>
    </row>
    <row r="49" spans="1:15" x14ac:dyDescent="0.35">
      <c r="A49" s="1" t="s">
        <v>228</v>
      </c>
      <c r="B49" s="1" t="s">
        <v>676</v>
      </c>
      <c r="C49" s="1">
        <f>Axles!F12</f>
        <v>260.39999999999998</v>
      </c>
      <c r="D49" s="95">
        <f t="shared" si="6"/>
        <v>-1.6999999999999886</v>
      </c>
      <c r="E49" s="6">
        <v>257</v>
      </c>
      <c r="F49" s="6">
        <v>8</v>
      </c>
      <c r="G49" s="6">
        <v>55</v>
      </c>
      <c r="H49" s="6"/>
      <c r="I49" s="6"/>
      <c r="J49" s="6" t="s">
        <v>309</v>
      </c>
      <c r="L49">
        <f t="shared" si="3"/>
        <v>172.78759594743863</v>
      </c>
      <c r="N49">
        <f t="shared" si="4"/>
        <v>6.8026612577731749</v>
      </c>
      <c r="O49" s="155">
        <f t="shared" si="2"/>
        <v>3.1085330457775373</v>
      </c>
    </row>
    <row r="50" spans="1:15" x14ac:dyDescent="0.35">
      <c r="A50" s="1" t="s">
        <v>228</v>
      </c>
      <c r="B50" s="1" t="s">
        <v>676</v>
      </c>
      <c r="C50" s="1">
        <f>Axles!F12</f>
        <v>260.39999999999998</v>
      </c>
      <c r="D50" s="95">
        <f t="shared" si="6"/>
        <v>-0.69999999999998863</v>
      </c>
      <c r="E50" s="6">
        <v>259</v>
      </c>
      <c r="F50" s="6">
        <v>8</v>
      </c>
      <c r="G50" s="6">
        <v>50</v>
      </c>
      <c r="H50" s="6"/>
      <c r="I50" s="6"/>
      <c r="J50" s="6" t="s">
        <v>309</v>
      </c>
      <c r="L50">
        <f t="shared" si="3"/>
        <v>157.07963267948966</v>
      </c>
      <c r="N50">
        <f t="shared" si="4"/>
        <v>6.1842375070665225</v>
      </c>
      <c r="O50" s="155">
        <f t="shared" si="2"/>
        <v>3.185328964035274</v>
      </c>
    </row>
    <row r="51" spans="1:15" x14ac:dyDescent="0.35">
      <c r="A51" s="1" t="s">
        <v>228</v>
      </c>
      <c r="B51" s="1" t="s">
        <v>676</v>
      </c>
      <c r="C51" s="1">
        <f>Axles!F12</f>
        <v>260.39999999999998</v>
      </c>
      <c r="D51" s="95">
        <f t="shared" si="6"/>
        <v>-0.69999999999998863</v>
      </c>
      <c r="E51" s="6">
        <v>259</v>
      </c>
      <c r="F51" s="6">
        <v>8</v>
      </c>
      <c r="G51" s="156">
        <v>60</v>
      </c>
      <c r="H51" s="156"/>
      <c r="I51" s="156"/>
      <c r="J51" s="6" t="s">
        <v>309</v>
      </c>
      <c r="L51">
        <f t="shared" si="3"/>
        <v>188.49555921538757</v>
      </c>
      <c r="N51">
        <f t="shared" si="4"/>
        <v>7.4210850084798263</v>
      </c>
      <c r="O51" s="155">
        <f t="shared" si="2"/>
        <v>3.1310736589077783</v>
      </c>
    </row>
    <row r="52" spans="1:15" x14ac:dyDescent="0.35">
      <c r="A52" s="1" t="s">
        <v>228</v>
      </c>
      <c r="B52" s="1" t="s">
        <v>676</v>
      </c>
      <c r="C52" s="1">
        <f>Axles!F12</f>
        <v>260.39999999999998</v>
      </c>
      <c r="D52" s="95">
        <f t="shared" ref="D52" si="7">(E52-C52)/2</f>
        <v>-0.69999999999998863</v>
      </c>
      <c r="E52" s="6">
        <v>259</v>
      </c>
      <c r="F52" s="6">
        <v>8</v>
      </c>
      <c r="G52" s="156">
        <v>80</v>
      </c>
      <c r="H52" s="156"/>
      <c r="I52" s="156"/>
      <c r="J52" s="6" t="s">
        <v>309</v>
      </c>
      <c r="L52">
        <f t="shared" ref="L52" si="8">PI() * G52</f>
        <v>251.32741228718345</v>
      </c>
      <c r="N52">
        <f t="shared" ref="N52" si="9">L52/25.4</f>
        <v>9.8947800113064357</v>
      </c>
      <c r="O52" s="155">
        <f t="shared" ref="O52" si="10">((PI()/4) * (E52^2 - G52^2) * F52 * 0.00785)/1000</f>
        <v>2.9929692458559711</v>
      </c>
    </row>
    <row r="53" spans="1:15" x14ac:dyDescent="0.35">
      <c r="A53" s="1" t="s">
        <v>527</v>
      </c>
      <c r="B53" s="1" t="s">
        <v>483</v>
      </c>
      <c r="C53" s="6">
        <f>Axles!F13</f>
        <v>257</v>
      </c>
      <c r="D53" s="95">
        <f t="shared" ref="D53" si="11">(E53-C53)/2</f>
        <v>1.5</v>
      </c>
      <c r="E53" s="6">
        <v>260</v>
      </c>
      <c r="F53" s="6">
        <v>8</v>
      </c>
      <c r="G53" s="6">
        <v>60</v>
      </c>
      <c r="J53" s="6" t="s">
        <v>309</v>
      </c>
      <c r="L53">
        <f t="shared" si="3"/>
        <v>188.49555921538757</v>
      </c>
      <c r="N53">
        <f t="shared" si="4"/>
        <v>7.4210850084798263</v>
      </c>
      <c r="O53" s="155">
        <f t="shared" si="2"/>
        <v>3.1566722983270239</v>
      </c>
    </row>
    <row r="54" spans="1:15" x14ac:dyDescent="0.35">
      <c r="A54" s="1" t="s">
        <v>527</v>
      </c>
      <c r="B54" s="1" t="s">
        <v>483</v>
      </c>
      <c r="C54" s="6">
        <f>Axles!F13</f>
        <v>257</v>
      </c>
      <c r="D54" s="95">
        <f t="shared" ref="D54" si="12">(E54-C54)/2</f>
        <v>1.5</v>
      </c>
      <c r="E54" s="6">
        <v>260</v>
      </c>
      <c r="F54" s="6">
        <v>8</v>
      </c>
      <c r="G54" s="6">
        <v>80</v>
      </c>
      <c r="J54" s="6" t="s">
        <v>309</v>
      </c>
      <c r="L54">
        <f t="shared" si="3"/>
        <v>251.32741228718345</v>
      </c>
      <c r="N54">
        <f t="shared" si="4"/>
        <v>9.8947800113064357</v>
      </c>
      <c r="O54" s="155">
        <f t="shared" si="2"/>
        <v>3.0185678852752167</v>
      </c>
    </row>
    <row r="59" spans="1:15" x14ac:dyDescent="0.35">
      <c r="A59" s="60"/>
      <c r="B59" s="60"/>
      <c r="C59" s="60"/>
      <c r="D59" s="60"/>
      <c r="E59" s="60"/>
      <c r="F59" s="60"/>
      <c r="G59" s="60"/>
      <c r="H59" s="60"/>
      <c r="I59" s="60"/>
      <c r="J59" s="60"/>
    </row>
    <row r="60" spans="1:15" x14ac:dyDescent="0.35">
      <c r="A60" s="6" t="s">
        <v>477</v>
      </c>
      <c r="B60" s="6"/>
      <c r="D60" s="6"/>
      <c r="E60" s="6">
        <v>93</v>
      </c>
      <c r="F60" s="6">
        <v>4</v>
      </c>
      <c r="G60" s="6">
        <v>30</v>
      </c>
      <c r="H60" s="6"/>
      <c r="I60" s="6"/>
      <c r="J60" s="6" t="s">
        <v>237</v>
      </c>
    </row>
    <row r="61" spans="1:15" x14ac:dyDescent="0.35">
      <c r="A61" s="6" t="s">
        <v>476</v>
      </c>
      <c r="B61" s="6"/>
      <c r="D61" s="6"/>
      <c r="E61" s="6">
        <v>97</v>
      </c>
      <c r="F61" s="6">
        <v>4</v>
      </c>
      <c r="G61" s="6">
        <v>30</v>
      </c>
      <c r="H61" s="6"/>
      <c r="I61" s="6"/>
      <c r="J61" s="6" t="s">
        <v>237</v>
      </c>
    </row>
    <row r="62" spans="1:15" x14ac:dyDescent="0.35">
      <c r="A62" s="6"/>
      <c r="B62" s="6"/>
      <c r="D62" s="6"/>
      <c r="E62" s="6">
        <v>120</v>
      </c>
      <c r="F62" s="6">
        <v>5</v>
      </c>
      <c r="G62" s="6">
        <v>30</v>
      </c>
      <c r="H62" s="6"/>
      <c r="I62" s="6"/>
      <c r="J62" s="6" t="s">
        <v>237</v>
      </c>
    </row>
    <row r="63" spans="1:15" x14ac:dyDescent="0.35">
      <c r="A63" s="6"/>
      <c r="B63" s="6"/>
      <c r="D63" s="6"/>
      <c r="E63" s="6">
        <v>128</v>
      </c>
      <c r="F63" s="6">
        <v>5</v>
      </c>
      <c r="G63" s="6">
        <v>30</v>
      </c>
      <c r="H63" s="6"/>
      <c r="I63" s="6"/>
      <c r="J63" s="6" t="s">
        <v>237</v>
      </c>
    </row>
    <row r="64" spans="1:15" x14ac:dyDescent="0.35">
      <c r="A64" s="6"/>
      <c r="B64" s="6"/>
      <c r="D64" s="6"/>
      <c r="E64" s="6">
        <v>133</v>
      </c>
      <c r="F64" s="6">
        <v>5</v>
      </c>
      <c r="G64" s="6">
        <v>30</v>
      </c>
      <c r="H64" s="6"/>
      <c r="I64" s="6"/>
      <c r="J64" s="6" t="s">
        <v>237</v>
      </c>
    </row>
    <row r="65" spans="1:10" x14ac:dyDescent="0.35">
      <c r="A65" s="6"/>
      <c r="B65" s="6"/>
      <c r="D65" s="6"/>
      <c r="E65" s="6">
        <v>157</v>
      </c>
      <c r="F65" s="6">
        <v>5</v>
      </c>
      <c r="G65" s="6">
        <v>30</v>
      </c>
      <c r="H65" s="6"/>
      <c r="I65" s="6"/>
      <c r="J65" s="6" t="s">
        <v>237</v>
      </c>
    </row>
    <row r="66" spans="1:10" x14ac:dyDescent="0.35">
      <c r="A66" s="6" t="s">
        <v>477</v>
      </c>
      <c r="B66" s="6"/>
      <c r="D66" s="6"/>
      <c r="E66" s="6">
        <v>93</v>
      </c>
      <c r="F66" s="6">
        <v>4</v>
      </c>
      <c r="G66" s="6">
        <v>40</v>
      </c>
      <c r="H66" s="6"/>
      <c r="I66" s="6"/>
      <c r="J66" s="6" t="s">
        <v>237</v>
      </c>
    </row>
    <row r="67" spans="1:10" x14ac:dyDescent="0.35">
      <c r="A67" s="6" t="s">
        <v>476</v>
      </c>
      <c r="B67" s="6"/>
      <c r="D67" s="6"/>
      <c r="E67" s="6">
        <v>97</v>
      </c>
      <c r="F67" s="6">
        <v>4</v>
      </c>
      <c r="G67" s="6">
        <v>40</v>
      </c>
      <c r="H67" s="6"/>
      <c r="I67" s="6"/>
      <c r="J67" s="6" t="s">
        <v>237</v>
      </c>
    </row>
    <row r="68" spans="1:10" x14ac:dyDescent="0.35">
      <c r="A68" s="6"/>
      <c r="B68" s="6"/>
      <c r="D68" s="6"/>
      <c r="E68" s="6">
        <v>120</v>
      </c>
      <c r="F68" s="6">
        <v>5</v>
      </c>
      <c r="G68" s="6">
        <v>40</v>
      </c>
      <c r="H68" s="6"/>
      <c r="I68" s="6"/>
      <c r="J68" s="6" t="s">
        <v>237</v>
      </c>
    </row>
    <row r="69" spans="1:10" x14ac:dyDescent="0.35">
      <c r="A69" s="6"/>
      <c r="B69" s="6"/>
      <c r="D69" s="6"/>
      <c r="E69" s="6">
        <v>128</v>
      </c>
      <c r="F69" s="6">
        <v>5</v>
      </c>
      <c r="G69" s="6">
        <v>40</v>
      </c>
      <c r="H69" s="6"/>
      <c r="I69" s="6"/>
      <c r="J69" s="6" t="s">
        <v>237</v>
      </c>
    </row>
    <row r="70" spans="1:10" x14ac:dyDescent="0.35">
      <c r="A70" s="6"/>
      <c r="B70" s="6"/>
      <c r="D70" s="6"/>
      <c r="E70" s="6">
        <v>133</v>
      </c>
      <c r="F70" s="6">
        <v>5</v>
      </c>
      <c r="G70" s="6">
        <v>40</v>
      </c>
      <c r="H70" s="6"/>
      <c r="I70" s="6"/>
      <c r="J70" s="6" t="s">
        <v>237</v>
      </c>
    </row>
    <row r="71" spans="1:10" x14ac:dyDescent="0.35">
      <c r="A71" s="6"/>
      <c r="B71" s="6"/>
      <c r="D71" s="6"/>
      <c r="E71" s="6">
        <v>157</v>
      </c>
      <c r="F71" s="6">
        <v>6</v>
      </c>
      <c r="G71" s="6">
        <v>40</v>
      </c>
      <c r="H71" s="6"/>
      <c r="I71" s="6"/>
      <c r="J71" s="6" t="s">
        <v>237</v>
      </c>
    </row>
    <row r="72" spans="1:10" x14ac:dyDescent="0.35">
      <c r="A72" s="6"/>
      <c r="B72" s="6"/>
      <c r="D72" s="6"/>
      <c r="E72" s="6">
        <v>182</v>
      </c>
      <c r="F72" s="6">
        <v>6</v>
      </c>
      <c r="G72" s="6">
        <v>40</v>
      </c>
      <c r="H72" s="6"/>
      <c r="I72" s="6"/>
      <c r="J72" s="6" t="s">
        <v>237</v>
      </c>
    </row>
    <row r="73" spans="1:10" x14ac:dyDescent="0.35">
      <c r="A73" s="6"/>
      <c r="B73" s="6"/>
      <c r="D73" s="6"/>
      <c r="E73" s="6">
        <v>133</v>
      </c>
      <c r="F73" s="6">
        <v>8</v>
      </c>
      <c r="G73" s="6">
        <v>55</v>
      </c>
      <c r="H73" s="6"/>
      <c r="I73" s="6"/>
      <c r="J73" s="6" t="s">
        <v>237</v>
      </c>
    </row>
    <row r="74" spans="1:10" x14ac:dyDescent="0.35">
      <c r="A74" s="6"/>
      <c r="B74" s="6"/>
      <c r="D74" s="6"/>
      <c r="E74" s="6">
        <v>157</v>
      </c>
      <c r="F74" s="6">
        <v>8</v>
      </c>
      <c r="G74" s="6">
        <v>55</v>
      </c>
      <c r="H74" s="6"/>
      <c r="I74" s="6"/>
      <c r="J74" s="6" t="s">
        <v>237</v>
      </c>
    </row>
    <row r="75" spans="1:10" x14ac:dyDescent="0.35">
      <c r="A75" s="6"/>
      <c r="B75" s="6"/>
      <c r="D75" s="6"/>
      <c r="E75" s="6">
        <v>182</v>
      </c>
      <c r="F75" s="6">
        <v>8</v>
      </c>
      <c r="G75" s="6">
        <v>55</v>
      </c>
      <c r="H75" s="6"/>
      <c r="I75" s="6"/>
      <c r="J75" s="6" t="s">
        <v>237</v>
      </c>
    </row>
    <row r="76" spans="1:10" x14ac:dyDescent="0.35">
      <c r="A76" s="6"/>
      <c r="B76" s="6"/>
      <c r="D76" s="6"/>
      <c r="E76" s="6"/>
      <c r="G76" s="6"/>
      <c r="H76" s="6"/>
      <c r="I76" s="6"/>
      <c r="J76" s="6"/>
    </row>
    <row r="77" spans="1:10" x14ac:dyDescent="0.35">
      <c r="A77" s="6"/>
      <c r="B77" s="6"/>
      <c r="D77" s="6"/>
      <c r="E77" s="6"/>
      <c r="G77" s="6"/>
      <c r="H77" s="6"/>
      <c r="I77" s="6"/>
      <c r="J77" s="6"/>
    </row>
    <row r="78" spans="1:10" x14ac:dyDescent="0.35">
      <c r="A78" s="6"/>
      <c r="B78" s="6"/>
      <c r="D78" s="6"/>
      <c r="E78" s="6">
        <v>94</v>
      </c>
      <c r="G78" s="6">
        <v>30</v>
      </c>
      <c r="H78" s="6"/>
      <c r="I78" s="6" t="s">
        <v>235</v>
      </c>
      <c r="J78" s="6" t="s">
        <v>236</v>
      </c>
    </row>
  </sheetData>
  <phoneticPr fontId="1"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7DDB-B6D9-4CBA-9145-50EF6FDCE517}">
  <dimension ref="A1:AA153"/>
  <sheetViews>
    <sheetView zoomScale="55" zoomScaleNormal="55" workbookViewId="0">
      <pane ySplit="1" topLeftCell="A63" activePane="bottomLeft" state="frozen"/>
      <selection pane="bottomLeft" activeCell="F75" sqref="F75"/>
    </sheetView>
  </sheetViews>
  <sheetFormatPr defaultRowHeight="14.5" x14ac:dyDescent="0.35"/>
  <cols>
    <col min="1" max="1" width="28.1796875" style="3" customWidth="1"/>
    <col min="2" max="2" width="12.81640625" style="3" customWidth="1"/>
    <col min="3" max="3" width="19.453125" style="1" customWidth="1"/>
    <col min="4" max="5" width="17.453125" style="1" customWidth="1"/>
    <col min="6" max="6" width="13.1796875" style="1" customWidth="1"/>
    <col min="7" max="7" width="13.81640625" style="1" customWidth="1"/>
    <col min="8" max="8" width="19.453125" style="1" customWidth="1"/>
    <col min="9" max="9" width="19.81640625" style="1" bestFit="1" customWidth="1"/>
    <col min="10" max="10" width="12.1796875" style="1" customWidth="1"/>
    <col min="11" max="11" width="14.1796875" style="1" customWidth="1"/>
    <col min="12" max="12" width="16.81640625" style="1" customWidth="1"/>
    <col min="13" max="14" width="19.453125" style="1" customWidth="1"/>
    <col min="15" max="15" width="21.453125" style="6" customWidth="1"/>
    <col min="16" max="16" width="13.81640625" style="1" customWidth="1"/>
    <col min="17" max="17" width="14.1796875" style="1" customWidth="1"/>
    <col min="18" max="18" width="10.54296875" style="6" customWidth="1"/>
    <col min="19" max="19" width="25" style="6" customWidth="1"/>
    <col min="20" max="20" width="12.1796875" customWidth="1"/>
    <col min="21" max="21" width="12" style="105" bestFit="1" customWidth="1"/>
    <col min="22" max="22" width="24.453125" customWidth="1"/>
  </cols>
  <sheetData>
    <row r="1" spans="1:27" s="11" customFormat="1" ht="40" customHeight="1" x14ac:dyDescent="0.35">
      <c r="A1" s="9" t="s">
        <v>0</v>
      </c>
      <c r="B1" s="9" t="s">
        <v>133</v>
      </c>
      <c r="C1" s="10" t="s">
        <v>238</v>
      </c>
      <c r="D1" s="10" t="s">
        <v>239</v>
      </c>
      <c r="E1" s="10" t="s">
        <v>240</v>
      </c>
      <c r="F1" s="10" t="s">
        <v>241</v>
      </c>
      <c r="G1" s="10" t="s">
        <v>242</v>
      </c>
      <c r="H1" s="10" t="s">
        <v>243</v>
      </c>
      <c r="I1" s="10" t="s">
        <v>244</v>
      </c>
      <c r="J1" s="10" t="s">
        <v>245</v>
      </c>
      <c r="K1" s="10" t="s">
        <v>246</v>
      </c>
      <c r="L1" s="10" t="s">
        <v>247</v>
      </c>
      <c r="M1" s="10" t="s">
        <v>248</v>
      </c>
      <c r="N1" s="10" t="s">
        <v>249</v>
      </c>
      <c r="O1" s="47" t="s">
        <v>254</v>
      </c>
      <c r="P1" s="10" t="s">
        <v>250</v>
      </c>
      <c r="Q1" s="10" t="s">
        <v>251</v>
      </c>
      <c r="R1" s="10" t="s">
        <v>252</v>
      </c>
      <c r="S1" s="47" t="s">
        <v>253</v>
      </c>
      <c r="T1" s="11" t="s">
        <v>491</v>
      </c>
      <c r="U1" s="159" t="s">
        <v>744</v>
      </c>
      <c r="V1" s="11" t="s">
        <v>255</v>
      </c>
      <c r="W1" s="11" t="s">
        <v>625</v>
      </c>
      <c r="X1" s="11" t="s">
        <v>626</v>
      </c>
      <c r="Y1" s="11" t="s">
        <v>627</v>
      </c>
      <c r="Z1" s="11" t="s">
        <v>628</v>
      </c>
      <c r="AA1" s="11" t="s">
        <v>629</v>
      </c>
    </row>
    <row r="2" spans="1:27" ht="40" customHeight="1" x14ac:dyDescent="0.35">
      <c r="A2" s="3" t="s">
        <v>256</v>
      </c>
      <c r="B2" s="3" t="s">
        <v>237</v>
      </c>
      <c r="C2" s="1">
        <v>0</v>
      </c>
      <c r="D2" s="1">
        <v>50</v>
      </c>
      <c r="E2" s="1" t="s">
        <v>156</v>
      </c>
      <c r="F2" s="1">
        <v>12</v>
      </c>
      <c r="G2" s="1">
        <v>230</v>
      </c>
      <c r="H2" s="1" t="s">
        <v>257</v>
      </c>
      <c r="I2" s="1">
        <v>26</v>
      </c>
      <c r="J2" s="1">
        <v>605</v>
      </c>
      <c r="K2" s="1">
        <v>45</v>
      </c>
      <c r="L2" s="1" t="s">
        <v>258</v>
      </c>
      <c r="M2" s="1" t="s">
        <v>22</v>
      </c>
      <c r="N2" s="1" t="s">
        <v>55</v>
      </c>
      <c r="O2" s="6">
        <v>22</v>
      </c>
      <c r="Q2" s="51">
        <v>3</v>
      </c>
      <c r="R2" s="6">
        <v>310</v>
      </c>
    </row>
    <row r="3" spans="1:27" ht="40" customHeight="1" x14ac:dyDescent="0.35">
      <c r="A3" s="3" t="s">
        <v>259</v>
      </c>
      <c r="B3" s="3" t="s">
        <v>237</v>
      </c>
      <c r="C3" s="1">
        <v>0</v>
      </c>
      <c r="D3" s="1">
        <v>50</v>
      </c>
      <c r="E3" s="1" t="s">
        <v>156</v>
      </c>
      <c r="F3" s="1">
        <v>12</v>
      </c>
      <c r="G3" s="1">
        <v>230</v>
      </c>
      <c r="H3" s="1" t="s">
        <v>257</v>
      </c>
      <c r="I3" s="1">
        <v>23</v>
      </c>
      <c r="J3" s="1">
        <v>544</v>
      </c>
      <c r="K3" s="1">
        <v>45</v>
      </c>
      <c r="L3" s="1" t="s">
        <v>258</v>
      </c>
      <c r="M3" s="1" t="s">
        <v>22</v>
      </c>
      <c r="N3" s="1" t="s">
        <v>22</v>
      </c>
      <c r="O3" s="6">
        <v>22</v>
      </c>
      <c r="Q3" s="51">
        <v>3.3</v>
      </c>
      <c r="R3" s="6">
        <v>310</v>
      </c>
    </row>
    <row r="4" spans="1:27" ht="40" customHeight="1" x14ac:dyDescent="0.35">
      <c r="A4" s="3" t="s">
        <v>260</v>
      </c>
      <c r="B4" s="3" t="s">
        <v>237</v>
      </c>
      <c r="C4" s="1">
        <v>50.01</v>
      </c>
      <c r="D4" s="1">
        <v>100</v>
      </c>
      <c r="E4" s="1" t="s">
        <v>156</v>
      </c>
      <c r="F4" s="1">
        <v>12</v>
      </c>
      <c r="G4" s="1">
        <v>230</v>
      </c>
      <c r="H4" s="1" t="s">
        <v>257</v>
      </c>
      <c r="I4" s="1">
        <v>32</v>
      </c>
      <c r="K4" s="1">
        <v>59</v>
      </c>
      <c r="L4" s="1" t="s">
        <v>258</v>
      </c>
      <c r="M4" s="1" t="s">
        <v>22</v>
      </c>
      <c r="N4" s="1" t="s">
        <v>55</v>
      </c>
      <c r="O4" s="6">
        <v>22</v>
      </c>
      <c r="Q4" s="51">
        <v>5</v>
      </c>
      <c r="R4" s="6">
        <v>345</v>
      </c>
    </row>
    <row r="5" spans="1:27" ht="40" customHeight="1" x14ac:dyDescent="0.35">
      <c r="A5" s="3" t="s">
        <v>261</v>
      </c>
      <c r="B5" s="3" t="s">
        <v>237</v>
      </c>
      <c r="C5" s="1">
        <v>50.01</v>
      </c>
      <c r="D5" s="1">
        <v>100</v>
      </c>
      <c r="E5" s="1" t="s">
        <v>156</v>
      </c>
      <c r="F5" s="1">
        <v>12</v>
      </c>
      <c r="G5" s="1">
        <v>230</v>
      </c>
      <c r="H5" s="1" t="s">
        <v>257</v>
      </c>
      <c r="I5" s="1">
        <v>41.5</v>
      </c>
      <c r="K5" s="1">
        <v>59</v>
      </c>
      <c r="L5" s="1" t="s">
        <v>258</v>
      </c>
      <c r="M5" s="1" t="s">
        <v>22</v>
      </c>
      <c r="N5" s="1" t="s">
        <v>22</v>
      </c>
      <c r="O5" s="6">
        <v>22</v>
      </c>
      <c r="Q5" s="51">
        <v>5.2</v>
      </c>
      <c r="R5" s="6">
        <v>345</v>
      </c>
    </row>
    <row r="6" spans="1:27" ht="40" customHeight="1" x14ac:dyDescent="0.35">
      <c r="A6" s="3" t="s">
        <v>262</v>
      </c>
      <c r="B6" s="3" t="s">
        <v>237</v>
      </c>
      <c r="C6" s="1">
        <v>100.01</v>
      </c>
      <c r="D6" s="1">
        <v>150</v>
      </c>
      <c r="E6" s="1" t="s">
        <v>156</v>
      </c>
      <c r="F6" s="1">
        <v>10</v>
      </c>
      <c r="G6" s="1">
        <v>230</v>
      </c>
      <c r="H6" s="1" t="s">
        <v>257</v>
      </c>
      <c r="I6" s="1">
        <v>30</v>
      </c>
      <c r="K6" s="1">
        <v>59</v>
      </c>
      <c r="L6" s="1" t="s">
        <v>258</v>
      </c>
      <c r="M6" s="1" t="s">
        <v>22</v>
      </c>
      <c r="N6" s="1" t="s">
        <v>22</v>
      </c>
      <c r="O6" s="6">
        <v>22</v>
      </c>
      <c r="Q6" s="51">
        <v>8.3000000000000007</v>
      </c>
      <c r="R6" s="6">
        <v>390</v>
      </c>
    </row>
    <row r="7" spans="1:27" ht="40" customHeight="1" x14ac:dyDescent="0.35">
      <c r="A7" s="3" t="s">
        <v>263</v>
      </c>
      <c r="B7" s="3" t="s">
        <v>237</v>
      </c>
      <c r="C7" s="1">
        <v>150.01</v>
      </c>
      <c r="D7" s="1">
        <v>230</v>
      </c>
      <c r="E7" s="1" t="s">
        <v>156</v>
      </c>
      <c r="F7" s="1">
        <v>6</v>
      </c>
      <c r="G7" s="1">
        <v>230</v>
      </c>
      <c r="H7" s="1" t="s">
        <v>257</v>
      </c>
      <c r="I7" s="1">
        <v>48.5</v>
      </c>
      <c r="K7" s="1">
        <v>92</v>
      </c>
      <c r="L7" s="1" t="s">
        <v>258</v>
      </c>
      <c r="M7" s="1" t="s">
        <v>22</v>
      </c>
      <c r="N7" s="1" t="s">
        <v>22</v>
      </c>
      <c r="O7" s="6">
        <v>22</v>
      </c>
      <c r="Q7" s="51">
        <v>12</v>
      </c>
      <c r="R7" s="6">
        <v>570</v>
      </c>
    </row>
    <row r="8" spans="1:27" ht="40" customHeight="1" x14ac:dyDescent="0.35">
      <c r="A8" s="3" t="s">
        <v>264</v>
      </c>
      <c r="B8" s="3" t="s">
        <v>237</v>
      </c>
      <c r="C8" s="1">
        <v>230.01</v>
      </c>
      <c r="D8" s="1">
        <v>350</v>
      </c>
      <c r="E8" s="1" t="s">
        <v>156</v>
      </c>
      <c r="F8" s="1">
        <v>7</v>
      </c>
      <c r="G8" s="1">
        <v>230</v>
      </c>
      <c r="H8" s="1" t="s">
        <v>257</v>
      </c>
      <c r="I8" s="1">
        <v>48.5</v>
      </c>
      <c r="K8" s="1">
        <v>92</v>
      </c>
      <c r="L8" s="1" t="s">
        <v>258</v>
      </c>
      <c r="M8" s="1" t="s">
        <v>22</v>
      </c>
      <c r="N8" s="1" t="s">
        <v>22</v>
      </c>
      <c r="O8" s="6">
        <v>22</v>
      </c>
      <c r="Q8" s="51">
        <v>14</v>
      </c>
      <c r="R8" s="6">
        <v>670</v>
      </c>
    </row>
    <row r="9" spans="1:27" ht="40" customHeight="1" x14ac:dyDescent="0.35">
      <c r="A9" s="3" t="s">
        <v>639</v>
      </c>
      <c r="B9" s="3" t="s">
        <v>298</v>
      </c>
      <c r="C9" s="1">
        <f>D8+0.01</f>
        <v>350.01</v>
      </c>
      <c r="D9" s="1">
        <v>500</v>
      </c>
      <c r="E9" s="1" t="s">
        <v>156</v>
      </c>
      <c r="F9" s="1">
        <v>7</v>
      </c>
      <c r="G9" s="1">
        <v>230</v>
      </c>
      <c r="H9" s="1" t="s">
        <v>257</v>
      </c>
      <c r="I9" s="1">
        <v>65</v>
      </c>
      <c r="K9" s="1">
        <v>119.5</v>
      </c>
      <c r="M9" s="1" t="s">
        <v>22</v>
      </c>
      <c r="N9" s="1" t="s">
        <v>22</v>
      </c>
      <c r="O9" s="6">
        <v>28</v>
      </c>
      <c r="Q9" s="51"/>
      <c r="R9" s="6">
        <v>1650</v>
      </c>
    </row>
    <row r="10" spans="1:27" ht="40" customHeight="1" x14ac:dyDescent="0.35">
      <c r="A10" s="3" t="s">
        <v>266</v>
      </c>
      <c r="B10" s="3" t="s">
        <v>267</v>
      </c>
      <c r="C10" s="1">
        <f>D8+0.01</f>
        <v>350.01</v>
      </c>
      <c r="D10" s="1">
        <v>450</v>
      </c>
      <c r="E10" s="1" t="s">
        <v>156</v>
      </c>
      <c r="F10" s="1">
        <v>8</v>
      </c>
      <c r="G10" s="1">
        <v>230</v>
      </c>
      <c r="H10" s="1" t="s">
        <v>257</v>
      </c>
      <c r="I10" s="1">
        <v>85</v>
      </c>
      <c r="K10" s="1">
        <v>89</v>
      </c>
      <c r="L10" s="1" t="s">
        <v>258</v>
      </c>
      <c r="M10" s="1" t="s">
        <v>22</v>
      </c>
      <c r="N10" s="1" t="s">
        <v>55</v>
      </c>
      <c r="Q10" s="51">
        <v>16</v>
      </c>
      <c r="R10" s="6">
        <v>1200</v>
      </c>
    </row>
    <row r="11" spans="1:27" ht="40" customHeight="1" x14ac:dyDescent="0.35">
      <c r="A11" s="3" t="s">
        <v>268</v>
      </c>
      <c r="B11" s="3" t="s">
        <v>267</v>
      </c>
      <c r="C11" s="1">
        <f>D10+0.01</f>
        <v>450.01</v>
      </c>
      <c r="D11" s="1">
        <v>600</v>
      </c>
      <c r="E11" s="1" t="s">
        <v>156</v>
      </c>
      <c r="F11" s="1">
        <v>9</v>
      </c>
      <c r="G11" s="1">
        <v>230</v>
      </c>
      <c r="H11" s="1" t="s">
        <v>257</v>
      </c>
      <c r="I11" s="1">
        <v>83</v>
      </c>
      <c r="K11" s="1">
        <v>89</v>
      </c>
      <c r="L11" s="1" t="s">
        <v>258</v>
      </c>
      <c r="M11" s="1" t="s">
        <v>22</v>
      </c>
      <c r="N11" s="1" t="s">
        <v>55</v>
      </c>
      <c r="Q11" s="51">
        <v>19</v>
      </c>
      <c r="R11" s="6">
        <v>920</v>
      </c>
    </row>
    <row r="12" spans="1:27" s="102" customFormat="1" ht="40" customHeight="1" x14ac:dyDescent="0.35">
      <c r="A12" s="99" t="s">
        <v>265</v>
      </c>
      <c r="B12" s="99" t="s">
        <v>265</v>
      </c>
      <c r="C12" s="99" t="s">
        <v>265</v>
      </c>
      <c r="D12" s="99" t="s">
        <v>265</v>
      </c>
      <c r="E12" s="100"/>
      <c r="F12" s="100"/>
      <c r="G12" s="100"/>
      <c r="H12" s="101" t="s">
        <v>461</v>
      </c>
      <c r="I12" s="100"/>
      <c r="J12" s="100"/>
      <c r="K12" s="100"/>
      <c r="L12" s="100"/>
      <c r="M12" s="100"/>
      <c r="N12" s="101" t="s">
        <v>461</v>
      </c>
      <c r="O12" s="103"/>
      <c r="P12" s="100"/>
      <c r="Q12" s="100"/>
      <c r="R12" s="103"/>
      <c r="S12" s="103"/>
      <c r="U12" s="160"/>
    </row>
    <row r="13" spans="1:27" s="56" customFormat="1" ht="40" customHeight="1" x14ac:dyDescent="0.35">
      <c r="A13" s="3" t="s">
        <v>269</v>
      </c>
      <c r="B13" s="3" t="s">
        <v>270</v>
      </c>
      <c r="C13" s="1">
        <v>0</v>
      </c>
      <c r="D13" s="1">
        <v>10</v>
      </c>
      <c r="E13" s="1" t="s">
        <v>156</v>
      </c>
      <c r="F13" s="1">
        <v>32</v>
      </c>
      <c r="G13" s="1">
        <v>230</v>
      </c>
      <c r="H13" s="1" t="s">
        <v>257</v>
      </c>
      <c r="I13" s="1">
        <v>23</v>
      </c>
      <c r="J13" s="1">
        <v>555</v>
      </c>
      <c r="K13" s="1">
        <v>48</v>
      </c>
      <c r="L13" s="1" t="s">
        <v>258</v>
      </c>
      <c r="M13" s="1" t="s">
        <v>22</v>
      </c>
      <c r="N13" s="1" t="s">
        <v>55</v>
      </c>
      <c r="O13" s="1">
        <v>46</v>
      </c>
      <c r="P13" s="1"/>
      <c r="Q13" s="1">
        <v>2.44</v>
      </c>
      <c r="R13" s="1">
        <v>160</v>
      </c>
      <c r="S13" s="1"/>
      <c r="U13" s="105"/>
    </row>
    <row r="14" spans="1:27" s="56" customFormat="1" ht="40" customHeight="1" x14ac:dyDescent="0.35">
      <c r="A14" s="3" t="s">
        <v>271</v>
      </c>
      <c r="B14" s="3" t="s">
        <v>270</v>
      </c>
      <c r="C14" s="1">
        <f t="shared" ref="C14:C26" si="0">D13+0.01</f>
        <v>10.01</v>
      </c>
      <c r="D14" s="1">
        <v>20</v>
      </c>
      <c r="E14" s="1" t="s">
        <v>156</v>
      </c>
      <c r="F14" s="1">
        <v>17</v>
      </c>
      <c r="G14" s="1">
        <v>230</v>
      </c>
      <c r="H14" s="1" t="s">
        <v>257</v>
      </c>
      <c r="I14" s="1">
        <v>28</v>
      </c>
      <c r="J14" s="1">
        <v>774</v>
      </c>
      <c r="K14" s="1">
        <v>48</v>
      </c>
      <c r="L14" s="1" t="s">
        <v>258</v>
      </c>
      <c r="M14" s="1" t="s">
        <v>22</v>
      </c>
      <c r="N14" s="1" t="s">
        <v>22</v>
      </c>
      <c r="O14" s="1">
        <v>34</v>
      </c>
      <c r="P14" s="1"/>
      <c r="Q14" s="1">
        <v>2.76</v>
      </c>
      <c r="R14" s="1">
        <v>160</v>
      </c>
      <c r="S14" s="1"/>
      <c r="U14" s="105"/>
    </row>
    <row r="15" spans="1:27" s="56" customFormat="1" ht="40" customHeight="1" x14ac:dyDescent="0.35">
      <c r="A15" s="3" t="s">
        <v>497</v>
      </c>
      <c r="B15" s="3" t="s">
        <v>270</v>
      </c>
      <c r="C15" s="1">
        <f t="shared" si="0"/>
        <v>20.010000000000002</v>
      </c>
      <c r="D15" s="1">
        <v>25</v>
      </c>
      <c r="E15" s="1" t="s">
        <v>156</v>
      </c>
      <c r="F15" s="1">
        <v>17</v>
      </c>
      <c r="G15" s="1">
        <v>230</v>
      </c>
      <c r="H15" s="1" t="s">
        <v>257</v>
      </c>
      <c r="I15" s="1"/>
      <c r="J15" s="1">
        <v>663</v>
      </c>
      <c r="K15" s="1">
        <v>48</v>
      </c>
      <c r="L15" s="1" t="s">
        <v>258</v>
      </c>
      <c r="M15" s="1" t="s">
        <v>22</v>
      </c>
      <c r="N15" s="1" t="s">
        <v>55</v>
      </c>
      <c r="O15" s="1">
        <v>46</v>
      </c>
      <c r="P15" s="1"/>
      <c r="Q15" s="1">
        <v>3.09</v>
      </c>
      <c r="R15" s="1">
        <v>180</v>
      </c>
      <c r="S15" s="1"/>
      <c r="U15" s="105"/>
    </row>
    <row r="16" spans="1:27" s="56" customFormat="1" ht="40" customHeight="1" x14ac:dyDescent="0.35">
      <c r="A16" s="56" t="s">
        <v>272</v>
      </c>
      <c r="B16" s="3" t="s">
        <v>270</v>
      </c>
      <c r="C16" s="1">
        <f>D15+0.01</f>
        <v>25.01</v>
      </c>
      <c r="D16" s="1">
        <v>30</v>
      </c>
      <c r="E16" s="1" t="s">
        <v>156</v>
      </c>
      <c r="F16" s="1">
        <v>12</v>
      </c>
      <c r="G16" s="1">
        <v>230</v>
      </c>
      <c r="H16" s="1" t="s">
        <v>257</v>
      </c>
      <c r="I16" s="1"/>
      <c r="J16" s="1"/>
      <c r="K16" s="1">
        <v>48</v>
      </c>
      <c r="L16" s="1" t="s">
        <v>258</v>
      </c>
      <c r="M16" s="1" t="s">
        <v>22</v>
      </c>
      <c r="N16" s="1" t="s">
        <v>22</v>
      </c>
      <c r="O16" s="1">
        <v>46</v>
      </c>
      <c r="Q16" s="1">
        <v>3.2</v>
      </c>
      <c r="R16" s="1">
        <v>240</v>
      </c>
    </row>
    <row r="17" spans="1:21" s="56" customFormat="1" ht="40" customHeight="1" x14ac:dyDescent="0.35">
      <c r="A17" s="56" t="s">
        <v>273</v>
      </c>
      <c r="B17" s="3" t="s">
        <v>270</v>
      </c>
      <c r="C17" s="1">
        <f>C16</f>
        <v>25.01</v>
      </c>
      <c r="D17" s="1">
        <v>30</v>
      </c>
      <c r="E17" s="1" t="s">
        <v>156</v>
      </c>
      <c r="F17" s="1">
        <v>17</v>
      </c>
      <c r="G17" s="1">
        <v>230</v>
      </c>
      <c r="H17" s="1" t="s">
        <v>257</v>
      </c>
      <c r="I17" s="1"/>
      <c r="J17" s="1"/>
      <c r="K17" s="1">
        <v>48</v>
      </c>
      <c r="L17" s="1" t="s">
        <v>258</v>
      </c>
      <c r="M17" s="1" t="s">
        <v>22</v>
      </c>
      <c r="N17" s="1" t="s">
        <v>22</v>
      </c>
      <c r="O17" s="1">
        <v>34</v>
      </c>
      <c r="Q17" s="1">
        <v>3.2</v>
      </c>
      <c r="R17" s="1">
        <v>240</v>
      </c>
    </row>
    <row r="18" spans="1:21" s="56" customFormat="1" ht="40" customHeight="1" x14ac:dyDescent="0.35">
      <c r="A18" s="3" t="s">
        <v>274</v>
      </c>
      <c r="B18" s="3" t="s">
        <v>270</v>
      </c>
      <c r="C18" s="1">
        <f>D16+0.01</f>
        <v>30.01</v>
      </c>
      <c r="D18" s="1">
        <v>35</v>
      </c>
      <c r="E18" s="1" t="s">
        <v>156</v>
      </c>
      <c r="F18" s="1">
        <v>17</v>
      </c>
      <c r="G18" s="1">
        <v>230</v>
      </c>
      <c r="H18" s="1" t="s">
        <v>257</v>
      </c>
      <c r="I18" s="1"/>
      <c r="J18" s="1"/>
      <c r="K18" s="1">
        <v>48</v>
      </c>
      <c r="L18" s="1" t="s">
        <v>258</v>
      </c>
      <c r="M18" s="1" t="s">
        <v>22</v>
      </c>
      <c r="N18" s="1" t="s">
        <v>55</v>
      </c>
      <c r="O18" s="1">
        <v>46</v>
      </c>
      <c r="P18" s="1"/>
      <c r="Q18" s="1">
        <v>3.38</v>
      </c>
      <c r="R18" s="1">
        <v>270</v>
      </c>
      <c r="S18" s="1"/>
      <c r="U18" s="105"/>
    </row>
    <row r="19" spans="1:21" s="56" customFormat="1" ht="40" customHeight="1" x14ac:dyDescent="0.35">
      <c r="A19" s="3" t="s">
        <v>275</v>
      </c>
      <c r="B19" s="3" t="s">
        <v>270</v>
      </c>
      <c r="C19" s="1">
        <f t="shared" si="0"/>
        <v>35.01</v>
      </c>
      <c r="D19" s="1">
        <v>40</v>
      </c>
      <c r="E19" s="1" t="s">
        <v>156</v>
      </c>
      <c r="F19" s="1">
        <v>17</v>
      </c>
      <c r="G19" s="1">
        <v>230</v>
      </c>
      <c r="H19" s="1" t="s">
        <v>257</v>
      </c>
      <c r="I19" s="1"/>
      <c r="J19" s="1"/>
      <c r="K19" s="1">
        <v>48</v>
      </c>
      <c r="L19" s="1" t="s">
        <v>258</v>
      </c>
      <c r="M19" s="1" t="s">
        <v>22</v>
      </c>
      <c r="N19" s="1" t="s">
        <v>22</v>
      </c>
      <c r="O19" s="1">
        <v>34</v>
      </c>
      <c r="P19" s="1"/>
      <c r="Q19" s="1">
        <v>3.38</v>
      </c>
      <c r="R19" s="1">
        <v>270</v>
      </c>
      <c r="S19" s="1"/>
      <c r="U19" s="105"/>
    </row>
    <row r="20" spans="1:21" s="56" customFormat="1" ht="40" customHeight="1" x14ac:dyDescent="0.35">
      <c r="A20" s="3" t="s">
        <v>276</v>
      </c>
      <c r="B20" s="3" t="s">
        <v>270</v>
      </c>
      <c r="C20" s="1">
        <f t="shared" si="0"/>
        <v>40.01</v>
      </c>
      <c r="D20" s="1">
        <v>50</v>
      </c>
      <c r="E20" s="1" t="s">
        <v>156</v>
      </c>
      <c r="F20" s="1">
        <v>12</v>
      </c>
      <c r="G20" s="1">
        <v>230</v>
      </c>
      <c r="H20" s="1" t="s">
        <v>257</v>
      </c>
      <c r="I20" s="1"/>
      <c r="J20" s="1"/>
      <c r="K20" s="1">
        <v>48</v>
      </c>
      <c r="L20" s="1" t="s">
        <v>258</v>
      </c>
      <c r="M20" s="1" t="s">
        <v>22</v>
      </c>
      <c r="N20" s="1" t="s">
        <v>55</v>
      </c>
      <c r="O20" s="1">
        <v>46</v>
      </c>
      <c r="P20" s="1"/>
      <c r="Q20" s="1">
        <v>3.09</v>
      </c>
      <c r="R20" s="1">
        <v>240</v>
      </c>
      <c r="S20" s="1"/>
      <c r="U20" s="105"/>
    </row>
    <row r="21" spans="1:21" s="56" customFormat="1" ht="40" customHeight="1" x14ac:dyDescent="0.35">
      <c r="A21" s="3" t="s">
        <v>277</v>
      </c>
      <c r="B21" s="3" t="s">
        <v>270</v>
      </c>
      <c r="C21" s="1">
        <f t="shared" si="0"/>
        <v>50.01</v>
      </c>
      <c r="D21" s="1">
        <v>55</v>
      </c>
      <c r="E21" s="1" t="s">
        <v>156</v>
      </c>
      <c r="F21" s="1">
        <v>17</v>
      </c>
      <c r="G21" s="1">
        <v>230</v>
      </c>
      <c r="H21" s="1" t="s">
        <v>257</v>
      </c>
      <c r="I21" s="1"/>
      <c r="J21" s="1">
        <v>800</v>
      </c>
      <c r="K21" s="1">
        <v>60</v>
      </c>
      <c r="L21" s="1" t="s">
        <v>258</v>
      </c>
      <c r="M21" s="1" t="s">
        <v>22</v>
      </c>
      <c r="N21" s="1" t="s">
        <v>22</v>
      </c>
      <c r="O21" s="1">
        <v>34</v>
      </c>
      <c r="P21" s="1"/>
      <c r="Q21" s="1">
        <v>4.17</v>
      </c>
      <c r="R21" s="1">
        <v>290</v>
      </c>
      <c r="S21" s="1"/>
      <c r="U21" s="105"/>
    </row>
    <row r="22" spans="1:21" s="56" customFormat="1" ht="40" customHeight="1" x14ac:dyDescent="0.35">
      <c r="A22" s="3" t="s">
        <v>278</v>
      </c>
      <c r="B22" s="3" t="s">
        <v>270</v>
      </c>
      <c r="C22" s="1">
        <f t="shared" si="0"/>
        <v>55.01</v>
      </c>
      <c r="D22" s="1">
        <v>60</v>
      </c>
      <c r="E22" s="1" t="s">
        <v>156</v>
      </c>
      <c r="F22" s="1">
        <v>12</v>
      </c>
      <c r="G22" s="1">
        <v>230</v>
      </c>
      <c r="H22" s="1" t="s">
        <v>257</v>
      </c>
      <c r="I22" s="1"/>
      <c r="J22" s="1">
        <v>646</v>
      </c>
      <c r="K22" s="1">
        <v>60</v>
      </c>
      <c r="L22" s="1" t="s">
        <v>258</v>
      </c>
      <c r="M22" s="1" t="s">
        <v>22</v>
      </c>
      <c r="N22" s="1" t="s">
        <v>22</v>
      </c>
      <c r="O22" s="1">
        <v>34</v>
      </c>
      <c r="P22" s="1"/>
      <c r="Q22" s="1">
        <v>3.92</v>
      </c>
      <c r="R22" s="1">
        <v>320</v>
      </c>
      <c r="S22" s="1"/>
      <c r="U22" s="105"/>
    </row>
    <row r="23" spans="1:21" s="56" customFormat="1" ht="40" customHeight="1" x14ac:dyDescent="0.35">
      <c r="A23" s="3" t="s">
        <v>279</v>
      </c>
      <c r="B23" s="3" t="s">
        <v>270</v>
      </c>
      <c r="C23" s="1">
        <f>D22+0.01</f>
        <v>60.01</v>
      </c>
      <c r="D23" s="1">
        <v>80</v>
      </c>
      <c r="E23" s="1" t="s">
        <v>156</v>
      </c>
      <c r="F23" s="1">
        <v>12</v>
      </c>
      <c r="G23" s="1">
        <v>230</v>
      </c>
      <c r="H23" s="1" t="s">
        <v>257</v>
      </c>
      <c r="I23" s="1"/>
      <c r="J23" s="1"/>
      <c r="K23" s="1">
        <v>60</v>
      </c>
      <c r="L23" s="1" t="s">
        <v>258</v>
      </c>
      <c r="M23" s="1" t="s">
        <v>22</v>
      </c>
      <c r="N23" s="1" t="s">
        <v>22</v>
      </c>
      <c r="O23" s="1">
        <v>34</v>
      </c>
      <c r="P23" s="1"/>
      <c r="Q23" s="1">
        <v>4.1900000000000004</v>
      </c>
      <c r="R23" s="1">
        <v>290</v>
      </c>
      <c r="S23" s="1"/>
      <c r="U23" s="105"/>
    </row>
    <row r="24" spans="1:21" s="56" customFormat="1" ht="40" customHeight="1" x14ac:dyDescent="0.35">
      <c r="A24" s="3" t="s">
        <v>280</v>
      </c>
      <c r="B24" s="3" t="s">
        <v>270</v>
      </c>
      <c r="C24" s="1">
        <f t="shared" si="0"/>
        <v>80.010000000000005</v>
      </c>
      <c r="D24" s="1">
        <v>85</v>
      </c>
      <c r="E24" s="1" t="s">
        <v>156</v>
      </c>
      <c r="F24" s="1">
        <v>17</v>
      </c>
      <c r="G24" s="1">
        <v>230</v>
      </c>
      <c r="H24" s="1" t="s">
        <v>257</v>
      </c>
      <c r="I24" s="1"/>
      <c r="J24" s="1"/>
      <c r="K24" s="1">
        <v>60</v>
      </c>
      <c r="L24" s="1" t="s">
        <v>258</v>
      </c>
      <c r="M24" s="1" t="s">
        <v>22</v>
      </c>
      <c r="N24" s="1" t="s">
        <v>55</v>
      </c>
      <c r="O24" s="1">
        <v>34</v>
      </c>
      <c r="P24" s="1"/>
      <c r="Q24" s="1">
        <v>4.45</v>
      </c>
      <c r="R24" s="1">
        <v>450</v>
      </c>
      <c r="S24" s="1"/>
      <c r="U24" s="105"/>
    </row>
    <row r="25" spans="1:21" s="56" customFormat="1" ht="40" customHeight="1" x14ac:dyDescent="0.35">
      <c r="A25" s="3" t="s">
        <v>281</v>
      </c>
      <c r="B25" s="3" t="s">
        <v>270</v>
      </c>
      <c r="C25" s="1">
        <f t="shared" si="0"/>
        <v>85.01</v>
      </c>
      <c r="D25" s="1">
        <v>100</v>
      </c>
      <c r="E25" s="1" t="s">
        <v>156</v>
      </c>
      <c r="F25" s="1">
        <v>12</v>
      </c>
      <c r="G25" s="1">
        <v>230</v>
      </c>
      <c r="H25" s="1" t="s">
        <v>257</v>
      </c>
      <c r="I25" s="1"/>
      <c r="J25" s="1">
        <v>681</v>
      </c>
      <c r="K25" s="1">
        <v>60</v>
      </c>
      <c r="L25" s="1" t="s">
        <v>258</v>
      </c>
      <c r="M25" s="1" t="s">
        <v>22</v>
      </c>
      <c r="N25" s="1" t="s">
        <v>22</v>
      </c>
      <c r="O25" s="1">
        <v>34</v>
      </c>
      <c r="P25" s="1"/>
      <c r="Q25" s="1">
        <v>4.68</v>
      </c>
      <c r="R25" s="1">
        <v>410</v>
      </c>
      <c r="S25" s="1"/>
      <c r="U25" s="105"/>
    </row>
    <row r="26" spans="1:21" s="56" customFormat="1" ht="40" customHeight="1" x14ac:dyDescent="0.35">
      <c r="A26" s="3" t="s">
        <v>282</v>
      </c>
      <c r="B26" s="3" t="s">
        <v>270</v>
      </c>
      <c r="C26" s="1">
        <f t="shared" si="0"/>
        <v>100.01</v>
      </c>
      <c r="D26" s="1">
        <v>120</v>
      </c>
      <c r="E26" s="1" t="s">
        <v>156</v>
      </c>
      <c r="F26" s="1">
        <v>12</v>
      </c>
      <c r="G26" s="1">
        <v>230</v>
      </c>
      <c r="H26" s="1" t="s">
        <v>257</v>
      </c>
      <c r="I26" s="1"/>
      <c r="J26" s="1">
        <v>681</v>
      </c>
      <c r="K26" s="1">
        <v>60</v>
      </c>
      <c r="L26" s="1" t="s">
        <v>258</v>
      </c>
      <c r="M26" s="1" t="s">
        <v>22</v>
      </c>
      <c r="N26" s="1" t="s">
        <v>22</v>
      </c>
      <c r="O26" s="1">
        <v>34</v>
      </c>
      <c r="P26" s="1"/>
      <c r="Q26" s="1">
        <v>4.45</v>
      </c>
      <c r="R26" s="1">
        <v>450</v>
      </c>
      <c r="S26" s="1"/>
      <c r="U26" s="105"/>
    </row>
    <row r="27" spans="1:21" s="102" customFormat="1" ht="40" customHeight="1" x14ac:dyDescent="0.35">
      <c r="A27" s="99" t="s">
        <v>265</v>
      </c>
      <c r="B27" s="99" t="s">
        <v>265</v>
      </c>
      <c r="C27" s="99" t="s">
        <v>265</v>
      </c>
      <c r="D27" s="99" t="s">
        <v>265</v>
      </c>
      <c r="E27" s="100"/>
      <c r="F27" s="100"/>
      <c r="G27" s="100"/>
      <c r="H27" s="101" t="s">
        <v>461</v>
      </c>
      <c r="I27" s="100"/>
      <c r="J27" s="100"/>
      <c r="K27" s="100"/>
      <c r="L27" s="100"/>
      <c r="M27" s="100"/>
      <c r="N27" s="101" t="s">
        <v>461</v>
      </c>
      <c r="O27" s="103"/>
      <c r="P27" s="100"/>
      <c r="Q27" s="100"/>
      <c r="R27" s="103"/>
      <c r="S27" s="103"/>
      <c r="U27" s="160"/>
    </row>
    <row r="28" spans="1:21" s="102" customFormat="1" ht="40" customHeight="1" x14ac:dyDescent="0.35">
      <c r="A28" s="99" t="s">
        <v>265</v>
      </c>
      <c r="B28" s="99" t="s">
        <v>265</v>
      </c>
      <c r="C28" s="100"/>
      <c r="D28" s="100"/>
      <c r="E28" s="100"/>
      <c r="F28" s="100"/>
      <c r="G28" s="100"/>
      <c r="H28" s="101" t="s">
        <v>461</v>
      </c>
      <c r="I28" s="100"/>
      <c r="J28" s="100"/>
      <c r="K28" s="100"/>
      <c r="L28" s="100"/>
      <c r="M28" s="100"/>
      <c r="N28" s="101" t="s">
        <v>461</v>
      </c>
      <c r="O28" s="103"/>
      <c r="P28" s="100"/>
      <c r="Q28" s="100"/>
      <c r="R28" s="103"/>
      <c r="S28" s="103"/>
      <c r="U28" s="160"/>
    </row>
    <row r="29" spans="1:21" ht="40" customHeight="1" x14ac:dyDescent="0.35">
      <c r="A29" s="3" t="s">
        <v>284</v>
      </c>
      <c r="B29" s="3" t="s">
        <v>237</v>
      </c>
      <c r="C29" s="2">
        <v>0</v>
      </c>
      <c r="D29" s="2">
        <v>170</v>
      </c>
      <c r="E29" s="1" t="s">
        <v>156</v>
      </c>
      <c r="F29" s="1">
        <v>12</v>
      </c>
      <c r="G29" s="1">
        <v>415</v>
      </c>
      <c r="H29" s="1" t="s">
        <v>283</v>
      </c>
      <c r="I29" s="1" t="s">
        <v>258</v>
      </c>
      <c r="K29" s="1" t="s">
        <v>258</v>
      </c>
      <c r="L29" s="1">
        <v>30</v>
      </c>
      <c r="M29" s="1" t="s">
        <v>55</v>
      </c>
      <c r="N29" s="1" t="s">
        <v>22</v>
      </c>
      <c r="R29" s="6">
        <v>900</v>
      </c>
      <c r="S29" s="6" t="s">
        <v>285</v>
      </c>
    </row>
    <row r="30" spans="1:21" ht="40" customHeight="1" x14ac:dyDescent="0.35">
      <c r="A30" s="3" t="s">
        <v>286</v>
      </c>
      <c r="B30" s="3" t="s">
        <v>237</v>
      </c>
      <c r="C30" s="2">
        <v>170.01</v>
      </c>
      <c r="D30" s="2">
        <v>260</v>
      </c>
      <c r="E30" s="1" t="s">
        <v>156</v>
      </c>
      <c r="F30" s="1">
        <v>12</v>
      </c>
      <c r="G30" s="1">
        <v>415</v>
      </c>
      <c r="H30" s="1" t="s">
        <v>283</v>
      </c>
      <c r="I30" s="1" t="s">
        <v>258</v>
      </c>
      <c r="K30" s="1" t="s">
        <v>258</v>
      </c>
      <c r="L30" s="1">
        <v>40</v>
      </c>
      <c r="M30" s="1" t="s">
        <v>55</v>
      </c>
      <c r="N30" s="1" t="s">
        <v>22</v>
      </c>
      <c r="R30" s="6">
        <v>900</v>
      </c>
      <c r="S30" s="6" t="s">
        <v>287</v>
      </c>
    </row>
    <row r="31" spans="1:21" ht="40" customHeight="1" x14ac:dyDescent="0.35">
      <c r="A31" s="3" t="s">
        <v>288</v>
      </c>
      <c r="B31" s="3" t="s">
        <v>237</v>
      </c>
      <c r="C31" s="2">
        <v>260.01</v>
      </c>
      <c r="D31" s="2">
        <v>350</v>
      </c>
      <c r="E31" s="1" t="s">
        <v>156</v>
      </c>
      <c r="F31" s="1">
        <v>12</v>
      </c>
      <c r="G31" s="1">
        <v>415</v>
      </c>
      <c r="H31" s="1" t="s">
        <v>283</v>
      </c>
      <c r="I31" s="1" t="s">
        <v>258</v>
      </c>
      <c r="K31" s="1" t="s">
        <v>258</v>
      </c>
      <c r="L31" s="1">
        <v>40</v>
      </c>
      <c r="M31" s="1" t="s">
        <v>55</v>
      </c>
      <c r="N31" s="1" t="s">
        <v>22</v>
      </c>
      <c r="R31" s="6">
        <v>900</v>
      </c>
      <c r="S31" s="6" t="s">
        <v>289</v>
      </c>
    </row>
    <row r="32" spans="1:21" ht="40" customHeight="1" x14ac:dyDescent="0.35">
      <c r="A32" s="3" t="s">
        <v>290</v>
      </c>
      <c r="B32" s="3" t="s">
        <v>237</v>
      </c>
      <c r="C32" s="2">
        <v>351.01</v>
      </c>
      <c r="D32" s="2">
        <v>500</v>
      </c>
      <c r="E32" s="1" t="s">
        <v>156</v>
      </c>
      <c r="F32" s="1">
        <v>12</v>
      </c>
      <c r="G32" s="1">
        <v>415</v>
      </c>
      <c r="H32" s="1" t="s">
        <v>283</v>
      </c>
      <c r="I32" s="1" t="s">
        <v>258</v>
      </c>
      <c r="K32" s="1" t="s">
        <v>258</v>
      </c>
      <c r="L32" s="1">
        <v>40</v>
      </c>
      <c r="M32" s="1" t="s">
        <v>55</v>
      </c>
      <c r="N32" s="1" t="s">
        <v>22</v>
      </c>
      <c r="R32" s="6">
        <v>900</v>
      </c>
      <c r="S32" s="6" t="s">
        <v>291</v>
      </c>
    </row>
    <row r="33" spans="1:21" ht="40" customHeight="1" x14ac:dyDescent="0.35">
      <c r="A33" s="3" t="s">
        <v>292</v>
      </c>
      <c r="B33" s="3" t="s">
        <v>237</v>
      </c>
      <c r="C33" s="2">
        <v>500.01</v>
      </c>
      <c r="D33" s="2">
        <v>650</v>
      </c>
      <c r="E33" s="1" t="s">
        <v>156</v>
      </c>
      <c r="F33" s="1">
        <v>12</v>
      </c>
      <c r="G33" s="1">
        <v>415</v>
      </c>
      <c r="H33" s="1" t="s">
        <v>283</v>
      </c>
      <c r="I33" s="1" t="s">
        <v>258</v>
      </c>
      <c r="K33" s="1" t="s">
        <v>258</v>
      </c>
      <c r="L33" s="1">
        <v>55</v>
      </c>
      <c r="M33" s="1" t="s">
        <v>55</v>
      </c>
      <c r="N33" s="1" t="s">
        <v>22</v>
      </c>
      <c r="R33" s="6">
        <v>1800</v>
      </c>
      <c r="S33" s="6" t="s">
        <v>293</v>
      </c>
    </row>
    <row r="34" spans="1:21" ht="40" customHeight="1" x14ac:dyDescent="0.35">
      <c r="A34" s="3" t="s">
        <v>294</v>
      </c>
      <c r="B34" s="3" t="s">
        <v>237</v>
      </c>
      <c r="C34" s="2">
        <v>650.01</v>
      </c>
      <c r="D34" s="2">
        <v>750</v>
      </c>
      <c r="E34" s="1" t="s">
        <v>156</v>
      </c>
      <c r="F34" s="1">
        <v>12</v>
      </c>
      <c r="G34" s="1">
        <v>415</v>
      </c>
      <c r="H34" s="1" t="s">
        <v>283</v>
      </c>
      <c r="I34" s="1" t="s">
        <v>258</v>
      </c>
      <c r="K34" s="1" t="s">
        <v>258</v>
      </c>
      <c r="L34" s="1">
        <v>55</v>
      </c>
      <c r="M34" s="1" t="s">
        <v>55</v>
      </c>
      <c r="N34" s="1" t="s">
        <v>22</v>
      </c>
      <c r="R34" s="6">
        <v>1800</v>
      </c>
      <c r="S34" s="6" t="s">
        <v>295</v>
      </c>
    </row>
    <row r="35" spans="1:21" ht="40" customHeight="1" x14ac:dyDescent="0.35">
      <c r="A35" s="3" t="s">
        <v>296</v>
      </c>
      <c r="B35" s="3" t="s">
        <v>237</v>
      </c>
      <c r="C35" s="2">
        <v>750.01</v>
      </c>
      <c r="D35" s="2">
        <v>1000</v>
      </c>
      <c r="E35" s="1" t="s">
        <v>156</v>
      </c>
      <c r="F35" s="1">
        <v>9</v>
      </c>
      <c r="G35" s="1">
        <v>415</v>
      </c>
      <c r="H35" s="1" t="s">
        <v>283</v>
      </c>
      <c r="I35" s="1" t="s">
        <v>258</v>
      </c>
      <c r="K35" s="1" t="s">
        <v>258</v>
      </c>
      <c r="L35" s="1">
        <v>55</v>
      </c>
      <c r="M35" s="1" t="s">
        <v>55</v>
      </c>
      <c r="N35" s="1" t="s">
        <v>22</v>
      </c>
      <c r="R35" s="6">
        <v>2500</v>
      </c>
      <c r="S35" s="6" t="s">
        <v>297</v>
      </c>
    </row>
    <row r="36" spans="1:21" s="102" customFormat="1" ht="40" customHeight="1" x14ac:dyDescent="0.35">
      <c r="A36" s="99" t="s">
        <v>265</v>
      </c>
      <c r="B36" s="99" t="s">
        <v>265</v>
      </c>
      <c r="C36" s="99" t="s">
        <v>265</v>
      </c>
      <c r="D36" s="99" t="s">
        <v>265</v>
      </c>
      <c r="E36" s="100"/>
      <c r="F36" s="100"/>
      <c r="G36" s="100"/>
      <c r="H36" s="101" t="s">
        <v>461</v>
      </c>
      <c r="I36" s="100"/>
      <c r="J36" s="100"/>
      <c r="K36" s="100"/>
      <c r="L36" s="100"/>
      <c r="M36" s="100"/>
      <c r="N36" s="101" t="s">
        <v>461</v>
      </c>
      <c r="O36" s="103"/>
      <c r="P36" s="100"/>
      <c r="Q36" s="100"/>
      <c r="R36" s="103"/>
      <c r="S36" s="103"/>
      <c r="U36" s="160"/>
    </row>
    <row r="37" spans="1:21" s="1" customFormat="1" ht="40" customHeight="1" x14ac:dyDescent="0.35">
      <c r="A37" s="3" t="s">
        <v>505</v>
      </c>
      <c r="B37" s="1" t="s">
        <v>298</v>
      </c>
      <c r="C37" s="2">
        <v>0</v>
      </c>
      <c r="D37" s="1">
        <v>150</v>
      </c>
      <c r="E37" s="1" t="s">
        <v>156</v>
      </c>
      <c r="F37" s="1">
        <v>12</v>
      </c>
      <c r="G37" s="1">
        <v>415</v>
      </c>
      <c r="H37" s="1" t="s">
        <v>283</v>
      </c>
      <c r="I37" s="1" t="s">
        <v>258</v>
      </c>
      <c r="K37" s="1" t="s">
        <v>258</v>
      </c>
      <c r="L37" s="1">
        <v>30</v>
      </c>
      <c r="M37" s="1" t="s">
        <v>55</v>
      </c>
      <c r="N37" s="1" t="s">
        <v>22</v>
      </c>
      <c r="P37" s="1">
        <v>30</v>
      </c>
      <c r="R37" s="1">
        <v>550</v>
      </c>
      <c r="S37" s="51"/>
      <c r="U37" s="107"/>
    </row>
    <row r="38" spans="1:21" s="1" customFormat="1" ht="40" customHeight="1" x14ac:dyDescent="0.35">
      <c r="A38" s="3" t="s">
        <v>504</v>
      </c>
      <c r="B38" s="1" t="s">
        <v>298</v>
      </c>
      <c r="C38" s="2">
        <f t="shared" ref="C38:C45" si="1">D37+0.01</f>
        <v>150.01</v>
      </c>
      <c r="D38" s="1">
        <v>220</v>
      </c>
      <c r="E38" s="1" t="s">
        <v>156</v>
      </c>
      <c r="F38" s="1">
        <v>12</v>
      </c>
      <c r="G38" s="1">
        <v>415</v>
      </c>
      <c r="H38" s="1" t="s">
        <v>283</v>
      </c>
      <c r="I38" s="1" t="s">
        <v>258</v>
      </c>
      <c r="K38" s="1" t="s">
        <v>258</v>
      </c>
      <c r="L38" s="1">
        <v>30</v>
      </c>
      <c r="M38" s="1" t="s">
        <v>55</v>
      </c>
      <c r="N38" s="1" t="s">
        <v>22</v>
      </c>
      <c r="P38" s="1">
        <v>20</v>
      </c>
      <c r="R38" s="1">
        <v>750</v>
      </c>
      <c r="S38" s="106" t="s">
        <v>686</v>
      </c>
      <c r="U38" s="107"/>
    </row>
    <row r="39" spans="1:21" s="1" customFormat="1" ht="40" customHeight="1" x14ac:dyDescent="0.35">
      <c r="A39" s="3" t="s">
        <v>506</v>
      </c>
      <c r="B39" s="1" t="s">
        <v>298</v>
      </c>
      <c r="C39" s="2">
        <f t="shared" si="1"/>
        <v>220.01</v>
      </c>
      <c r="D39" s="1">
        <v>300</v>
      </c>
      <c r="E39" s="1" t="s">
        <v>156</v>
      </c>
      <c r="F39" s="1">
        <v>12</v>
      </c>
      <c r="G39" s="1">
        <v>415</v>
      </c>
      <c r="H39" s="1" t="s">
        <v>283</v>
      </c>
      <c r="I39" s="1" t="s">
        <v>258</v>
      </c>
      <c r="K39" s="1" t="s">
        <v>258</v>
      </c>
      <c r="L39" s="1">
        <v>30</v>
      </c>
      <c r="M39" s="1" t="s">
        <v>55</v>
      </c>
      <c r="N39" s="1" t="s">
        <v>22</v>
      </c>
      <c r="P39" s="1">
        <v>20</v>
      </c>
      <c r="R39" s="1">
        <v>1100</v>
      </c>
      <c r="S39" s="106" t="s">
        <v>687</v>
      </c>
      <c r="U39" s="107"/>
    </row>
    <row r="40" spans="1:21" s="1" customFormat="1" ht="40" customHeight="1" x14ac:dyDescent="0.35">
      <c r="A40" s="3" t="s">
        <v>507</v>
      </c>
      <c r="B40" s="1" t="s">
        <v>298</v>
      </c>
      <c r="C40" s="2">
        <f t="shared" si="1"/>
        <v>300.01</v>
      </c>
      <c r="D40" s="1">
        <v>420</v>
      </c>
      <c r="E40" s="1" t="s">
        <v>156</v>
      </c>
      <c r="F40" s="1">
        <v>12</v>
      </c>
      <c r="G40" s="1">
        <v>415</v>
      </c>
      <c r="H40" s="1" t="s">
        <v>283</v>
      </c>
      <c r="I40" s="1" t="s">
        <v>258</v>
      </c>
      <c r="K40" s="1" t="s">
        <v>258</v>
      </c>
      <c r="L40" s="1">
        <v>40</v>
      </c>
      <c r="M40" s="1" t="s">
        <v>55</v>
      </c>
      <c r="N40" s="1" t="s">
        <v>22</v>
      </c>
      <c r="P40" s="1">
        <v>20</v>
      </c>
      <c r="R40" s="1">
        <v>1100</v>
      </c>
      <c r="S40" s="106" t="s">
        <v>688</v>
      </c>
      <c r="U40" s="107"/>
    </row>
    <row r="41" spans="1:21" s="1" customFormat="1" ht="40" customHeight="1" x14ac:dyDescent="0.35">
      <c r="A41" s="3" t="s">
        <v>693</v>
      </c>
      <c r="B41" s="1" t="s">
        <v>298</v>
      </c>
      <c r="C41" s="2">
        <f t="shared" si="1"/>
        <v>420.01</v>
      </c>
      <c r="D41" s="1">
        <v>500</v>
      </c>
      <c r="E41" s="1" t="s">
        <v>156</v>
      </c>
      <c r="F41" s="1">
        <v>12</v>
      </c>
      <c r="G41" s="1">
        <v>415</v>
      </c>
      <c r="H41" s="1" t="s">
        <v>283</v>
      </c>
      <c r="I41" s="1" t="s">
        <v>258</v>
      </c>
      <c r="K41" s="1" t="s">
        <v>258</v>
      </c>
      <c r="L41" s="1">
        <v>40</v>
      </c>
      <c r="M41" s="1" t="s">
        <v>55</v>
      </c>
      <c r="N41" s="1" t="s">
        <v>22</v>
      </c>
      <c r="S41" s="106" t="s">
        <v>689</v>
      </c>
      <c r="U41" s="107"/>
    </row>
    <row r="42" spans="1:21" s="1" customFormat="1" ht="40" customHeight="1" x14ac:dyDescent="0.35">
      <c r="A42" s="3" t="s">
        <v>692</v>
      </c>
      <c r="B42" s="1" t="s">
        <v>298</v>
      </c>
      <c r="C42" s="2">
        <f t="shared" si="1"/>
        <v>500.01</v>
      </c>
      <c r="D42" s="1">
        <v>650</v>
      </c>
      <c r="E42" s="1" t="s">
        <v>156</v>
      </c>
      <c r="F42" s="1">
        <v>10</v>
      </c>
      <c r="G42" s="1">
        <v>415</v>
      </c>
      <c r="H42" s="1" t="s">
        <v>283</v>
      </c>
      <c r="I42" s="1" t="s">
        <v>258</v>
      </c>
      <c r="K42" s="1" t="s">
        <v>258</v>
      </c>
      <c r="L42" s="1">
        <v>40</v>
      </c>
      <c r="M42" s="1" t="s">
        <v>55</v>
      </c>
      <c r="N42" s="1" t="s">
        <v>22</v>
      </c>
      <c r="S42" s="51"/>
      <c r="U42" s="107"/>
    </row>
    <row r="43" spans="1:21" s="1" customFormat="1" ht="40" customHeight="1" x14ac:dyDescent="0.35">
      <c r="A43" s="3" t="s">
        <v>691</v>
      </c>
      <c r="B43" s="1" t="s">
        <v>298</v>
      </c>
      <c r="C43" s="2">
        <f t="shared" si="1"/>
        <v>650.01</v>
      </c>
      <c r="D43" s="1">
        <v>750</v>
      </c>
      <c r="E43" s="1" t="s">
        <v>156</v>
      </c>
      <c r="F43" s="1">
        <v>10</v>
      </c>
      <c r="G43" s="1">
        <v>415</v>
      </c>
      <c r="H43" s="1" t="s">
        <v>283</v>
      </c>
      <c r="I43" s="1" t="s">
        <v>258</v>
      </c>
      <c r="K43" s="1" t="s">
        <v>258</v>
      </c>
      <c r="L43" s="1">
        <v>50</v>
      </c>
      <c r="M43" s="1" t="s">
        <v>55</v>
      </c>
      <c r="N43" s="1" t="s">
        <v>22</v>
      </c>
      <c r="S43" s="51"/>
      <c r="U43" s="107"/>
    </row>
    <row r="44" spans="1:21" s="1" customFormat="1" ht="40" customHeight="1" x14ac:dyDescent="0.35">
      <c r="A44" s="3" t="s">
        <v>690</v>
      </c>
      <c r="B44" s="1" t="s">
        <v>298</v>
      </c>
      <c r="C44" s="2">
        <f t="shared" si="1"/>
        <v>750.01</v>
      </c>
      <c r="D44" s="1">
        <v>1000</v>
      </c>
      <c r="E44" s="1" t="s">
        <v>156</v>
      </c>
      <c r="F44" s="1">
        <v>9</v>
      </c>
      <c r="G44" s="1">
        <v>415</v>
      </c>
      <c r="H44" s="1" t="s">
        <v>283</v>
      </c>
      <c r="I44" s="1" t="s">
        <v>258</v>
      </c>
      <c r="K44" s="1" t="s">
        <v>258</v>
      </c>
      <c r="L44" s="1">
        <v>50</v>
      </c>
      <c r="M44" s="1" t="s">
        <v>55</v>
      </c>
      <c r="N44" s="1" t="s">
        <v>22</v>
      </c>
      <c r="S44" s="51"/>
      <c r="U44" s="107"/>
    </row>
    <row r="45" spans="1:21" s="1" customFormat="1" ht="40" customHeight="1" x14ac:dyDescent="0.35">
      <c r="A45" s="3" t="s">
        <v>694</v>
      </c>
      <c r="B45" s="1" t="s">
        <v>298</v>
      </c>
      <c r="C45" s="2">
        <f t="shared" si="1"/>
        <v>1000.01</v>
      </c>
      <c r="D45" s="1">
        <v>1400</v>
      </c>
      <c r="E45" s="1" t="s">
        <v>156</v>
      </c>
      <c r="F45" s="1">
        <v>8</v>
      </c>
      <c r="G45" s="1">
        <v>415</v>
      </c>
      <c r="H45" s="1" t="s">
        <v>283</v>
      </c>
      <c r="I45" s="1" t="s">
        <v>258</v>
      </c>
      <c r="K45" s="1" t="s">
        <v>258</v>
      </c>
      <c r="L45" s="1">
        <v>50</v>
      </c>
      <c r="M45" s="1" t="s">
        <v>55</v>
      </c>
      <c r="N45" s="1" t="s">
        <v>22</v>
      </c>
      <c r="S45" s="51"/>
      <c r="U45" s="107"/>
    </row>
    <row r="46" spans="1:21" s="102" customFormat="1" ht="40" customHeight="1" x14ac:dyDescent="0.35">
      <c r="A46" s="99" t="s">
        <v>265</v>
      </c>
      <c r="B46" s="99" t="s">
        <v>265</v>
      </c>
      <c r="C46" s="99" t="s">
        <v>265</v>
      </c>
      <c r="D46" s="99" t="s">
        <v>265</v>
      </c>
      <c r="E46" s="100"/>
      <c r="F46" s="100"/>
      <c r="G46" s="100"/>
      <c r="H46" s="101" t="s">
        <v>461</v>
      </c>
      <c r="I46" s="100"/>
      <c r="J46" s="100"/>
      <c r="K46" s="100"/>
      <c r="L46" s="100"/>
      <c r="M46" s="100"/>
      <c r="N46" s="101" t="s">
        <v>461</v>
      </c>
      <c r="O46" s="103"/>
      <c r="P46" s="100"/>
      <c r="Q46" s="100"/>
      <c r="R46" s="103"/>
      <c r="S46" s="103"/>
      <c r="U46" s="160"/>
    </row>
    <row r="47" spans="1:21" ht="40" customHeight="1" x14ac:dyDescent="0.35">
      <c r="A47" s="3" t="s">
        <v>299</v>
      </c>
      <c r="B47" s="3" t="s">
        <v>298</v>
      </c>
      <c r="C47" s="2">
        <v>0</v>
      </c>
      <c r="D47" s="1">
        <v>140</v>
      </c>
      <c r="E47" s="1" t="s">
        <v>156</v>
      </c>
      <c r="F47" s="1">
        <v>12</v>
      </c>
      <c r="G47" s="1">
        <v>230</v>
      </c>
      <c r="H47" s="1" t="s">
        <v>283</v>
      </c>
      <c r="I47" s="1" t="s">
        <v>258</v>
      </c>
      <c r="K47" s="1" t="s">
        <v>258</v>
      </c>
      <c r="L47" s="1">
        <v>30</v>
      </c>
      <c r="M47" s="1" t="s">
        <v>55</v>
      </c>
      <c r="N47" s="1" t="s">
        <v>22</v>
      </c>
      <c r="S47" s="46"/>
    </row>
    <row r="48" spans="1:21" ht="40" customHeight="1" x14ac:dyDescent="0.35">
      <c r="A48" s="3" t="s">
        <v>300</v>
      </c>
      <c r="B48" s="3" t="s">
        <v>298</v>
      </c>
      <c r="C48" s="2">
        <v>140.01</v>
      </c>
      <c r="D48" s="1">
        <v>220</v>
      </c>
      <c r="E48" s="1" t="s">
        <v>156</v>
      </c>
      <c r="F48" s="1">
        <v>12</v>
      </c>
      <c r="G48" s="1">
        <v>230</v>
      </c>
      <c r="H48" s="1" t="s">
        <v>283</v>
      </c>
      <c r="I48" s="1" t="s">
        <v>258</v>
      </c>
      <c r="K48" s="1" t="s">
        <v>258</v>
      </c>
      <c r="L48" s="1">
        <v>30</v>
      </c>
      <c r="M48" s="1" t="s">
        <v>55</v>
      </c>
      <c r="N48" s="1" t="s">
        <v>22</v>
      </c>
      <c r="S48" s="70" t="s">
        <v>684</v>
      </c>
    </row>
    <row r="49" spans="1:21" s="3" customFormat="1" ht="40" customHeight="1" x14ac:dyDescent="0.35">
      <c r="A49" s="3" t="s">
        <v>301</v>
      </c>
      <c r="B49" s="3" t="s">
        <v>298</v>
      </c>
      <c r="C49" s="1">
        <v>220.01</v>
      </c>
      <c r="D49" s="1">
        <v>280</v>
      </c>
      <c r="E49" s="1" t="s">
        <v>156</v>
      </c>
      <c r="F49" s="1">
        <v>12</v>
      </c>
      <c r="G49" s="1">
        <v>230</v>
      </c>
      <c r="H49" s="1" t="s">
        <v>283</v>
      </c>
      <c r="I49" s="1" t="s">
        <v>258</v>
      </c>
      <c r="J49" s="1"/>
      <c r="K49" s="1" t="s">
        <v>258</v>
      </c>
      <c r="L49" s="1">
        <v>30</v>
      </c>
      <c r="M49" s="1" t="s">
        <v>55</v>
      </c>
      <c r="N49" s="1" t="s">
        <v>22</v>
      </c>
      <c r="O49" s="1"/>
      <c r="R49" s="1"/>
      <c r="S49" s="51"/>
      <c r="U49" s="78"/>
    </row>
    <row r="50" spans="1:21" ht="40" customHeight="1" x14ac:dyDescent="0.35">
      <c r="A50" s="3" t="s">
        <v>302</v>
      </c>
      <c r="B50" s="3" t="s">
        <v>298</v>
      </c>
      <c r="C50" s="2">
        <v>280.01</v>
      </c>
      <c r="D50" s="1">
        <v>380</v>
      </c>
      <c r="E50" s="1" t="s">
        <v>156</v>
      </c>
      <c r="F50" s="1">
        <v>12</v>
      </c>
      <c r="G50" s="1">
        <v>230</v>
      </c>
      <c r="H50" s="1" t="s">
        <v>283</v>
      </c>
      <c r="I50" s="1" t="s">
        <v>258</v>
      </c>
      <c r="K50" s="1" t="s">
        <v>258</v>
      </c>
      <c r="L50" s="1">
        <v>40</v>
      </c>
      <c r="M50" s="1" t="s">
        <v>55</v>
      </c>
      <c r="N50" s="1" t="s">
        <v>22</v>
      </c>
      <c r="S50" s="70" t="s">
        <v>685</v>
      </c>
    </row>
    <row r="51" spans="1:21" s="102" customFormat="1" ht="40" customHeight="1" x14ac:dyDescent="0.35">
      <c r="A51" s="99" t="s">
        <v>265</v>
      </c>
      <c r="B51" s="99" t="s">
        <v>265</v>
      </c>
      <c r="C51" s="99" t="s">
        <v>265</v>
      </c>
      <c r="D51" s="99" t="s">
        <v>265</v>
      </c>
      <c r="E51" s="100"/>
      <c r="F51" s="100"/>
      <c r="G51" s="100"/>
      <c r="H51" s="101" t="s">
        <v>461</v>
      </c>
      <c r="I51" s="100"/>
      <c r="J51" s="100"/>
      <c r="K51" s="100"/>
      <c r="L51" s="100"/>
      <c r="M51" s="100"/>
      <c r="N51" s="101" t="s">
        <v>461</v>
      </c>
      <c r="O51" s="103"/>
      <c r="P51" s="100"/>
      <c r="Q51" s="100"/>
      <c r="R51" s="103"/>
      <c r="S51" s="103"/>
      <c r="U51" s="160"/>
    </row>
    <row r="52" spans="1:21" ht="40" customHeight="1" x14ac:dyDescent="0.35">
      <c r="A52" s="3" t="str">
        <f>Chaindrive!A45</f>
        <v>JM200</v>
      </c>
      <c r="B52" s="3" t="s">
        <v>237</v>
      </c>
      <c r="C52" s="2">
        <v>0</v>
      </c>
      <c r="D52" s="23">
        <f>Chaindrive!J45</f>
        <v>110.90909090909092</v>
      </c>
      <c r="E52" s="1" t="s">
        <v>156</v>
      </c>
      <c r="F52" s="22">
        <f>Chaindrive!L45</f>
        <v>6.1311475409836058</v>
      </c>
      <c r="G52" s="1">
        <v>415</v>
      </c>
      <c r="H52" s="1" t="s">
        <v>303</v>
      </c>
      <c r="I52" s="1" t="s">
        <v>258</v>
      </c>
      <c r="K52" s="1" t="s">
        <v>258</v>
      </c>
      <c r="L52" s="1">
        <v>25.4</v>
      </c>
      <c r="M52" s="1" t="s">
        <v>22</v>
      </c>
      <c r="N52" s="1" t="s">
        <v>22</v>
      </c>
      <c r="R52" s="6">
        <v>90</v>
      </c>
      <c r="S52" s="6" t="s">
        <v>304</v>
      </c>
    </row>
    <row r="53" spans="1:21" ht="40" customHeight="1" x14ac:dyDescent="0.35">
      <c r="A53" s="3" t="s">
        <v>305</v>
      </c>
      <c r="B53" s="3" t="s">
        <v>237</v>
      </c>
      <c r="C53" s="2">
        <v>15.01</v>
      </c>
      <c r="D53" s="23">
        <f>Chaindrive!J46</f>
        <v>344.44444444444446</v>
      </c>
      <c r="E53" s="1" t="s">
        <v>156</v>
      </c>
      <c r="F53" s="1">
        <f>Chaindrive!L46</f>
        <v>6.12</v>
      </c>
      <c r="G53" s="1">
        <v>415</v>
      </c>
      <c r="H53" s="1" t="s">
        <v>303</v>
      </c>
      <c r="I53" s="1" t="s">
        <v>258</v>
      </c>
      <c r="K53" s="1" t="s">
        <v>258</v>
      </c>
      <c r="L53" s="1">
        <v>25.4</v>
      </c>
      <c r="M53" s="1" t="s">
        <v>22</v>
      </c>
      <c r="N53" s="1" t="s">
        <v>22</v>
      </c>
      <c r="R53" s="6">
        <v>120</v>
      </c>
      <c r="S53" s="6" t="s">
        <v>306</v>
      </c>
    </row>
    <row r="54" spans="1:21" ht="40" customHeight="1" x14ac:dyDescent="0.35">
      <c r="A54" s="3" t="s">
        <v>307</v>
      </c>
      <c r="B54" s="3" t="s">
        <v>237</v>
      </c>
      <c r="C54" s="2">
        <v>62.01</v>
      </c>
      <c r="D54" s="1">
        <f>Chaindrive!J47</f>
        <v>608</v>
      </c>
      <c r="E54" s="1" t="s">
        <v>156</v>
      </c>
      <c r="F54" s="22">
        <f>Chaindrive!L47</f>
        <v>3.4375</v>
      </c>
      <c r="G54" s="1">
        <v>415</v>
      </c>
      <c r="H54" s="1" t="s">
        <v>303</v>
      </c>
      <c r="I54" s="1" t="s">
        <v>258</v>
      </c>
      <c r="K54" s="1" t="s">
        <v>258</v>
      </c>
      <c r="L54" s="1">
        <v>25.4</v>
      </c>
      <c r="M54" s="1" t="s">
        <v>22</v>
      </c>
      <c r="N54" s="1" t="s">
        <v>22</v>
      </c>
      <c r="S54" s="6" t="s">
        <v>308</v>
      </c>
    </row>
    <row r="55" spans="1:21" s="102" customFormat="1" ht="40" customHeight="1" x14ac:dyDescent="0.35">
      <c r="A55" s="99" t="s">
        <v>265</v>
      </c>
      <c r="B55" s="99" t="s">
        <v>265</v>
      </c>
      <c r="C55" s="99" t="s">
        <v>265</v>
      </c>
      <c r="D55" s="99" t="s">
        <v>265</v>
      </c>
      <c r="E55" s="100"/>
      <c r="F55" s="100"/>
      <c r="G55" s="100"/>
      <c r="H55" s="101" t="s">
        <v>461</v>
      </c>
      <c r="I55" s="100"/>
      <c r="J55" s="100"/>
      <c r="K55" s="100"/>
      <c r="L55" s="100"/>
      <c r="M55" s="100"/>
      <c r="N55" s="101" t="s">
        <v>461</v>
      </c>
      <c r="O55" s="103"/>
      <c r="P55" s="100"/>
      <c r="Q55" s="100"/>
      <c r="R55" s="103"/>
      <c r="S55" s="103"/>
      <c r="U55" s="160"/>
    </row>
    <row r="56" spans="1:21" ht="40" customHeight="1" x14ac:dyDescent="0.35">
      <c r="A56" s="3" t="str">
        <f>Chaindrive!A56</f>
        <v>F100c</v>
      </c>
      <c r="B56" s="3" t="s">
        <v>237</v>
      </c>
      <c r="C56" s="2">
        <v>0</v>
      </c>
      <c r="D56" s="1">
        <f>Chaindrive!J56</f>
        <v>300</v>
      </c>
      <c r="E56" s="1" t="s">
        <v>156</v>
      </c>
      <c r="F56" s="22">
        <f>Chaindrive!L49</f>
        <v>3.4375000000000004</v>
      </c>
      <c r="G56" s="1">
        <v>415</v>
      </c>
      <c r="H56" s="1" t="s">
        <v>303</v>
      </c>
      <c r="I56" s="1" t="s">
        <v>258</v>
      </c>
      <c r="K56" s="1" t="s">
        <v>258</v>
      </c>
      <c r="L56" s="1">
        <v>25.4</v>
      </c>
      <c r="M56" s="1" t="s">
        <v>22</v>
      </c>
      <c r="N56" s="1" t="s">
        <v>22</v>
      </c>
    </row>
    <row r="57" spans="1:21" ht="40" customHeight="1" x14ac:dyDescent="0.35">
      <c r="A57" s="3" t="str">
        <f>Chaindrive!A57</f>
        <v>F160c</v>
      </c>
      <c r="B57" s="3" t="s">
        <v>237</v>
      </c>
      <c r="C57" s="2">
        <v>1</v>
      </c>
      <c r="D57" s="1">
        <f>Chaindrive!J57</f>
        <v>608</v>
      </c>
      <c r="E57" s="1" t="s">
        <v>156</v>
      </c>
      <c r="F57" s="22">
        <f>Chaindrive!L50</f>
        <v>3.208333333333333</v>
      </c>
      <c r="G57" s="1">
        <v>415</v>
      </c>
      <c r="H57" s="1" t="s">
        <v>303</v>
      </c>
      <c r="I57" s="1" t="s">
        <v>258</v>
      </c>
      <c r="K57" s="1" t="s">
        <v>258</v>
      </c>
      <c r="L57" s="1">
        <v>25.4</v>
      </c>
      <c r="M57" s="1" t="s">
        <v>22</v>
      </c>
      <c r="N57" s="1" t="s">
        <v>22</v>
      </c>
    </row>
    <row r="58" spans="1:21" s="102" customFormat="1" ht="40" customHeight="1" x14ac:dyDescent="0.35">
      <c r="A58" s="99" t="s">
        <v>265</v>
      </c>
      <c r="B58" s="99" t="s">
        <v>265</v>
      </c>
      <c r="C58" s="99" t="s">
        <v>265</v>
      </c>
      <c r="D58" s="99" t="s">
        <v>265</v>
      </c>
      <c r="E58" s="100"/>
      <c r="F58" s="100"/>
      <c r="G58" s="100"/>
      <c r="H58" s="101" t="s">
        <v>461</v>
      </c>
      <c r="I58" s="100"/>
      <c r="J58" s="100"/>
      <c r="K58" s="100"/>
      <c r="L58" s="100"/>
      <c r="M58" s="100"/>
      <c r="N58" s="101" t="s">
        <v>461</v>
      </c>
      <c r="O58" s="103"/>
      <c r="P58" s="100"/>
      <c r="Q58" s="100"/>
      <c r="R58" s="103"/>
      <c r="S58" s="103"/>
      <c r="U58" s="160"/>
    </row>
    <row r="59" spans="1:21" ht="40" customHeight="1" x14ac:dyDescent="0.35">
      <c r="A59" s="3" t="str">
        <f>Chaindrive!A4</f>
        <v>Ranger 70 1ph 19-57 1/2"</v>
      </c>
      <c r="B59" t="s">
        <v>309</v>
      </c>
      <c r="C59" s="2">
        <v>0</v>
      </c>
      <c r="D59" s="23">
        <v>210</v>
      </c>
      <c r="E59" s="1" t="s">
        <v>156</v>
      </c>
      <c r="F59" s="22">
        <f>Chaindrive!L4</f>
        <v>10.666666666666666</v>
      </c>
      <c r="G59" s="1">
        <v>230</v>
      </c>
      <c r="H59" s="1" t="s">
        <v>303</v>
      </c>
      <c r="I59" s="1" t="s">
        <v>258</v>
      </c>
      <c r="K59" s="1" t="s">
        <v>258</v>
      </c>
      <c r="L59" s="1">
        <v>25.4</v>
      </c>
      <c r="M59" s="1" t="s">
        <v>22</v>
      </c>
      <c r="N59" s="1" t="s">
        <v>22</v>
      </c>
      <c r="O59" s="73">
        <f>Chaindrive!O4</f>
        <v>13.333333333333334</v>
      </c>
      <c r="P59" s="1">
        <v>8</v>
      </c>
      <c r="R59" s="6">
        <v>450</v>
      </c>
      <c r="S59" s="1" t="s">
        <v>310</v>
      </c>
      <c r="U59" s="140">
        <v>300.41000000000003</v>
      </c>
    </row>
    <row r="60" spans="1:21" ht="40" customHeight="1" x14ac:dyDescent="0.35">
      <c r="A60" s="3" t="str">
        <f>Chaindrive!A5</f>
        <v>Ranger 70 1ph 15-57 1/2"</v>
      </c>
      <c r="B60" t="s">
        <v>309</v>
      </c>
      <c r="C60" s="2">
        <v>0</v>
      </c>
      <c r="D60" s="23">
        <f>Chaindrive!J5</f>
        <v>266</v>
      </c>
      <c r="E60" s="1" t="s">
        <v>156</v>
      </c>
      <c r="F60" s="22">
        <f>Chaindrive!L5</f>
        <v>8.4210526315789469</v>
      </c>
      <c r="G60" s="1">
        <v>230</v>
      </c>
      <c r="H60" s="1" t="s">
        <v>303</v>
      </c>
      <c r="I60" s="1" t="s">
        <v>258</v>
      </c>
      <c r="K60" s="1" t="s">
        <v>258</v>
      </c>
      <c r="L60" s="1">
        <v>25.4</v>
      </c>
      <c r="M60" s="1" t="s">
        <v>22</v>
      </c>
      <c r="N60" s="1" t="s">
        <v>22</v>
      </c>
      <c r="O60" s="73">
        <f>Chaindrive!O5</f>
        <v>10.526315789473685</v>
      </c>
      <c r="P60" s="1">
        <v>8</v>
      </c>
      <c r="R60" s="6">
        <v>450</v>
      </c>
      <c r="S60" s="1" t="s">
        <v>310</v>
      </c>
      <c r="U60" s="140">
        <v>300.41000000000003</v>
      </c>
    </row>
    <row r="61" spans="1:21" ht="40" customHeight="1" x14ac:dyDescent="0.35">
      <c r="A61" s="3" t="str">
        <f>Chaindrive!A6</f>
        <v>Ranger 70 1ph 12-57 1/2"</v>
      </c>
      <c r="B61" t="s">
        <v>309</v>
      </c>
      <c r="C61" s="2">
        <f>D60+0.01</f>
        <v>266.01</v>
      </c>
      <c r="D61" s="23">
        <f>Chaindrive!J6</f>
        <v>332.5</v>
      </c>
      <c r="E61" s="1" t="s">
        <v>156</v>
      </c>
      <c r="F61" s="22">
        <f>Chaindrive!L6</f>
        <v>6.7368421052631575</v>
      </c>
      <c r="G61" s="1">
        <v>230</v>
      </c>
      <c r="H61" s="1" t="s">
        <v>303</v>
      </c>
      <c r="I61" s="1" t="s">
        <v>258</v>
      </c>
      <c r="K61" s="1" t="s">
        <v>258</v>
      </c>
      <c r="L61" s="1">
        <v>25.4</v>
      </c>
      <c r="M61" s="1" t="s">
        <v>22</v>
      </c>
      <c r="N61" s="1" t="s">
        <v>22</v>
      </c>
      <c r="O61" s="73">
        <f>Chaindrive!O6</f>
        <v>8.4210526315789469</v>
      </c>
      <c r="P61" s="1">
        <v>8</v>
      </c>
      <c r="R61" s="6">
        <v>450</v>
      </c>
      <c r="S61" s="1" t="s">
        <v>310</v>
      </c>
      <c r="U61" s="140">
        <v>300.41000000000003</v>
      </c>
    </row>
    <row r="62" spans="1:21" ht="40" customHeight="1" x14ac:dyDescent="0.35">
      <c r="A62" s="3" t="str">
        <f>Chaindrive!A10</f>
        <v>Ranger 90 1ph 12-57 1/2"</v>
      </c>
      <c r="B62" t="s">
        <v>309</v>
      </c>
      <c r="C62" s="2">
        <f>D61+0.01</f>
        <v>332.51</v>
      </c>
      <c r="D62" s="23">
        <f>Chaindrive!J10</f>
        <v>427.5</v>
      </c>
      <c r="E62" s="1" t="s">
        <v>156</v>
      </c>
      <c r="F62" s="22">
        <f>Chaindrive!L10</f>
        <v>5.0526315789473681</v>
      </c>
      <c r="G62" s="1">
        <v>230</v>
      </c>
      <c r="H62" s="1" t="s">
        <v>303</v>
      </c>
      <c r="I62" s="1" t="s">
        <v>258</v>
      </c>
      <c r="K62" s="1" t="s">
        <v>258</v>
      </c>
      <c r="L62" s="1">
        <v>25.4</v>
      </c>
      <c r="M62" s="1" t="s">
        <v>22</v>
      </c>
      <c r="N62" s="1" t="s">
        <v>22</v>
      </c>
      <c r="O62" s="73">
        <f>Chaindrive!O10</f>
        <v>8.4210526315789469</v>
      </c>
      <c r="P62" s="1">
        <v>12</v>
      </c>
      <c r="R62" s="6">
        <v>450</v>
      </c>
      <c r="S62" s="153" t="s">
        <v>697</v>
      </c>
      <c r="U62" s="161">
        <v>345.34</v>
      </c>
    </row>
    <row r="63" spans="1:21" s="102" customFormat="1" ht="40" customHeight="1" x14ac:dyDescent="0.35">
      <c r="A63" s="99" t="s">
        <v>265</v>
      </c>
      <c r="B63" s="99" t="s">
        <v>265</v>
      </c>
      <c r="C63" s="99" t="s">
        <v>265</v>
      </c>
      <c r="D63" s="99" t="s">
        <v>265</v>
      </c>
      <c r="E63" s="100"/>
      <c r="F63" s="100"/>
      <c r="G63" s="100"/>
      <c r="H63" s="101" t="s">
        <v>461</v>
      </c>
      <c r="I63" s="100"/>
      <c r="J63" s="100"/>
      <c r="K63" s="100"/>
      <c r="L63" s="100"/>
      <c r="M63" s="100"/>
      <c r="N63" s="101" t="s">
        <v>461</v>
      </c>
      <c r="O63" s="103"/>
      <c r="P63" s="100"/>
      <c r="Q63" s="100"/>
      <c r="R63" s="103"/>
      <c r="S63" s="100"/>
      <c r="U63" s="139"/>
    </row>
    <row r="64" spans="1:21" ht="40" customHeight="1" x14ac:dyDescent="0.35">
      <c r="A64" s="3" t="str">
        <f>Chaindrive!A12</f>
        <v>Ranger 90 3ph 19-57 1/2"</v>
      </c>
      <c r="B64" t="s">
        <v>309</v>
      </c>
      <c r="C64" s="2">
        <v>0</v>
      </c>
      <c r="D64" s="23">
        <f>Chaindrive!J12</f>
        <v>270</v>
      </c>
      <c r="E64" s="1" t="s">
        <v>156</v>
      </c>
      <c r="F64" s="22">
        <f>Chaindrive!L12</f>
        <v>10.666666666666666</v>
      </c>
      <c r="G64" s="1">
        <v>415</v>
      </c>
      <c r="H64" s="1" t="s">
        <v>303</v>
      </c>
      <c r="I64" s="1" t="s">
        <v>258</v>
      </c>
      <c r="K64" s="1" t="s">
        <v>258</v>
      </c>
      <c r="L64" s="1">
        <v>25.4</v>
      </c>
      <c r="M64" s="1" t="s">
        <v>22</v>
      </c>
      <c r="N64" s="1" t="s">
        <v>22</v>
      </c>
      <c r="O64" s="73">
        <f>Chaindrive!O12</f>
        <v>13.333333333333334</v>
      </c>
      <c r="P64" s="1">
        <v>11</v>
      </c>
      <c r="R64" s="6">
        <v>400</v>
      </c>
      <c r="S64" s="1" t="s">
        <v>311</v>
      </c>
      <c r="U64" s="138">
        <v>185.49</v>
      </c>
    </row>
    <row r="65" spans="1:23" ht="40" customHeight="1" x14ac:dyDescent="0.35">
      <c r="A65" s="3" t="str">
        <f>Chaindrive!A13</f>
        <v>Ranger 90 3ph 15-57 1/2"</v>
      </c>
      <c r="B65" t="s">
        <v>309</v>
      </c>
      <c r="C65" s="2">
        <f t="shared" ref="C65:C72" si="2">D64+0.01</f>
        <v>270.01</v>
      </c>
      <c r="D65" s="23">
        <f>Chaindrive!J13</f>
        <v>342</v>
      </c>
      <c r="E65" s="1" t="s">
        <v>156</v>
      </c>
      <c r="F65" s="22">
        <f>Chaindrive!L13</f>
        <v>8.4210526315789469</v>
      </c>
      <c r="G65" s="1">
        <v>415</v>
      </c>
      <c r="H65" s="1" t="s">
        <v>303</v>
      </c>
      <c r="I65" s="1" t="s">
        <v>258</v>
      </c>
      <c r="K65" s="1" t="s">
        <v>258</v>
      </c>
      <c r="L65" s="1">
        <v>25.4</v>
      </c>
      <c r="M65" s="1" t="s">
        <v>22</v>
      </c>
      <c r="N65" s="1" t="s">
        <v>22</v>
      </c>
      <c r="O65" s="73">
        <f>Chaindrive!O13</f>
        <v>10.526315789473685</v>
      </c>
      <c r="P65" s="1">
        <v>11</v>
      </c>
      <c r="R65" s="6">
        <v>400</v>
      </c>
      <c r="S65" s="1" t="s">
        <v>311</v>
      </c>
      <c r="U65" s="138">
        <v>185.49</v>
      </c>
      <c r="V65" s="79"/>
      <c r="W65" s="79"/>
    </row>
    <row r="66" spans="1:23" ht="40" customHeight="1" x14ac:dyDescent="0.35">
      <c r="A66" s="3" t="str">
        <f>Chaindrive!A14</f>
        <v>Ranger 90 3ph 12-57 5/8"</v>
      </c>
      <c r="B66" t="s">
        <v>309</v>
      </c>
      <c r="C66" s="2">
        <f t="shared" si="2"/>
        <v>342.01</v>
      </c>
      <c r="D66" s="23">
        <f>Chaindrive!J14</f>
        <v>427.5</v>
      </c>
      <c r="E66" s="1" t="s">
        <v>156</v>
      </c>
      <c r="F66" s="22">
        <f>Chaindrive!L14</f>
        <v>6.7368421052631575</v>
      </c>
      <c r="G66" s="1">
        <v>415</v>
      </c>
      <c r="H66" s="1" t="s">
        <v>303</v>
      </c>
      <c r="I66" s="1" t="s">
        <v>258</v>
      </c>
      <c r="K66" s="1" t="s">
        <v>258</v>
      </c>
      <c r="L66" s="1">
        <v>25.4</v>
      </c>
      <c r="M66" s="1" t="s">
        <v>22</v>
      </c>
      <c r="N66" s="1" t="s">
        <v>22</v>
      </c>
      <c r="O66" s="73">
        <f>Chaindrive!O14</f>
        <v>8.4210526315789469</v>
      </c>
      <c r="P66" s="1">
        <v>11</v>
      </c>
      <c r="R66" s="6">
        <v>400</v>
      </c>
      <c r="S66" s="1" t="s">
        <v>698</v>
      </c>
      <c r="U66" s="138">
        <v>185.49</v>
      </c>
      <c r="V66" s="79"/>
    </row>
    <row r="67" spans="1:23" ht="40" customHeight="1" x14ac:dyDescent="0.35">
      <c r="A67" s="3" t="str">
        <f>Chaindrive!A18</f>
        <v>Ranger150 3ph 12-57 5/8"</v>
      </c>
      <c r="B67" t="s">
        <v>309</v>
      </c>
      <c r="C67" s="2">
        <f t="shared" si="2"/>
        <v>427.51</v>
      </c>
      <c r="D67" s="23">
        <v>713</v>
      </c>
      <c r="E67" s="1" t="s">
        <v>156</v>
      </c>
      <c r="F67" s="22">
        <f>Chaindrive!L18</f>
        <v>10.105263157894736</v>
      </c>
      <c r="G67" s="1">
        <v>415</v>
      </c>
      <c r="H67" s="1" t="s">
        <v>303</v>
      </c>
      <c r="I67" s="1" t="s">
        <v>258</v>
      </c>
      <c r="K67" s="1" t="s">
        <v>258</v>
      </c>
      <c r="L67" s="1">
        <v>25.4</v>
      </c>
      <c r="M67" s="1" t="s">
        <v>22</v>
      </c>
      <c r="N67" s="1" t="s">
        <v>22</v>
      </c>
      <c r="O67" s="73">
        <f>Chaindrive!O18</f>
        <v>8.4210526315789469</v>
      </c>
      <c r="P67" s="1">
        <v>11</v>
      </c>
      <c r="R67" s="6">
        <v>400</v>
      </c>
      <c r="S67" s="1" t="s">
        <v>312</v>
      </c>
      <c r="U67" s="140">
        <v>489.24</v>
      </c>
    </row>
    <row r="68" spans="1:23" ht="40" customHeight="1" x14ac:dyDescent="0.35">
      <c r="A68" s="3" t="str">
        <f>Chaindrive!A20</f>
        <v>Ranger220 3ph 15-57 3/4"</v>
      </c>
      <c r="B68" t="s">
        <v>309</v>
      </c>
      <c r="C68" s="2">
        <f t="shared" si="2"/>
        <v>713.01</v>
      </c>
      <c r="D68" s="23">
        <f>Chaindrive!J20</f>
        <v>836</v>
      </c>
      <c r="E68" s="1" t="s">
        <v>156</v>
      </c>
      <c r="F68" s="22">
        <f>Chaindrive!L20</f>
        <v>6.3157894736842106</v>
      </c>
      <c r="G68" s="1">
        <v>415</v>
      </c>
      <c r="H68" s="1" t="s">
        <v>303</v>
      </c>
      <c r="I68" s="1" t="s">
        <v>258</v>
      </c>
      <c r="K68" s="1" t="s">
        <v>258</v>
      </c>
      <c r="L68" s="1">
        <v>30</v>
      </c>
      <c r="M68" s="1" t="s">
        <v>22</v>
      </c>
      <c r="N68" s="1" t="s">
        <v>22</v>
      </c>
      <c r="O68" s="73">
        <f>Chaindrive!O20</f>
        <v>10.526315789473685</v>
      </c>
      <c r="P68" s="1">
        <v>10</v>
      </c>
      <c r="R68" s="6">
        <v>650</v>
      </c>
      <c r="S68" s="1" t="s">
        <v>700</v>
      </c>
      <c r="U68" s="140">
        <v>516.00052000000005</v>
      </c>
    </row>
    <row r="69" spans="1:23" ht="40" customHeight="1" x14ac:dyDescent="0.35">
      <c r="A69" s="3" t="str">
        <f>Chaindrive!A32</f>
        <v>KE 40.24  15-57 3/4"</v>
      </c>
      <c r="B69" t="s">
        <v>309</v>
      </c>
      <c r="C69" s="2">
        <f t="shared" si="2"/>
        <v>836.01</v>
      </c>
      <c r="D69" s="23">
        <f>Chaindrive!J32</f>
        <v>1520</v>
      </c>
      <c r="E69" s="1" t="s">
        <v>156</v>
      </c>
      <c r="F69" s="2">
        <f>Chaindrive!L32</f>
        <v>6.3157894736842106</v>
      </c>
      <c r="G69" s="1">
        <f>Chaindrive!M32</f>
        <v>415</v>
      </c>
      <c r="H69" s="1" t="s">
        <v>303</v>
      </c>
      <c r="I69" s="1" t="s">
        <v>258</v>
      </c>
      <c r="K69" s="1" t="s">
        <v>258</v>
      </c>
      <c r="L69" s="1">
        <f>Chaindrive!D32</f>
        <v>40</v>
      </c>
      <c r="M69" s="1" t="s">
        <v>22</v>
      </c>
      <c r="N69" s="1" t="s">
        <v>22</v>
      </c>
      <c r="O69" s="73">
        <f>Chaindrive!O32</f>
        <v>10.526315789473685</v>
      </c>
      <c r="P69" s="1">
        <v>11</v>
      </c>
      <c r="R69" s="6">
        <v>850</v>
      </c>
    </row>
    <row r="70" spans="1:23" ht="40" customHeight="1" x14ac:dyDescent="0.35">
      <c r="A70" s="3" t="str">
        <f>Chaindrive!A33</f>
        <v>KE 40.24  15-57 1"</v>
      </c>
      <c r="B70" t="s">
        <v>309</v>
      </c>
      <c r="C70" s="2">
        <f t="shared" si="2"/>
        <v>1520.01</v>
      </c>
      <c r="D70" s="23">
        <f>Chaindrive!J33</f>
        <v>1520</v>
      </c>
      <c r="E70" s="1" t="s">
        <v>156</v>
      </c>
      <c r="F70" s="2">
        <f>Chaindrive!L33</f>
        <v>6.3157894736842106</v>
      </c>
      <c r="G70" s="1">
        <f>Chaindrive!M33</f>
        <v>415</v>
      </c>
      <c r="H70" s="1" t="s">
        <v>303</v>
      </c>
      <c r="I70" s="1" t="s">
        <v>258</v>
      </c>
      <c r="J70" s="3"/>
      <c r="K70" s="1" t="s">
        <v>258</v>
      </c>
      <c r="L70" s="1">
        <f>Chaindrive!D33</f>
        <v>40</v>
      </c>
      <c r="M70" s="1" t="s">
        <v>22</v>
      </c>
      <c r="N70" s="1" t="s">
        <v>22</v>
      </c>
      <c r="O70" s="73">
        <f>Chaindrive!O33</f>
        <v>10.526315789473685</v>
      </c>
      <c r="P70" s="1">
        <v>11</v>
      </c>
      <c r="R70" s="6">
        <v>1100</v>
      </c>
    </row>
    <row r="71" spans="1:23" ht="40" customHeight="1" x14ac:dyDescent="0.35">
      <c r="A71" s="3" t="str">
        <f>Chaindrive!A34</f>
        <v>KE 60.24   15-57 1"</v>
      </c>
      <c r="B71" t="s">
        <v>309</v>
      </c>
      <c r="C71" s="2">
        <f t="shared" si="2"/>
        <v>1520.01</v>
      </c>
      <c r="D71" s="23">
        <f>Chaindrive!J34</f>
        <v>2280</v>
      </c>
      <c r="E71" s="1" t="s">
        <v>156</v>
      </c>
      <c r="F71" s="2">
        <f>Chaindrive!L34</f>
        <v>6.3157894736842106</v>
      </c>
      <c r="G71" s="1">
        <f>Chaindrive!M34</f>
        <v>415</v>
      </c>
      <c r="H71" s="1" t="s">
        <v>303</v>
      </c>
      <c r="I71" s="1" t="s">
        <v>258</v>
      </c>
      <c r="K71" s="1" t="s">
        <v>258</v>
      </c>
      <c r="L71" s="1">
        <f>Chaindrive!D34</f>
        <v>55</v>
      </c>
      <c r="M71" s="1" t="s">
        <v>22</v>
      </c>
      <c r="N71" s="1" t="s">
        <v>22</v>
      </c>
      <c r="O71" s="73">
        <f>Chaindrive!O34</f>
        <v>15.789473684210527</v>
      </c>
      <c r="P71" s="1">
        <v>11</v>
      </c>
      <c r="R71" s="6">
        <v>1500</v>
      </c>
    </row>
    <row r="72" spans="1:23" ht="40" customHeight="1" x14ac:dyDescent="0.35">
      <c r="A72" s="3" t="str">
        <f>Chaindrive!A35</f>
        <v>KE 80.24   15-57 1"</v>
      </c>
      <c r="B72" t="s">
        <v>309</v>
      </c>
      <c r="C72" s="2">
        <f t="shared" si="2"/>
        <v>2280.0100000000002</v>
      </c>
      <c r="D72" s="23">
        <f>Chaindrive!J35</f>
        <v>3040</v>
      </c>
      <c r="E72" s="1" t="s">
        <v>156</v>
      </c>
      <c r="F72" s="2">
        <f>Chaindrive!L35</f>
        <v>6.3157894736842106</v>
      </c>
      <c r="G72" s="1">
        <f>Chaindrive!M35</f>
        <v>415</v>
      </c>
      <c r="H72" s="1" t="s">
        <v>303</v>
      </c>
      <c r="I72" s="1" t="s">
        <v>258</v>
      </c>
      <c r="K72" s="1" t="s">
        <v>258</v>
      </c>
      <c r="L72" s="1">
        <f>Chaindrive!D35</f>
        <v>55</v>
      </c>
      <c r="M72" s="1" t="s">
        <v>22</v>
      </c>
      <c r="N72" s="1" t="s">
        <v>22</v>
      </c>
      <c r="O72" s="73">
        <f>Chaindrive!O35</f>
        <v>15.789473684210527</v>
      </c>
      <c r="P72" s="1">
        <v>12</v>
      </c>
      <c r="R72" s="6">
        <v>2000</v>
      </c>
    </row>
    <row r="73" spans="1:23" ht="40" customHeight="1" x14ac:dyDescent="0.35">
      <c r="A73" s="3" t="str">
        <f>Chaindrive!A36</f>
        <v>KE 80.24   15-57 1 1/4"</v>
      </c>
      <c r="B73" t="s">
        <v>309</v>
      </c>
      <c r="C73" s="2">
        <f>C72</f>
        <v>2280.0100000000002</v>
      </c>
      <c r="D73" s="23">
        <f>Chaindrive!J36</f>
        <v>3040</v>
      </c>
      <c r="E73" s="1" t="s">
        <v>156</v>
      </c>
      <c r="F73" s="2">
        <f>Chaindrive!L36</f>
        <v>6.3157894736842106</v>
      </c>
      <c r="G73" s="1">
        <f>Chaindrive!M36</f>
        <v>415</v>
      </c>
      <c r="H73" s="1" t="s">
        <v>303</v>
      </c>
      <c r="I73" s="1" t="s">
        <v>258</v>
      </c>
      <c r="K73" s="1" t="s">
        <v>258</v>
      </c>
      <c r="L73" s="1">
        <f>Chaindrive!D36</f>
        <v>55</v>
      </c>
      <c r="M73" s="1" t="s">
        <v>22</v>
      </c>
      <c r="N73" s="1" t="s">
        <v>22</v>
      </c>
      <c r="O73" s="73">
        <f>Chaindrive!O36</f>
        <v>15.789473684210527</v>
      </c>
      <c r="P73" s="1">
        <v>12</v>
      </c>
      <c r="R73" s="6">
        <v>2000</v>
      </c>
    </row>
    <row r="74" spans="1:23" s="102" customFormat="1" ht="40" customHeight="1" x14ac:dyDescent="0.35">
      <c r="A74" s="99" t="s">
        <v>265</v>
      </c>
      <c r="B74" s="99" t="s">
        <v>265</v>
      </c>
      <c r="C74" s="99" t="s">
        <v>265</v>
      </c>
      <c r="D74" s="99" t="s">
        <v>265</v>
      </c>
      <c r="E74" s="100"/>
      <c r="F74" s="104"/>
      <c r="G74" s="100"/>
      <c r="H74" s="101" t="s">
        <v>461</v>
      </c>
      <c r="I74" s="100"/>
      <c r="J74" s="100"/>
      <c r="K74" s="100"/>
      <c r="L74" s="100"/>
      <c r="M74" s="100"/>
      <c r="N74" s="101" t="s">
        <v>461</v>
      </c>
      <c r="O74" s="150"/>
      <c r="P74" s="100"/>
      <c r="Q74" s="100"/>
      <c r="R74" s="103"/>
      <c r="S74" s="100"/>
      <c r="U74" s="160"/>
    </row>
    <row r="75" spans="1:23" ht="40" customHeight="1" x14ac:dyDescent="0.35">
      <c r="A75" s="3" t="str">
        <f>Chaindrive!A23</f>
        <v>Ranger 60 Fi 1ph 19-57 1/2"</v>
      </c>
      <c r="B75" t="s">
        <v>309</v>
      </c>
      <c r="C75" s="2">
        <v>0</v>
      </c>
      <c r="D75" s="23">
        <f>Chaindrive!J23</f>
        <v>228</v>
      </c>
      <c r="E75" s="1" t="s">
        <v>347</v>
      </c>
      <c r="F75" s="22">
        <f>Chaindrive!L23</f>
        <v>21.05263157894737</v>
      </c>
      <c r="G75" s="1">
        <v>230</v>
      </c>
      <c r="H75" s="1" t="s">
        <v>303</v>
      </c>
      <c r="I75" s="1" t="s">
        <v>258</v>
      </c>
      <c r="K75" s="1" t="s">
        <v>258</v>
      </c>
      <c r="L75" s="1">
        <v>25.4</v>
      </c>
      <c r="M75" s="1" t="s">
        <v>22</v>
      </c>
      <c r="N75" s="1" t="s">
        <v>22</v>
      </c>
      <c r="O75" s="73">
        <f>Chaindrive!O23</f>
        <v>10.526315789473685</v>
      </c>
      <c r="P75" s="1">
        <v>25</v>
      </c>
      <c r="S75" s="1" t="s">
        <v>740</v>
      </c>
      <c r="U75" s="121">
        <v>813.75</v>
      </c>
    </row>
    <row r="76" spans="1:23" ht="40" customHeight="1" x14ac:dyDescent="0.35">
      <c r="A76" s="3" t="str">
        <f>Chaindrive!A24</f>
        <v>Ranger 90 Fi 1ph 15-57 1/2"</v>
      </c>
      <c r="B76" t="s">
        <v>309</v>
      </c>
      <c r="C76" s="2">
        <f>D75+0.01</f>
        <v>228.01</v>
      </c>
      <c r="D76" s="23">
        <f>Chaindrive!J24</f>
        <v>342</v>
      </c>
      <c r="E76" s="1" t="s">
        <v>347</v>
      </c>
      <c r="F76" s="22">
        <f>Chaindrive!L24</f>
        <v>21.05263157894737</v>
      </c>
      <c r="G76" s="1">
        <v>230</v>
      </c>
      <c r="H76" s="1" t="s">
        <v>303</v>
      </c>
      <c r="I76" s="1" t="s">
        <v>258</v>
      </c>
      <c r="K76" s="1" t="s">
        <v>258</v>
      </c>
      <c r="L76" s="1">
        <v>25.4</v>
      </c>
      <c r="M76" s="1" t="s">
        <v>22</v>
      </c>
      <c r="N76" s="1" t="s">
        <v>22</v>
      </c>
      <c r="O76" s="73">
        <f>Chaindrive!O24</f>
        <v>5.2631578947368425</v>
      </c>
      <c r="P76" s="1">
        <v>18</v>
      </c>
      <c r="R76" s="6">
        <v>850</v>
      </c>
      <c r="S76" s="1" t="s">
        <v>698</v>
      </c>
      <c r="U76" s="105">
        <v>915.31</v>
      </c>
    </row>
    <row r="77" spans="1:23" ht="40" customHeight="1" x14ac:dyDescent="0.35">
      <c r="A77" s="3" t="str">
        <f>Chaindrive!A26</f>
        <v>Ranger140 Fi 1ph 18-57 5/8"</v>
      </c>
      <c r="B77" t="s">
        <v>309</v>
      </c>
      <c r="C77" s="2">
        <f>D83+0.01</f>
        <v>342.01</v>
      </c>
      <c r="D77" s="23">
        <f>Chaindrive!J26</f>
        <v>443.33333333333331</v>
      </c>
      <c r="E77" s="1" t="s">
        <v>347</v>
      </c>
      <c r="F77" s="22">
        <f>Chaindrive!L26</f>
        <v>25.263157894736842</v>
      </c>
      <c r="G77" s="1">
        <v>230</v>
      </c>
      <c r="H77" s="1" t="s">
        <v>303</v>
      </c>
      <c r="I77" s="1" t="s">
        <v>258</v>
      </c>
      <c r="K77" s="1" t="s">
        <v>258</v>
      </c>
      <c r="L77" s="1">
        <v>25.4</v>
      </c>
      <c r="M77" s="1" t="s">
        <v>22</v>
      </c>
      <c r="N77" s="1" t="s">
        <v>22</v>
      </c>
      <c r="O77" s="73">
        <f>Chaindrive!O26</f>
        <v>6.3157894736842106</v>
      </c>
      <c r="P77" s="1">
        <v>18</v>
      </c>
      <c r="R77" s="6">
        <v>850</v>
      </c>
      <c r="S77" s="1" t="s">
        <v>699</v>
      </c>
      <c r="U77" s="105">
        <v>956.24</v>
      </c>
    </row>
    <row r="78" spans="1:23" ht="40" customHeight="1" x14ac:dyDescent="0.35">
      <c r="A78" s="3" t="str">
        <f>Chaindrive!A28</f>
        <v>Ranger140 fi 1ph 12-57 5/8"</v>
      </c>
      <c r="B78" t="s">
        <v>309</v>
      </c>
      <c r="C78" s="2">
        <f>D84+0.01</f>
        <v>443.34333333333331</v>
      </c>
      <c r="D78" s="23">
        <f>Chaindrive!J28</f>
        <v>665</v>
      </c>
      <c r="E78" s="1" t="s">
        <v>347</v>
      </c>
      <c r="F78" s="22">
        <f>Chaindrive!L28</f>
        <v>16.842105263157894</v>
      </c>
      <c r="G78" s="1">
        <v>230</v>
      </c>
      <c r="H78" s="1" t="s">
        <v>303</v>
      </c>
      <c r="I78" s="1" t="s">
        <v>258</v>
      </c>
      <c r="K78" s="1" t="s">
        <v>258</v>
      </c>
      <c r="L78" s="1">
        <v>25.4</v>
      </c>
      <c r="M78" s="1" t="s">
        <v>22</v>
      </c>
      <c r="N78" s="1" t="s">
        <v>22</v>
      </c>
      <c r="O78" s="73">
        <f>Chaindrive!O28</f>
        <v>4.2105263157894735</v>
      </c>
      <c r="P78" s="1">
        <v>18</v>
      </c>
      <c r="R78" s="6">
        <v>850</v>
      </c>
      <c r="S78" s="1" t="s">
        <v>699</v>
      </c>
      <c r="U78" s="105">
        <v>956.24</v>
      </c>
    </row>
    <row r="79" spans="1:23" s="56" customFormat="1" ht="40" customHeight="1" x14ac:dyDescent="0.35">
      <c r="A79" s="3" t="str">
        <f>Chaindrive!A39</f>
        <v>KE 40.40 Fi 15-57 3/4"</v>
      </c>
      <c r="B79" s="56" t="s">
        <v>309</v>
      </c>
      <c r="C79" s="2">
        <f>D78+0.01</f>
        <v>665.01</v>
      </c>
      <c r="D79" s="23">
        <f>Chaindrive!J39</f>
        <v>1140</v>
      </c>
      <c r="E79" s="1" t="s">
        <v>347</v>
      </c>
      <c r="F79" s="22">
        <f>Chaindrive!L39</f>
        <v>10.526315789473685</v>
      </c>
      <c r="G79" s="1">
        <v>230</v>
      </c>
      <c r="H79" s="1" t="s">
        <v>303</v>
      </c>
      <c r="I79" s="1" t="s">
        <v>258</v>
      </c>
      <c r="J79" s="1"/>
      <c r="K79" s="1" t="s">
        <v>258</v>
      </c>
      <c r="L79" s="1">
        <f>Chaindrive!R39</f>
        <v>40</v>
      </c>
      <c r="M79" s="1" t="s">
        <v>22</v>
      </c>
      <c r="N79" s="1" t="s">
        <v>22</v>
      </c>
      <c r="O79" s="22">
        <f>Chaindrive!O39</f>
        <v>10.526315789473685</v>
      </c>
      <c r="P79" s="1">
        <v>17</v>
      </c>
      <c r="Q79" s="1"/>
      <c r="R79" s="1">
        <v>1500</v>
      </c>
      <c r="S79" s="1" t="s">
        <v>701</v>
      </c>
      <c r="U79" s="105">
        <v>1743.3497199999999</v>
      </c>
    </row>
    <row r="80" spans="1:23" s="56" customFormat="1" ht="40" customHeight="1" x14ac:dyDescent="0.35">
      <c r="A80" s="3" t="str">
        <f>Chaindrive!A41</f>
        <v>KE 50.80 Fi 15-57 1"</v>
      </c>
      <c r="B80" s="56" t="s">
        <v>309</v>
      </c>
      <c r="C80" s="2">
        <f>D79+0.01</f>
        <v>1140.01</v>
      </c>
      <c r="D80" s="23">
        <f>Chaindrive!J41</f>
        <v>1900</v>
      </c>
      <c r="E80" s="1" t="s">
        <v>347</v>
      </c>
      <c r="F80" s="22">
        <f>Chaindrive!L41</f>
        <v>21.05263157894737</v>
      </c>
      <c r="G80" s="1">
        <v>230</v>
      </c>
      <c r="H80" s="1" t="s">
        <v>303</v>
      </c>
      <c r="I80" s="1" t="s">
        <v>258</v>
      </c>
      <c r="J80" s="1"/>
      <c r="K80" s="1" t="s">
        <v>258</v>
      </c>
      <c r="L80" s="1">
        <f>Chaindrive!R41</f>
        <v>55</v>
      </c>
      <c r="M80" s="1" t="s">
        <v>22</v>
      </c>
      <c r="N80" s="1" t="s">
        <v>22</v>
      </c>
      <c r="O80" s="22">
        <f>Chaindrive!O41</f>
        <v>15.789473684210527</v>
      </c>
      <c r="P80" s="1">
        <v>19</v>
      </c>
      <c r="Q80" s="1"/>
      <c r="R80" s="1">
        <v>4500</v>
      </c>
      <c r="S80" s="1"/>
      <c r="U80" s="105"/>
    </row>
    <row r="81" spans="1:22" s="56" customFormat="1" ht="40" customHeight="1" x14ac:dyDescent="0.35">
      <c r="A81" s="3" t="str">
        <f>Chaindrive!A42</f>
        <v>KE 80.40 Fi 15-57 1"</v>
      </c>
      <c r="B81" s="56" t="s">
        <v>309</v>
      </c>
      <c r="C81" s="2">
        <f>D80+0.01</f>
        <v>1900.01</v>
      </c>
      <c r="D81" s="23">
        <f>Chaindrive!J42</f>
        <v>3040</v>
      </c>
      <c r="E81" s="1" t="s">
        <v>347</v>
      </c>
      <c r="F81" s="22">
        <f>Chaindrive!L42</f>
        <v>10.526315789473685</v>
      </c>
      <c r="G81" s="1">
        <v>230</v>
      </c>
      <c r="H81" s="1" t="s">
        <v>303</v>
      </c>
      <c r="I81" s="1" t="s">
        <v>258</v>
      </c>
      <c r="J81" s="1"/>
      <c r="K81" s="1" t="s">
        <v>258</v>
      </c>
      <c r="L81" s="1">
        <f>Chaindrive!R42</f>
        <v>55</v>
      </c>
      <c r="M81" s="1" t="s">
        <v>22</v>
      </c>
      <c r="N81" s="1" t="s">
        <v>22</v>
      </c>
      <c r="O81" s="22">
        <f>Chaindrive!O42</f>
        <v>15.789473684210527</v>
      </c>
      <c r="P81" s="1">
        <v>12</v>
      </c>
      <c r="Q81" s="1"/>
      <c r="R81" s="1">
        <v>4500</v>
      </c>
      <c r="S81" s="1"/>
      <c r="U81" s="105"/>
    </row>
    <row r="82" spans="1:22" s="102" customFormat="1" ht="40" customHeight="1" x14ac:dyDescent="0.35">
      <c r="A82" s="99" t="s">
        <v>265</v>
      </c>
      <c r="B82" s="99" t="s">
        <v>265</v>
      </c>
      <c r="C82" s="99" t="s">
        <v>265</v>
      </c>
      <c r="D82" s="99" t="s">
        <v>265</v>
      </c>
      <c r="E82" s="100"/>
      <c r="F82" s="100"/>
      <c r="G82" s="100"/>
      <c r="H82" s="101" t="s">
        <v>461</v>
      </c>
      <c r="I82" s="100"/>
      <c r="J82" s="100"/>
      <c r="K82" s="100"/>
      <c r="L82" s="100"/>
      <c r="M82" s="100"/>
      <c r="N82" s="101" t="s">
        <v>461</v>
      </c>
      <c r="O82" s="103"/>
      <c r="P82" s="100"/>
      <c r="Q82" s="100"/>
      <c r="R82" s="103"/>
      <c r="S82" s="103"/>
      <c r="U82" s="160"/>
    </row>
    <row r="83" spans="1:22" ht="40" customHeight="1" x14ac:dyDescent="0.35">
      <c r="A83" s="3" t="str">
        <f>Chaindrive!A25</f>
        <v>Ranger 90 Fi 3ph 15-57 1/2"</v>
      </c>
      <c r="B83" t="s">
        <v>309</v>
      </c>
      <c r="C83" s="2">
        <v>0</v>
      </c>
      <c r="D83" s="23">
        <f>Chaindrive!J25</f>
        <v>342</v>
      </c>
      <c r="E83" s="1" t="s">
        <v>347</v>
      </c>
      <c r="F83" s="22">
        <f>Chaindrive!L25</f>
        <v>21.05263157894737</v>
      </c>
      <c r="G83" s="1">
        <v>415</v>
      </c>
      <c r="H83" s="1" t="s">
        <v>303</v>
      </c>
      <c r="I83" s="1" t="s">
        <v>258</v>
      </c>
      <c r="K83" s="1" t="s">
        <v>258</v>
      </c>
      <c r="L83" s="1">
        <v>25.4</v>
      </c>
      <c r="M83" s="1" t="s">
        <v>22</v>
      </c>
      <c r="N83" s="1" t="s">
        <v>22</v>
      </c>
      <c r="O83" s="73">
        <f>Chaindrive!O25</f>
        <v>5.2631578947368425</v>
      </c>
      <c r="P83" s="1">
        <v>18</v>
      </c>
      <c r="R83" s="6">
        <v>850</v>
      </c>
      <c r="S83" s="1" t="s">
        <v>698</v>
      </c>
      <c r="U83" s="105">
        <v>915.31</v>
      </c>
    </row>
    <row r="84" spans="1:22" ht="40" customHeight="1" x14ac:dyDescent="0.35">
      <c r="A84" s="3" t="str">
        <f>Chaindrive!A27</f>
        <v>Ranger140 Fi 3ph 18-57 5/8"</v>
      </c>
      <c r="B84" t="s">
        <v>309</v>
      </c>
      <c r="C84" s="2">
        <f>D83+0.01</f>
        <v>342.01</v>
      </c>
      <c r="D84" s="23">
        <f>Chaindrive!J27</f>
        <v>443.33333333333331</v>
      </c>
      <c r="E84" s="1" t="s">
        <v>347</v>
      </c>
      <c r="F84" s="22">
        <f>Chaindrive!L27</f>
        <v>25.263157894736842</v>
      </c>
      <c r="G84" s="1">
        <v>415</v>
      </c>
      <c r="H84" s="1" t="s">
        <v>303</v>
      </c>
      <c r="I84" s="1" t="s">
        <v>258</v>
      </c>
      <c r="K84" s="1" t="s">
        <v>258</v>
      </c>
      <c r="L84" s="1">
        <v>25.4</v>
      </c>
      <c r="M84" s="1" t="s">
        <v>22</v>
      </c>
      <c r="N84" s="1" t="s">
        <v>22</v>
      </c>
      <c r="O84" s="73">
        <f>Chaindrive!O27</f>
        <v>6.3157894736842106</v>
      </c>
      <c r="P84" s="1">
        <v>18</v>
      </c>
      <c r="R84" s="6">
        <v>850</v>
      </c>
      <c r="S84" s="1" t="s">
        <v>699</v>
      </c>
      <c r="U84" s="105">
        <v>956.24</v>
      </c>
    </row>
    <row r="85" spans="1:22" ht="40" customHeight="1" x14ac:dyDescent="0.35">
      <c r="A85" s="3" t="str">
        <f>Chaindrive!A29</f>
        <v>Ranger140 fi 3ph 12-57 5/8"</v>
      </c>
      <c r="B85" t="s">
        <v>309</v>
      </c>
      <c r="C85" s="2">
        <f>D84+0.01</f>
        <v>443.34333333333331</v>
      </c>
      <c r="D85" s="23">
        <f>Chaindrive!J29</f>
        <v>665</v>
      </c>
      <c r="E85" s="1" t="s">
        <v>347</v>
      </c>
      <c r="F85" s="22">
        <f>Chaindrive!L29</f>
        <v>16.842105263157894</v>
      </c>
      <c r="G85" s="1">
        <v>415</v>
      </c>
      <c r="H85" s="1" t="s">
        <v>303</v>
      </c>
      <c r="I85" s="1" t="s">
        <v>258</v>
      </c>
      <c r="K85" s="1" t="s">
        <v>258</v>
      </c>
      <c r="L85" s="1">
        <v>25.4</v>
      </c>
      <c r="M85" s="1" t="s">
        <v>22</v>
      </c>
      <c r="N85" s="1" t="s">
        <v>22</v>
      </c>
      <c r="O85" s="73">
        <f>Chaindrive!O29</f>
        <v>4.2105263157894735</v>
      </c>
      <c r="P85" s="1">
        <v>18</v>
      </c>
      <c r="R85" s="6">
        <v>850</v>
      </c>
      <c r="S85" s="1" t="s">
        <v>699</v>
      </c>
      <c r="U85" s="105">
        <v>956.24</v>
      </c>
    </row>
    <row r="86" spans="1:22" s="56" customFormat="1" ht="40" customHeight="1" x14ac:dyDescent="0.35">
      <c r="A86" s="3" t="str">
        <f>Chaindrive!A39</f>
        <v>KE 40.40 Fi 15-57 3/4"</v>
      </c>
      <c r="B86" s="56" t="s">
        <v>309</v>
      </c>
      <c r="C86" s="2">
        <f>D85+0.01</f>
        <v>665.01</v>
      </c>
      <c r="D86" s="23">
        <f>Chaindrive!J39</f>
        <v>1140</v>
      </c>
      <c r="E86" s="1" t="s">
        <v>347</v>
      </c>
      <c r="F86" s="22">
        <f>Chaindrive!L39</f>
        <v>10.526315789473685</v>
      </c>
      <c r="G86" s="1">
        <v>415</v>
      </c>
      <c r="H86" s="1" t="s">
        <v>303</v>
      </c>
      <c r="I86" s="1" t="s">
        <v>258</v>
      </c>
      <c r="J86" s="1"/>
      <c r="K86" s="1" t="s">
        <v>258</v>
      </c>
      <c r="L86" s="1">
        <f>Chaindrive!R39</f>
        <v>40</v>
      </c>
      <c r="M86" s="1" t="s">
        <v>22</v>
      </c>
      <c r="N86" s="1" t="s">
        <v>22</v>
      </c>
      <c r="O86" s="22">
        <f>Chaindrive!O39</f>
        <v>10.526315789473685</v>
      </c>
      <c r="P86" s="1">
        <v>17</v>
      </c>
      <c r="Q86" s="1"/>
      <c r="R86" s="1">
        <v>1500</v>
      </c>
      <c r="S86" s="1"/>
      <c r="U86" s="105">
        <v>1743.3497199999999</v>
      </c>
    </row>
    <row r="87" spans="1:22" s="56" customFormat="1" ht="40" customHeight="1" x14ac:dyDescent="0.35">
      <c r="A87" s="3" t="str">
        <f>Chaindrive!A40</f>
        <v>KE 40.40 Fi 15-57 1"</v>
      </c>
      <c r="B87" s="56" t="s">
        <v>309</v>
      </c>
      <c r="C87" s="2">
        <f>D86+0.01</f>
        <v>1140.01</v>
      </c>
      <c r="D87" s="23">
        <f>Chaindrive!J40</f>
        <v>1140</v>
      </c>
      <c r="E87" s="1" t="s">
        <v>347</v>
      </c>
      <c r="F87" s="22">
        <f>Chaindrive!L40</f>
        <v>10.526315789473685</v>
      </c>
      <c r="G87" s="1">
        <v>415</v>
      </c>
      <c r="H87" s="1" t="s">
        <v>303</v>
      </c>
      <c r="I87" s="1" t="s">
        <v>258</v>
      </c>
      <c r="J87" s="1"/>
      <c r="K87" s="1" t="s">
        <v>258</v>
      </c>
      <c r="L87" s="1">
        <f>Chaindrive!R40</f>
        <v>40</v>
      </c>
      <c r="M87" s="1" t="s">
        <v>22</v>
      </c>
      <c r="N87" s="1" t="s">
        <v>22</v>
      </c>
      <c r="O87" s="22">
        <f>Chaindrive!O40</f>
        <v>10.526315789473685</v>
      </c>
      <c r="P87" s="1">
        <v>19</v>
      </c>
      <c r="Q87" s="1"/>
      <c r="R87" s="1">
        <v>4500</v>
      </c>
      <c r="S87" s="1"/>
      <c r="U87" s="105"/>
    </row>
    <row r="88" spans="1:22" s="56" customFormat="1" ht="40" customHeight="1" x14ac:dyDescent="0.35">
      <c r="A88" s="3" t="str">
        <f>Chaindrive!A41</f>
        <v>KE 50.80 Fi 15-57 1"</v>
      </c>
      <c r="B88" s="56" t="s">
        <v>309</v>
      </c>
      <c r="C88" s="2">
        <f>D87+0.01</f>
        <v>1140.01</v>
      </c>
      <c r="D88" s="23">
        <f>Chaindrive!J41</f>
        <v>1900</v>
      </c>
      <c r="E88" s="1" t="s">
        <v>347</v>
      </c>
      <c r="F88" s="22">
        <f>Chaindrive!L41</f>
        <v>21.05263157894737</v>
      </c>
      <c r="G88" s="1">
        <v>415</v>
      </c>
      <c r="H88" s="1" t="s">
        <v>303</v>
      </c>
      <c r="I88" s="1" t="s">
        <v>258</v>
      </c>
      <c r="J88" s="1"/>
      <c r="K88" s="1" t="s">
        <v>258</v>
      </c>
      <c r="L88" s="1">
        <f>Chaindrive!R41</f>
        <v>55</v>
      </c>
      <c r="M88" s="1" t="s">
        <v>22</v>
      </c>
      <c r="N88" s="1" t="s">
        <v>22</v>
      </c>
      <c r="O88" s="22">
        <f>Chaindrive!O41</f>
        <v>15.789473684210527</v>
      </c>
      <c r="P88" s="1">
        <v>12</v>
      </c>
      <c r="Q88" s="1"/>
      <c r="R88" s="1">
        <v>4500</v>
      </c>
      <c r="S88" s="1"/>
      <c r="U88" s="105"/>
    </row>
    <row r="89" spans="1:22" s="102" customFormat="1" ht="40" customHeight="1" x14ac:dyDescent="0.35">
      <c r="A89" s="99" t="s">
        <v>265</v>
      </c>
      <c r="B89" s="99" t="s">
        <v>265</v>
      </c>
      <c r="C89" s="99" t="s">
        <v>265</v>
      </c>
      <c r="D89" s="99" t="s">
        <v>265</v>
      </c>
      <c r="E89" s="100"/>
      <c r="F89" s="100"/>
      <c r="G89" s="100"/>
      <c r="H89" s="101" t="s">
        <v>461</v>
      </c>
      <c r="I89" s="100"/>
      <c r="J89" s="100"/>
      <c r="K89" s="100"/>
      <c r="L89" s="100"/>
      <c r="M89" s="100"/>
      <c r="N89" s="101" t="s">
        <v>461</v>
      </c>
      <c r="O89" s="103"/>
      <c r="P89" s="100"/>
      <c r="Q89" s="100"/>
      <c r="R89" s="103"/>
      <c r="S89" s="103"/>
      <c r="U89" s="160"/>
    </row>
    <row r="90" spans="1:22" ht="40" customHeight="1" x14ac:dyDescent="0.35">
      <c r="A90" s="3" t="s">
        <v>265</v>
      </c>
      <c r="B90" s="3" t="s">
        <v>265</v>
      </c>
      <c r="C90" s="3" t="s">
        <v>265</v>
      </c>
      <c r="D90" s="3" t="s">
        <v>265</v>
      </c>
      <c r="H90" s="90" t="s">
        <v>461</v>
      </c>
      <c r="N90" s="90" t="s">
        <v>461</v>
      </c>
      <c r="O90" s="1"/>
      <c r="R90" s="1"/>
      <c r="S90" s="1"/>
      <c r="T90" s="56"/>
      <c r="V90" s="56"/>
    </row>
    <row r="91" spans="1:22" ht="40" customHeight="1" x14ac:dyDescent="0.35">
      <c r="A91" s="3" t="s">
        <v>566</v>
      </c>
      <c r="B91" s="3" t="s">
        <v>309</v>
      </c>
      <c r="C91" s="1">
        <v>0</v>
      </c>
      <c r="D91" s="1">
        <v>100</v>
      </c>
      <c r="E91" s="1" t="s">
        <v>156</v>
      </c>
      <c r="F91" s="1">
        <v>15</v>
      </c>
      <c r="G91" s="1">
        <v>415</v>
      </c>
      <c r="H91" s="1" t="s">
        <v>283</v>
      </c>
      <c r="I91" s="1" t="s">
        <v>258</v>
      </c>
      <c r="K91" s="1" t="s">
        <v>258</v>
      </c>
      <c r="L91" s="1">
        <v>30</v>
      </c>
      <c r="M91" s="1" t="s">
        <v>55</v>
      </c>
      <c r="N91" s="1" t="s">
        <v>22</v>
      </c>
      <c r="O91" s="1">
        <v>20</v>
      </c>
      <c r="P91" s="1">
        <v>8</v>
      </c>
      <c r="Q91" s="1">
        <v>15</v>
      </c>
      <c r="R91" s="1">
        <v>300</v>
      </c>
      <c r="S91" s="1" t="s">
        <v>313</v>
      </c>
      <c r="T91" s="56"/>
      <c r="U91" s="137">
        <v>275.64</v>
      </c>
      <c r="V91" s="56"/>
    </row>
    <row r="92" spans="1:22" ht="40" customHeight="1" x14ac:dyDescent="0.35">
      <c r="A92" s="56" t="s">
        <v>314</v>
      </c>
      <c r="B92" s="56" t="s">
        <v>309</v>
      </c>
      <c r="C92" s="1">
        <f>D91+0.01</f>
        <v>100.01</v>
      </c>
      <c r="D92" s="1">
        <v>170</v>
      </c>
      <c r="E92" s="1" t="s">
        <v>156</v>
      </c>
      <c r="F92" s="1">
        <v>15</v>
      </c>
      <c r="G92" s="1">
        <v>415</v>
      </c>
      <c r="H92" s="1" t="s">
        <v>283</v>
      </c>
      <c r="I92" s="1" t="s">
        <v>258</v>
      </c>
      <c r="K92" s="1" t="s">
        <v>258</v>
      </c>
      <c r="L92" s="1">
        <v>30</v>
      </c>
      <c r="M92" s="1" t="s">
        <v>55</v>
      </c>
      <c r="N92" s="1" t="s">
        <v>22</v>
      </c>
      <c r="O92" s="1">
        <v>20</v>
      </c>
      <c r="P92" s="1">
        <v>8</v>
      </c>
      <c r="Q92" s="1">
        <v>16</v>
      </c>
      <c r="R92" s="1">
        <v>450</v>
      </c>
      <c r="S92" s="1" t="s">
        <v>315</v>
      </c>
      <c r="T92" s="56"/>
      <c r="U92" s="137">
        <v>290.46999999999997</v>
      </c>
      <c r="V92" s="56"/>
    </row>
    <row r="93" spans="1:22" ht="40" customHeight="1" x14ac:dyDescent="0.35">
      <c r="A93" s="56" t="s">
        <v>316</v>
      </c>
      <c r="B93" s="56" t="s">
        <v>309</v>
      </c>
      <c r="C93" s="1">
        <f>D92+0.01</f>
        <v>170.01</v>
      </c>
      <c r="D93" s="1">
        <v>250</v>
      </c>
      <c r="E93" s="1" t="s">
        <v>156</v>
      </c>
      <c r="F93" s="1">
        <v>15</v>
      </c>
      <c r="G93" s="1">
        <v>415</v>
      </c>
      <c r="H93" s="1" t="s">
        <v>283</v>
      </c>
      <c r="I93" s="1" t="s">
        <v>258</v>
      </c>
      <c r="K93" s="1" t="s">
        <v>258</v>
      </c>
      <c r="L93" s="1">
        <v>30</v>
      </c>
      <c r="M93" s="1" t="s">
        <v>55</v>
      </c>
      <c r="N93" s="1" t="s">
        <v>22</v>
      </c>
      <c r="O93" s="1">
        <v>20</v>
      </c>
      <c r="P93" s="1">
        <v>11</v>
      </c>
      <c r="Q93" s="1">
        <v>19</v>
      </c>
      <c r="R93" s="1">
        <v>750</v>
      </c>
      <c r="S93" s="1" t="s">
        <v>317</v>
      </c>
      <c r="T93" s="56"/>
      <c r="U93" s="137">
        <v>318.42</v>
      </c>
      <c r="V93" s="56"/>
    </row>
    <row r="94" spans="1:22" ht="40" customHeight="1" x14ac:dyDescent="0.35">
      <c r="A94" s="56" t="s">
        <v>318</v>
      </c>
      <c r="B94" s="56" t="s">
        <v>309</v>
      </c>
      <c r="C94" s="1">
        <f t="shared" ref="C94:C102" si="3">D93+0.01</f>
        <v>250.01</v>
      </c>
      <c r="D94" s="1">
        <v>350</v>
      </c>
      <c r="E94" s="1" t="s">
        <v>156</v>
      </c>
      <c r="F94" s="1">
        <v>15</v>
      </c>
      <c r="G94" s="1">
        <v>415</v>
      </c>
      <c r="H94" s="1" t="s">
        <v>283</v>
      </c>
      <c r="I94" s="1" t="s">
        <v>258</v>
      </c>
      <c r="K94" s="1" t="s">
        <v>258</v>
      </c>
      <c r="L94" s="1">
        <v>40</v>
      </c>
      <c r="M94" s="1" t="s">
        <v>55</v>
      </c>
      <c r="N94" s="1" t="s">
        <v>22</v>
      </c>
      <c r="O94" s="1">
        <v>20</v>
      </c>
      <c r="P94" s="1">
        <v>9</v>
      </c>
      <c r="R94" s="1">
        <v>850</v>
      </c>
      <c r="S94" s="1" t="s">
        <v>319</v>
      </c>
      <c r="T94" s="56"/>
      <c r="U94" s="137">
        <v>397.36</v>
      </c>
      <c r="V94" s="56"/>
    </row>
    <row r="95" spans="1:22" ht="40" customHeight="1" x14ac:dyDescent="0.35">
      <c r="A95" s="56" t="s">
        <v>320</v>
      </c>
      <c r="B95" s="56" t="s">
        <v>309</v>
      </c>
      <c r="C95" s="1">
        <f t="shared" si="3"/>
        <v>350.01</v>
      </c>
      <c r="D95" s="1">
        <v>450</v>
      </c>
      <c r="E95" s="1" t="s">
        <v>156</v>
      </c>
      <c r="F95" s="1">
        <v>15</v>
      </c>
      <c r="G95" s="1">
        <v>415</v>
      </c>
      <c r="H95" s="1" t="s">
        <v>283</v>
      </c>
      <c r="I95" s="1" t="s">
        <v>258</v>
      </c>
      <c r="K95" s="1" t="s">
        <v>258</v>
      </c>
      <c r="L95" s="1">
        <v>40</v>
      </c>
      <c r="M95" s="1" t="s">
        <v>55</v>
      </c>
      <c r="N95" s="1" t="s">
        <v>22</v>
      </c>
      <c r="O95" s="1">
        <v>20</v>
      </c>
      <c r="P95" s="1">
        <v>9</v>
      </c>
      <c r="R95" s="1">
        <v>1100</v>
      </c>
      <c r="S95" s="1" t="s">
        <v>321</v>
      </c>
      <c r="T95" s="56"/>
      <c r="U95" s="137">
        <v>493.12</v>
      </c>
      <c r="V95" s="56"/>
    </row>
    <row r="96" spans="1:22" ht="40" customHeight="1" x14ac:dyDescent="0.35">
      <c r="A96" s="56" t="s">
        <v>322</v>
      </c>
      <c r="B96" s="56" t="s">
        <v>309</v>
      </c>
      <c r="C96" s="1">
        <f t="shared" si="3"/>
        <v>450.01</v>
      </c>
      <c r="D96" s="1">
        <v>550</v>
      </c>
      <c r="E96" s="1" t="s">
        <v>156</v>
      </c>
      <c r="F96" s="1">
        <v>15</v>
      </c>
      <c r="G96" s="1">
        <v>415</v>
      </c>
      <c r="H96" s="1" t="s">
        <v>283</v>
      </c>
      <c r="I96" s="1" t="s">
        <v>258</v>
      </c>
      <c r="K96" s="1" t="s">
        <v>258</v>
      </c>
      <c r="L96" s="1">
        <v>40</v>
      </c>
      <c r="M96" s="1" t="s">
        <v>55</v>
      </c>
      <c r="N96" s="1" t="s">
        <v>22</v>
      </c>
      <c r="O96" s="1">
        <v>20</v>
      </c>
      <c r="P96" s="1">
        <v>9</v>
      </c>
      <c r="R96" s="1">
        <v>1100</v>
      </c>
      <c r="S96" s="1" t="s">
        <v>345</v>
      </c>
      <c r="T96" s="56"/>
      <c r="U96" s="137">
        <v>595.20000000000005</v>
      </c>
      <c r="V96" s="56"/>
    </row>
    <row r="97" spans="1:22" ht="40" customHeight="1" x14ac:dyDescent="0.35">
      <c r="A97" s="56" t="s">
        <v>323</v>
      </c>
      <c r="B97" s="56" t="s">
        <v>309</v>
      </c>
      <c r="C97" s="1">
        <f t="shared" si="3"/>
        <v>550.01</v>
      </c>
      <c r="D97" s="1">
        <v>650</v>
      </c>
      <c r="E97" s="1" t="s">
        <v>156</v>
      </c>
      <c r="F97" s="1">
        <v>15</v>
      </c>
      <c r="G97" s="1">
        <v>415</v>
      </c>
      <c r="H97" s="1" t="s">
        <v>283</v>
      </c>
      <c r="I97" s="1" t="s">
        <v>258</v>
      </c>
      <c r="K97" s="1" t="s">
        <v>258</v>
      </c>
      <c r="L97" s="1">
        <v>40</v>
      </c>
      <c r="M97" s="1" t="s">
        <v>55</v>
      </c>
      <c r="N97" s="1" t="s">
        <v>22</v>
      </c>
      <c r="O97" s="1">
        <v>20</v>
      </c>
      <c r="P97" s="1">
        <v>9</v>
      </c>
      <c r="R97" s="1">
        <v>1100</v>
      </c>
      <c r="S97" s="1" t="s">
        <v>324</v>
      </c>
      <c r="T97" s="56"/>
      <c r="U97" s="137">
        <v>639.91999999999996</v>
      </c>
      <c r="V97" s="56"/>
    </row>
    <row r="98" spans="1:22" ht="40" customHeight="1" x14ac:dyDescent="0.35">
      <c r="A98" s="56" t="s">
        <v>325</v>
      </c>
      <c r="B98" s="56" t="s">
        <v>309</v>
      </c>
      <c r="C98" s="1">
        <f t="shared" si="3"/>
        <v>650.01</v>
      </c>
      <c r="D98" s="1">
        <v>750</v>
      </c>
      <c r="E98" s="1" t="s">
        <v>156</v>
      </c>
      <c r="F98" s="1">
        <v>15</v>
      </c>
      <c r="G98" s="1">
        <v>415</v>
      </c>
      <c r="H98" s="1" t="s">
        <v>283</v>
      </c>
      <c r="I98" s="1" t="s">
        <v>258</v>
      </c>
      <c r="K98" s="1" t="s">
        <v>258</v>
      </c>
      <c r="L98" s="1">
        <v>55</v>
      </c>
      <c r="M98" s="1" t="s">
        <v>55</v>
      </c>
      <c r="N98" s="1" t="s">
        <v>22</v>
      </c>
      <c r="O98" s="1">
        <v>20</v>
      </c>
      <c r="P98" s="1">
        <v>9</v>
      </c>
      <c r="R98" s="1">
        <v>2800</v>
      </c>
      <c r="S98" s="1" t="s">
        <v>326</v>
      </c>
      <c r="T98" s="56"/>
      <c r="U98" s="137">
        <v>1000.68</v>
      </c>
      <c r="V98" s="56"/>
    </row>
    <row r="99" spans="1:22" ht="40" customHeight="1" x14ac:dyDescent="0.35">
      <c r="A99" s="56" t="s">
        <v>327</v>
      </c>
      <c r="B99" s="56" t="s">
        <v>309</v>
      </c>
      <c r="C99" s="1">
        <f t="shared" si="3"/>
        <v>750.01</v>
      </c>
      <c r="D99" s="1">
        <v>850</v>
      </c>
      <c r="E99" s="1" t="s">
        <v>156</v>
      </c>
      <c r="F99" s="1">
        <v>10</v>
      </c>
      <c r="G99" s="1">
        <v>415</v>
      </c>
      <c r="H99" s="1" t="s">
        <v>283</v>
      </c>
      <c r="I99" s="1" t="s">
        <v>258</v>
      </c>
      <c r="K99" s="1" t="s">
        <v>258</v>
      </c>
      <c r="L99" s="1">
        <v>55</v>
      </c>
      <c r="M99" s="1" t="s">
        <v>55</v>
      </c>
      <c r="N99" s="1" t="s">
        <v>22</v>
      </c>
      <c r="O99" s="1">
        <v>20</v>
      </c>
      <c r="P99" s="1">
        <v>7</v>
      </c>
      <c r="R99" s="1">
        <v>1100</v>
      </c>
      <c r="S99" s="1" t="s">
        <v>328</v>
      </c>
      <c r="T99" s="56"/>
      <c r="U99" s="137">
        <v>1068.3</v>
      </c>
      <c r="V99" s="56"/>
    </row>
    <row r="100" spans="1:22" ht="40" customHeight="1" x14ac:dyDescent="0.35">
      <c r="A100" s="56" t="s">
        <v>329</v>
      </c>
      <c r="B100" s="56" t="s">
        <v>309</v>
      </c>
      <c r="C100" s="1">
        <f t="shared" si="3"/>
        <v>850.01</v>
      </c>
      <c r="D100" s="1">
        <v>1000</v>
      </c>
      <c r="E100" s="1" t="s">
        <v>156</v>
      </c>
      <c r="F100" s="1">
        <v>10</v>
      </c>
      <c r="G100" s="1">
        <v>415</v>
      </c>
      <c r="H100" s="1" t="s">
        <v>283</v>
      </c>
      <c r="I100" s="1" t="s">
        <v>258</v>
      </c>
      <c r="K100" s="1" t="s">
        <v>258</v>
      </c>
      <c r="L100" s="1">
        <v>55</v>
      </c>
      <c r="M100" s="1" t="s">
        <v>55</v>
      </c>
      <c r="N100" s="1" t="s">
        <v>22</v>
      </c>
      <c r="O100" s="1">
        <v>20</v>
      </c>
      <c r="P100" s="1">
        <v>7</v>
      </c>
      <c r="R100" s="1">
        <v>2800</v>
      </c>
      <c r="S100" s="1" t="s">
        <v>330</v>
      </c>
      <c r="T100" s="56"/>
      <c r="U100" s="137">
        <v>1400.58</v>
      </c>
      <c r="V100" s="56"/>
    </row>
    <row r="101" spans="1:22" ht="40" customHeight="1" x14ac:dyDescent="0.35">
      <c r="A101" s="56" t="s">
        <v>331</v>
      </c>
      <c r="B101" s="56" t="s">
        <v>309</v>
      </c>
      <c r="C101" s="1">
        <f t="shared" si="3"/>
        <v>1000.01</v>
      </c>
      <c r="D101" s="1">
        <v>1400</v>
      </c>
      <c r="E101" s="1" t="s">
        <v>156</v>
      </c>
      <c r="F101" s="1">
        <v>7</v>
      </c>
      <c r="G101" s="1">
        <v>415</v>
      </c>
      <c r="H101" s="1" t="s">
        <v>283</v>
      </c>
      <c r="I101" s="1" t="s">
        <v>258</v>
      </c>
      <c r="K101" s="1" t="s">
        <v>258</v>
      </c>
      <c r="L101" s="1">
        <v>55</v>
      </c>
      <c r="M101" s="1" t="s">
        <v>55</v>
      </c>
      <c r="N101" s="1" t="s">
        <v>22</v>
      </c>
      <c r="O101" s="1">
        <v>20</v>
      </c>
      <c r="P101" s="1">
        <v>7</v>
      </c>
      <c r="R101" s="1">
        <v>2800</v>
      </c>
      <c r="S101" s="1" t="s">
        <v>332</v>
      </c>
      <c r="T101" s="56"/>
      <c r="U101" s="136">
        <v>1621.44</v>
      </c>
      <c r="V101" s="56"/>
    </row>
    <row r="102" spans="1:22" ht="40" customHeight="1" x14ac:dyDescent="0.35">
      <c r="A102" s="56" t="s">
        <v>333</v>
      </c>
      <c r="B102" s="56" t="s">
        <v>309</v>
      </c>
      <c r="C102" s="1">
        <f t="shared" si="3"/>
        <v>1400.01</v>
      </c>
      <c r="D102" s="1">
        <v>1800</v>
      </c>
      <c r="E102" s="1" t="s">
        <v>156</v>
      </c>
      <c r="F102" s="1">
        <v>6</v>
      </c>
      <c r="G102" s="1">
        <v>415</v>
      </c>
      <c r="H102" s="1" t="s">
        <v>283</v>
      </c>
      <c r="I102" s="1" t="s">
        <v>258</v>
      </c>
      <c r="K102" s="1" t="s">
        <v>258</v>
      </c>
      <c r="L102" s="1">
        <v>60</v>
      </c>
      <c r="M102" s="1" t="s">
        <v>55</v>
      </c>
      <c r="N102" s="1" t="s">
        <v>22</v>
      </c>
      <c r="O102" s="1">
        <v>10</v>
      </c>
      <c r="P102" s="1">
        <v>7</v>
      </c>
      <c r="R102" s="1">
        <v>3125</v>
      </c>
      <c r="S102" s="1" t="s">
        <v>567</v>
      </c>
      <c r="T102" s="56" t="e" vm="1">
        <v>#VALUE!</v>
      </c>
      <c r="U102" s="121">
        <v>2150.2801599999998</v>
      </c>
      <c r="V102" s="56"/>
    </row>
    <row r="103" spans="1:22" ht="40" customHeight="1" x14ac:dyDescent="0.35">
      <c r="A103" s="119" t="s">
        <v>334</v>
      </c>
      <c r="B103" s="119" t="s">
        <v>309</v>
      </c>
      <c r="C103" s="51">
        <f t="shared" ref="C103:C106" si="4">D102+0.01</f>
        <v>1800.01</v>
      </c>
      <c r="D103" s="51">
        <v>2600</v>
      </c>
      <c r="E103" s="51" t="s">
        <v>156</v>
      </c>
      <c r="F103" s="51">
        <v>5</v>
      </c>
      <c r="G103" s="51">
        <v>415</v>
      </c>
      <c r="H103" s="51" t="s">
        <v>283</v>
      </c>
      <c r="I103" s="51" t="s">
        <v>258</v>
      </c>
      <c r="J103" s="51"/>
      <c r="K103" s="51" t="s">
        <v>258</v>
      </c>
      <c r="L103" s="51">
        <v>80</v>
      </c>
      <c r="M103" s="51" t="s">
        <v>55</v>
      </c>
      <c r="N103" s="51" t="s">
        <v>22</v>
      </c>
      <c r="O103" s="51">
        <v>10</v>
      </c>
      <c r="P103" s="51">
        <v>9</v>
      </c>
      <c r="Q103" s="51"/>
      <c r="R103" s="51">
        <v>1500</v>
      </c>
      <c r="S103" s="51"/>
      <c r="T103" s="56"/>
      <c r="U103" s="121"/>
      <c r="V103" s="56"/>
    </row>
    <row r="104" spans="1:22" ht="40" customHeight="1" x14ac:dyDescent="0.35">
      <c r="A104" s="119" t="s">
        <v>335</v>
      </c>
      <c r="B104" s="119" t="s">
        <v>309</v>
      </c>
      <c r="C104" s="51">
        <f t="shared" si="4"/>
        <v>2600.0100000000002</v>
      </c>
      <c r="D104" s="51">
        <v>3600</v>
      </c>
      <c r="E104" s="51" t="s">
        <v>156</v>
      </c>
      <c r="F104" s="51">
        <v>5</v>
      </c>
      <c r="G104" s="51">
        <v>415</v>
      </c>
      <c r="H104" s="51" t="s">
        <v>283</v>
      </c>
      <c r="I104" s="51" t="s">
        <v>258</v>
      </c>
      <c r="J104" s="51"/>
      <c r="K104" s="51" t="s">
        <v>258</v>
      </c>
      <c r="L104" s="51">
        <v>80</v>
      </c>
      <c r="M104" s="51" t="s">
        <v>55</v>
      </c>
      <c r="N104" s="51" t="s">
        <v>22</v>
      </c>
      <c r="O104" s="51">
        <v>10</v>
      </c>
      <c r="P104" s="51">
        <v>9</v>
      </c>
      <c r="Q104" s="51"/>
      <c r="R104" s="51">
        <v>2000</v>
      </c>
      <c r="S104" s="51"/>
      <c r="T104" s="56"/>
      <c r="U104" s="121"/>
      <c r="V104" s="56"/>
    </row>
    <row r="105" spans="1:22" ht="40" customHeight="1" x14ac:dyDescent="0.35">
      <c r="A105" s="119" t="s">
        <v>336</v>
      </c>
      <c r="B105" s="119" t="s">
        <v>309</v>
      </c>
      <c r="C105" s="51">
        <f t="shared" si="4"/>
        <v>3600.01</v>
      </c>
      <c r="D105" s="51">
        <v>3600</v>
      </c>
      <c r="E105" s="51" t="s">
        <v>156</v>
      </c>
      <c r="F105" s="51">
        <v>9</v>
      </c>
      <c r="G105" s="51">
        <v>415</v>
      </c>
      <c r="H105" s="51" t="s">
        <v>283</v>
      </c>
      <c r="I105" s="51" t="s">
        <v>258</v>
      </c>
      <c r="J105" s="51"/>
      <c r="K105" s="51" t="s">
        <v>258</v>
      </c>
      <c r="L105" s="51">
        <v>80</v>
      </c>
      <c r="M105" s="51" t="s">
        <v>55</v>
      </c>
      <c r="N105" s="51" t="s">
        <v>22</v>
      </c>
      <c r="O105" s="51">
        <v>10</v>
      </c>
      <c r="P105" s="51">
        <v>10</v>
      </c>
      <c r="Q105" s="51"/>
      <c r="R105" s="51">
        <v>3000</v>
      </c>
      <c r="S105" s="51"/>
      <c r="T105" s="56"/>
      <c r="U105" s="121"/>
      <c r="V105" s="56"/>
    </row>
    <row r="106" spans="1:22" ht="40" customHeight="1" x14ac:dyDescent="0.35">
      <c r="A106" s="119" t="s">
        <v>337</v>
      </c>
      <c r="B106" s="119" t="s">
        <v>309</v>
      </c>
      <c r="C106" s="51">
        <f t="shared" si="4"/>
        <v>3600.01</v>
      </c>
      <c r="D106" s="51">
        <v>4800</v>
      </c>
      <c r="E106" s="51" t="s">
        <v>156</v>
      </c>
      <c r="F106" s="51">
        <v>9</v>
      </c>
      <c r="G106" s="51">
        <v>415</v>
      </c>
      <c r="H106" s="51" t="s">
        <v>283</v>
      </c>
      <c r="I106" s="51" t="s">
        <v>258</v>
      </c>
      <c r="J106" s="51"/>
      <c r="K106" s="51" t="s">
        <v>258</v>
      </c>
      <c r="L106" s="51">
        <v>100</v>
      </c>
      <c r="M106" s="51" t="s">
        <v>55</v>
      </c>
      <c r="N106" s="51" t="s">
        <v>22</v>
      </c>
      <c r="O106" s="51">
        <v>10</v>
      </c>
      <c r="P106" s="51">
        <v>10</v>
      </c>
      <c r="Q106" s="51"/>
      <c r="R106" s="51">
        <v>3000</v>
      </c>
      <c r="S106" s="51"/>
      <c r="T106" s="56"/>
      <c r="U106" s="121"/>
      <c r="V106" s="56"/>
    </row>
    <row r="107" spans="1:22" ht="40" customHeight="1" x14ac:dyDescent="0.35">
      <c r="A107" s="119" t="s">
        <v>492</v>
      </c>
      <c r="B107" s="119" t="s">
        <v>309</v>
      </c>
      <c r="C107" s="51">
        <f t="shared" ref="C107" si="5">D106+0.01</f>
        <v>4800.01</v>
      </c>
      <c r="D107" s="51">
        <v>5000</v>
      </c>
      <c r="E107" s="51" t="s">
        <v>156</v>
      </c>
      <c r="F107" s="51">
        <v>5</v>
      </c>
      <c r="G107" s="51">
        <v>415</v>
      </c>
      <c r="H107" s="51" t="s">
        <v>283</v>
      </c>
      <c r="I107" s="51" t="s">
        <v>258</v>
      </c>
      <c r="J107" s="51"/>
      <c r="K107" s="51" t="s">
        <v>258</v>
      </c>
      <c r="L107" s="51">
        <v>100</v>
      </c>
      <c r="M107" s="51" t="s">
        <v>55</v>
      </c>
      <c r="N107" s="51" t="s">
        <v>22</v>
      </c>
      <c r="O107" s="51">
        <v>10</v>
      </c>
      <c r="P107" s="51">
        <v>9</v>
      </c>
      <c r="Q107" s="51"/>
      <c r="R107" s="51">
        <v>2500</v>
      </c>
      <c r="S107" s="51"/>
      <c r="T107" s="56"/>
      <c r="U107" s="121"/>
      <c r="V107" s="56"/>
    </row>
    <row r="108" spans="1:22" s="102" customFormat="1" ht="40" customHeight="1" x14ac:dyDescent="0.35">
      <c r="A108" s="99" t="s">
        <v>265</v>
      </c>
      <c r="B108" s="99" t="s">
        <v>265</v>
      </c>
      <c r="C108" s="99" t="s">
        <v>265</v>
      </c>
      <c r="D108" s="99" t="s">
        <v>265</v>
      </c>
      <c r="E108" s="100"/>
      <c r="F108" s="100"/>
      <c r="G108" s="100"/>
      <c r="H108" s="101" t="s">
        <v>461</v>
      </c>
      <c r="I108" s="100"/>
      <c r="J108" s="100"/>
      <c r="K108" s="100"/>
      <c r="L108" s="100"/>
      <c r="M108" s="100"/>
      <c r="N108" s="101" t="s">
        <v>461</v>
      </c>
      <c r="O108" s="103"/>
      <c r="P108" s="100"/>
      <c r="Q108" s="100"/>
      <c r="R108" s="103"/>
      <c r="S108" s="103"/>
      <c r="U108" s="160"/>
    </row>
    <row r="109" spans="1:22" ht="40" customHeight="1" x14ac:dyDescent="0.35">
      <c r="A109" s="3" t="s">
        <v>338</v>
      </c>
      <c r="B109" s="3" t="s">
        <v>309</v>
      </c>
      <c r="C109" s="1">
        <v>0</v>
      </c>
      <c r="D109" s="1">
        <v>170</v>
      </c>
      <c r="E109" s="1" t="s">
        <v>156</v>
      </c>
      <c r="F109" s="1">
        <v>10</v>
      </c>
      <c r="G109" s="1">
        <v>230</v>
      </c>
      <c r="H109" s="1" t="s">
        <v>283</v>
      </c>
      <c r="I109" s="1" t="s">
        <v>258</v>
      </c>
      <c r="K109" s="1" t="s">
        <v>258</v>
      </c>
      <c r="L109" s="1">
        <v>30</v>
      </c>
      <c r="M109" s="1" t="s">
        <v>55</v>
      </c>
      <c r="N109" s="1" t="s">
        <v>22</v>
      </c>
      <c r="O109" s="1">
        <v>10</v>
      </c>
      <c r="P109" s="1">
        <v>8</v>
      </c>
      <c r="R109" s="1">
        <v>400</v>
      </c>
      <c r="S109" s="1" t="s">
        <v>339</v>
      </c>
      <c r="U109" s="105">
        <v>433.23</v>
      </c>
    </row>
    <row r="110" spans="1:22" ht="40" customHeight="1" x14ac:dyDescent="0.35">
      <c r="A110" s="3" t="s">
        <v>340</v>
      </c>
      <c r="B110" s="3" t="s">
        <v>309</v>
      </c>
      <c r="C110" s="1">
        <f>D109+0.01</f>
        <v>170.01</v>
      </c>
      <c r="D110" s="1">
        <v>250</v>
      </c>
      <c r="E110" s="1" t="s">
        <v>156</v>
      </c>
      <c r="F110" s="1">
        <v>10</v>
      </c>
      <c r="G110" s="1">
        <v>230</v>
      </c>
      <c r="H110" s="1" t="s">
        <v>283</v>
      </c>
      <c r="I110" s="1" t="s">
        <v>258</v>
      </c>
      <c r="K110" s="1" t="s">
        <v>258</v>
      </c>
      <c r="L110" s="1">
        <v>30</v>
      </c>
      <c r="M110" s="1" t="s">
        <v>55</v>
      </c>
      <c r="N110" s="1" t="s">
        <v>22</v>
      </c>
      <c r="O110" s="1">
        <v>10</v>
      </c>
      <c r="P110" s="1">
        <v>12</v>
      </c>
      <c r="R110" s="1">
        <v>400</v>
      </c>
      <c r="S110" s="1" t="s">
        <v>341</v>
      </c>
      <c r="U110" s="105">
        <v>474</v>
      </c>
    </row>
    <row r="111" spans="1:22" ht="40" customHeight="1" x14ac:dyDescent="0.35">
      <c r="A111" s="3" t="s">
        <v>342</v>
      </c>
      <c r="B111" s="3" t="s">
        <v>309</v>
      </c>
      <c r="C111" s="1">
        <f>D110+0.01</f>
        <v>250.01</v>
      </c>
      <c r="D111" s="1">
        <v>250</v>
      </c>
      <c r="E111" s="1" t="s">
        <v>156</v>
      </c>
      <c r="F111" s="1">
        <v>15</v>
      </c>
      <c r="G111" s="1">
        <v>230</v>
      </c>
      <c r="H111" s="1" t="s">
        <v>283</v>
      </c>
      <c r="I111" s="1" t="s">
        <v>258</v>
      </c>
      <c r="K111" s="1" t="s">
        <v>258</v>
      </c>
      <c r="L111" s="1">
        <v>30</v>
      </c>
      <c r="M111" s="1" t="s">
        <v>55</v>
      </c>
      <c r="N111" s="1" t="s">
        <v>22</v>
      </c>
      <c r="O111" s="1">
        <v>20</v>
      </c>
      <c r="P111" s="1">
        <v>7</v>
      </c>
      <c r="R111" s="1">
        <v>550</v>
      </c>
      <c r="S111" s="1" t="s">
        <v>343</v>
      </c>
      <c r="T111" t="e" vm="2">
        <v>#VALUE!</v>
      </c>
      <c r="U111" s="105">
        <v>629.20000000000005</v>
      </c>
    </row>
    <row r="112" spans="1:22" ht="40" customHeight="1" x14ac:dyDescent="0.35">
      <c r="A112" s="3" t="s">
        <v>344</v>
      </c>
      <c r="B112" s="3" t="s">
        <v>309</v>
      </c>
      <c r="C112" s="1">
        <f>D111+0.01</f>
        <v>250.01</v>
      </c>
      <c r="D112" s="1">
        <v>450</v>
      </c>
      <c r="E112" s="1" t="s">
        <v>156</v>
      </c>
      <c r="F112" s="1">
        <v>7</v>
      </c>
      <c r="G112" s="1">
        <v>230</v>
      </c>
      <c r="H112" s="1" t="s">
        <v>283</v>
      </c>
      <c r="I112" s="1" t="s">
        <v>258</v>
      </c>
      <c r="K112" s="1" t="s">
        <v>258</v>
      </c>
      <c r="L112" s="1">
        <v>40</v>
      </c>
      <c r="M112" s="1" t="s">
        <v>55</v>
      </c>
      <c r="N112" s="1" t="s">
        <v>22</v>
      </c>
      <c r="O112" s="1">
        <v>20</v>
      </c>
      <c r="P112" s="1">
        <v>5</v>
      </c>
      <c r="R112" s="1">
        <v>750</v>
      </c>
      <c r="S112" s="1" t="s">
        <v>345</v>
      </c>
      <c r="U112" s="158">
        <v>786.29</v>
      </c>
    </row>
    <row r="113" spans="1:21" s="102" customFormat="1" ht="40" customHeight="1" x14ac:dyDescent="0.35">
      <c r="A113" s="99" t="s">
        <v>265</v>
      </c>
      <c r="B113" s="99" t="s">
        <v>265</v>
      </c>
      <c r="C113" s="99" t="s">
        <v>265</v>
      </c>
      <c r="D113" s="99" t="s">
        <v>265</v>
      </c>
      <c r="E113" s="100"/>
      <c r="F113" s="100"/>
      <c r="G113" s="100"/>
      <c r="H113" s="101" t="s">
        <v>461</v>
      </c>
      <c r="I113" s="100"/>
      <c r="J113" s="100"/>
      <c r="K113" s="100"/>
      <c r="L113" s="100"/>
      <c r="M113" s="100"/>
      <c r="N113" s="101" t="s">
        <v>461</v>
      </c>
      <c r="O113" s="103"/>
      <c r="P113" s="100"/>
      <c r="Q113" s="100"/>
      <c r="R113" s="103"/>
      <c r="S113" s="103"/>
      <c r="U113" s="160"/>
    </row>
    <row r="114" spans="1:21" ht="40" customHeight="1" x14ac:dyDescent="0.35">
      <c r="A114" s="56" t="s">
        <v>346</v>
      </c>
      <c r="B114" s="56" t="s">
        <v>309</v>
      </c>
      <c r="C114" s="1">
        <v>0</v>
      </c>
      <c r="D114" s="1">
        <v>250</v>
      </c>
      <c r="E114" s="1" t="s">
        <v>347</v>
      </c>
      <c r="F114" s="1">
        <v>80</v>
      </c>
      <c r="G114" s="1">
        <v>230</v>
      </c>
      <c r="H114" s="1" t="s">
        <v>283</v>
      </c>
      <c r="I114" s="1" t="s">
        <v>258</v>
      </c>
      <c r="K114" s="1" t="s">
        <v>258</v>
      </c>
      <c r="L114" s="1" t="s">
        <v>409</v>
      </c>
      <c r="M114" s="1" t="s">
        <v>55</v>
      </c>
      <c r="N114" s="1" t="s">
        <v>22</v>
      </c>
      <c r="O114" s="1">
        <v>20</v>
      </c>
      <c r="P114" s="1">
        <v>8</v>
      </c>
      <c r="R114" s="1">
        <v>750</v>
      </c>
      <c r="S114" s="1"/>
      <c r="U114" s="105">
        <v>1473.59</v>
      </c>
    </row>
    <row r="115" spans="1:21" ht="40" customHeight="1" x14ac:dyDescent="0.35">
      <c r="A115" s="56" t="s">
        <v>348</v>
      </c>
      <c r="B115" s="56" t="s">
        <v>309</v>
      </c>
      <c r="C115" s="1">
        <f>D114+0.01</f>
        <v>250.01</v>
      </c>
      <c r="D115" s="1">
        <v>400</v>
      </c>
      <c r="E115" s="1" t="s">
        <v>347</v>
      </c>
      <c r="F115" s="1">
        <v>40</v>
      </c>
      <c r="G115" s="1">
        <v>230</v>
      </c>
      <c r="H115" s="1" t="s">
        <v>283</v>
      </c>
      <c r="I115" s="1" t="s">
        <v>258</v>
      </c>
      <c r="K115" s="1" t="s">
        <v>258</v>
      </c>
      <c r="L115" s="1">
        <v>40</v>
      </c>
      <c r="M115" s="1" t="s">
        <v>55</v>
      </c>
      <c r="N115" s="1" t="s">
        <v>22</v>
      </c>
      <c r="O115" s="1">
        <v>20</v>
      </c>
      <c r="P115" s="1">
        <v>8</v>
      </c>
      <c r="R115" s="1">
        <v>750</v>
      </c>
      <c r="S115" s="1" t="s">
        <v>349</v>
      </c>
      <c r="U115" s="105">
        <v>1481.78</v>
      </c>
    </row>
    <row r="116" spans="1:21" ht="40" customHeight="1" x14ac:dyDescent="0.35">
      <c r="A116" s="3" t="s">
        <v>350</v>
      </c>
      <c r="B116" s="56" t="s">
        <v>309</v>
      </c>
      <c r="C116" s="1">
        <f>D115+0.01</f>
        <v>400.01</v>
      </c>
      <c r="D116" s="1">
        <v>550</v>
      </c>
      <c r="E116" s="1" t="s">
        <v>347</v>
      </c>
      <c r="F116" s="1">
        <v>20</v>
      </c>
      <c r="G116" s="1">
        <v>230</v>
      </c>
      <c r="H116" s="1" t="s">
        <v>283</v>
      </c>
      <c r="I116" s="1" t="s">
        <v>258</v>
      </c>
      <c r="K116" s="1" t="s">
        <v>258</v>
      </c>
      <c r="L116" s="1">
        <v>40</v>
      </c>
      <c r="M116" s="1" t="s">
        <v>55</v>
      </c>
      <c r="N116" s="1" t="s">
        <v>22</v>
      </c>
      <c r="O116" s="1">
        <v>20</v>
      </c>
      <c r="P116" s="1">
        <v>8</v>
      </c>
      <c r="R116" s="1">
        <v>750</v>
      </c>
      <c r="S116" s="1"/>
      <c r="U116" s="137">
        <v>2021.94</v>
      </c>
    </row>
    <row r="117" spans="1:21" ht="40" customHeight="1" x14ac:dyDescent="0.35">
      <c r="A117" s="3" t="s">
        <v>351</v>
      </c>
      <c r="B117" s="56" t="s">
        <v>309</v>
      </c>
      <c r="C117" s="1">
        <f>D116+0.01</f>
        <v>550.01</v>
      </c>
      <c r="D117" s="1">
        <v>750</v>
      </c>
      <c r="E117" s="1" t="s">
        <v>347</v>
      </c>
      <c r="F117" s="1">
        <v>20</v>
      </c>
      <c r="G117" s="1">
        <v>230</v>
      </c>
      <c r="H117" s="1" t="s">
        <v>283</v>
      </c>
      <c r="I117" s="1" t="s">
        <v>258</v>
      </c>
      <c r="K117" s="1" t="s">
        <v>258</v>
      </c>
      <c r="L117" s="1">
        <v>55</v>
      </c>
      <c r="M117" s="1" t="s">
        <v>55</v>
      </c>
      <c r="N117" s="1" t="s">
        <v>22</v>
      </c>
      <c r="O117" s="1">
        <v>20</v>
      </c>
      <c r="P117" s="1">
        <v>8</v>
      </c>
      <c r="R117" s="1">
        <v>750</v>
      </c>
      <c r="S117" s="1"/>
      <c r="U117" s="136">
        <v>2614.38</v>
      </c>
    </row>
    <row r="118" spans="1:21" s="102" customFormat="1" ht="40" customHeight="1" x14ac:dyDescent="0.35">
      <c r="A118" s="99" t="s">
        <v>265</v>
      </c>
      <c r="B118" s="99" t="s">
        <v>265</v>
      </c>
      <c r="C118" s="99" t="s">
        <v>265</v>
      </c>
      <c r="D118" s="99" t="s">
        <v>265</v>
      </c>
      <c r="E118" s="100"/>
      <c r="F118" s="100"/>
      <c r="G118" s="100"/>
      <c r="H118" s="101" t="s">
        <v>461</v>
      </c>
      <c r="I118" s="100"/>
      <c r="J118" s="100"/>
      <c r="K118" s="100"/>
      <c r="L118" s="100"/>
      <c r="M118" s="100"/>
      <c r="N118" s="101" t="s">
        <v>461</v>
      </c>
      <c r="O118" s="103"/>
      <c r="P118" s="100"/>
      <c r="Q118" s="100"/>
      <c r="R118" s="103"/>
      <c r="S118" s="103"/>
      <c r="U118" s="160"/>
    </row>
    <row r="119" spans="1:21" ht="40" customHeight="1" x14ac:dyDescent="0.35">
      <c r="A119" s="56" t="s">
        <v>495</v>
      </c>
      <c r="B119" s="56" t="s">
        <v>309</v>
      </c>
      <c r="C119" s="1">
        <v>0.01</v>
      </c>
      <c r="D119" s="1">
        <v>250</v>
      </c>
      <c r="E119" s="1" t="s">
        <v>347</v>
      </c>
      <c r="F119" s="1">
        <v>80</v>
      </c>
      <c r="G119" s="1">
        <v>415</v>
      </c>
      <c r="H119" s="1" t="s">
        <v>283</v>
      </c>
      <c r="I119" s="1" t="s">
        <v>258</v>
      </c>
      <c r="K119" s="1" t="s">
        <v>258</v>
      </c>
      <c r="L119" s="1" t="s">
        <v>496</v>
      </c>
      <c r="M119" s="1" t="s">
        <v>55</v>
      </c>
      <c r="N119" s="1" t="s">
        <v>22</v>
      </c>
      <c r="O119" s="1">
        <v>20</v>
      </c>
      <c r="P119" s="1">
        <v>26</v>
      </c>
      <c r="R119" s="1">
        <v>1500</v>
      </c>
      <c r="S119" s="1"/>
      <c r="U119" s="105">
        <v>1202.18</v>
      </c>
    </row>
    <row r="120" spans="1:21" ht="40" customHeight="1" x14ac:dyDescent="0.35">
      <c r="A120" s="56" t="s">
        <v>490</v>
      </c>
      <c r="B120" s="56" t="s">
        <v>309</v>
      </c>
      <c r="C120" s="1">
        <v>0.01</v>
      </c>
      <c r="D120" s="1">
        <v>250</v>
      </c>
      <c r="E120" s="1" t="s">
        <v>347</v>
      </c>
      <c r="F120" s="1">
        <v>80</v>
      </c>
      <c r="G120" s="1">
        <v>415</v>
      </c>
      <c r="H120" s="1" t="s">
        <v>283</v>
      </c>
      <c r="I120" s="1" t="s">
        <v>258</v>
      </c>
      <c r="K120" s="1" t="s">
        <v>258</v>
      </c>
      <c r="L120" s="1" t="s">
        <v>409</v>
      </c>
      <c r="M120" s="1" t="s">
        <v>55</v>
      </c>
      <c r="N120" s="1" t="s">
        <v>22</v>
      </c>
      <c r="O120" s="1">
        <v>20</v>
      </c>
      <c r="P120" s="1">
        <v>26</v>
      </c>
      <c r="R120" s="1">
        <v>1500</v>
      </c>
      <c r="S120" s="1"/>
      <c r="U120" s="105">
        <v>1473.59</v>
      </c>
    </row>
    <row r="121" spans="1:21" ht="40" customHeight="1" x14ac:dyDescent="0.35">
      <c r="A121" s="56" t="s">
        <v>348</v>
      </c>
      <c r="B121" s="56" t="s">
        <v>309</v>
      </c>
      <c r="C121" s="1">
        <f t="shared" ref="C121:C128" si="6">D120+0.01</f>
        <v>250.01</v>
      </c>
      <c r="D121" s="1">
        <v>400</v>
      </c>
      <c r="E121" s="1" t="s">
        <v>347</v>
      </c>
      <c r="F121" s="1">
        <v>40</v>
      </c>
      <c r="G121" s="1">
        <v>415</v>
      </c>
      <c r="H121" s="1" t="s">
        <v>283</v>
      </c>
      <c r="I121" s="1" t="s">
        <v>258</v>
      </c>
      <c r="K121" s="1" t="s">
        <v>258</v>
      </c>
      <c r="L121" s="1">
        <v>40</v>
      </c>
      <c r="M121" s="1" t="s">
        <v>55</v>
      </c>
      <c r="N121" s="1" t="s">
        <v>22</v>
      </c>
      <c r="O121" s="1">
        <v>20</v>
      </c>
      <c r="P121" s="1">
        <v>17</v>
      </c>
      <c r="R121" s="1">
        <v>1500</v>
      </c>
      <c r="S121" s="1"/>
      <c r="U121" s="105">
        <v>1576.51</v>
      </c>
    </row>
    <row r="122" spans="1:21" ht="40" customHeight="1" x14ac:dyDescent="0.35">
      <c r="A122" s="56" t="s">
        <v>352</v>
      </c>
      <c r="B122" s="56" t="s">
        <v>309</v>
      </c>
      <c r="C122" s="1">
        <f t="shared" si="6"/>
        <v>400.01</v>
      </c>
      <c r="D122" s="1">
        <v>450</v>
      </c>
      <c r="E122" s="1" t="s">
        <v>347</v>
      </c>
      <c r="F122" s="1">
        <v>60</v>
      </c>
      <c r="G122" s="1">
        <v>415</v>
      </c>
      <c r="H122" s="1" t="s">
        <v>283</v>
      </c>
      <c r="I122" s="1" t="s">
        <v>258</v>
      </c>
      <c r="K122" s="1" t="s">
        <v>258</v>
      </c>
      <c r="L122" s="1">
        <v>40</v>
      </c>
      <c r="M122" s="1" t="s">
        <v>55</v>
      </c>
      <c r="N122" s="1" t="s">
        <v>22</v>
      </c>
      <c r="O122" s="1">
        <v>20</v>
      </c>
      <c r="P122" s="1">
        <v>11</v>
      </c>
      <c r="R122" s="1">
        <v>1500</v>
      </c>
      <c r="S122" s="1"/>
      <c r="U122" s="105">
        <v>1842.38</v>
      </c>
    </row>
    <row r="123" spans="1:21" ht="40" customHeight="1" x14ac:dyDescent="0.35">
      <c r="A123" s="56" t="s">
        <v>353</v>
      </c>
      <c r="B123" s="56" t="s">
        <v>309</v>
      </c>
      <c r="C123" s="1">
        <f t="shared" si="6"/>
        <v>450.01</v>
      </c>
      <c r="D123" s="1">
        <v>500</v>
      </c>
      <c r="E123" s="1" t="s">
        <v>347</v>
      </c>
      <c r="F123" s="1">
        <v>80</v>
      </c>
      <c r="G123" s="1">
        <v>415</v>
      </c>
      <c r="H123" s="1" t="s">
        <v>283</v>
      </c>
      <c r="I123" s="1" t="s">
        <v>258</v>
      </c>
      <c r="K123" s="1" t="s">
        <v>258</v>
      </c>
      <c r="L123" s="1">
        <v>55</v>
      </c>
      <c r="M123" s="1" t="s">
        <v>55</v>
      </c>
      <c r="N123" s="1" t="s">
        <v>22</v>
      </c>
      <c r="O123" s="1">
        <v>20</v>
      </c>
      <c r="P123" s="1">
        <v>19</v>
      </c>
      <c r="R123" s="1">
        <v>4500</v>
      </c>
      <c r="S123" s="1"/>
    </row>
    <row r="124" spans="1:21" ht="40" customHeight="1" x14ac:dyDescent="0.35">
      <c r="A124" s="3" t="s">
        <v>350</v>
      </c>
      <c r="B124" s="56" t="s">
        <v>309</v>
      </c>
      <c r="C124" s="1">
        <f t="shared" si="6"/>
        <v>500.01</v>
      </c>
      <c r="D124" s="1">
        <v>550</v>
      </c>
      <c r="E124" s="1" t="s">
        <v>347</v>
      </c>
      <c r="F124" s="1">
        <v>20</v>
      </c>
      <c r="G124" s="1">
        <v>415</v>
      </c>
      <c r="H124" s="1" t="s">
        <v>283</v>
      </c>
      <c r="I124" s="1" t="s">
        <v>258</v>
      </c>
      <c r="K124" s="1" t="s">
        <v>258</v>
      </c>
      <c r="L124" s="1">
        <v>40</v>
      </c>
      <c r="M124" s="1" t="s">
        <v>55</v>
      </c>
      <c r="N124" s="1" t="s">
        <v>22</v>
      </c>
      <c r="O124" s="1">
        <v>20</v>
      </c>
      <c r="P124" s="1">
        <v>12</v>
      </c>
      <c r="R124" s="1">
        <v>1500</v>
      </c>
      <c r="S124" s="6" t="s">
        <v>702</v>
      </c>
      <c r="U124" s="137">
        <v>2021.94</v>
      </c>
    </row>
    <row r="125" spans="1:21" ht="40" customHeight="1" x14ac:dyDescent="0.35">
      <c r="A125" s="3" t="s">
        <v>354</v>
      </c>
      <c r="B125" s="56" t="s">
        <v>309</v>
      </c>
      <c r="C125" s="1">
        <f t="shared" si="6"/>
        <v>550.01</v>
      </c>
      <c r="D125" s="1">
        <v>550</v>
      </c>
      <c r="E125" s="1" t="s">
        <v>347</v>
      </c>
      <c r="F125" s="1">
        <v>40</v>
      </c>
      <c r="G125" s="1">
        <v>415</v>
      </c>
      <c r="H125" s="1" t="s">
        <v>283</v>
      </c>
      <c r="I125" s="1" t="s">
        <v>258</v>
      </c>
      <c r="K125" s="1" t="s">
        <v>258</v>
      </c>
      <c r="L125" s="1">
        <v>40</v>
      </c>
      <c r="M125" s="1" t="s">
        <v>55</v>
      </c>
      <c r="N125" s="1" t="s">
        <v>22</v>
      </c>
      <c r="O125" s="1">
        <v>20</v>
      </c>
      <c r="P125" s="1">
        <v>12</v>
      </c>
      <c r="R125" s="1">
        <v>4500</v>
      </c>
    </row>
    <row r="126" spans="1:21" ht="40" customHeight="1" x14ac:dyDescent="0.35">
      <c r="A126" s="3" t="s">
        <v>355</v>
      </c>
      <c r="B126" s="56" t="s">
        <v>309</v>
      </c>
      <c r="C126" s="1">
        <f t="shared" si="6"/>
        <v>550.01</v>
      </c>
      <c r="D126" s="1">
        <v>750</v>
      </c>
      <c r="E126" s="1" t="s">
        <v>347</v>
      </c>
      <c r="F126" s="1">
        <v>45</v>
      </c>
      <c r="G126" s="1">
        <v>415</v>
      </c>
      <c r="H126" s="1" t="s">
        <v>283</v>
      </c>
      <c r="I126" s="1" t="s">
        <v>258</v>
      </c>
      <c r="K126" s="1" t="s">
        <v>258</v>
      </c>
      <c r="L126" s="1">
        <v>55</v>
      </c>
      <c r="M126" s="1" t="s">
        <v>55</v>
      </c>
      <c r="N126" s="1" t="s">
        <v>22</v>
      </c>
      <c r="O126" s="1">
        <v>20</v>
      </c>
      <c r="P126" s="1">
        <v>12</v>
      </c>
      <c r="R126" s="1">
        <v>4500</v>
      </c>
      <c r="S126" s="6" t="s">
        <v>703</v>
      </c>
      <c r="U126" s="136">
        <v>2772.34</v>
      </c>
    </row>
    <row r="127" spans="1:21" ht="40" customHeight="1" x14ac:dyDescent="0.35">
      <c r="A127" s="3" t="s">
        <v>356</v>
      </c>
      <c r="B127" s="56" t="s">
        <v>309</v>
      </c>
      <c r="C127" s="1">
        <f t="shared" si="6"/>
        <v>750.01</v>
      </c>
      <c r="D127" s="1">
        <v>1000</v>
      </c>
      <c r="E127" s="1" t="s">
        <v>347</v>
      </c>
      <c r="F127" s="1">
        <v>30</v>
      </c>
      <c r="G127" s="1">
        <v>415</v>
      </c>
      <c r="H127" s="1" t="s">
        <v>283</v>
      </c>
      <c r="I127" s="1" t="s">
        <v>258</v>
      </c>
      <c r="K127" s="1" t="s">
        <v>258</v>
      </c>
      <c r="L127" s="1">
        <v>55</v>
      </c>
      <c r="M127" s="1" t="s">
        <v>55</v>
      </c>
      <c r="N127" s="1" t="s">
        <v>22</v>
      </c>
      <c r="O127" s="1">
        <v>20</v>
      </c>
      <c r="P127" s="1">
        <v>11</v>
      </c>
      <c r="R127" s="1">
        <v>4500</v>
      </c>
      <c r="S127" s="1"/>
    </row>
    <row r="128" spans="1:21" ht="40" customHeight="1" x14ac:dyDescent="0.35">
      <c r="A128" s="3" t="s">
        <v>357</v>
      </c>
      <c r="B128" s="56" t="s">
        <v>309</v>
      </c>
      <c r="C128" s="1">
        <f t="shared" si="6"/>
        <v>1000.01</v>
      </c>
      <c r="D128" s="1">
        <v>1400</v>
      </c>
      <c r="E128" s="1" t="s">
        <v>347</v>
      </c>
      <c r="F128" s="1">
        <v>20</v>
      </c>
      <c r="G128" s="1">
        <v>415</v>
      </c>
      <c r="H128" s="1" t="s">
        <v>283</v>
      </c>
      <c r="I128" s="1" t="s">
        <v>258</v>
      </c>
      <c r="K128" s="1" t="s">
        <v>258</v>
      </c>
      <c r="L128" s="1">
        <v>55</v>
      </c>
      <c r="M128" s="1" t="s">
        <v>55</v>
      </c>
      <c r="N128" s="1" t="s">
        <v>22</v>
      </c>
      <c r="O128" s="1">
        <v>20</v>
      </c>
      <c r="P128" s="1">
        <v>10</v>
      </c>
      <c r="R128" s="1">
        <v>4500</v>
      </c>
      <c r="S128" s="1"/>
    </row>
    <row r="129" spans="1:21" ht="40" customHeight="1" x14ac:dyDescent="0.35">
      <c r="A129" s="3" t="s">
        <v>489</v>
      </c>
      <c r="B129" s="56" t="s">
        <v>309</v>
      </c>
      <c r="C129" s="1">
        <f t="shared" ref="C129" si="7">D128+0.01</f>
        <v>1400.01</v>
      </c>
      <c r="D129" s="1">
        <v>1800</v>
      </c>
      <c r="E129" s="1" t="s">
        <v>347</v>
      </c>
      <c r="F129" s="1">
        <v>12</v>
      </c>
      <c r="G129" s="1">
        <v>415</v>
      </c>
      <c r="H129" s="1" t="s">
        <v>283</v>
      </c>
      <c r="I129" s="1" t="s">
        <v>258</v>
      </c>
      <c r="K129" s="1" t="s">
        <v>258</v>
      </c>
      <c r="L129" s="1">
        <v>60</v>
      </c>
      <c r="M129" s="1" t="s">
        <v>55</v>
      </c>
      <c r="N129" s="1" t="s">
        <v>22</v>
      </c>
      <c r="O129" s="1">
        <v>10</v>
      </c>
      <c r="P129" s="1">
        <v>10</v>
      </c>
      <c r="R129" s="1">
        <v>4500</v>
      </c>
      <c r="S129" s="1"/>
    </row>
    <row r="130" spans="1:21" s="24" customFormat="1" ht="40" customHeight="1" x14ac:dyDescent="0.35">
      <c r="A130" s="162" t="s">
        <v>498</v>
      </c>
      <c r="B130" s="119" t="s">
        <v>309</v>
      </c>
      <c r="C130" s="51">
        <f t="shared" ref="C130" si="8">D129+0.01</f>
        <v>1800.01</v>
      </c>
      <c r="D130" s="51">
        <v>2600</v>
      </c>
      <c r="E130" s="51" t="s">
        <v>347</v>
      </c>
      <c r="F130" s="51">
        <v>12</v>
      </c>
      <c r="G130" s="51">
        <v>415</v>
      </c>
      <c r="H130" s="51" t="s">
        <v>283</v>
      </c>
      <c r="I130" s="51" t="s">
        <v>258</v>
      </c>
      <c r="J130" s="51"/>
      <c r="K130" s="51" t="s">
        <v>258</v>
      </c>
      <c r="L130" s="51">
        <v>80</v>
      </c>
      <c r="M130" s="51" t="s">
        <v>55</v>
      </c>
      <c r="N130" s="51" t="s">
        <v>22</v>
      </c>
      <c r="O130" s="51">
        <v>10</v>
      </c>
      <c r="P130" s="51">
        <v>11</v>
      </c>
      <c r="Q130" s="51"/>
      <c r="R130" s="51">
        <v>4500</v>
      </c>
      <c r="S130" s="51"/>
      <c r="U130" s="163"/>
    </row>
    <row r="131" spans="1:21" s="24" customFormat="1" ht="40" customHeight="1" x14ac:dyDescent="0.35">
      <c r="A131" s="162" t="s">
        <v>499</v>
      </c>
      <c r="B131" s="119" t="s">
        <v>309</v>
      </c>
      <c r="C131" s="51">
        <f t="shared" ref="C131" si="9">D130+0.01</f>
        <v>2600.0100000000002</v>
      </c>
      <c r="D131" s="51">
        <v>3600</v>
      </c>
      <c r="E131" s="51" t="s">
        <v>347</v>
      </c>
      <c r="F131" s="51">
        <v>12</v>
      </c>
      <c r="G131" s="51">
        <v>415</v>
      </c>
      <c r="H131" s="51" t="s">
        <v>283</v>
      </c>
      <c r="I131" s="51" t="s">
        <v>258</v>
      </c>
      <c r="J131" s="51"/>
      <c r="K131" s="51" t="s">
        <v>258</v>
      </c>
      <c r="L131" s="51">
        <v>80</v>
      </c>
      <c r="M131" s="51" t="s">
        <v>55</v>
      </c>
      <c r="N131" s="51" t="s">
        <v>22</v>
      </c>
      <c r="O131" s="51">
        <v>10</v>
      </c>
      <c r="P131" s="51">
        <v>11</v>
      </c>
      <c r="Q131" s="51"/>
      <c r="R131" s="51">
        <v>4500</v>
      </c>
      <c r="S131" s="51"/>
      <c r="U131" s="163"/>
    </row>
    <row r="132" spans="1:21" s="102" customFormat="1" ht="40" customHeight="1" x14ac:dyDescent="0.35">
      <c r="A132" s="99" t="s">
        <v>265</v>
      </c>
      <c r="B132" s="99" t="s">
        <v>265</v>
      </c>
      <c r="C132" s="99" t="s">
        <v>265</v>
      </c>
      <c r="D132" s="99" t="s">
        <v>265</v>
      </c>
      <c r="E132" s="100"/>
      <c r="F132" s="100"/>
      <c r="G132" s="100"/>
      <c r="H132" s="101" t="s">
        <v>461</v>
      </c>
      <c r="I132" s="100"/>
      <c r="J132" s="100"/>
      <c r="K132" s="100"/>
      <c r="L132" s="100"/>
      <c r="M132" s="100"/>
      <c r="N132" s="101" t="s">
        <v>461</v>
      </c>
      <c r="O132" s="103"/>
      <c r="P132" s="100"/>
      <c r="Q132" s="100"/>
      <c r="R132" s="103"/>
      <c r="S132" s="103"/>
      <c r="U132" s="160"/>
    </row>
    <row r="133" spans="1:21" ht="40" customHeight="1" x14ac:dyDescent="0.35">
      <c r="A133" s="3" t="s">
        <v>358</v>
      </c>
      <c r="B133" t="s">
        <v>309</v>
      </c>
      <c r="C133" s="1">
        <v>0.01</v>
      </c>
      <c r="D133" s="6">
        <v>250</v>
      </c>
      <c r="E133" s="1" t="s">
        <v>359</v>
      </c>
      <c r="F133" s="6">
        <v>15</v>
      </c>
      <c r="G133" s="1">
        <v>415</v>
      </c>
      <c r="H133" s="1" t="s">
        <v>283</v>
      </c>
      <c r="I133" s="1" t="s">
        <v>258</v>
      </c>
      <c r="K133" s="1" t="s">
        <v>258</v>
      </c>
      <c r="L133" s="1">
        <v>30</v>
      </c>
      <c r="M133" s="1" t="s">
        <v>55</v>
      </c>
      <c r="N133" s="1" t="s">
        <v>22</v>
      </c>
      <c r="O133" s="6">
        <v>20</v>
      </c>
      <c r="P133" s="1">
        <v>11</v>
      </c>
      <c r="R133" s="6">
        <v>510</v>
      </c>
      <c r="S133" s="6" t="s">
        <v>360</v>
      </c>
      <c r="U133" s="105">
        <v>624.37</v>
      </c>
    </row>
    <row r="134" spans="1:21" ht="40" customHeight="1" x14ac:dyDescent="0.35">
      <c r="A134" s="3" t="s">
        <v>493</v>
      </c>
      <c r="B134" t="s">
        <v>309</v>
      </c>
      <c r="C134" s="1">
        <f>D133+0.01</f>
        <v>250.01</v>
      </c>
      <c r="D134" s="6">
        <v>250</v>
      </c>
      <c r="E134" s="1" t="s">
        <v>359</v>
      </c>
      <c r="F134" s="6">
        <v>24</v>
      </c>
      <c r="G134" s="1">
        <v>415</v>
      </c>
      <c r="H134" s="1" t="s">
        <v>283</v>
      </c>
      <c r="I134" s="1" t="s">
        <v>258</v>
      </c>
      <c r="K134" s="1" t="s">
        <v>258</v>
      </c>
      <c r="L134" s="1">
        <v>30</v>
      </c>
      <c r="M134" s="1" t="s">
        <v>55</v>
      </c>
      <c r="N134" s="1" t="s">
        <v>22</v>
      </c>
      <c r="O134" s="6">
        <v>20</v>
      </c>
      <c r="P134" s="1">
        <v>11</v>
      </c>
      <c r="R134" s="6">
        <v>850</v>
      </c>
    </row>
    <row r="135" spans="1:21" ht="40" customHeight="1" x14ac:dyDescent="0.35">
      <c r="A135" s="3" t="s">
        <v>361</v>
      </c>
      <c r="B135" t="s">
        <v>309</v>
      </c>
      <c r="C135" s="1">
        <f t="shared" ref="C135:C141" si="10">D134+0.01</f>
        <v>250.01</v>
      </c>
      <c r="D135" s="6">
        <v>400</v>
      </c>
      <c r="E135" s="1" t="s">
        <v>359</v>
      </c>
      <c r="F135" s="6">
        <v>15</v>
      </c>
      <c r="G135" s="1">
        <v>415</v>
      </c>
      <c r="H135" s="1" t="s">
        <v>283</v>
      </c>
      <c r="I135" s="1" t="s">
        <v>258</v>
      </c>
      <c r="K135" s="1" t="s">
        <v>258</v>
      </c>
      <c r="L135" s="1">
        <v>40</v>
      </c>
      <c r="M135" s="1" t="s">
        <v>55</v>
      </c>
      <c r="N135" s="1" t="s">
        <v>22</v>
      </c>
      <c r="O135" s="6">
        <v>20</v>
      </c>
      <c r="P135" s="1">
        <v>11</v>
      </c>
      <c r="R135" s="6">
        <v>1100</v>
      </c>
      <c r="S135" s="154" t="s">
        <v>704</v>
      </c>
      <c r="U135" s="105">
        <v>1280.3924000000002</v>
      </c>
    </row>
    <row r="136" spans="1:21" ht="40" customHeight="1" x14ac:dyDescent="0.35">
      <c r="A136" s="3" t="s">
        <v>362</v>
      </c>
      <c r="B136" t="s">
        <v>309</v>
      </c>
      <c r="C136" s="1">
        <f t="shared" si="10"/>
        <v>400.01</v>
      </c>
      <c r="D136" s="6">
        <v>400</v>
      </c>
      <c r="E136" s="1" t="s">
        <v>359</v>
      </c>
      <c r="F136" s="6">
        <v>24</v>
      </c>
      <c r="G136" s="1">
        <v>415</v>
      </c>
      <c r="H136" s="1" t="s">
        <v>283</v>
      </c>
      <c r="I136" s="1" t="s">
        <v>258</v>
      </c>
      <c r="K136" s="1" t="s">
        <v>258</v>
      </c>
      <c r="L136" s="1">
        <v>40</v>
      </c>
      <c r="M136" s="1" t="s">
        <v>55</v>
      </c>
      <c r="N136" s="1" t="s">
        <v>22</v>
      </c>
      <c r="O136" s="6">
        <v>20</v>
      </c>
      <c r="P136" s="1">
        <v>11</v>
      </c>
      <c r="R136" s="6">
        <v>1100</v>
      </c>
    </row>
    <row r="137" spans="1:21" ht="40" customHeight="1" x14ac:dyDescent="0.35">
      <c r="A137" s="3" t="s">
        <v>363</v>
      </c>
      <c r="B137" t="s">
        <v>309</v>
      </c>
      <c r="C137" s="1">
        <f t="shared" si="10"/>
        <v>400.01</v>
      </c>
      <c r="D137" s="6">
        <v>550</v>
      </c>
      <c r="E137" s="1" t="s">
        <v>359</v>
      </c>
      <c r="F137" s="6">
        <v>15</v>
      </c>
      <c r="G137" s="1">
        <v>415</v>
      </c>
      <c r="H137" s="1" t="s">
        <v>283</v>
      </c>
      <c r="I137" s="1" t="s">
        <v>258</v>
      </c>
      <c r="K137" s="1" t="s">
        <v>258</v>
      </c>
      <c r="L137" s="1">
        <v>40</v>
      </c>
      <c r="M137" s="1" t="s">
        <v>55</v>
      </c>
      <c r="N137" s="1" t="s">
        <v>22</v>
      </c>
      <c r="O137" s="6">
        <v>20</v>
      </c>
      <c r="P137" s="1">
        <v>9</v>
      </c>
      <c r="R137" s="6">
        <v>1100</v>
      </c>
      <c r="S137" s="154" t="s">
        <v>705</v>
      </c>
      <c r="U137" s="105">
        <v>1257.99</v>
      </c>
    </row>
    <row r="138" spans="1:21" s="24" customFormat="1" ht="40" customHeight="1" x14ac:dyDescent="0.35">
      <c r="A138" s="162" t="s">
        <v>364</v>
      </c>
      <c r="B138" s="24" t="s">
        <v>309</v>
      </c>
      <c r="C138" s="51">
        <f t="shared" si="10"/>
        <v>550.01</v>
      </c>
      <c r="D138" s="46">
        <v>550</v>
      </c>
      <c r="E138" s="51" t="s">
        <v>359</v>
      </c>
      <c r="F138" s="46">
        <v>24</v>
      </c>
      <c r="G138" s="51">
        <v>415</v>
      </c>
      <c r="H138" s="51" t="s">
        <v>283</v>
      </c>
      <c r="I138" s="51" t="s">
        <v>258</v>
      </c>
      <c r="J138" s="51"/>
      <c r="K138" s="51" t="s">
        <v>258</v>
      </c>
      <c r="L138" s="51">
        <v>55</v>
      </c>
      <c r="M138" s="51" t="s">
        <v>55</v>
      </c>
      <c r="N138" s="51" t="s">
        <v>22</v>
      </c>
      <c r="O138" s="46">
        <v>20</v>
      </c>
      <c r="P138" s="51">
        <v>11</v>
      </c>
      <c r="Q138" s="51"/>
      <c r="R138" s="46">
        <v>1500</v>
      </c>
      <c r="S138" s="46"/>
      <c r="U138" s="163"/>
    </row>
    <row r="139" spans="1:21" s="24" customFormat="1" ht="40" customHeight="1" x14ac:dyDescent="0.35">
      <c r="A139" s="162" t="s">
        <v>365</v>
      </c>
      <c r="B139" s="24" t="s">
        <v>309</v>
      </c>
      <c r="C139" s="51">
        <f t="shared" si="10"/>
        <v>550.01</v>
      </c>
      <c r="D139" s="46">
        <v>750</v>
      </c>
      <c r="E139" s="51" t="s">
        <v>359</v>
      </c>
      <c r="F139" s="46">
        <v>24</v>
      </c>
      <c r="G139" s="51">
        <v>415</v>
      </c>
      <c r="H139" s="51" t="s">
        <v>283</v>
      </c>
      <c r="I139" s="51" t="s">
        <v>258</v>
      </c>
      <c r="J139" s="51"/>
      <c r="K139" s="51" t="s">
        <v>258</v>
      </c>
      <c r="L139" s="51">
        <v>55</v>
      </c>
      <c r="M139" s="51" t="s">
        <v>55</v>
      </c>
      <c r="N139" s="51" t="s">
        <v>22</v>
      </c>
      <c r="O139" s="46">
        <v>20</v>
      </c>
      <c r="P139" s="51">
        <v>12</v>
      </c>
      <c r="Q139" s="51"/>
      <c r="R139" s="46">
        <v>2000</v>
      </c>
      <c r="S139" s="46"/>
      <c r="U139" s="163"/>
    </row>
    <row r="140" spans="1:21" s="24" customFormat="1" ht="40" customHeight="1" x14ac:dyDescent="0.35">
      <c r="A140" s="162" t="s">
        <v>366</v>
      </c>
      <c r="B140" s="24" t="s">
        <v>309</v>
      </c>
      <c r="C140" s="51">
        <f t="shared" si="10"/>
        <v>750.01</v>
      </c>
      <c r="D140" s="46">
        <v>1000</v>
      </c>
      <c r="E140" s="51" t="s">
        <v>359</v>
      </c>
      <c r="F140" s="46">
        <v>24</v>
      </c>
      <c r="G140" s="51">
        <v>415</v>
      </c>
      <c r="H140" s="51" t="s">
        <v>283</v>
      </c>
      <c r="I140" s="51" t="s">
        <v>258</v>
      </c>
      <c r="J140" s="51"/>
      <c r="K140" s="51" t="s">
        <v>258</v>
      </c>
      <c r="L140" s="51">
        <v>55</v>
      </c>
      <c r="M140" s="51" t="s">
        <v>55</v>
      </c>
      <c r="N140" s="51" t="s">
        <v>22</v>
      </c>
      <c r="O140" s="46">
        <v>20</v>
      </c>
      <c r="P140" s="51">
        <v>11</v>
      </c>
      <c r="Q140" s="51"/>
      <c r="R140" s="46">
        <v>3000</v>
      </c>
      <c r="S140" s="46"/>
      <c r="U140" s="163"/>
    </row>
    <row r="141" spans="1:21" s="24" customFormat="1" ht="40" customHeight="1" x14ac:dyDescent="0.35">
      <c r="A141" s="162" t="s">
        <v>494</v>
      </c>
      <c r="B141" s="24" t="s">
        <v>309</v>
      </c>
      <c r="C141" s="51">
        <f t="shared" si="10"/>
        <v>1000.01</v>
      </c>
      <c r="D141" s="46">
        <v>1200</v>
      </c>
      <c r="E141" s="51" t="s">
        <v>359</v>
      </c>
      <c r="F141" s="46">
        <v>12</v>
      </c>
      <c r="G141" s="51">
        <v>415</v>
      </c>
      <c r="H141" s="51" t="s">
        <v>283</v>
      </c>
      <c r="I141" s="51" t="s">
        <v>258</v>
      </c>
      <c r="J141" s="51"/>
      <c r="K141" s="51" t="s">
        <v>258</v>
      </c>
      <c r="L141" s="51">
        <v>55</v>
      </c>
      <c r="M141" s="51" t="s">
        <v>55</v>
      </c>
      <c r="N141" s="51" t="s">
        <v>22</v>
      </c>
      <c r="O141" s="46">
        <v>20</v>
      </c>
      <c r="P141" s="51">
        <v>10</v>
      </c>
      <c r="Q141" s="51"/>
      <c r="R141" s="46">
        <v>3000</v>
      </c>
      <c r="S141" s="46"/>
      <c r="U141" s="163"/>
    </row>
    <row r="142" spans="1:21" ht="40" customHeight="1" x14ac:dyDescent="0.35">
      <c r="A142" s="3" t="s">
        <v>265</v>
      </c>
      <c r="C142" s="3" t="s">
        <v>265</v>
      </c>
      <c r="D142" s="3" t="s">
        <v>265</v>
      </c>
    </row>
    <row r="143" spans="1:21" ht="40" customHeight="1" x14ac:dyDescent="0.35"/>
    <row r="144" spans="1:21" ht="40" customHeight="1" x14ac:dyDescent="0.35"/>
    <row r="145" ht="40" customHeight="1" x14ac:dyDescent="0.35"/>
    <row r="146" ht="40" customHeight="1" x14ac:dyDescent="0.35"/>
    <row r="147" ht="40" customHeight="1" x14ac:dyDescent="0.35"/>
    <row r="148" ht="40" customHeight="1" x14ac:dyDescent="0.35"/>
    <row r="149" ht="40" customHeight="1" x14ac:dyDescent="0.35"/>
    <row r="150" ht="40" customHeight="1" x14ac:dyDescent="0.35"/>
    <row r="151" ht="40" customHeight="1" x14ac:dyDescent="0.35"/>
    <row r="152" ht="40" customHeight="1" x14ac:dyDescent="0.35"/>
    <row r="153" ht="40" customHeight="1" x14ac:dyDescent="0.35"/>
  </sheetData>
  <autoFilter ref="A1:S142" xr:uid="{5FB77DDB-B6D9-4CBA-9145-50EF6FDCE517}"/>
  <phoneticPr fontId="1" type="noConversion"/>
  <pageMargins left="0.7" right="0.7" top="0.75" bottom="0.75" header="0.3" footer="0.3"/>
  <pageSetup paperSize="9" orientation="portrait" horizontalDpi="1200" verticalDpi="120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18F3-2DFA-476D-A4F8-F41E93C21C92}">
  <dimension ref="A1:X64"/>
  <sheetViews>
    <sheetView tabSelected="1" zoomScale="90" zoomScaleNormal="90" workbookViewId="0">
      <pane ySplit="1" topLeftCell="A5" activePane="bottomLeft" state="frozen"/>
      <selection pane="bottomLeft" activeCell="N26" sqref="N26"/>
    </sheetView>
  </sheetViews>
  <sheetFormatPr defaultRowHeight="14.5" x14ac:dyDescent="0.35"/>
  <cols>
    <col min="1" max="2" width="25.81640625" customWidth="1"/>
    <col min="3" max="4" width="14.81640625" style="6" customWidth="1"/>
    <col min="5" max="6" width="11.54296875" style="6" customWidth="1"/>
    <col min="7" max="7" width="9.81640625" style="6" customWidth="1"/>
    <col min="8" max="8" width="8.81640625" style="6"/>
    <col min="9" max="9" width="11.54296875" style="6" customWidth="1"/>
    <col min="10" max="10" width="13.453125" style="6" bestFit="1" customWidth="1"/>
    <col min="11" max="11" width="11.1796875" style="6" customWidth="1"/>
    <col min="12" max="12" width="15.1796875" style="6" customWidth="1"/>
    <col min="13" max="13" width="8.81640625" style="6"/>
    <col min="14" max="14" width="12.1796875" customWidth="1"/>
    <col min="15" max="15" width="13.1796875" bestFit="1" customWidth="1"/>
    <col min="16" max="16" width="12.1796875" style="6" customWidth="1"/>
    <col min="17" max="17" width="18.1796875" style="6" bestFit="1" customWidth="1"/>
    <col min="18" max="18" width="18.1796875" style="6" customWidth="1"/>
    <col min="19" max="19" width="16.54296875" style="6" customWidth="1"/>
    <col min="20" max="20" width="5.1796875" customWidth="1"/>
    <col min="21" max="21" width="51.54296875" bestFit="1" customWidth="1"/>
    <col min="22" max="22" width="32.54296875" customWidth="1"/>
    <col min="23" max="23" width="9.453125" customWidth="1"/>
  </cols>
  <sheetData>
    <row r="1" spans="1:21" s="11" customFormat="1" ht="30" customHeight="1" x14ac:dyDescent="0.35">
      <c r="A1" s="11" t="s">
        <v>367</v>
      </c>
      <c r="B1" s="9" t="s">
        <v>133</v>
      </c>
      <c r="C1" s="47" t="s">
        <v>368</v>
      </c>
      <c r="D1" s="47" t="s">
        <v>369</v>
      </c>
      <c r="E1" s="47" t="s">
        <v>370</v>
      </c>
      <c r="F1" s="47" t="s">
        <v>371</v>
      </c>
      <c r="G1" s="47" t="s">
        <v>372</v>
      </c>
      <c r="H1" s="47" t="s">
        <v>373</v>
      </c>
      <c r="I1" s="47" t="s">
        <v>374</v>
      </c>
      <c r="J1" s="47" t="s">
        <v>375</v>
      </c>
      <c r="K1" s="47" t="s">
        <v>241</v>
      </c>
      <c r="L1" s="47" t="s">
        <v>376</v>
      </c>
      <c r="M1" s="47" t="s">
        <v>242</v>
      </c>
      <c r="N1" s="11" t="s">
        <v>377</v>
      </c>
      <c r="O1" s="11" t="s">
        <v>482</v>
      </c>
      <c r="P1" s="47" t="s">
        <v>378</v>
      </c>
      <c r="Q1" s="47" t="s">
        <v>379</v>
      </c>
      <c r="R1" s="10" t="s">
        <v>247</v>
      </c>
      <c r="S1" s="96" t="s">
        <v>380</v>
      </c>
      <c r="U1" s="11" t="s">
        <v>255</v>
      </c>
    </row>
    <row r="2" spans="1:21" x14ac:dyDescent="0.35">
      <c r="N2" s="6"/>
    </row>
    <row r="3" spans="1:21" x14ac:dyDescent="0.35">
      <c r="N3" s="6"/>
    </row>
    <row r="4" spans="1:21" x14ac:dyDescent="0.35">
      <c r="A4" s="55" t="s">
        <v>381</v>
      </c>
      <c r="B4" s="55" t="s">
        <v>309</v>
      </c>
      <c r="C4" s="70">
        <v>19</v>
      </c>
      <c r="D4" s="70">
        <v>25.4</v>
      </c>
      <c r="E4" s="70">
        <v>57</v>
      </c>
      <c r="F4" s="70">
        <v>30</v>
      </c>
      <c r="G4" s="74">
        <f>E4/C4</f>
        <v>3</v>
      </c>
      <c r="H4" s="70" t="s">
        <v>382</v>
      </c>
      <c r="I4" s="70">
        <v>70</v>
      </c>
      <c r="J4" s="72">
        <f>I4*G4</f>
        <v>210</v>
      </c>
      <c r="K4" s="70">
        <v>32</v>
      </c>
      <c r="L4" s="74">
        <f>K4/G4</f>
        <v>10.666666666666666</v>
      </c>
      <c r="M4" s="70">
        <v>230</v>
      </c>
      <c r="N4" s="70">
        <v>40</v>
      </c>
      <c r="O4" s="70">
        <f>N4/G4</f>
        <v>13.333333333333334</v>
      </c>
      <c r="P4" s="6">
        <v>77.16</v>
      </c>
      <c r="Q4" s="6">
        <v>230</v>
      </c>
      <c r="R4" s="1">
        <v>25.4</v>
      </c>
      <c r="S4" s="6">
        <v>18000</v>
      </c>
    </row>
    <row r="5" spans="1:21" x14ac:dyDescent="0.35">
      <c r="A5" s="55" t="s">
        <v>383</v>
      </c>
      <c r="B5" s="55" t="s">
        <v>309</v>
      </c>
      <c r="C5" s="70">
        <v>15</v>
      </c>
      <c r="D5" s="70">
        <v>25.4</v>
      </c>
      <c r="E5" s="70">
        <v>57</v>
      </c>
      <c r="F5" s="70">
        <v>30</v>
      </c>
      <c r="G5" s="74">
        <f>E5/C5</f>
        <v>3.8</v>
      </c>
      <c r="H5" s="70" t="s">
        <v>382</v>
      </c>
      <c r="I5" s="70">
        <v>70</v>
      </c>
      <c r="J5" s="72">
        <f>I5*G5</f>
        <v>266</v>
      </c>
      <c r="K5" s="70">
        <v>32</v>
      </c>
      <c r="L5" s="74">
        <f>K5/G5</f>
        <v>8.4210526315789469</v>
      </c>
      <c r="M5" s="70">
        <v>230</v>
      </c>
      <c r="N5" s="70">
        <v>40</v>
      </c>
      <c r="O5" s="70">
        <f>N5/G5</f>
        <v>10.526315789473685</v>
      </c>
      <c r="P5" s="6">
        <v>61.09</v>
      </c>
      <c r="Q5" s="6">
        <v>230</v>
      </c>
      <c r="R5" s="1">
        <v>25.4</v>
      </c>
      <c r="S5" s="6">
        <v>18000</v>
      </c>
    </row>
    <row r="6" spans="1:21" x14ac:dyDescent="0.35">
      <c r="A6" s="55" t="s">
        <v>695</v>
      </c>
      <c r="B6" s="55" t="s">
        <v>309</v>
      </c>
      <c r="C6" s="70">
        <v>12</v>
      </c>
      <c r="D6" s="70">
        <v>25.4</v>
      </c>
      <c r="E6" s="70">
        <v>57</v>
      </c>
      <c r="F6" s="70">
        <v>30</v>
      </c>
      <c r="G6" s="74">
        <f>E6/C6</f>
        <v>4.75</v>
      </c>
      <c r="H6" s="70" t="s">
        <v>382</v>
      </c>
      <c r="I6" s="70">
        <v>70</v>
      </c>
      <c r="J6" s="72">
        <f>I6*G6</f>
        <v>332.5</v>
      </c>
      <c r="K6" s="70">
        <v>32</v>
      </c>
      <c r="L6" s="74">
        <f>K6/G6</f>
        <v>6.7368421052631575</v>
      </c>
      <c r="M6" s="70">
        <v>230</v>
      </c>
      <c r="N6" s="70">
        <v>40</v>
      </c>
      <c r="O6" s="70">
        <f>N6/G6</f>
        <v>8.4210526315789469</v>
      </c>
      <c r="P6" s="6">
        <v>61.09</v>
      </c>
      <c r="Q6" s="6">
        <v>230</v>
      </c>
      <c r="R6" s="1">
        <v>25.4</v>
      </c>
      <c r="S6" s="6">
        <v>18000</v>
      </c>
    </row>
    <row r="7" spans="1:21" x14ac:dyDescent="0.35">
      <c r="A7" s="61"/>
      <c r="B7" s="61"/>
      <c r="C7" s="60"/>
      <c r="D7" s="60"/>
      <c r="E7" s="60"/>
      <c r="F7" s="60"/>
      <c r="G7" s="75"/>
      <c r="H7" s="60"/>
      <c r="I7" s="60"/>
      <c r="J7" s="60"/>
      <c r="K7" s="60"/>
      <c r="L7" s="75"/>
      <c r="M7" s="60"/>
      <c r="N7" s="60"/>
      <c r="O7" s="60"/>
      <c r="P7" s="60" t="s">
        <v>265</v>
      </c>
      <c r="Q7" s="60"/>
      <c r="R7" s="60"/>
      <c r="S7" s="60"/>
    </row>
    <row r="8" spans="1:21" x14ac:dyDescent="0.35">
      <c r="A8" s="55" t="s">
        <v>384</v>
      </c>
      <c r="B8" s="55" t="s">
        <v>309</v>
      </c>
      <c r="C8" s="70">
        <v>19</v>
      </c>
      <c r="D8" s="70">
        <v>25.4</v>
      </c>
      <c r="E8" s="70">
        <v>57</v>
      </c>
      <c r="F8" s="70">
        <v>30</v>
      </c>
      <c r="G8" s="74">
        <f>E8/C8</f>
        <v>3</v>
      </c>
      <c r="H8" s="70" t="s">
        <v>382</v>
      </c>
      <c r="I8" s="70">
        <v>90</v>
      </c>
      <c r="J8" s="72">
        <f>I8*G8</f>
        <v>270</v>
      </c>
      <c r="K8" s="70">
        <v>24</v>
      </c>
      <c r="L8" s="74">
        <f>K8/G8</f>
        <v>8</v>
      </c>
      <c r="M8" s="70">
        <v>230</v>
      </c>
      <c r="N8" s="70">
        <v>40</v>
      </c>
      <c r="O8" s="70">
        <f t="shared" ref="O8:O20" si="0">N8/G8</f>
        <v>13.333333333333334</v>
      </c>
      <c r="P8" s="6">
        <v>77.16</v>
      </c>
      <c r="Q8" s="6">
        <v>230</v>
      </c>
      <c r="R8" s="1">
        <v>25.4</v>
      </c>
      <c r="S8" s="6">
        <v>18000</v>
      </c>
    </row>
    <row r="9" spans="1:21" x14ac:dyDescent="0.35">
      <c r="A9" s="55" t="s">
        <v>385</v>
      </c>
      <c r="B9" s="55" t="s">
        <v>309</v>
      </c>
      <c r="C9" s="70">
        <v>15</v>
      </c>
      <c r="D9" s="70">
        <v>25.4</v>
      </c>
      <c r="E9" s="70">
        <v>57</v>
      </c>
      <c r="F9" s="70">
        <v>30</v>
      </c>
      <c r="G9" s="74">
        <f t="shared" ref="G9" si="1">E9/C9</f>
        <v>3.8</v>
      </c>
      <c r="H9" s="70" t="s">
        <v>382</v>
      </c>
      <c r="I9" s="70">
        <v>90</v>
      </c>
      <c r="J9" s="72">
        <f t="shared" ref="J9" si="2">I9*G9</f>
        <v>342</v>
      </c>
      <c r="K9" s="70">
        <v>24</v>
      </c>
      <c r="L9" s="74">
        <f t="shared" ref="L9" si="3">K9/G9</f>
        <v>6.3157894736842106</v>
      </c>
      <c r="M9" s="70">
        <v>230</v>
      </c>
      <c r="N9" s="70">
        <v>40</v>
      </c>
      <c r="O9" s="70">
        <f t="shared" si="0"/>
        <v>10.526315789473685</v>
      </c>
      <c r="P9" s="6">
        <v>61.09</v>
      </c>
      <c r="Q9" s="6">
        <v>230</v>
      </c>
      <c r="R9" s="1">
        <v>25.4</v>
      </c>
      <c r="S9" s="6">
        <v>18000</v>
      </c>
    </row>
    <row r="10" spans="1:21" x14ac:dyDescent="0.35">
      <c r="A10" s="55" t="s">
        <v>696</v>
      </c>
      <c r="B10" s="55" t="s">
        <v>309</v>
      </c>
      <c r="C10" s="70">
        <v>12</v>
      </c>
      <c r="D10" s="70">
        <v>25.4</v>
      </c>
      <c r="E10" s="70">
        <v>57</v>
      </c>
      <c r="F10" s="70">
        <v>30</v>
      </c>
      <c r="G10" s="74">
        <f t="shared" ref="G10" si="4">E10/C10</f>
        <v>4.75</v>
      </c>
      <c r="H10" s="70" t="s">
        <v>382</v>
      </c>
      <c r="I10" s="70">
        <v>90</v>
      </c>
      <c r="J10" s="72">
        <f t="shared" ref="J10" si="5">I10*G10</f>
        <v>427.5</v>
      </c>
      <c r="K10" s="70">
        <v>24</v>
      </c>
      <c r="L10" s="74">
        <f t="shared" ref="L10" si="6">K10/G10</f>
        <v>5.0526315789473681</v>
      </c>
      <c r="M10" s="70">
        <v>230</v>
      </c>
      <c r="N10" s="70">
        <v>40</v>
      </c>
      <c r="O10" s="70">
        <f t="shared" ref="O10" si="7">N10/G10</f>
        <v>8.4210526315789469</v>
      </c>
      <c r="P10" s="6">
        <v>61.09</v>
      </c>
      <c r="Q10" s="6">
        <v>230</v>
      </c>
      <c r="R10" s="1">
        <v>25.4</v>
      </c>
      <c r="S10" s="6">
        <v>18000</v>
      </c>
    </row>
    <row r="11" spans="1:21" x14ac:dyDescent="0.35">
      <c r="A11" s="61"/>
      <c r="B11" s="61"/>
      <c r="C11" s="60"/>
      <c r="D11" s="60"/>
      <c r="E11" s="60"/>
      <c r="F11" s="60"/>
      <c r="G11" s="75"/>
      <c r="H11" s="60"/>
      <c r="I11" s="60"/>
      <c r="J11" s="60"/>
      <c r="K11" s="60"/>
      <c r="L11" s="75"/>
      <c r="M11" s="60"/>
      <c r="N11" s="60"/>
      <c r="O11" s="60"/>
      <c r="P11" s="60" t="s">
        <v>265</v>
      </c>
      <c r="Q11" s="60"/>
      <c r="R11" s="60"/>
      <c r="S11" s="60"/>
    </row>
    <row r="12" spans="1:21" x14ac:dyDescent="0.35">
      <c r="A12" s="55" t="s">
        <v>386</v>
      </c>
      <c r="B12" s="55" t="s">
        <v>309</v>
      </c>
      <c r="C12" s="70">
        <v>19</v>
      </c>
      <c r="D12" s="70">
        <v>25.4</v>
      </c>
      <c r="E12" s="70">
        <v>57</v>
      </c>
      <c r="F12" s="70">
        <v>30</v>
      </c>
      <c r="G12" s="74">
        <f>E12/C12</f>
        <v>3</v>
      </c>
      <c r="H12" s="70" t="s">
        <v>382</v>
      </c>
      <c r="I12" s="70">
        <v>90</v>
      </c>
      <c r="J12" s="72">
        <f>I12*G12</f>
        <v>270</v>
      </c>
      <c r="K12" s="70">
        <v>32</v>
      </c>
      <c r="L12" s="74">
        <f>K12/G12</f>
        <v>10.666666666666666</v>
      </c>
      <c r="M12" s="70">
        <v>415</v>
      </c>
      <c r="N12" s="70">
        <v>40</v>
      </c>
      <c r="O12" s="70">
        <f t="shared" si="0"/>
        <v>13.333333333333334</v>
      </c>
      <c r="P12" s="6">
        <v>77.16</v>
      </c>
      <c r="Q12" s="6">
        <v>230</v>
      </c>
      <c r="R12" s="1">
        <v>25.4</v>
      </c>
      <c r="S12" s="6">
        <v>18000</v>
      </c>
    </row>
    <row r="13" spans="1:21" x14ac:dyDescent="0.35">
      <c r="A13" s="55" t="s">
        <v>387</v>
      </c>
      <c r="B13" s="55" t="s">
        <v>309</v>
      </c>
      <c r="C13" s="70">
        <v>15</v>
      </c>
      <c r="D13" s="70">
        <v>25.4</v>
      </c>
      <c r="E13" s="70">
        <v>57</v>
      </c>
      <c r="F13" s="70">
        <v>30</v>
      </c>
      <c r="G13" s="74">
        <f t="shared" ref="G13" si="8">E13/C13</f>
        <v>3.8</v>
      </c>
      <c r="H13" s="70" t="s">
        <v>382</v>
      </c>
      <c r="I13" s="70">
        <v>90</v>
      </c>
      <c r="J13" s="72">
        <f t="shared" ref="J13" si="9">I13*G13</f>
        <v>342</v>
      </c>
      <c r="K13" s="70">
        <v>32</v>
      </c>
      <c r="L13" s="74">
        <f t="shared" ref="L13" si="10">K13/G13</f>
        <v>8.4210526315789469</v>
      </c>
      <c r="M13" s="70">
        <v>415</v>
      </c>
      <c r="N13" s="70">
        <v>40</v>
      </c>
      <c r="O13" s="70">
        <f t="shared" si="0"/>
        <v>10.526315789473685</v>
      </c>
      <c r="P13" s="6">
        <v>61.09</v>
      </c>
      <c r="Q13" s="6">
        <v>230</v>
      </c>
      <c r="R13" s="1">
        <v>25.4</v>
      </c>
      <c r="S13" s="6">
        <v>18000</v>
      </c>
    </row>
    <row r="14" spans="1:21" x14ac:dyDescent="0.35">
      <c r="A14" s="55" t="s">
        <v>659</v>
      </c>
      <c r="B14" s="55" t="s">
        <v>309</v>
      </c>
      <c r="C14" s="70">
        <v>12</v>
      </c>
      <c r="D14" s="70">
        <v>25.4</v>
      </c>
      <c r="E14" s="70">
        <v>57</v>
      </c>
      <c r="F14" s="70">
        <v>30</v>
      </c>
      <c r="G14" s="74">
        <f t="shared" ref="G14" si="11">E14/C14</f>
        <v>4.75</v>
      </c>
      <c r="H14" s="70" t="s">
        <v>388</v>
      </c>
      <c r="I14" s="70">
        <v>90</v>
      </c>
      <c r="J14" s="72">
        <f t="shared" ref="J14" si="12">I14*G14</f>
        <v>427.5</v>
      </c>
      <c r="K14" s="70">
        <v>32</v>
      </c>
      <c r="L14" s="74">
        <f t="shared" ref="L14" si="13">K14/G14</f>
        <v>6.7368421052631575</v>
      </c>
      <c r="M14" s="70">
        <v>415</v>
      </c>
      <c r="N14" s="70">
        <v>40</v>
      </c>
      <c r="O14" s="70">
        <f t="shared" ref="O14" si="14">N14/G14</f>
        <v>8.4210526315789469</v>
      </c>
      <c r="P14" s="6">
        <v>73.599999999999994</v>
      </c>
      <c r="Q14" s="6">
        <v>288</v>
      </c>
      <c r="R14" s="1">
        <v>25.4</v>
      </c>
      <c r="S14" s="6">
        <v>22400</v>
      </c>
    </row>
    <row r="15" spans="1:21" x14ac:dyDescent="0.35">
      <c r="A15" s="61"/>
      <c r="B15" s="61"/>
      <c r="C15" s="60"/>
      <c r="D15" s="60"/>
      <c r="E15" s="60"/>
      <c r="F15" s="60"/>
      <c r="G15" s="75"/>
      <c r="H15" s="60"/>
      <c r="I15" s="60"/>
      <c r="J15" s="60"/>
      <c r="K15" s="60"/>
      <c r="L15" s="75"/>
      <c r="M15" s="60"/>
      <c r="N15" s="60"/>
      <c r="O15" s="60"/>
      <c r="P15" s="60" t="s">
        <v>265</v>
      </c>
      <c r="Q15" s="60"/>
      <c r="R15" s="60"/>
      <c r="S15" s="60"/>
    </row>
    <row r="16" spans="1:21" x14ac:dyDescent="0.35">
      <c r="A16" s="24" t="s">
        <v>532</v>
      </c>
      <c r="B16" s="24" t="s">
        <v>309</v>
      </c>
      <c r="C16" s="46">
        <v>18</v>
      </c>
      <c r="D16" s="46">
        <v>25.4</v>
      </c>
      <c r="E16" s="46">
        <v>57</v>
      </c>
      <c r="F16" s="46">
        <v>30</v>
      </c>
      <c r="G16" s="151">
        <f t="shared" ref="G16" si="15">E16/C16</f>
        <v>3.1666666666666665</v>
      </c>
      <c r="H16" s="46" t="s">
        <v>388</v>
      </c>
      <c r="I16" s="46">
        <v>149</v>
      </c>
      <c r="J16" s="152">
        <f>I16*G16</f>
        <v>471.83333333333331</v>
      </c>
      <c r="K16" s="46">
        <v>48</v>
      </c>
      <c r="L16" s="151">
        <f t="shared" ref="L16" si="16">K16/G16</f>
        <v>15.157894736842106</v>
      </c>
      <c r="M16" s="46">
        <v>415</v>
      </c>
      <c r="N16" s="46">
        <v>40</v>
      </c>
      <c r="O16" s="46">
        <f t="shared" ref="O16" si="17">N16/G16</f>
        <v>12.631578947368421</v>
      </c>
      <c r="P16" s="46">
        <v>91.42</v>
      </c>
      <c r="Q16" s="46">
        <v>288</v>
      </c>
      <c r="R16" s="51">
        <v>25.4</v>
      </c>
      <c r="S16" s="46">
        <v>22400</v>
      </c>
    </row>
    <row r="17" spans="1:19" x14ac:dyDescent="0.35">
      <c r="A17" s="24" t="s">
        <v>662</v>
      </c>
      <c r="B17" s="24" t="s">
        <v>309</v>
      </c>
      <c r="C17" s="46">
        <v>15</v>
      </c>
      <c r="D17" s="46">
        <v>25.4</v>
      </c>
      <c r="E17" s="46">
        <v>57</v>
      </c>
      <c r="F17" s="46">
        <v>30</v>
      </c>
      <c r="G17" s="151">
        <f t="shared" ref="G17" si="18">E17/C17</f>
        <v>3.8</v>
      </c>
      <c r="H17" s="46" t="s">
        <v>388</v>
      </c>
      <c r="I17" s="46">
        <v>149</v>
      </c>
      <c r="J17" s="152">
        <f>I17*G17</f>
        <v>566.19999999999993</v>
      </c>
      <c r="K17" s="46">
        <v>48</v>
      </c>
      <c r="L17" s="151">
        <f t="shared" ref="L17" si="19">K17/G17</f>
        <v>12.631578947368421</v>
      </c>
      <c r="M17" s="46">
        <v>415</v>
      </c>
      <c r="N17" s="46">
        <v>40</v>
      </c>
      <c r="O17" s="46">
        <f t="shared" ref="O17" si="20">N17/G17</f>
        <v>10.526315789473685</v>
      </c>
      <c r="P17" s="46">
        <v>91.42</v>
      </c>
      <c r="Q17" s="46">
        <v>288</v>
      </c>
      <c r="R17" s="51">
        <v>25.4</v>
      </c>
      <c r="S17" s="46">
        <v>22400</v>
      </c>
    </row>
    <row r="18" spans="1:19" x14ac:dyDescent="0.35">
      <c r="A18" s="55" t="s">
        <v>389</v>
      </c>
      <c r="B18" s="55" t="s">
        <v>309</v>
      </c>
      <c r="C18" s="70">
        <v>12</v>
      </c>
      <c r="D18" s="70">
        <v>25.4</v>
      </c>
      <c r="E18" s="70">
        <v>57</v>
      </c>
      <c r="F18" s="70">
        <v>40</v>
      </c>
      <c r="G18" s="74">
        <f t="shared" ref="G18" si="21">E18/C18</f>
        <v>4.75</v>
      </c>
      <c r="H18" s="70" t="s">
        <v>388</v>
      </c>
      <c r="I18" s="70">
        <v>150</v>
      </c>
      <c r="J18" s="72">
        <f>I18*G18</f>
        <v>712.5</v>
      </c>
      <c r="K18" s="70">
        <v>48</v>
      </c>
      <c r="L18" s="74">
        <f>K18/G18</f>
        <v>10.105263157894736</v>
      </c>
      <c r="M18" s="70">
        <v>415</v>
      </c>
      <c r="N18" s="70">
        <v>40</v>
      </c>
      <c r="O18" s="70">
        <f t="shared" si="0"/>
        <v>8.4210526315789469</v>
      </c>
      <c r="P18" s="70">
        <v>73.599999999999994</v>
      </c>
      <c r="Q18" s="70">
        <v>288</v>
      </c>
      <c r="R18" s="106">
        <v>25.4</v>
      </c>
      <c r="S18" s="70">
        <v>22400</v>
      </c>
    </row>
    <row r="19" spans="1:19" x14ac:dyDescent="0.35">
      <c r="A19" s="61"/>
      <c r="B19" s="61"/>
      <c r="C19" s="60"/>
      <c r="D19" s="60"/>
      <c r="E19" s="60"/>
      <c r="F19" s="60"/>
      <c r="G19" s="75"/>
      <c r="H19" s="60"/>
      <c r="I19" s="60"/>
      <c r="J19" s="60"/>
      <c r="K19" s="60"/>
      <c r="L19" s="75"/>
      <c r="M19" s="60"/>
      <c r="N19" s="60"/>
      <c r="O19" s="60"/>
      <c r="P19" s="60" t="s">
        <v>265</v>
      </c>
      <c r="Q19" s="60"/>
      <c r="R19" s="60"/>
      <c r="S19" s="60"/>
    </row>
    <row r="20" spans="1:19" x14ac:dyDescent="0.35">
      <c r="A20" s="55" t="s">
        <v>526</v>
      </c>
      <c r="B20" s="55" t="s">
        <v>309</v>
      </c>
      <c r="C20" s="70">
        <v>15</v>
      </c>
      <c r="D20" s="70">
        <v>30</v>
      </c>
      <c r="E20" s="70">
        <v>57</v>
      </c>
      <c r="F20" s="70">
        <v>40</v>
      </c>
      <c r="G20" s="74">
        <f>E20/C20</f>
        <v>3.8</v>
      </c>
      <c r="H20" s="70" t="s">
        <v>390</v>
      </c>
      <c r="I20" s="70">
        <v>220</v>
      </c>
      <c r="J20" s="72">
        <f>I20*G20</f>
        <v>836</v>
      </c>
      <c r="K20" s="70">
        <v>24</v>
      </c>
      <c r="L20" s="74">
        <f>K20/G20</f>
        <v>6.3157894736842106</v>
      </c>
      <c r="M20" s="70">
        <v>415</v>
      </c>
      <c r="N20" s="70">
        <v>40</v>
      </c>
      <c r="O20" s="70">
        <f t="shared" si="0"/>
        <v>10.526315789473685</v>
      </c>
      <c r="P20" s="6">
        <v>115.75</v>
      </c>
      <c r="Q20" s="6">
        <v>345.81</v>
      </c>
      <c r="R20" s="1">
        <v>25.4</v>
      </c>
      <c r="S20" s="6">
        <v>22400</v>
      </c>
    </row>
    <row r="21" spans="1:19" x14ac:dyDescent="0.35">
      <c r="G21" s="73"/>
      <c r="J21" s="71"/>
      <c r="L21" s="73"/>
      <c r="N21" s="6"/>
      <c r="O21" s="6"/>
      <c r="P21" s="6" t="s">
        <v>265</v>
      </c>
    </row>
    <row r="22" spans="1:19" x14ac:dyDescent="0.35">
      <c r="A22" s="61"/>
      <c r="B22" s="61"/>
      <c r="C22" s="60"/>
      <c r="D22" s="60"/>
      <c r="E22" s="60"/>
      <c r="F22" s="60"/>
      <c r="G22" s="60"/>
      <c r="H22" s="60"/>
      <c r="I22" s="60"/>
      <c r="J22" s="60"/>
      <c r="K22" s="60"/>
      <c r="L22" s="60"/>
      <c r="M22" s="60"/>
      <c r="N22" s="61"/>
      <c r="O22" s="61"/>
      <c r="P22" s="60"/>
      <c r="Q22" s="60"/>
      <c r="R22" s="60"/>
      <c r="S22" s="60"/>
    </row>
    <row r="23" spans="1:19" x14ac:dyDescent="0.35">
      <c r="A23" s="55" t="s">
        <v>739</v>
      </c>
      <c r="B23" s="55" t="s">
        <v>309</v>
      </c>
      <c r="C23" s="70">
        <v>15</v>
      </c>
      <c r="D23" s="70">
        <v>25.4</v>
      </c>
      <c r="E23" s="70">
        <v>57</v>
      </c>
      <c r="F23" s="70">
        <v>30</v>
      </c>
      <c r="G23" s="74">
        <f t="shared" ref="G23" si="22">E23/C23</f>
        <v>3.8</v>
      </c>
      <c r="H23" s="70" t="s">
        <v>382</v>
      </c>
      <c r="I23" s="70">
        <v>60</v>
      </c>
      <c r="J23" s="72">
        <f t="shared" ref="J23" si="23">I23*G23</f>
        <v>228</v>
      </c>
      <c r="K23" s="70">
        <v>80</v>
      </c>
      <c r="L23" s="74">
        <f t="shared" ref="L23" si="24">K23/G23</f>
        <v>21.05263157894737</v>
      </c>
      <c r="M23" s="70">
        <v>230</v>
      </c>
      <c r="N23" s="70">
        <v>40</v>
      </c>
      <c r="O23" s="70">
        <f t="shared" ref="O23" si="25">N23/G23</f>
        <v>10.526315789473685</v>
      </c>
      <c r="P23" s="6">
        <v>61.09</v>
      </c>
      <c r="Q23" s="6">
        <v>230</v>
      </c>
      <c r="R23" s="1">
        <v>25.4</v>
      </c>
      <c r="S23" s="6">
        <v>18000</v>
      </c>
    </row>
    <row r="24" spans="1:19" x14ac:dyDescent="0.35">
      <c r="A24" s="55" t="s">
        <v>502</v>
      </c>
      <c r="B24" s="55" t="s">
        <v>309</v>
      </c>
      <c r="C24" s="70">
        <v>15</v>
      </c>
      <c r="D24" s="70">
        <v>25.4</v>
      </c>
      <c r="E24" s="70">
        <v>57</v>
      </c>
      <c r="F24" s="70">
        <v>30</v>
      </c>
      <c r="G24" s="74">
        <f t="shared" ref="G24" si="26">E24/C24</f>
        <v>3.8</v>
      </c>
      <c r="H24" s="70" t="s">
        <v>382</v>
      </c>
      <c r="I24" s="70">
        <v>90</v>
      </c>
      <c r="J24" s="72">
        <f t="shared" ref="J24" si="27">I24*G24</f>
        <v>342</v>
      </c>
      <c r="K24" s="70">
        <v>80</v>
      </c>
      <c r="L24" s="74">
        <f t="shared" ref="L24" si="28">K24/G24</f>
        <v>21.05263157894737</v>
      </c>
      <c r="M24" s="70">
        <v>230</v>
      </c>
      <c r="N24" s="70">
        <v>20</v>
      </c>
      <c r="O24" s="70">
        <f t="shared" ref="O24" si="29">N24/G24</f>
        <v>5.2631578947368425</v>
      </c>
      <c r="P24" s="6">
        <v>61.09</v>
      </c>
      <c r="Q24" s="6">
        <v>230</v>
      </c>
      <c r="R24" s="1">
        <v>25.4</v>
      </c>
      <c r="S24" s="6">
        <v>18000</v>
      </c>
    </row>
    <row r="25" spans="1:19" x14ac:dyDescent="0.35">
      <c r="A25" s="55" t="s">
        <v>556</v>
      </c>
      <c r="B25" s="55" t="s">
        <v>309</v>
      </c>
      <c r="C25" s="70">
        <v>15</v>
      </c>
      <c r="D25" s="70">
        <v>25.4</v>
      </c>
      <c r="E25" s="70">
        <v>57</v>
      </c>
      <c r="F25" s="70">
        <v>30</v>
      </c>
      <c r="G25" s="74">
        <f t="shared" ref="G25" si="30">E25/C25</f>
        <v>3.8</v>
      </c>
      <c r="H25" s="70" t="s">
        <v>382</v>
      </c>
      <c r="I25" s="70">
        <v>90</v>
      </c>
      <c r="J25" s="72">
        <f t="shared" ref="J25" si="31">I25*G25</f>
        <v>342</v>
      </c>
      <c r="K25" s="70">
        <v>80</v>
      </c>
      <c r="L25" s="74">
        <f>K25/G25</f>
        <v>21.05263157894737</v>
      </c>
      <c r="M25" s="70">
        <v>415</v>
      </c>
      <c r="N25" s="70">
        <v>20</v>
      </c>
      <c r="O25" s="70">
        <f t="shared" ref="O25" si="32">N25/G25</f>
        <v>5.2631578947368425</v>
      </c>
      <c r="P25" s="6">
        <v>61.09</v>
      </c>
      <c r="Q25" s="6">
        <v>230</v>
      </c>
      <c r="R25" s="1">
        <v>25.4</v>
      </c>
      <c r="S25" s="6">
        <v>18000</v>
      </c>
    </row>
    <row r="26" spans="1:19" x14ac:dyDescent="0.35">
      <c r="A26" s="55" t="s">
        <v>554</v>
      </c>
      <c r="B26" s="55" t="s">
        <v>309</v>
      </c>
      <c r="C26" s="70">
        <v>18</v>
      </c>
      <c r="D26" s="70">
        <v>25.4</v>
      </c>
      <c r="E26" s="70">
        <v>57</v>
      </c>
      <c r="F26" s="70">
        <v>30</v>
      </c>
      <c r="G26" s="74">
        <f t="shared" ref="G26:G28" si="33">E26/C26</f>
        <v>3.1666666666666665</v>
      </c>
      <c r="H26" s="70" t="s">
        <v>388</v>
      </c>
      <c r="I26" s="70">
        <v>140</v>
      </c>
      <c r="J26" s="72">
        <f>I26*G26</f>
        <v>443.33333333333331</v>
      </c>
      <c r="K26" s="70">
        <v>80</v>
      </c>
      <c r="L26" s="74">
        <f t="shared" ref="L26" si="34">K26/G26</f>
        <v>25.263157894736842</v>
      </c>
      <c r="M26" s="70">
        <v>230</v>
      </c>
      <c r="N26" s="70">
        <v>20</v>
      </c>
      <c r="O26" s="70">
        <f t="shared" ref="O26:O28" si="35">N26/G26</f>
        <v>6.3157894736842106</v>
      </c>
      <c r="P26" s="6">
        <v>91.42</v>
      </c>
      <c r="Q26" s="6">
        <v>288</v>
      </c>
      <c r="R26" s="1">
        <v>25.4</v>
      </c>
      <c r="S26" s="6">
        <v>22400</v>
      </c>
    </row>
    <row r="27" spans="1:19" x14ac:dyDescent="0.35">
      <c r="A27" s="55" t="s">
        <v>533</v>
      </c>
      <c r="B27" s="55" t="s">
        <v>309</v>
      </c>
      <c r="C27" s="70">
        <v>18</v>
      </c>
      <c r="D27" s="70">
        <v>25.4</v>
      </c>
      <c r="E27" s="70">
        <v>57</v>
      </c>
      <c r="F27" s="70">
        <v>30</v>
      </c>
      <c r="G27" s="74">
        <f>E27/C27</f>
        <v>3.1666666666666665</v>
      </c>
      <c r="H27" s="70" t="s">
        <v>388</v>
      </c>
      <c r="I27" s="70">
        <v>140</v>
      </c>
      <c r="J27" s="72">
        <f>I27*G27</f>
        <v>443.33333333333331</v>
      </c>
      <c r="K27" s="70">
        <v>80</v>
      </c>
      <c r="L27" s="74">
        <f t="shared" ref="L27" si="36">K27/G27</f>
        <v>25.263157894736842</v>
      </c>
      <c r="M27" s="70">
        <v>415</v>
      </c>
      <c r="N27" s="70">
        <v>20</v>
      </c>
      <c r="O27" s="70">
        <f>N27/G27</f>
        <v>6.3157894736842106</v>
      </c>
      <c r="P27" s="6">
        <v>91.42</v>
      </c>
      <c r="Q27" s="6">
        <v>288</v>
      </c>
      <c r="R27" s="1">
        <v>25.4</v>
      </c>
      <c r="S27" s="6">
        <v>22400</v>
      </c>
    </row>
    <row r="28" spans="1:19" x14ac:dyDescent="0.35">
      <c r="A28" s="55" t="s">
        <v>555</v>
      </c>
      <c r="B28" s="55" t="s">
        <v>309</v>
      </c>
      <c r="C28" s="70">
        <v>12</v>
      </c>
      <c r="D28" s="70">
        <v>25.4</v>
      </c>
      <c r="E28" s="70">
        <v>57</v>
      </c>
      <c r="F28" s="70">
        <v>40</v>
      </c>
      <c r="G28" s="74">
        <f t="shared" si="33"/>
        <v>4.75</v>
      </c>
      <c r="H28" s="70" t="s">
        <v>388</v>
      </c>
      <c r="I28" s="70">
        <v>140</v>
      </c>
      <c r="J28" s="72">
        <f>I28*G28</f>
        <v>665</v>
      </c>
      <c r="K28" s="70">
        <v>80</v>
      </c>
      <c r="L28" s="74">
        <f>K28/G28</f>
        <v>16.842105263157894</v>
      </c>
      <c r="M28" s="70">
        <v>230</v>
      </c>
      <c r="N28" s="70">
        <v>20</v>
      </c>
      <c r="O28" s="70">
        <f t="shared" si="35"/>
        <v>4.2105263157894735</v>
      </c>
      <c r="P28" s="6">
        <v>73.599999999999994</v>
      </c>
      <c r="Q28" s="6">
        <v>288</v>
      </c>
      <c r="R28" s="1">
        <v>25.4</v>
      </c>
      <c r="S28" s="6">
        <v>22400</v>
      </c>
    </row>
    <row r="29" spans="1:19" x14ac:dyDescent="0.35">
      <c r="A29" s="55" t="s">
        <v>503</v>
      </c>
      <c r="B29" s="55" t="s">
        <v>309</v>
      </c>
      <c r="C29" s="70">
        <v>12</v>
      </c>
      <c r="D29" s="70">
        <v>25.4</v>
      </c>
      <c r="E29" s="70">
        <v>57</v>
      </c>
      <c r="F29" s="70">
        <v>40</v>
      </c>
      <c r="G29" s="74">
        <f t="shared" ref="G29" si="37">E29/C29</f>
        <v>4.75</v>
      </c>
      <c r="H29" s="70" t="s">
        <v>388</v>
      </c>
      <c r="I29" s="70">
        <v>140</v>
      </c>
      <c r="J29" s="72">
        <f>I29*G29</f>
        <v>665</v>
      </c>
      <c r="K29" s="70">
        <v>80</v>
      </c>
      <c r="L29" s="74">
        <f>K29/G29</f>
        <v>16.842105263157894</v>
      </c>
      <c r="M29" s="70">
        <v>415</v>
      </c>
      <c r="N29" s="70">
        <v>20</v>
      </c>
      <c r="O29" s="70">
        <f t="shared" ref="O29" si="38">N29/G29</f>
        <v>4.2105263157894735</v>
      </c>
      <c r="P29" s="6">
        <v>73.599999999999994</v>
      </c>
      <c r="Q29" s="6">
        <v>288</v>
      </c>
      <c r="R29" s="1">
        <v>25.4</v>
      </c>
      <c r="S29" s="6">
        <v>22400</v>
      </c>
    </row>
    <row r="30" spans="1:19" x14ac:dyDescent="0.35">
      <c r="C30"/>
      <c r="D30"/>
      <c r="E30"/>
      <c r="F30"/>
      <c r="G30"/>
      <c r="H30"/>
      <c r="I30"/>
      <c r="J30"/>
      <c r="K30"/>
      <c r="L30"/>
      <c r="M30"/>
      <c r="P30"/>
      <c r="Q30"/>
      <c r="R30"/>
      <c r="S30"/>
    </row>
    <row r="32" spans="1:19" x14ac:dyDescent="0.35">
      <c r="A32" s="82" t="s">
        <v>534</v>
      </c>
      <c r="B32" t="s">
        <v>309</v>
      </c>
      <c r="C32" s="6">
        <v>15</v>
      </c>
      <c r="D32" s="6">
        <v>40</v>
      </c>
      <c r="E32" s="6">
        <v>57</v>
      </c>
      <c r="F32" s="6">
        <v>40</v>
      </c>
      <c r="G32" s="73">
        <f t="shared" ref="G32" si="39">E32/C32</f>
        <v>3.8</v>
      </c>
      <c r="H32" s="6" t="s">
        <v>390</v>
      </c>
      <c r="I32" s="6">
        <v>400</v>
      </c>
      <c r="J32" s="71">
        <f t="shared" ref="J32" si="40">I32*G32</f>
        <v>1520</v>
      </c>
      <c r="K32" s="1">
        <v>24</v>
      </c>
      <c r="L32" s="73">
        <f t="shared" ref="L32" si="41">K32/G32</f>
        <v>6.3157894736842106</v>
      </c>
      <c r="M32" s="6">
        <v>415</v>
      </c>
      <c r="N32" s="70">
        <v>40</v>
      </c>
      <c r="O32" s="70">
        <f t="shared" ref="O32" si="42">N32/G32</f>
        <v>10.526315789473685</v>
      </c>
      <c r="P32" s="6">
        <v>192.91</v>
      </c>
      <c r="Q32" s="6">
        <v>461</v>
      </c>
      <c r="R32" s="6">
        <f t="shared" ref="R32" si="43">D32</f>
        <v>40</v>
      </c>
      <c r="S32" s="6">
        <v>60000</v>
      </c>
    </row>
    <row r="33" spans="1:19" x14ac:dyDescent="0.35">
      <c r="A33" s="82" t="s">
        <v>462</v>
      </c>
      <c r="B33" t="s">
        <v>309</v>
      </c>
      <c r="C33" s="6">
        <v>15</v>
      </c>
      <c r="D33" s="6">
        <v>40</v>
      </c>
      <c r="E33" s="6">
        <v>57</v>
      </c>
      <c r="F33" s="6">
        <v>40</v>
      </c>
      <c r="G33" s="73">
        <f t="shared" ref="G33" si="44">E33/C33</f>
        <v>3.8</v>
      </c>
      <c r="H33" s="6" t="s">
        <v>392</v>
      </c>
      <c r="I33" s="6">
        <v>400</v>
      </c>
      <c r="J33" s="71">
        <f t="shared" ref="J33" si="45">I33*G33</f>
        <v>1520</v>
      </c>
      <c r="K33" s="1">
        <v>24</v>
      </c>
      <c r="L33" s="73">
        <f t="shared" ref="L33" si="46">K33/G33</f>
        <v>6.3157894736842106</v>
      </c>
      <c r="M33" s="6">
        <v>415</v>
      </c>
      <c r="N33" s="70">
        <v>40</v>
      </c>
      <c r="O33" s="70">
        <f t="shared" ref="O33:O35" si="47">N33/G33</f>
        <v>10.526315789473685</v>
      </c>
      <c r="P33" s="6">
        <v>192.91</v>
      </c>
      <c r="Q33" s="6">
        <v>461</v>
      </c>
      <c r="R33" s="6">
        <f t="shared" ref="R33:R35" si="48">D33</f>
        <v>40</v>
      </c>
      <c r="S33" s="6">
        <v>60000</v>
      </c>
    </row>
    <row r="34" spans="1:19" x14ac:dyDescent="0.35">
      <c r="A34" t="s">
        <v>535</v>
      </c>
      <c r="B34" t="s">
        <v>309</v>
      </c>
      <c r="C34" s="6">
        <v>15</v>
      </c>
      <c r="D34" s="6">
        <v>55</v>
      </c>
      <c r="E34" s="6">
        <v>57</v>
      </c>
      <c r="F34" s="6">
        <v>55</v>
      </c>
      <c r="G34" s="73">
        <f t="shared" ref="G34:G35" si="49">E34/C34</f>
        <v>3.8</v>
      </c>
      <c r="H34" s="6" t="s">
        <v>392</v>
      </c>
      <c r="I34" s="6">
        <v>600</v>
      </c>
      <c r="J34" s="71">
        <f t="shared" ref="J34:J35" si="50">I34*G34</f>
        <v>2280</v>
      </c>
      <c r="K34" s="1">
        <v>24</v>
      </c>
      <c r="L34" s="73">
        <f t="shared" ref="L34:L35" si="51">K34/G34</f>
        <v>6.3157894736842106</v>
      </c>
      <c r="M34" s="6">
        <v>415</v>
      </c>
      <c r="N34" s="70">
        <v>60</v>
      </c>
      <c r="O34" s="70">
        <f t="shared" si="47"/>
        <v>15.789473684210527</v>
      </c>
      <c r="P34" s="6">
        <v>192.91</v>
      </c>
      <c r="Q34" s="6">
        <v>461</v>
      </c>
      <c r="R34" s="6">
        <f t="shared" si="48"/>
        <v>55</v>
      </c>
      <c r="S34" s="6">
        <v>60000</v>
      </c>
    </row>
    <row r="35" spans="1:19" x14ac:dyDescent="0.35">
      <c r="A35" t="s">
        <v>537</v>
      </c>
      <c r="B35" t="s">
        <v>309</v>
      </c>
      <c r="C35" s="6">
        <v>15</v>
      </c>
      <c r="D35" s="6">
        <v>55</v>
      </c>
      <c r="E35" s="6">
        <v>57</v>
      </c>
      <c r="F35" s="6">
        <v>55</v>
      </c>
      <c r="G35" s="73">
        <f t="shared" si="49"/>
        <v>3.8</v>
      </c>
      <c r="H35" s="6" t="s">
        <v>392</v>
      </c>
      <c r="I35" s="6">
        <v>800</v>
      </c>
      <c r="J35" s="71">
        <f t="shared" si="50"/>
        <v>3040</v>
      </c>
      <c r="K35" s="1">
        <v>24</v>
      </c>
      <c r="L35" s="73">
        <f t="shared" si="51"/>
        <v>6.3157894736842106</v>
      </c>
      <c r="M35" s="6">
        <v>415</v>
      </c>
      <c r="N35" s="70">
        <v>60</v>
      </c>
      <c r="O35" s="70">
        <f t="shared" si="47"/>
        <v>15.789473684210527</v>
      </c>
      <c r="P35" s="6">
        <v>152.72</v>
      </c>
      <c r="Q35" s="6">
        <v>576</v>
      </c>
      <c r="R35" s="6">
        <f t="shared" si="48"/>
        <v>55</v>
      </c>
      <c r="S35" s="6">
        <v>95000</v>
      </c>
    </row>
    <row r="36" spans="1:19" x14ac:dyDescent="0.35">
      <c r="A36" t="s">
        <v>536</v>
      </c>
      <c r="B36" t="s">
        <v>309</v>
      </c>
      <c r="C36" s="6">
        <v>15</v>
      </c>
      <c r="D36" s="6">
        <v>55</v>
      </c>
      <c r="E36" s="6">
        <v>57</v>
      </c>
      <c r="F36" s="6">
        <v>55</v>
      </c>
      <c r="G36" s="73">
        <f t="shared" ref="G36" si="52">E36/C36</f>
        <v>3.8</v>
      </c>
      <c r="H36" s="6" t="s">
        <v>393</v>
      </c>
      <c r="I36" s="6">
        <v>800</v>
      </c>
      <c r="J36" s="71">
        <f t="shared" ref="J36" si="53">I36*G36</f>
        <v>3040</v>
      </c>
      <c r="K36" s="1">
        <v>24</v>
      </c>
      <c r="L36" s="73">
        <f t="shared" ref="L36" si="54">K36/G36</f>
        <v>6.3157894736842106</v>
      </c>
      <c r="M36" s="6">
        <v>415</v>
      </c>
      <c r="N36" s="70">
        <v>60</v>
      </c>
      <c r="O36" s="70">
        <f t="shared" ref="O36" si="55">N36/G36</f>
        <v>15.789473684210527</v>
      </c>
      <c r="P36" s="6">
        <v>152.72</v>
      </c>
      <c r="Q36" s="6">
        <v>576</v>
      </c>
      <c r="R36" s="6">
        <f t="shared" ref="R36" si="56">D36</f>
        <v>55</v>
      </c>
      <c r="S36" s="6">
        <v>95000</v>
      </c>
    </row>
    <row r="39" spans="1:19" x14ac:dyDescent="0.35">
      <c r="A39" t="s">
        <v>538</v>
      </c>
      <c r="B39" t="s">
        <v>309</v>
      </c>
      <c r="C39" s="6">
        <v>15</v>
      </c>
      <c r="D39" s="6">
        <v>40</v>
      </c>
      <c r="E39" s="6">
        <v>57</v>
      </c>
      <c r="F39" s="6">
        <v>40</v>
      </c>
      <c r="G39" s="73">
        <f t="shared" ref="G39" si="57">E39/C39</f>
        <v>3.8</v>
      </c>
      <c r="H39" s="6" t="s">
        <v>390</v>
      </c>
      <c r="I39" s="6">
        <v>300</v>
      </c>
      <c r="J39" s="71">
        <f t="shared" ref="J39" si="58">I39*G39</f>
        <v>1140</v>
      </c>
      <c r="K39" s="1">
        <v>40</v>
      </c>
      <c r="L39" s="73">
        <f t="shared" ref="L39" si="59">K39/G39</f>
        <v>10.526315789473685</v>
      </c>
      <c r="M39" s="6" t="s">
        <v>391</v>
      </c>
      <c r="N39" s="70">
        <v>40</v>
      </c>
      <c r="O39" s="70">
        <f>N39/G39</f>
        <v>10.526315789473685</v>
      </c>
      <c r="P39" s="6">
        <v>115.75</v>
      </c>
      <c r="Q39" s="6">
        <v>345.81</v>
      </c>
      <c r="R39" s="6">
        <v>40</v>
      </c>
      <c r="S39" s="6">
        <v>29000</v>
      </c>
    </row>
    <row r="40" spans="1:19" x14ac:dyDescent="0.35">
      <c r="A40" t="s">
        <v>541</v>
      </c>
      <c r="B40" t="s">
        <v>309</v>
      </c>
      <c r="C40" s="6">
        <v>15</v>
      </c>
      <c r="D40" s="6">
        <v>40</v>
      </c>
      <c r="E40" s="6">
        <v>57</v>
      </c>
      <c r="F40" s="6">
        <v>40</v>
      </c>
      <c r="G40" s="73">
        <f t="shared" ref="G40" si="60">E40/C40</f>
        <v>3.8</v>
      </c>
      <c r="H40" s="6" t="s">
        <v>392</v>
      </c>
      <c r="I40" s="6">
        <v>300</v>
      </c>
      <c r="J40" s="71">
        <f t="shared" ref="J40" si="61">I40*G40</f>
        <v>1140</v>
      </c>
      <c r="K40" s="1">
        <v>40</v>
      </c>
      <c r="L40" s="73">
        <f t="shared" ref="L40" si="62">K40/G40</f>
        <v>10.526315789473685</v>
      </c>
      <c r="M40" s="6" t="s">
        <v>391</v>
      </c>
      <c r="N40" s="70">
        <v>40</v>
      </c>
      <c r="O40" s="70">
        <f>N40/G40</f>
        <v>10.526315789473685</v>
      </c>
      <c r="P40" s="6">
        <v>115.75</v>
      </c>
      <c r="Q40" s="6">
        <v>345.81</v>
      </c>
      <c r="R40" s="6">
        <v>40</v>
      </c>
      <c r="S40" s="6">
        <v>29000</v>
      </c>
    </row>
    <row r="41" spans="1:19" x14ac:dyDescent="0.35">
      <c r="A41" t="s">
        <v>539</v>
      </c>
      <c r="B41" t="s">
        <v>309</v>
      </c>
      <c r="C41" s="6">
        <v>15</v>
      </c>
      <c r="D41" s="6">
        <v>55</v>
      </c>
      <c r="E41" s="6">
        <v>57</v>
      </c>
      <c r="F41" s="6">
        <v>55</v>
      </c>
      <c r="G41" s="73">
        <f t="shared" ref="G41" si="63">E41/C41</f>
        <v>3.8</v>
      </c>
      <c r="H41" s="6" t="s">
        <v>392</v>
      </c>
      <c r="I41" s="6">
        <v>500</v>
      </c>
      <c r="J41" s="71">
        <f t="shared" ref="J41" si="64">I41*G41</f>
        <v>1900</v>
      </c>
      <c r="K41" s="1">
        <v>80</v>
      </c>
      <c r="L41" s="73">
        <f>K41/G41</f>
        <v>21.05263157894737</v>
      </c>
      <c r="M41" s="6" t="s">
        <v>391</v>
      </c>
      <c r="N41" s="70">
        <v>60</v>
      </c>
      <c r="O41" s="70">
        <f>N41/G41</f>
        <v>15.789473684210527</v>
      </c>
      <c r="P41" s="6">
        <v>115.75</v>
      </c>
      <c r="Q41" s="6">
        <v>345.81</v>
      </c>
      <c r="R41" s="6">
        <v>55</v>
      </c>
      <c r="S41" s="6">
        <v>60000</v>
      </c>
    </row>
    <row r="42" spans="1:19" x14ac:dyDescent="0.35">
      <c r="A42" t="s">
        <v>540</v>
      </c>
      <c r="B42" t="s">
        <v>309</v>
      </c>
      <c r="C42" s="6">
        <v>15</v>
      </c>
      <c r="D42" s="6">
        <v>55</v>
      </c>
      <c r="E42" s="6">
        <v>57</v>
      </c>
      <c r="F42" s="6">
        <v>55</v>
      </c>
      <c r="G42" s="73">
        <f t="shared" ref="G42" si="65">E42/C42</f>
        <v>3.8</v>
      </c>
      <c r="H42" s="6" t="s">
        <v>392</v>
      </c>
      <c r="I42" s="6">
        <v>800</v>
      </c>
      <c r="J42" s="71">
        <f t="shared" ref="J42" si="66">I42*G42</f>
        <v>3040</v>
      </c>
      <c r="K42" s="1">
        <v>40</v>
      </c>
      <c r="L42" s="73">
        <f>K42/G42</f>
        <v>10.526315789473685</v>
      </c>
      <c r="M42" s="6" t="s">
        <v>391</v>
      </c>
      <c r="N42" s="70">
        <v>60</v>
      </c>
      <c r="O42" s="70">
        <f>N42/G42</f>
        <v>15.789473684210527</v>
      </c>
      <c r="P42" s="6">
        <v>115.75</v>
      </c>
      <c r="Q42" s="6">
        <v>345.81</v>
      </c>
      <c r="R42" s="6">
        <v>55</v>
      </c>
      <c r="S42" s="6">
        <v>60000</v>
      </c>
    </row>
    <row r="43" spans="1:19" x14ac:dyDescent="0.35">
      <c r="A43" t="s">
        <v>542</v>
      </c>
      <c r="B43" t="s">
        <v>309</v>
      </c>
      <c r="C43" s="6">
        <v>15</v>
      </c>
      <c r="D43" s="6">
        <v>55</v>
      </c>
      <c r="E43" s="6">
        <v>57</v>
      </c>
      <c r="F43" s="6">
        <v>55</v>
      </c>
      <c r="G43" s="73">
        <f t="shared" ref="G43" si="67">E43/C43</f>
        <v>3.8</v>
      </c>
      <c r="H43" s="6" t="s">
        <v>393</v>
      </c>
      <c r="I43" s="6">
        <v>800</v>
      </c>
      <c r="J43" s="71">
        <f t="shared" ref="J43" si="68">I43*G43</f>
        <v>3040</v>
      </c>
      <c r="K43" s="1">
        <v>40</v>
      </c>
      <c r="L43" s="73">
        <f>K43/G43</f>
        <v>10.526315789473685</v>
      </c>
      <c r="M43" s="6" t="s">
        <v>391</v>
      </c>
      <c r="N43" s="70">
        <v>60</v>
      </c>
      <c r="O43" s="70">
        <f>N43/G43</f>
        <v>15.789473684210527</v>
      </c>
      <c r="P43" s="6">
        <v>115.75</v>
      </c>
      <c r="Q43" s="6">
        <v>345.81</v>
      </c>
      <c r="R43" s="6">
        <v>55</v>
      </c>
      <c r="S43" s="6">
        <v>60000</v>
      </c>
    </row>
    <row r="45" spans="1:19" x14ac:dyDescent="0.35">
      <c r="A45" s="3" t="s">
        <v>394</v>
      </c>
      <c r="B45" s="3" t="s">
        <v>237</v>
      </c>
      <c r="C45" s="6">
        <v>11</v>
      </c>
      <c r="D45" s="6">
        <v>25.4</v>
      </c>
      <c r="E45" s="6">
        <v>61</v>
      </c>
      <c r="G45" s="73">
        <f>E45/C45</f>
        <v>5.5454545454545459</v>
      </c>
      <c r="H45" s="6" t="s">
        <v>382</v>
      </c>
      <c r="I45" s="1">
        <v>20</v>
      </c>
      <c r="J45" s="23">
        <f>I45*G45</f>
        <v>110.90909090909092</v>
      </c>
      <c r="K45" s="1">
        <v>34</v>
      </c>
      <c r="L45" s="73">
        <f t="shared" ref="L45:L50" si="69">K45/G45</f>
        <v>6.1311475409836058</v>
      </c>
      <c r="M45" s="6">
        <v>415</v>
      </c>
      <c r="R45" s="1">
        <v>25.4</v>
      </c>
      <c r="S45" s="6">
        <v>18000</v>
      </c>
    </row>
    <row r="46" spans="1:19" x14ac:dyDescent="0.35">
      <c r="A46" s="3" t="s">
        <v>305</v>
      </c>
      <c r="B46" s="3" t="s">
        <v>237</v>
      </c>
      <c r="C46" s="6">
        <v>9</v>
      </c>
      <c r="E46" s="6">
        <v>50</v>
      </c>
      <c r="G46" s="73">
        <f t="shared" ref="G46:G47" si="70">E46/C46</f>
        <v>5.5555555555555554</v>
      </c>
      <c r="H46" s="6" t="s">
        <v>388</v>
      </c>
      <c r="I46" s="1">
        <v>62</v>
      </c>
      <c r="J46" s="23">
        <f t="shared" ref="J46:J49" si="71">I46*G46</f>
        <v>344.44444444444446</v>
      </c>
      <c r="K46" s="1">
        <v>34</v>
      </c>
      <c r="L46" s="73">
        <f t="shared" si="69"/>
        <v>6.12</v>
      </c>
      <c r="M46" s="6">
        <v>415</v>
      </c>
      <c r="S46" s="6">
        <v>22400</v>
      </c>
    </row>
    <row r="47" spans="1:19" x14ac:dyDescent="0.35">
      <c r="A47" s="3" t="s">
        <v>307</v>
      </c>
      <c r="B47" s="3" t="s">
        <v>237</v>
      </c>
      <c r="C47" s="6">
        <v>10</v>
      </c>
      <c r="E47" s="6">
        <v>64</v>
      </c>
      <c r="G47" s="73">
        <f t="shared" si="70"/>
        <v>6.4</v>
      </c>
      <c r="H47" s="6" t="s">
        <v>388</v>
      </c>
      <c r="I47" s="1">
        <v>95</v>
      </c>
      <c r="J47" s="23">
        <f t="shared" si="71"/>
        <v>608</v>
      </c>
      <c r="K47" s="1">
        <v>22</v>
      </c>
      <c r="L47" s="73">
        <f t="shared" si="69"/>
        <v>3.4375</v>
      </c>
      <c r="M47" s="6">
        <v>415</v>
      </c>
      <c r="S47" s="6">
        <v>22400</v>
      </c>
    </row>
    <row r="48" spans="1:19" x14ac:dyDescent="0.35">
      <c r="A48" s="3" t="s">
        <v>395</v>
      </c>
      <c r="B48" s="3" t="s">
        <v>237</v>
      </c>
      <c r="C48" s="6">
        <v>9</v>
      </c>
      <c r="E48" s="6">
        <v>57</v>
      </c>
      <c r="G48" s="73">
        <f t="shared" ref="G48:G50" si="72">E48/C48</f>
        <v>6.333333333333333</v>
      </c>
      <c r="H48" s="6" t="s">
        <v>390</v>
      </c>
      <c r="I48" s="6">
        <v>128</v>
      </c>
      <c r="J48" s="23">
        <f>I48*G48</f>
        <v>810.66666666666663</v>
      </c>
      <c r="K48" s="6">
        <v>22</v>
      </c>
      <c r="L48" s="73">
        <f>K48/G48</f>
        <v>3.4736842105263159</v>
      </c>
      <c r="M48" s="6">
        <v>415</v>
      </c>
      <c r="S48" s="6">
        <v>29000</v>
      </c>
    </row>
    <row r="49" spans="1:24" x14ac:dyDescent="0.35">
      <c r="A49" s="3" t="s">
        <v>396</v>
      </c>
      <c r="B49" s="3" t="s">
        <v>237</v>
      </c>
      <c r="C49" s="6">
        <v>11</v>
      </c>
      <c r="E49" s="6">
        <v>48</v>
      </c>
      <c r="G49" s="73">
        <f t="shared" si="72"/>
        <v>4.3636363636363633</v>
      </c>
      <c r="H49" s="6" t="s">
        <v>392</v>
      </c>
      <c r="I49" s="6">
        <v>369</v>
      </c>
      <c r="J49" s="23">
        <f t="shared" si="71"/>
        <v>1610.181818181818</v>
      </c>
      <c r="K49" s="6">
        <v>15</v>
      </c>
      <c r="L49" s="73">
        <f t="shared" si="69"/>
        <v>3.4375000000000004</v>
      </c>
      <c r="M49" s="6">
        <v>415</v>
      </c>
    </row>
    <row r="50" spans="1:24" x14ac:dyDescent="0.35">
      <c r="A50" t="s">
        <v>397</v>
      </c>
      <c r="C50" s="6">
        <v>14</v>
      </c>
      <c r="E50" s="6">
        <v>72</v>
      </c>
      <c r="G50" s="73">
        <f t="shared" si="72"/>
        <v>5.1428571428571432</v>
      </c>
      <c r="H50" s="6" t="s">
        <v>382</v>
      </c>
      <c r="I50" s="6">
        <v>428</v>
      </c>
      <c r="J50" s="23">
        <f>I50*G50</f>
        <v>2201.1428571428573</v>
      </c>
      <c r="K50" s="6">
        <v>16.5</v>
      </c>
      <c r="L50" s="73">
        <f t="shared" si="69"/>
        <v>3.208333333333333</v>
      </c>
      <c r="M50" s="6">
        <v>415</v>
      </c>
      <c r="R50" s="1">
        <v>25.4</v>
      </c>
      <c r="S50" s="6">
        <v>18000</v>
      </c>
    </row>
    <row r="52" spans="1:24" x14ac:dyDescent="0.35">
      <c r="A52" s="3" t="s">
        <v>398</v>
      </c>
      <c r="B52" s="3" t="s">
        <v>237</v>
      </c>
      <c r="C52" s="6">
        <v>19</v>
      </c>
      <c r="D52" s="6">
        <v>25.4</v>
      </c>
      <c r="E52" s="6">
        <v>57</v>
      </c>
      <c r="G52" s="6">
        <f t="shared" ref="G52:G54" si="73">E52/C52</f>
        <v>3</v>
      </c>
      <c r="H52" s="6" t="s">
        <v>382</v>
      </c>
      <c r="I52" s="1">
        <v>15</v>
      </c>
      <c r="J52" s="1">
        <f>I52*G52</f>
        <v>45</v>
      </c>
      <c r="K52" s="1">
        <v>34</v>
      </c>
      <c r="L52" s="73">
        <f>K52/G52</f>
        <v>11.333333333333334</v>
      </c>
      <c r="M52" s="6">
        <v>230</v>
      </c>
      <c r="R52" s="1">
        <v>25.4</v>
      </c>
      <c r="S52" s="6">
        <v>18000</v>
      </c>
    </row>
    <row r="53" spans="1:24" x14ac:dyDescent="0.35">
      <c r="A53" s="3" t="s">
        <v>305</v>
      </c>
      <c r="B53" s="3" t="s">
        <v>237</v>
      </c>
      <c r="C53" s="6">
        <v>19</v>
      </c>
      <c r="D53" s="6">
        <v>25.4</v>
      </c>
      <c r="E53" s="6">
        <v>57</v>
      </c>
      <c r="G53" s="6">
        <f t="shared" si="73"/>
        <v>3</v>
      </c>
      <c r="H53" s="6" t="s">
        <v>382</v>
      </c>
      <c r="I53" s="1">
        <v>62</v>
      </c>
      <c r="J53" s="1">
        <f>I53*G53</f>
        <v>186</v>
      </c>
      <c r="K53" s="1">
        <v>34</v>
      </c>
      <c r="L53" s="73">
        <f>K53/G53</f>
        <v>11.333333333333334</v>
      </c>
      <c r="M53" s="6">
        <v>230</v>
      </c>
      <c r="R53" s="1">
        <v>25.4</v>
      </c>
      <c r="S53" s="6">
        <v>18000</v>
      </c>
    </row>
    <row r="54" spans="1:24" x14ac:dyDescent="0.35">
      <c r="A54" s="3" t="s">
        <v>307</v>
      </c>
      <c r="B54" s="3" t="s">
        <v>237</v>
      </c>
      <c r="C54" s="6">
        <v>19</v>
      </c>
      <c r="D54" s="6">
        <v>25.4</v>
      </c>
      <c r="E54" s="6">
        <v>57</v>
      </c>
      <c r="G54" s="6">
        <f t="shared" si="73"/>
        <v>3</v>
      </c>
      <c r="H54" s="6" t="s">
        <v>382</v>
      </c>
      <c r="I54" s="1">
        <v>95</v>
      </c>
      <c r="J54" s="1">
        <f t="shared" ref="J54" si="74">I54*G54</f>
        <v>285</v>
      </c>
      <c r="K54" s="1">
        <v>22</v>
      </c>
      <c r="L54" s="73">
        <f t="shared" ref="L54" si="75">K54/G54</f>
        <v>7.333333333333333</v>
      </c>
      <c r="M54" s="6">
        <v>230</v>
      </c>
      <c r="R54" s="1">
        <v>25.4</v>
      </c>
      <c r="S54" s="6">
        <v>18000</v>
      </c>
    </row>
    <row r="55" spans="1:24" x14ac:dyDescent="0.35">
      <c r="G55" s="73"/>
      <c r="L55" s="73"/>
    </row>
    <row r="56" spans="1:24" s="55" customFormat="1" x14ac:dyDescent="0.35">
      <c r="A56" s="55" t="s">
        <v>500</v>
      </c>
      <c r="B56" s="110" t="s">
        <v>237</v>
      </c>
      <c r="C56" s="70">
        <v>19</v>
      </c>
      <c r="D56" s="70">
        <v>25.4</v>
      </c>
      <c r="E56" s="70">
        <v>57</v>
      </c>
      <c r="F56" s="70"/>
      <c r="G56" s="70">
        <f t="shared" ref="G56" si="76">E56/C56</f>
        <v>3</v>
      </c>
      <c r="H56" s="70" t="s">
        <v>382</v>
      </c>
      <c r="I56" s="106">
        <v>100</v>
      </c>
      <c r="J56" s="106">
        <f>I56*G56</f>
        <v>300</v>
      </c>
      <c r="K56" s="106">
        <v>28</v>
      </c>
      <c r="L56" s="74">
        <f t="shared" ref="L56" si="77">K56/G56</f>
        <v>9.3333333333333339</v>
      </c>
      <c r="M56" s="70">
        <v>415</v>
      </c>
      <c r="P56" s="70"/>
      <c r="Q56" s="70"/>
      <c r="R56" s="106">
        <v>25.4</v>
      </c>
      <c r="S56" s="70">
        <v>18000</v>
      </c>
    </row>
    <row r="57" spans="1:24" s="55" customFormat="1" x14ac:dyDescent="0.35">
      <c r="A57" s="55" t="s">
        <v>501</v>
      </c>
      <c r="B57" s="110" t="s">
        <v>237</v>
      </c>
      <c r="C57" s="70">
        <v>15</v>
      </c>
      <c r="D57" s="70">
        <v>25.4</v>
      </c>
      <c r="E57" s="70">
        <v>57</v>
      </c>
      <c r="F57" s="70"/>
      <c r="G57" s="70">
        <f t="shared" ref="G57" si="78">E57/C57</f>
        <v>3.8</v>
      </c>
      <c r="H57" s="70" t="s">
        <v>382</v>
      </c>
      <c r="I57" s="106">
        <v>160</v>
      </c>
      <c r="J57" s="106">
        <f>I57*G57</f>
        <v>608</v>
      </c>
      <c r="K57" s="106">
        <v>28</v>
      </c>
      <c r="L57" s="74">
        <f t="shared" ref="L57" si="79">K57/G57</f>
        <v>7.3684210526315796</v>
      </c>
      <c r="M57" s="70">
        <v>415</v>
      </c>
      <c r="P57" s="70"/>
      <c r="Q57" s="70"/>
      <c r="R57" s="106">
        <v>25.4</v>
      </c>
      <c r="S57" s="70">
        <v>18000</v>
      </c>
    </row>
    <row r="58" spans="1:24" x14ac:dyDescent="0.35">
      <c r="G58" s="73"/>
      <c r="L58" s="73"/>
    </row>
    <row r="59" spans="1:24" x14ac:dyDescent="0.35">
      <c r="A59" s="3" t="s">
        <v>399</v>
      </c>
      <c r="B59" s="3" t="s">
        <v>237</v>
      </c>
      <c r="C59" s="6">
        <v>19</v>
      </c>
      <c r="D59" s="6">
        <v>25.4</v>
      </c>
      <c r="E59" s="6">
        <v>57</v>
      </c>
      <c r="G59" s="6">
        <f>E59/C59</f>
        <v>3</v>
      </c>
      <c r="H59" s="6" t="s">
        <v>382</v>
      </c>
      <c r="I59" s="1">
        <v>70</v>
      </c>
      <c r="J59" s="1">
        <f>I59*G59</f>
        <v>210</v>
      </c>
      <c r="K59" s="1">
        <v>28</v>
      </c>
      <c r="L59" s="73">
        <f t="shared" ref="L59" si="80">K59/G59</f>
        <v>9.3333333333333339</v>
      </c>
      <c r="M59" s="6">
        <v>230</v>
      </c>
      <c r="N59" s="1"/>
      <c r="O59" s="1"/>
      <c r="P59" s="1"/>
      <c r="Q59" s="1"/>
      <c r="R59" s="1">
        <v>25.4</v>
      </c>
      <c r="S59" s="6">
        <v>18000</v>
      </c>
      <c r="U59" s="6"/>
      <c r="X59" s="77"/>
    </row>
    <row r="64" spans="1:24" x14ac:dyDescent="0.35">
      <c r="H64" s="164" t="s">
        <v>525</v>
      </c>
      <c r="I64" s="164"/>
      <c r="J64" s="164"/>
      <c r="K64" s="164"/>
      <c r="L64" s="164"/>
      <c r="M64" s="164"/>
      <c r="N64" s="164"/>
      <c r="O64" s="164"/>
      <c r="P64" s="164"/>
      <c r="Q64" s="164"/>
      <c r="R64" s="164"/>
    </row>
  </sheetData>
  <mergeCells count="1">
    <mergeCell ref="H64:R64"/>
  </mergeCells>
  <phoneticPr fontId="1"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361D-7963-4139-A7AE-DEDEBF11F0F2}">
  <dimension ref="A1:N13"/>
  <sheetViews>
    <sheetView topLeftCell="A11" workbookViewId="0">
      <selection activeCell="J10" sqref="J10"/>
    </sheetView>
  </sheetViews>
  <sheetFormatPr defaultRowHeight="14.5" x14ac:dyDescent="0.35"/>
  <cols>
    <col min="2" max="2" width="17.26953125" customWidth="1"/>
    <col min="6" max="6" width="13.36328125" customWidth="1"/>
    <col min="7" max="7" width="13.1796875" customWidth="1"/>
    <col min="8" max="8" width="11.1796875" customWidth="1"/>
  </cols>
  <sheetData>
    <row r="1" spans="1:14" s="11" customFormat="1" ht="43.5" x14ac:dyDescent="0.35">
      <c r="C1" s="11" t="s">
        <v>738</v>
      </c>
      <c r="D1" s="11" t="s">
        <v>737</v>
      </c>
      <c r="E1" s="11" t="s">
        <v>736</v>
      </c>
      <c r="F1" s="11" t="s">
        <v>742</v>
      </c>
      <c r="G1" s="11" t="s">
        <v>741</v>
      </c>
      <c r="H1" s="11" t="s">
        <v>743</v>
      </c>
    </row>
    <row r="4" spans="1:14" x14ac:dyDescent="0.35">
      <c r="A4" t="s">
        <v>735</v>
      </c>
      <c r="B4" t="s">
        <v>734</v>
      </c>
      <c r="C4">
        <v>16</v>
      </c>
      <c r="D4">
        <v>9</v>
      </c>
      <c r="E4">
        <f t="shared" ref="E4:E13" si="0">(0.11298*C4)*D4</f>
        <v>16.269120000000001</v>
      </c>
      <c r="F4">
        <v>406.8</v>
      </c>
      <c r="G4">
        <f>E4*2</f>
        <v>32.538240000000002</v>
      </c>
      <c r="H4">
        <f>F4*2</f>
        <v>813.6</v>
      </c>
    </row>
    <row r="5" spans="1:14" x14ac:dyDescent="0.35">
      <c r="A5" t="s">
        <v>733</v>
      </c>
      <c r="B5" t="s">
        <v>732</v>
      </c>
      <c r="C5">
        <v>20.49</v>
      </c>
      <c r="D5">
        <v>9</v>
      </c>
      <c r="E5">
        <f t="shared" si="0"/>
        <v>20.8346418</v>
      </c>
      <c r="F5">
        <v>468.2</v>
      </c>
      <c r="G5">
        <f t="shared" ref="G5:G13" si="1">E5*2</f>
        <v>41.6692836</v>
      </c>
      <c r="H5">
        <f t="shared" ref="H5:H13" si="2">F5*2</f>
        <v>936.4</v>
      </c>
    </row>
    <row r="6" spans="1:14" x14ac:dyDescent="0.35">
      <c r="A6" t="s">
        <v>731</v>
      </c>
      <c r="B6" t="s">
        <v>730</v>
      </c>
      <c r="C6">
        <v>20.85</v>
      </c>
      <c r="D6">
        <v>9</v>
      </c>
      <c r="E6">
        <f t="shared" si="0"/>
        <v>21.200697000000002</v>
      </c>
      <c r="F6">
        <v>543.9</v>
      </c>
      <c r="G6">
        <f t="shared" si="1"/>
        <v>42.401394000000003</v>
      </c>
      <c r="H6">
        <f t="shared" si="2"/>
        <v>1087.8</v>
      </c>
    </row>
    <row r="7" spans="1:14" x14ac:dyDescent="0.35">
      <c r="A7" t="s">
        <v>729</v>
      </c>
      <c r="B7" t="s">
        <v>728</v>
      </c>
      <c r="C7">
        <v>34.72</v>
      </c>
      <c r="D7">
        <v>9</v>
      </c>
      <c r="E7">
        <f t="shared" si="0"/>
        <v>35.303990399999996</v>
      </c>
      <c r="F7">
        <v>648.20000000000005</v>
      </c>
      <c r="G7">
        <f t="shared" si="1"/>
        <v>70.607980799999993</v>
      </c>
      <c r="H7">
        <f t="shared" si="2"/>
        <v>1296.4000000000001</v>
      </c>
    </row>
    <row r="8" spans="1:14" x14ac:dyDescent="0.35">
      <c r="A8" t="s">
        <v>727</v>
      </c>
      <c r="B8" t="s">
        <v>726</v>
      </c>
      <c r="C8">
        <v>43</v>
      </c>
      <c r="D8">
        <v>9</v>
      </c>
      <c r="E8">
        <f t="shared" si="0"/>
        <v>43.723259999999996</v>
      </c>
      <c r="F8">
        <v>774.5</v>
      </c>
      <c r="G8">
        <f t="shared" si="1"/>
        <v>87.446519999999992</v>
      </c>
      <c r="H8">
        <f t="shared" si="2"/>
        <v>1549</v>
      </c>
    </row>
    <row r="9" spans="1:14" x14ac:dyDescent="0.35">
      <c r="A9" t="s">
        <v>725</v>
      </c>
      <c r="B9" t="s">
        <v>724</v>
      </c>
      <c r="C9">
        <v>56</v>
      </c>
      <c r="D9">
        <v>9</v>
      </c>
      <c r="E9">
        <f t="shared" si="0"/>
        <v>56.941920000000003</v>
      </c>
      <c r="F9">
        <v>925.4</v>
      </c>
      <c r="G9">
        <f t="shared" si="1"/>
        <v>113.88384000000001</v>
      </c>
      <c r="H9">
        <f t="shared" si="2"/>
        <v>1850.8</v>
      </c>
      <c r="N9">
        <v>406.8</v>
      </c>
    </row>
    <row r="10" spans="1:14" x14ac:dyDescent="0.35">
      <c r="A10" t="s">
        <v>723</v>
      </c>
      <c r="B10" t="s">
        <v>722</v>
      </c>
      <c r="C10">
        <v>69.5</v>
      </c>
      <c r="D10">
        <v>9</v>
      </c>
      <c r="E10">
        <f t="shared" si="0"/>
        <v>70.668989999999994</v>
      </c>
      <c r="F10">
        <v>1104.9000000000001</v>
      </c>
      <c r="G10">
        <f t="shared" si="1"/>
        <v>141.33797999999999</v>
      </c>
      <c r="H10">
        <f t="shared" si="2"/>
        <v>2209.8000000000002</v>
      </c>
      <c r="N10">
        <v>468.2</v>
      </c>
    </row>
    <row r="11" spans="1:14" x14ac:dyDescent="0.35">
      <c r="A11" t="s">
        <v>721</v>
      </c>
      <c r="B11" t="s">
        <v>720</v>
      </c>
      <c r="C11">
        <v>86</v>
      </c>
      <c r="D11">
        <v>9</v>
      </c>
      <c r="E11">
        <f t="shared" si="0"/>
        <v>87.446519999999992</v>
      </c>
      <c r="F11">
        <v>1292</v>
      </c>
      <c r="G11">
        <f t="shared" si="1"/>
        <v>174.89303999999998</v>
      </c>
      <c r="H11">
        <f t="shared" si="2"/>
        <v>2584</v>
      </c>
      <c r="N11">
        <f>N10+N9</f>
        <v>875</v>
      </c>
    </row>
    <row r="12" spans="1:14" x14ac:dyDescent="0.35">
      <c r="A12" t="s">
        <v>719</v>
      </c>
      <c r="B12" t="s">
        <v>718</v>
      </c>
      <c r="C12">
        <v>104</v>
      </c>
      <c r="D12">
        <v>9</v>
      </c>
      <c r="E12">
        <f t="shared" si="0"/>
        <v>105.74928</v>
      </c>
      <c r="F12">
        <v>1511.5</v>
      </c>
      <c r="G12">
        <f t="shared" si="1"/>
        <v>211.49856</v>
      </c>
      <c r="H12">
        <f t="shared" si="2"/>
        <v>3023</v>
      </c>
    </row>
    <row r="13" spans="1:14" x14ac:dyDescent="0.35">
      <c r="A13" t="s">
        <v>717</v>
      </c>
      <c r="B13" t="s">
        <v>716</v>
      </c>
      <c r="C13">
        <v>121</v>
      </c>
      <c r="D13">
        <v>9</v>
      </c>
      <c r="E13">
        <f t="shared" si="0"/>
        <v>123.03522</v>
      </c>
      <c r="F13">
        <v>1729.1</v>
      </c>
      <c r="G13">
        <f t="shared" si="1"/>
        <v>246.07043999999999</v>
      </c>
      <c r="H13">
        <f t="shared" si="2"/>
        <v>3458.2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B0E4-3072-46AD-B687-93FC8399DD89}">
  <dimension ref="A1:J15"/>
  <sheetViews>
    <sheetView workbookViewId="0">
      <selection activeCell="H2" sqref="H2"/>
    </sheetView>
  </sheetViews>
  <sheetFormatPr defaultRowHeight="14.5" x14ac:dyDescent="0.35"/>
  <cols>
    <col min="1" max="1" width="10.54296875" style="6" customWidth="1"/>
    <col min="2" max="2" width="24" style="6" customWidth="1"/>
    <col min="3" max="3" width="21.54296875" style="6" customWidth="1"/>
    <col min="4" max="4" width="24.81640625" style="6" customWidth="1"/>
    <col min="5" max="5" width="21.1796875" style="6" bestFit="1" customWidth="1"/>
    <col min="6" max="6" width="20.1796875" style="6" customWidth="1"/>
    <col min="7" max="7" width="15.54296875" style="6" customWidth="1"/>
    <col min="8" max="8" width="18.54296875" style="6" customWidth="1"/>
    <col min="9" max="9" width="8.81640625" style="6"/>
    <col min="10" max="10" width="20.81640625" style="6" customWidth="1"/>
  </cols>
  <sheetData>
    <row r="1" spans="1:10" x14ac:dyDescent="0.35">
      <c r="A1" s="8" t="s">
        <v>400</v>
      </c>
      <c r="B1" s="8" t="s">
        <v>401</v>
      </c>
      <c r="C1" s="8" t="s">
        <v>402</v>
      </c>
      <c r="D1" s="8" t="s">
        <v>403</v>
      </c>
      <c r="E1" s="8" t="s">
        <v>404</v>
      </c>
      <c r="F1" s="8" t="s">
        <v>405</v>
      </c>
      <c r="G1" s="8" t="s">
        <v>406</v>
      </c>
      <c r="H1" s="8" t="s">
        <v>407</v>
      </c>
      <c r="I1" s="8" t="s">
        <v>408</v>
      </c>
      <c r="J1" s="8" t="s">
        <v>485</v>
      </c>
    </row>
    <row r="2" spans="1:10" x14ac:dyDescent="0.35">
      <c r="A2" s="83" t="s">
        <v>382</v>
      </c>
      <c r="B2" s="83">
        <v>12</v>
      </c>
      <c r="C2" s="83">
        <v>25.4</v>
      </c>
      <c r="D2" s="83">
        <v>57</v>
      </c>
      <c r="E2" s="83">
        <v>30</v>
      </c>
      <c r="F2" s="83">
        <v>18000</v>
      </c>
      <c r="G2" s="84">
        <f>0.5*25.4</f>
        <v>12.7</v>
      </c>
      <c r="H2" s="83">
        <v>18000</v>
      </c>
      <c r="I2" s="83">
        <f>D2/B2</f>
        <v>4.75</v>
      </c>
      <c r="J2" s="83">
        <v>230.54</v>
      </c>
    </row>
    <row r="3" spans="1:10" x14ac:dyDescent="0.35">
      <c r="A3" s="83" t="s">
        <v>382</v>
      </c>
      <c r="B3" s="83">
        <v>15</v>
      </c>
      <c r="C3" s="83">
        <v>25.4</v>
      </c>
      <c r="D3" s="83">
        <v>57</v>
      </c>
      <c r="E3" s="83">
        <v>30</v>
      </c>
      <c r="F3" s="83">
        <v>18000</v>
      </c>
      <c r="G3" s="84">
        <f>0.5*25.4</f>
        <v>12.7</v>
      </c>
      <c r="H3" s="83">
        <v>18000</v>
      </c>
      <c r="I3" s="83">
        <f>D3/B3</f>
        <v>3.8</v>
      </c>
      <c r="J3" s="83">
        <v>230.54</v>
      </c>
    </row>
    <row r="4" spans="1:10" x14ac:dyDescent="0.35">
      <c r="A4" s="83" t="s">
        <v>382</v>
      </c>
      <c r="B4" s="83">
        <v>19</v>
      </c>
      <c r="C4" s="83">
        <v>25.4</v>
      </c>
      <c r="D4" s="83">
        <v>57</v>
      </c>
      <c r="E4" s="83">
        <v>30</v>
      </c>
      <c r="F4" s="83">
        <v>18000</v>
      </c>
      <c r="G4" s="84">
        <f>0.5*25.4</f>
        <v>12.7</v>
      </c>
      <c r="H4" s="83">
        <v>18000</v>
      </c>
      <c r="I4" s="83">
        <f t="shared" ref="I4:I7" si="0">D4/B4</f>
        <v>3</v>
      </c>
      <c r="J4" s="83">
        <v>230.54</v>
      </c>
    </row>
    <row r="5" spans="1:10" x14ac:dyDescent="0.35">
      <c r="A5" s="85" t="s">
        <v>388</v>
      </c>
      <c r="B5" s="86">
        <v>12</v>
      </c>
      <c r="C5" s="86">
        <v>25.4</v>
      </c>
      <c r="D5" s="86">
        <v>57</v>
      </c>
      <c r="E5" s="86" t="s">
        <v>409</v>
      </c>
      <c r="F5" s="86">
        <v>22400</v>
      </c>
      <c r="G5" s="87">
        <f>0.625*25.4</f>
        <v>15.875</v>
      </c>
      <c r="H5" s="86">
        <v>22400</v>
      </c>
      <c r="I5" s="86">
        <f t="shared" si="0"/>
        <v>4.75</v>
      </c>
      <c r="J5" s="86">
        <v>288.18</v>
      </c>
    </row>
    <row r="6" spans="1:10" x14ac:dyDescent="0.35">
      <c r="A6" s="85" t="s">
        <v>388</v>
      </c>
      <c r="B6" s="86">
        <v>18</v>
      </c>
      <c r="C6" s="86">
        <v>25.4</v>
      </c>
      <c r="D6" s="86">
        <v>57</v>
      </c>
      <c r="E6" s="86" t="s">
        <v>409</v>
      </c>
      <c r="F6" s="86">
        <v>22400</v>
      </c>
      <c r="G6" s="87">
        <f>0.625*25.4</f>
        <v>15.875</v>
      </c>
      <c r="H6" s="86">
        <v>22400</v>
      </c>
      <c r="I6" s="86">
        <f t="shared" si="0"/>
        <v>3.1666666666666665</v>
      </c>
      <c r="J6" s="86">
        <v>288.18</v>
      </c>
    </row>
    <row r="7" spans="1:10" x14ac:dyDescent="0.35">
      <c r="A7" s="111" t="s">
        <v>390</v>
      </c>
      <c r="B7" s="111">
        <v>12</v>
      </c>
      <c r="C7" s="111">
        <v>25.4</v>
      </c>
      <c r="D7" s="111">
        <v>57</v>
      </c>
      <c r="E7" s="111" t="s">
        <v>410</v>
      </c>
      <c r="F7" s="111">
        <v>29000</v>
      </c>
      <c r="G7" s="112">
        <f>0.75*25.4</f>
        <v>19.049999999999997</v>
      </c>
      <c r="H7" s="111">
        <v>29000</v>
      </c>
      <c r="I7" s="111">
        <f t="shared" si="0"/>
        <v>4.75</v>
      </c>
      <c r="J7" s="111">
        <v>345.81</v>
      </c>
    </row>
    <row r="8" spans="1:10" x14ac:dyDescent="0.35">
      <c r="A8" s="111" t="s">
        <v>390</v>
      </c>
      <c r="B8" s="111">
        <v>12</v>
      </c>
      <c r="C8" s="111">
        <v>30</v>
      </c>
      <c r="D8" s="111">
        <v>57</v>
      </c>
      <c r="E8" s="111" t="s">
        <v>410</v>
      </c>
      <c r="F8" s="111">
        <v>29000</v>
      </c>
      <c r="G8" s="112">
        <f>0.75*25.4</f>
        <v>19.049999999999997</v>
      </c>
      <c r="H8" s="111">
        <v>29000</v>
      </c>
      <c r="I8" s="111">
        <f t="shared" ref="I8" si="1">D8/B8</f>
        <v>4.75</v>
      </c>
      <c r="J8" s="111">
        <v>345.81</v>
      </c>
    </row>
    <row r="9" spans="1:10" x14ac:dyDescent="0.35">
      <c r="A9" s="111" t="s">
        <v>390</v>
      </c>
      <c r="B9" s="111">
        <v>15</v>
      </c>
      <c r="C9" s="111">
        <v>30</v>
      </c>
      <c r="D9" s="111">
        <v>57</v>
      </c>
      <c r="E9" s="111" t="s">
        <v>410</v>
      </c>
      <c r="F9" s="111">
        <v>29000</v>
      </c>
      <c r="G9" s="112">
        <f>0.75*25.4</f>
        <v>19.049999999999997</v>
      </c>
      <c r="H9" s="111">
        <v>29000</v>
      </c>
      <c r="I9" s="111">
        <f>D9/B9</f>
        <v>3.8</v>
      </c>
      <c r="J9" s="111">
        <v>345.81</v>
      </c>
    </row>
    <row r="10" spans="1:10" x14ac:dyDescent="0.35">
      <c r="A10" s="113" t="s">
        <v>392</v>
      </c>
      <c r="B10" s="113">
        <v>15</v>
      </c>
      <c r="C10" s="113">
        <v>40</v>
      </c>
      <c r="D10" s="113">
        <v>57</v>
      </c>
      <c r="E10" s="113" t="s">
        <v>411</v>
      </c>
      <c r="F10" s="113">
        <v>60000</v>
      </c>
      <c r="G10" s="114">
        <v>25.4</v>
      </c>
      <c r="H10" s="113">
        <v>60000</v>
      </c>
      <c r="I10" s="113">
        <f>D10/B10</f>
        <v>3.8</v>
      </c>
      <c r="J10" s="113">
        <v>461.07</v>
      </c>
    </row>
    <row r="11" spans="1:10" x14ac:dyDescent="0.35">
      <c r="A11" s="115" t="s">
        <v>393</v>
      </c>
      <c r="B11" s="115">
        <v>15</v>
      </c>
      <c r="C11" s="115">
        <v>55</v>
      </c>
      <c r="D11" s="115">
        <v>57</v>
      </c>
      <c r="E11" s="115" t="s">
        <v>412</v>
      </c>
      <c r="F11" s="115">
        <v>95000</v>
      </c>
      <c r="G11" s="116">
        <f>1.25*25.4</f>
        <v>31.75</v>
      </c>
      <c r="H11" s="115">
        <v>95000</v>
      </c>
      <c r="I11" s="115">
        <f>D11/B11</f>
        <v>3.8</v>
      </c>
      <c r="J11" s="115">
        <v>576.36</v>
      </c>
    </row>
    <row r="15" spans="1:10" x14ac:dyDescent="0.35">
      <c r="A15" s="44"/>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3066-48CE-40A8-80D4-43FC435ADD39}">
  <dimension ref="A1:G12"/>
  <sheetViews>
    <sheetView workbookViewId="0">
      <selection activeCell="D19" sqref="D19"/>
    </sheetView>
  </sheetViews>
  <sheetFormatPr defaultRowHeight="14.5" x14ac:dyDescent="0.35"/>
  <cols>
    <col min="1" max="1" width="20.453125" bestFit="1" customWidth="1"/>
    <col min="2" max="2" width="13.81640625" style="6" customWidth="1"/>
    <col min="3" max="3" width="16" customWidth="1"/>
    <col min="4" max="4" width="21.453125" customWidth="1"/>
    <col min="5" max="5" width="14.54296875" customWidth="1"/>
    <col min="6" max="6" width="10" customWidth="1"/>
  </cols>
  <sheetData>
    <row r="1" spans="1:7" s="11" customFormat="1" ht="32.15" customHeight="1" x14ac:dyDescent="0.35">
      <c r="A1" s="43" t="s">
        <v>413</v>
      </c>
      <c r="B1" s="43" t="s">
        <v>517</v>
      </c>
      <c r="C1" s="43" t="s">
        <v>414</v>
      </c>
      <c r="D1" s="43" t="s">
        <v>415</v>
      </c>
      <c r="E1" s="43" t="s">
        <v>416</v>
      </c>
      <c r="F1" s="43" t="s">
        <v>518</v>
      </c>
      <c r="G1" s="43" t="s">
        <v>529</v>
      </c>
    </row>
    <row r="2" spans="1:7" ht="40" customHeight="1" x14ac:dyDescent="0.35">
      <c r="A2" t="s">
        <v>417</v>
      </c>
      <c r="B2" s="1">
        <v>30</v>
      </c>
      <c r="C2" s="1">
        <v>5900</v>
      </c>
      <c r="D2" s="23">
        <f>C2*0.1019716213</f>
        <v>601.63256566999996</v>
      </c>
      <c r="E2" s="1" t="s">
        <v>237</v>
      </c>
      <c r="F2" s="1"/>
    </row>
    <row r="3" spans="1:7" ht="40" customHeight="1" x14ac:dyDescent="0.35">
      <c r="A3" t="s">
        <v>418</v>
      </c>
      <c r="B3" s="1">
        <v>40</v>
      </c>
      <c r="C3" s="1">
        <v>10800</v>
      </c>
      <c r="D3" s="23">
        <f t="shared" ref="D3" si="0">C3*0.1019716213</f>
        <v>1101.29351004</v>
      </c>
      <c r="E3" s="1" t="s">
        <v>237</v>
      </c>
      <c r="F3" s="1"/>
    </row>
    <row r="4" spans="1:7" ht="40" customHeight="1" x14ac:dyDescent="0.35">
      <c r="A4" t="s">
        <v>417</v>
      </c>
      <c r="B4" s="1">
        <v>30</v>
      </c>
      <c r="C4" s="1">
        <v>11250</v>
      </c>
      <c r="D4" s="23">
        <f>C4*0.1019716213</f>
        <v>1147.1807396249999</v>
      </c>
      <c r="E4" s="1" t="s">
        <v>309</v>
      </c>
      <c r="F4" s="1" t="s">
        <v>519</v>
      </c>
    </row>
    <row r="5" spans="1:7" ht="40" customHeight="1" x14ac:dyDescent="0.35">
      <c r="A5" t="s">
        <v>418</v>
      </c>
      <c r="B5" s="1">
        <v>40</v>
      </c>
      <c r="C5" s="1">
        <v>18100</v>
      </c>
      <c r="D5" s="23">
        <f t="shared" ref="D5:D7" si="1">C5*0.1019716213</f>
        <v>1845.6863455299999</v>
      </c>
      <c r="E5" s="1" t="s">
        <v>309</v>
      </c>
      <c r="F5" s="1" t="s">
        <v>520</v>
      </c>
    </row>
    <row r="6" spans="1:7" ht="40" customHeight="1" x14ac:dyDescent="0.35">
      <c r="A6" t="s">
        <v>419</v>
      </c>
      <c r="B6" s="1">
        <v>55</v>
      </c>
      <c r="C6" s="1">
        <v>29200</v>
      </c>
      <c r="D6" s="23">
        <f t="shared" si="1"/>
        <v>2977.5713419599997</v>
      </c>
      <c r="E6" s="1" t="s">
        <v>309</v>
      </c>
      <c r="F6" s="1" t="s">
        <v>521</v>
      </c>
    </row>
    <row r="7" spans="1:7" ht="40" customHeight="1" x14ac:dyDescent="0.35">
      <c r="A7" s="108" t="s">
        <v>486</v>
      </c>
      <c r="B7" s="146">
        <v>60</v>
      </c>
      <c r="C7" s="146">
        <v>32800</v>
      </c>
      <c r="D7" s="147">
        <f t="shared" si="1"/>
        <v>3344.6691786399997</v>
      </c>
      <c r="E7" s="146" t="s">
        <v>309</v>
      </c>
      <c r="F7" s="146" t="s">
        <v>522</v>
      </c>
    </row>
    <row r="8" spans="1:7" ht="40" customHeight="1" x14ac:dyDescent="0.35">
      <c r="B8" s="1">
        <v>80</v>
      </c>
      <c r="C8" s="1"/>
      <c r="D8" s="1"/>
      <c r="E8" s="1" t="s">
        <v>488</v>
      </c>
      <c r="F8" s="1"/>
    </row>
    <row r="9" spans="1:7" ht="40" customHeight="1" x14ac:dyDescent="0.35"/>
    <row r="12" spans="1:7" x14ac:dyDescent="0.35">
      <c r="E12" s="98"/>
    </row>
  </sheetData>
  <phoneticPr fontId="1" type="noConversion"/>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84E2-9992-4491-920F-B8AE57D8A0EE}">
  <dimension ref="A1:V32"/>
  <sheetViews>
    <sheetView zoomScale="80" zoomScaleNormal="80" workbookViewId="0">
      <selection activeCell="F10" sqref="F10"/>
    </sheetView>
  </sheetViews>
  <sheetFormatPr defaultRowHeight="14.5" x14ac:dyDescent="0.35"/>
  <cols>
    <col min="1" max="1" width="20.81640625" bestFit="1" customWidth="1"/>
    <col min="2" max="2" width="22.453125" customWidth="1"/>
    <col min="3" max="3" width="24.1796875" customWidth="1"/>
    <col min="4" max="4" width="25.54296875" style="6" customWidth="1"/>
    <col min="5" max="5" width="13.1796875" customWidth="1"/>
    <col min="6" max="6" width="20.1796875" customWidth="1"/>
    <col min="7" max="7" width="9.81640625" customWidth="1"/>
    <col min="10" max="10" width="13.1796875" customWidth="1"/>
    <col min="11" max="11" width="49.54296875" customWidth="1"/>
  </cols>
  <sheetData>
    <row r="1" spans="1:22" ht="43.5" x14ac:dyDescent="0.35">
      <c r="A1" s="36" t="s">
        <v>0</v>
      </c>
      <c r="B1" s="36" t="s">
        <v>420</v>
      </c>
      <c r="C1" s="36" t="s">
        <v>421</v>
      </c>
      <c r="D1" s="36" t="s">
        <v>422</v>
      </c>
      <c r="E1" s="36" t="s">
        <v>416</v>
      </c>
      <c r="F1" s="37" t="s">
        <v>423</v>
      </c>
      <c r="G1" s="38" t="s">
        <v>247</v>
      </c>
      <c r="H1" s="39" t="s">
        <v>424</v>
      </c>
      <c r="I1" s="40" t="s">
        <v>425</v>
      </c>
      <c r="J1" s="38" t="s">
        <v>531</v>
      </c>
      <c r="K1" s="117" t="s">
        <v>182</v>
      </c>
    </row>
    <row r="2" spans="1:22" ht="40" customHeight="1" x14ac:dyDescent="0.35">
      <c r="A2" t="s">
        <v>426</v>
      </c>
      <c r="B2" s="80">
        <v>95</v>
      </c>
      <c r="C2" s="80">
        <v>545</v>
      </c>
      <c r="D2" s="6">
        <v>22</v>
      </c>
      <c r="E2" s="80" t="s">
        <v>427</v>
      </c>
      <c r="F2" s="80">
        <v>150</v>
      </c>
      <c r="G2" s="80" t="s">
        <v>428</v>
      </c>
      <c r="H2">
        <v>10</v>
      </c>
    </row>
    <row r="3" spans="1:22" ht="40" customHeight="1" x14ac:dyDescent="0.35">
      <c r="A3" t="s">
        <v>429</v>
      </c>
      <c r="B3" s="80">
        <v>147</v>
      </c>
      <c r="C3" s="80">
        <v>812</v>
      </c>
      <c r="D3" s="6">
        <v>22</v>
      </c>
      <c r="E3" s="80" t="s">
        <v>427</v>
      </c>
      <c r="F3" s="80">
        <v>200</v>
      </c>
      <c r="G3" s="80" t="s">
        <v>428</v>
      </c>
      <c r="H3">
        <v>10</v>
      </c>
    </row>
    <row r="4" spans="1:22" ht="40" customHeight="1" x14ac:dyDescent="0.35">
      <c r="A4" t="s">
        <v>430</v>
      </c>
      <c r="B4" s="80">
        <v>332</v>
      </c>
      <c r="C4" s="80">
        <v>796</v>
      </c>
      <c r="D4" s="6">
        <v>22</v>
      </c>
      <c r="E4" s="80" t="s">
        <v>427</v>
      </c>
      <c r="F4" s="80">
        <v>460</v>
      </c>
      <c r="G4" s="80">
        <v>30</v>
      </c>
      <c r="H4">
        <v>10</v>
      </c>
    </row>
    <row r="5" spans="1:22" ht="40" customHeight="1" x14ac:dyDescent="0.35">
      <c r="A5" t="s">
        <v>431</v>
      </c>
      <c r="B5" s="80">
        <v>552</v>
      </c>
      <c r="C5" s="80">
        <v>1253</v>
      </c>
      <c r="D5" s="6">
        <v>22</v>
      </c>
      <c r="E5" s="80" t="s">
        <v>427</v>
      </c>
      <c r="G5" s="80">
        <v>40</v>
      </c>
      <c r="H5">
        <v>10</v>
      </c>
    </row>
    <row r="6" spans="1:22" ht="40" customHeight="1" x14ac:dyDescent="0.35">
      <c r="A6" s="148" t="s">
        <v>437</v>
      </c>
      <c r="B6" s="149">
        <v>800</v>
      </c>
      <c r="C6" s="109">
        <v>2330</v>
      </c>
      <c r="D6" s="149">
        <v>24</v>
      </c>
      <c r="E6" s="109" t="s">
        <v>309</v>
      </c>
      <c r="F6" s="109"/>
      <c r="G6" s="109">
        <v>40</v>
      </c>
      <c r="H6" s="108">
        <v>10</v>
      </c>
    </row>
    <row r="7" spans="1:22" ht="40" customHeight="1" x14ac:dyDescent="0.35">
      <c r="A7" s="148" t="s">
        <v>438</v>
      </c>
      <c r="B7" s="149">
        <v>1200</v>
      </c>
      <c r="C7" s="109">
        <v>3530</v>
      </c>
      <c r="D7" s="149">
        <v>24</v>
      </c>
      <c r="E7" s="109" t="s">
        <v>309</v>
      </c>
      <c r="F7" s="109"/>
      <c r="G7" s="109">
        <v>50</v>
      </c>
      <c r="H7" s="108">
        <v>10</v>
      </c>
    </row>
    <row r="8" spans="1:22" ht="40" customHeight="1" x14ac:dyDescent="0.35">
      <c r="A8" s="148" t="s">
        <v>439</v>
      </c>
      <c r="B8" s="149">
        <v>2200</v>
      </c>
      <c r="C8" s="109">
        <v>6691</v>
      </c>
      <c r="D8" s="149">
        <v>15</v>
      </c>
      <c r="E8" s="109" t="s">
        <v>309</v>
      </c>
      <c r="F8" s="109"/>
      <c r="G8" s="109">
        <v>60</v>
      </c>
      <c r="H8" s="108">
        <v>10</v>
      </c>
      <c r="K8" t="s">
        <v>530</v>
      </c>
    </row>
    <row r="9" spans="1:22" ht="40" customHeight="1" x14ac:dyDescent="0.35">
      <c r="A9" s="97" t="s">
        <v>440</v>
      </c>
      <c r="B9" s="118">
        <v>3600</v>
      </c>
      <c r="C9" s="51">
        <v>10260</v>
      </c>
      <c r="D9" s="51">
        <v>15</v>
      </c>
      <c r="E9" s="51" t="s">
        <v>309</v>
      </c>
      <c r="F9" s="119"/>
      <c r="G9" s="51">
        <v>80</v>
      </c>
      <c r="H9" s="51">
        <v>10</v>
      </c>
      <c r="I9" s="119"/>
      <c r="K9" t="s">
        <v>487</v>
      </c>
    </row>
    <row r="10" spans="1:22" ht="40" customHeight="1" x14ac:dyDescent="0.35">
      <c r="O10" s="81" t="s">
        <v>432</v>
      </c>
      <c r="P10" s="80">
        <v>130</v>
      </c>
      <c r="Q10" s="80">
        <v>276</v>
      </c>
      <c r="R10" s="80">
        <v>22</v>
      </c>
      <c r="S10" s="80" t="s">
        <v>237</v>
      </c>
      <c r="U10" s="80" t="s">
        <v>428</v>
      </c>
      <c r="V10">
        <v>10</v>
      </c>
    </row>
    <row r="11" spans="1:22" ht="40" customHeight="1" x14ac:dyDescent="0.35">
      <c r="O11" s="81" t="s">
        <v>433</v>
      </c>
      <c r="P11" s="80">
        <v>145</v>
      </c>
      <c r="Q11" s="80">
        <v>365</v>
      </c>
      <c r="R11" s="80">
        <v>22</v>
      </c>
      <c r="S11" s="80" t="s">
        <v>237</v>
      </c>
      <c r="T11" s="80">
        <v>200</v>
      </c>
      <c r="U11" s="80" t="s">
        <v>428</v>
      </c>
      <c r="V11">
        <v>10</v>
      </c>
    </row>
    <row r="12" spans="1:22" ht="40" customHeight="1" x14ac:dyDescent="0.35">
      <c r="O12" s="81" t="s">
        <v>434</v>
      </c>
      <c r="P12" s="80">
        <v>332</v>
      </c>
      <c r="Q12" s="80">
        <v>1444</v>
      </c>
      <c r="R12" s="80">
        <v>22</v>
      </c>
      <c r="S12" s="80" t="s">
        <v>237</v>
      </c>
      <c r="T12" s="80">
        <v>460</v>
      </c>
      <c r="U12" s="80">
        <v>30</v>
      </c>
      <c r="V12">
        <v>10</v>
      </c>
    </row>
    <row r="13" spans="1:22" ht="40" customHeight="1" x14ac:dyDescent="0.35">
      <c r="I13" s="7"/>
      <c r="O13" s="81" t="s">
        <v>435</v>
      </c>
      <c r="P13" s="80">
        <v>542</v>
      </c>
      <c r="Q13" s="80">
        <v>1863</v>
      </c>
      <c r="R13" s="80">
        <v>22</v>
      </c>
      <c r="S13" s="80" t="s">
        <v>237</v>
      </c>
      <c r="U13" s="80">
        <v>40</v>
      </c>
      <c r="V13">
        <v>10</v>
      </c>
    </row>
    <row r="14" spans="1:22" ht="40" customHeight="1" x14ac:dyDescent="0.35">
      <c r="O14" s="81" t="s">
        <v>436</v>
      </c>
      <c r="P14" s="80">
        <v>1000</v>
      </c>
      <c r="Q14" s="80">
        <v>3560</v>
      </c>
      <c r="R14" s="80">
        <v>12</v>
      </c>
      <c r="S14" s="80" t="s">
        <v>237</v>
      </c>
      <c r="U14" s="80">
        <v>50</v>
      </c>
      <c r="V14">
        <v>10</v>
      </c>
    </row>
    <row r="15" spans="1:22" ht="40" customHeight="1" x14ac:dyDescent="0.35">
      <c r="A15" s="81"/>
      <c r="B15" s="80"/>
      <c r="C15" s="80"/>
      <c r="D15" s="80"/>
      <c r="E15" s="80"/>
    </row>
    <row r="16" spans="1:22" ht="40" customHeight="1" x14ac:dyDescent="0.35">
      <c r="B16" s="80"/>
      <c r="C16" s="80"/>
      <c r="E16" s="80"/>
      <c r="G16" s="80"/>
    </row>
    <row r="17" spans="1:11" ht="40" customHeight="1" x14ac:dyDescent="0.35">
      <c r="B17" s="80"/>
      <c r="C17" s="80"/>
      <c r="E17" s="80"/>
      <c r="G17" s="80"/>
    </row>
    <row r="18" spans="1:11" ht="40" customHeight="1" x14ac:dyDescent="0.35">
      <c r="A18" s="81"/>
      <c r="B18" s="80"/>
      <c r="C18" s="80"/>
      <c r="D18" s="80"/>
      <c r="E18" s="80"/>
      <c r="G18" s="80"/>
    </row>
    <row r="19" spans="1:11" ht="40" customHeight="1" x14ac:dyDescent="0.35">
      <c r="A19" s="81"/>
      <c r="B19" s="80"/>
      <c r="C19" s="80"/>
      <c r="D19" s="80"/>
      <c r="E19" s="80"/>
      <c r="G19" s="80"/>
    </row>
    <row r="20" spans="1:11" ht="40" customHeight="1" x14ac:dyDescent="0.35"/>
    <row r="26" spans="1:11" ht="40" customHeight="1" x14ac:dyDescent="0.35">
      <c r="D26"/>
    </row>
    <row r="27" spans="1:11" x14ac:dyDescent="0.35">
      <c r="D27"/>
    </row>
    <row r="28" spans="1:11" ht="40" customHeight="1" x14ac:dyDescent="0.35"/>
    <row r="29" spans="1:11" ht="40" customHeight="1" x14ac:dyDescent="0.35">
      <c r="K29" s="7"/>
    </row>
    <row r="30" spans="1:11" ht="40" customHeight="1" x14ac:dyDescent="0.35"/>
    <row r="31" spans="1:11" ht="40" customHeight="1" x14ac:dyDescent="0.35"/>
    <row r="32" spans="1:11" ht="40" customHeight="1" x14ac:dyDescent="0.35"/>
  </sheetData>
  <phoneticPr fontId="1" type="noConversion"/>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6739-1836-4135-BDCC-F0CD02A919B6}">
  <dimension ref="A1:T40"/>
  <sheetViews>
    <sheetView workbookViewId="0">
      <selection activeCell="C19" sqref="C19"/>
    </sheetView>
  </sheetViews>
  <sheetFormatPr defaultRowHeight="14.5" x14ac:dyDescent="0.35"/>
  <cols>
    <col min="1" max="1" width="15.81640625" style="25" bestFit="1" customWidth="1"/>
    <col min="3" max="3" width="17.54296875" customWidth="1"/>
    <col min="4" max="4" width="9.453125" bestFit="1" customWidth="1"/>
    <col min="5" max="5" width="12.54296875" bestFit="1" customWidth="1"/>
    <col min="6" max="6" width="11.54296875" customWidth="1"/>
    <col min="7" max="7" width="10.453125" customWidth="1"/>
    <col min="8" max="8" width="26.54296875" customWidth="1"/>
  </cols>
  <sheetData>
    <row r="1" spans="1:20" x14ac:dyDescent="0.35">
      <c r="A1" s="25" t="s">
        <v>0</v>
      </c>
      <c r="B1" s="6" t="s">
        <v>441</v>
      </c>
      <c r="C1" s="6" t="s">
        <v>442</v>
      </c>
      <c r="D1" s="6" t="s">
        <v>13</v>
      </c>
      <c r="E1" s="6" t="s">
        <v>443</v>
      </c>
      <c r="F1" s="6" t="s">
        <v>444</v>
      </c>
      <c r="G1" s="6" t="s">
        <v>445</v>
      </c>
      <c r="H1" t="s">
        <v>606</v>
      </c>
      <c r="J1" s="6" t="s">
        <v>154</v>
      </c>
      <c r="K1" s="6" t="s">
        <v>708</v>
      </c>
      <c r="L1" s="6" t="s">
        <v>162</v>
      </c>
      <c r="M1" s="6" t="s">
        <v>146</v>
      </c>
      <c r="N1" s="6" t="s">
        <v>711</v>
      </c>
      <c r="O1" s="6" t="s">
        <v>709</v>
      </c>
      <c r="P1" s="6" t="s">
        <v>710</v>
      </c>
      <c r="Q1" s="6" t="s">
        <v>712</v>
      </c>
      <c r="R1" s="6" t="s">
        <v>713</v>
      </c>
      <c r="S1" s="6" t="s">
        <v>714</v>
      </c>
      <c r="T1" s="6" t="s">
        <v>715</v>
      </c>
    </row>
    <row r="2" spans="1:20" x14ac:dyDescent="0.35">
      <c r="B2" s="6"/>
      <c r="C2" s="6"/>
      <c r="D2" s="6"/>
      <c r="E2" s="6"/>
      <c r="F2" s="6"/>
      <c r="G2" s="6"/>
    </row>
    <row r="3" spans="1:20" x14ac:dyDescent="0.35">
      <c r="A3" s="25" t="s">
        <v>465</v>
      </c>
      <c r="B3" s="6">
        <v>300</v>
      </c>
      <c r="C3" s="6">
        <v>500</v>
      </c>
      <c r="D3" s="6" t="s">
        <v>18</v>
      </c>
      <c r="E3" s="6">
        <v>3</v>
      </c>
      <c r="F3" s="6">
        <f>B3-50</f>
        <v>250</v>
      </c>
      <c r="G3" s="6">
        <v>40</v>
      </c>
      <c r="H3" t="s">
        <v>608</v>
      </c>
    </row>
    <row r="4" spans="1:20" x14ac:dyDescent="0.35">
      <c r="A4" s="25" t="s">
        <v>466</v>
      </c>
      <c r="B4" s="6">
        <v>350</v>
      </c>
      <c r="C4" s="6">
        <v>450</v>
      </c>
      <c r="D4" s="6" t="s">
        <v>18</v>
      </c>
      <c r="E4" s="6">
        <v>3</v>
      </c>
      <c r="F4" s="6">
        <f t="shared" ref="F4:F6" si="0">B4-50</f>
        <v>300</v>
      </c>
      <c r="G4" s="6">
        <v>40</v>
      </c>
      <c r="H4" t="s">
        <v>608</v>
      </c>
    </row>
    <row r="5" spans="1:20" x14ac:dyDescent="0.35">
      <c r="A5" s="25" t="s">
        <v>467</v>
      </c>
      <c r="B5" s="6">
        <v>400</v>
      </c>
      <c r="C5" s="6">
        <v>550</v>
      </c>
      <c r="D5" s="6" t="s">
        <v>18</v>
      </c>
      <c r="E5" s="6">
        <v>4</v>
      </c>
      <c r="F5" s="6">
        <f t="shared" si="0"/>
        <v>350</v>
      </c>
      <c r="G5" s="6">
        <v>40</v>
      </c>
      <c r="H5" t="s">
        <v>608</v>
      </c>
    </row>
    <row r="6" spans="1:20" x14ac:dyDescent="0.35">
      <c r="A6" s="25" t="s">
        <v>468</v>
      </c>
      <c r="B6" s="6">
        <v>450</v>
      </c>
      <c r="C6" s="6">
        <v>550</v>
      </c>
      <c r="D6" s="6" t="s">
        <v>18</v>
      </c>
      <c r="E6" s="6">
        <v>4</v>
      </c>
      <c r="F6" s="6">
        <f t="shared" si="0"/>
        <v>400</v>
      </c>
      <c r="G6" s="6">
        <v>40</v>
      </c>
      <c r="H6" t="s">
        <v>608</v>
      </c>
    </row>
    <row r="7" spans="1:20" x14ac:dyDescent="0.35">
      <c r="A7" s="25" t="s">
        <v>464</v>
      </c>
      <c r="B7" s="6">
        <v>300</v>
      </c>
      <c r="C7" s="6">
        <v>500</v>
      </c>
      <c r="D7" s="6" t="s">
        <v>18</v>
      </c>
      <c r="E7" s="6">
        <v>3</v>
      </c>
      <c r="F7" s="6">
        <f>B7-50</f>
        <v>250</v>
      </c>
      <c r="G7" s="6">
        <v>60</v>
      </c>
      <c r="H7" t="s">
        <v>608</v>
      </c>
    </row>
    <row r="8" spans="1:20" x14ac:dyDescent="0.35">
      <c r="A8" s="25" t="s">
        <v>469</v>
      </c>
      <c r="B8" s="6">
        <v>350</v>
      </c>
      <c r="C8" s="6">
        <v>450</v>
      </c>
      <c r="D8" s="6" t="s">
        <v>18</v>
      </c>
      <c r="E8" s="6">
        <v>3</v>
      </c>
      <c r="F8" s="6">
        <f t="shared" ref="F8:F10" si="1">B8-50</f>
        <v>300</v>
      </c>
      <c r="G8" s="6">
        <v>60</v>
      </c>
      <c r="H8" t="s">
        <v>608</v>
      </c>
    </row>
    <row r="9" spans="1:20" x14ac:dyDescent="0.35">
      <c r="A9" s="25" t="s">
        <v>470</v>
      </c>
      <c r="B9" s="6">
        <v>400</v>
      </c>
      <c r="C9" s="6">
        <v>550</v>
      </c>
      <c r="D9" s="6" t="s">
        <v>18</v>
      </c>
      <c r="E9" s="6">
        <v>4</v>
      </c>
      <c r="F9" s="6">
        <f t="shared" si="1"/>
        <v>350</v>
      </c>
      <c r="G9" s="6">
        <v>60</v>
      </c>
      <c r="H9" t="s">
        <v>608</v>
      </c>
    </row>
    <row r="10" spans="1:20" x14ac:dyDescent="0.35">
      <c r="A10" s="25" t="s">
        <v>471</v>
      </c>
      <c r="B10" s="6">
        <v>450</v>
      </c>
      <c r="C10" s="6">
        <v>550</v>
      </c>
      <c r="D10" s="6" t="s">
        <v>18</v>
      </c>
      <c r="E10" s="6">
        <v>4</v>
      </c>
      <c r="F10" s="6">
        <f t="shared" si="1"/>
        <v>400</v>
      </c>
      <c r="G10" s="6">
        <v>60</v>
      </c>
      <c r="H10" t="s">
        <v>608</v>
      </c>
    </row>
    <row r="11" spans="1:20" x14ac:dyDescent="0.35">
      <c r="B11" s="6"/>
      <c r="C11" s="6"/>
      <c r="D11" s="6"/>
      <c r="E11" s="6"/>
      <c r="F11" s="6"/>
      <c r="G11" s="6"/>
    </row>
    <row r="12" spans="1:20" x14ac:dyDescent="0.35">
      <c r="A12" s="25" t="s">
        <v>446</v>
      </c>
      <c r="B12" s="6">
        <v>300</v>
      </c>
      <c r="C12" s="6">
        <v>700</v>
      </c>
      <c r="D12" s="6" t="s">
        <v>18</v>
      </c>
      <c r="E12" s="6">
        <v>6</v>
      </c>
      <c r="F12" s="6">
        <f t="shared" ref="F12:F17" si="2">B12-50</f>
        <v>250</v>
      </c>
      <c r="G12" s="6">
        <v>92</v>
      </c>
      <c r="H12" t="s">
        <v>607</v>
      </c>
    </row>
    <row r="13" spans="1:20" x14ac:dyDescent="0.35">
      <c r="A13" s="25" t="s">
        <v>447</v>
      </c>
      <c r="B13" s="6">
        <v>350</v>
      </c>
      <c r="C13" s="6">
        <v>650</v>
      </c>
      <c r="D13" s="6" t="s">
        <v>18</v>
      </c>
      <c r="E13" s="6">
        <v>6</v>
      </c>
      <c r="F13" s="6">
        <f t="shared" si="2"/>
        <v>300</v>
      </c>
      <c r="G13" s="6">
        <v>92</v>
      </c>
      <c r="H13" t="s">
        <v>607</v>
      </c>
    </row>
    <row r="14" spans="1:20" x14ac:dyDescent="0.35">
      <c r="A14" s="25" t="s">
        <v>448</v>
      </c>
      <c r="B14" s="6">
        <v>400</v>
      </c>
      <c r="C14" s="6">
        <v>1200</v>
      </c>
      <c r="D14" s="6" t="s">
        <v>18</v>
      </c>
      <c r="E14" s="6">
        <v>8</v>
      </c>
      <c r="F14" s="6">
        <f t="shared" si="2"/>
        <v>350</v>
      </c>
      <c r="G14" s="6">
        <v>92</v>
      </c>
      <c r="H14" t="s">
        <v>607</v>
      </c>
    </row>
    <row r="15" spans="1:20" x14ac:dyDescent="0.35">
      <c r="A15" s="25" t="s">
        <v>449</v>
      </c>
      <c r="B15" s="6">
        <v>450</v>
      </c>
      <c r="C15" s="6">
        <v>1100</v>
      </c>
      <c r="D15" s="6" t="s">
        <v>18</v>
      </c>
      <c r="E15" s="6">
        <v>8</v>
      </c>
      <c r="F15" s="6">
        <f t="shared" si="2"/>
        <v>400</v>
      </c>
      <c r="G15" s="6">
        <v>92</v>
      </c>
      <c r="H15" t="s">
        <v>607</v>
      </c>
    </row>
    <row r="16" spans="1:20" x14ac:dyDescent="0.35">
      <c r="A16" s="25" t="s">
        <v>450</v>
      </c>
      <c r="B16" s="6">
        <v>500</v>
      </c>
      <c r="C16" s="6">
        <v>2500</v>
      </c>
      <c r="D16" s="6" t="s">
        <v>18</v>
      </c>
      <c r="E16" s="6">
        <v>10</v>
      </c>
      <c r="F16" s="6">
        <f t="shared" si="2"/>
        <v>450</v>
      </c>
      <c r="G16" s="6">
        <v>92</v>
      </c>
      <c r="H16" t="s">
        <v>607</v>
      </c>
    </row>
    <row r="17" spans="1:8" x14ac:dyDescent="0.35">
      <c r="A17" s="25" t="s">
        <v>451</v>
      </c>
      <c r="B17" s="6">
        <v>550</v>
      </c>
      <c r="C17" s="6">
        <v>2350</v>
      </c>
      <c r="D17" s="6" t="s">
        <v>18</v>
      </c>
      <c r="E17" s="6">
        <v>10</v>
      </c>
      <c r="F17" s="6">
        <f t="shared" si="2"/>
        <v>500</v>
      </c>
      <c r="G17" s="6">
        <v>92</v>
      </c>
      <c r="H17" t="s">
        <v>607</v>
      </c>
    </row>
    <row r="19" spans="1:8" x14ac:dyDescent="0.35">
      <c r="A19" s="25" t="s">
        <v>584</v>
      </c>
      <c r="B19" s="6">
        <v>300</v>
      </c>
      <c r="C19" s="6">
        <v>700</v>
      </c>
      <c r="D19" s="6" t="s">
        <v>18</v>
      </c>
      <c r="E19" s="6">
        <v>6</v>
      </c>
      <c r="F19" s="6">
        <f t="shared" ref="F19:F24" si="3">B19-50</f>
        <v>250</v>
      </c>
      <c r="G19" s="6">
        <v>6</v>
      </c>
      <c r="H19" t="s">
        <v>607</v>
      </c>
    </row>
    <row r="20" spans="1:8" x14ac:dyDescent="0.35">
      <c r="A20" s="25" t="s">
        <v>585</v>
      </c>
      <c r="B20" s="6">
        <v>350</v>
      </c>
      <c r="C20" s="6">
        <v>650</v>
      </c>
      <c r="D20" s="6" t="s">
        <v>18</v>
      </c>
      <c r="E20" s="6">
        <v>6</v>
      </c>
      <c r="F20" s="6">
        <f t="shared" si="3"/>
        <v>300</v>
      </c>
      <c r="G20" s="6">
        <v>6</v>
      </c>
      <c r="H20" t="s">
        <v>607</v>
      </c>
    </row>
    <row r="21" spans="1:8" x14ac:dyDescent="0.35">
      <c r="A21" s="25" t="s">
        <v>586</v>
      </c>
      <c r="B21" s="6">
        <v>400</v>
      </c>
      <c r="C21" s="6">
        <v>1200</v>
      </c>
      <c r="D21" s="6" t="s">
        <v>18</v>
      </c>
      <c r="E21" s="6">
        <v>8</v>
      </c>
      <c r="F21" s="6">
        <f t="shared" si="3"/>
        <v>350</v>
      </c>
      <c r="G21" s="6">
        <v>8</v>
      </c>
      <c r="H21" t="s">
        <v>607</v>
      </c>
    </row>
    <row r="22" spans="1:8" x14ac:dyDescent="0.35">
      <c r="A22" s="25" t="s">
        <v>587</v>
      </c>
      <c r="B22" s="6">
        <v>450</v>
      </c>
      <c r="C22" s="6">
        <v>1100</v>
      </c>
      <c r="D22" s="6" t="s">
        <v>18</v>
      </c>
      <c r="E22" s="6">
        <v>8</v>
      </c>
      <c r="F22" s="6">
        <f t="shared" si="3"/>
        <v>400</v>
      </c>
      <c r="G22" s="6">
        <v>8</v>
      </c>
      <c r="H22" t="s">
        <v>607</v>
      </c>
    </row>
    <row r="23" spans="1:8" x14ac:dyDescent="0.35">
      <c r="A23" s="25" t="s">
        <v>588</v>
      </c>
      <c r="B23" s="6">
        <v>500</v>
      </c>
      <c r="C23" s="6">
        <v>2500</v>
      </c>
      <c r="D23" s="6" t="s">
        <v>18</v>
      </c>
      <c r="E23" s="6">
        <v>10</v>
      </c>
      <c r="F23" s="6">
        <f t="shared" si="3"/>
        <v>450</v>
      </c>
      <c r="G23" s="6">
        <v>10</v>
      </c>
      <c r="H23" t="s">
        <v>607</v>
      </c>
    </row>
    <row r="24" spans="1:8" x14ac:dyDescent="0.35">
      <c r="A24" s="25" t="s">
        <v>589</v>
      </c>
      <c r="B24" s="6">
        <v>550</v>
      </c>
      <c r="C24" s="6">
        <v>2350</v>
      </c>
      <c r="D24" s="6" t="s">
        <v>18</v>
      </c>
      <c r="E24" s="6">
        <v>10</v>
      </c>
      <c r="F24" s="6">
        <f t="shared" si="3"/>
        <v>500</v>
      </c>
      <c r="G24" s="6">
        <v>10</v>
      </c>
      <c r="H24" t="s">
        <v>607</v>
      </c>
    </row>
    <row r="26" spans="1:8" x14ac:dyDescent="0.35">
      <c r="A26" s="25" t="s">
        <v>453</v>
      </c>
      <c r="B26" s="6">
        <v>135</v>
      </c>
      <c r="C26" s="6">
        <v>50</v>
      </c>
      <c r="D26" s="6" t="s">
        <v>44</v>
      </c>
      <c r="E26" s="6">
        <v>10</v>
      </c>
      <c r="F26" s="6">
        <f t="shared" ref="F26:F31" si="4">B26-50</f>
        <v>85</v>
      </c>
      <c r="G26" s="6">
        <v>1E-3</v>
      </c>
      <c r="H26" t="s">
        <v>609</v>
      </c>
    </row>
    <row r="27" spans="1:8" x14ac:dyDescent="0.35">
      <c r="A27" s="25" t="s">
        <v>454</v>
      </c>
      <c r="B27" s="6">
        <v>180</v>
      </c>
      <c r="C27" s="6">
        <v>50</v>
      </c>
      <c r="D27" s="6" t="s">
        <v>44</v>
      </c>
      <c r="E27" s="6">
        <v>10</v>
      </c>
      <c r="F27" s="6">
        <f t="shared" si="4"/>
        <v>130</v>
      </c>
      <c r="G27" s="6">
        <v>1E-3</v>
      </c>
      <c r="H27" t="s">
        <v>609</v>
      </c>
    </row>
    <row r="28" spans="1:8" x14ac:dyDescent="0.35">
      <c r="A28" s="25" t="s">
        <v>455</v>
      </c>
      <c r="B28" s="6">
        <v>205</v>
      </c>
      <c r="C28" s="6">
        <v>50</v>
      </c>
      <c r="D28" s="6" t="s">
        <v>44</v>
      </c>
      <c r="E28" s="6">
        <v>10</v>
      </c>
      <c r="F28" s="6">
        <f t="shared" si="4"/>
        <v>155</v>
      </c>
      <c r="G28" s="6">
        <v>1E-3</v>
      </c>
      <c r="H28" t="s">
        <v>611</v>
      </c>
    </row>
    <row r="29" spans="1:8" x14ac:dyDescent="0.35">
      <c r="A29" s="25" t="s">
        <v>456</v>
      </c>
      <c r="B29" s="6">
        <v>250</v>
      </c>
      <c r="C29" s="6">
        <v>50</v>
      </c>
      <c r="D29" s="6" t="s">
        <v>44</v>
      </c>
      <c r="E29" s="6">
        <v>10</v>
      </c>
      <c r="F29" s="6">
        <f t="shared" si="4"/>
        <v>200</v>
      </c>
      <c r="G29" s="6">
        <v>1E-3</v>
      </c>
      <c r="H29" t="s">
        <v>609</v>
      </c>
    </row>
    <row r="30" spans="1:8" x14ac:dyDescent="0.35">
      <c r="A30" s="25" t="s">
        <v>457</v>
      </c>
      <c r="B30" s="6">
        <v>300</v>
      </c>
      <c r="C30" s="6">
        <v>50</v>
      </c>
      <c r="D30" s="6" t="s">
        <v>44</v>
      </c>
      <c r="E30" s="6">
        <v>10</v>
      </c>
      <c r="F30" s="6">
        <f t="shared" si="4"/>
        <v>250</v>
      </c>
      <c r="G30" s="6">
        <v>1E-3</v>
      </c>
      <c r="H30" t="s">
        <v>610</v>
      </c>
    </row>
    <row r="31" spans="1:8" x14ac:dyDescent="0.35">
      <c r="A31" s="25" t="s">
        <v>458</v>
      </c>
      <c r="B31" s="6">
        <v>350</v>
      </c>
      <c r="C31" s="6">
        <v>50</v>
      </c>
      <c r="D31" s="6" t="s">
        <v>44</v>
      </c>
      <c r="E31" s="6">
        <v>10</v>
      </c>
      <c r="F31" s="6">
        <f t="shared" si="4"/>
        <v>300</v>
      </c>
      <c r="G31" s="6">
        <v>1E-3</v>
      </c>
      <c r="H31" t="s">
        <v>610</v>
      </c>
    </row>
    <row r="38" spans="1:8" x14ac:dyDescent="0.35">
      <c r="A38" s="45" t="s">
        <v>452</v>
      </c>
      <c r="B38" s="46">
        <v>600</v>
      </c>
      <c r="C38" s="46">
        <v>2200</v>
      </c>
      <c r="D38" s="46" t="s">
        <v>18</v>
      </c>
      <c r="E38" s="46">
        <v>10</v>
      </c>
      <c r="F38" s="46">
        <f>B38-50</f>
        <v>550</v>
      </c>
      <c r="G38" s="6">
        <v>92</v>
      </c>
      <c r="H38" t="s">
        <v>607</v>
      </c>
    </row>
    <row r="40" spans="1:8" x14ac:dyDescent="0.35">
      <c r="A40" s="45" t="s">
        <v>590</v>
      </c>
      <c r="B40" s="46">
        <v>600</v>
      </c>
      <c r="C40" s="46">
        <v>2200</v>
      </c>
      <c r="D40" s="46" t="s">
        <v>18</v>
      </c>
      <c r="E40" s="46">
        <v>10</v>
      </c>
      <c r="F40" s="46">
        <f>B40-50</f>
        <v>550</v>
      </c>
      <c r="G40" s="6">
        <v>10</v>
      </c>
      <c r="H40" t="s">
        <v>607</v>
      </c>
    </row>
  </sheetData>
  <phoneticPr fontId="1"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897A5-8278-44A3-89B0-43E5A8B043EB}">
  <dimension ref="A1:C3"/>
  <sheetViews>
    <sheetView workbookViewId="0">
      <selection activeCell="C4" sqref="C4"/>
    </sheetView>
  </sheetViews>
  <sheetFormatPr defaultRowHeight="14.5" x14ac:dyDescent="0.35"/>
  <cols>
    <col min="1" max="2" width="10.453125" customWidth="1"/>
    <col min="3" max="3" width="11.1796875" customWidth="1"/>
  </cols>
  <sheetData>
    <row r="1" spans="1:3" x14ac:dyDescent="0.35">
      <c r="A1" t="s">
        <v>0</v>
      </c>
      <c r="B1" t="s">
        <v>459</v>
      </c>
      <c r="C1" t="s">
        <v>135</v>
      </c>
    </row>
    <row r="2" spans="1:3" x14ac:dyDescent="0.35">
      <c r="A2" t="s">
        <v>156</v>
      </c>
      <c r="B2">
        <v>1650</v>
      </c>
      <c r="C2">
        <v>550</v>
      </c>
    </row>
    <row r="3" spans="1:3" x14ac:dyDescent="0.35">
      <c r="A3" t="s">
        <v>460</v>
      </c>
      <c r="B3">
        <v>1875</v>
      </c>
      <c r="C3">
        <v>750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BCF3-96BE-45E9-B437-F36F44B301C9}">
  <dimension ref="A3:K45"/>
  <sheetViews>
    <sheetView zoomScale="85" zoomScaleNormal="85" workbookViewId="0">
      <selection activeCell="K52" sqref="K52"/>
    </sheetView>
  </sheetViews>
  <sheetFormatPr defaultRowHeight="14.5" x14ac:dyDescent="0.35"/>
  <cols>
    <col min="1" max="1" width="13.453125" style="6" bestFit="1" customWidth="1"/>
    <col min="2" max="2" width="14.453125" style="6" customWidth="1"/>
    <col min="3" max="6" width="8.81640625" style="6"/>
  </cols>
  <sheetData>
    <row r="3" spans="1:6" ht="29" x14ac:dyDescent="0.35">
      <c r="A3" s="6" t="s">
        <v>132</v>
      </c>
      <c r="B3" s="6" t="s">
        <v>133</v>
      </c>
      <c r="C3" s="6" t="s">
        <v>134</v>
      </c>
      <c r="D3" s="6" t="s">
        <v>135</v>
      </c>
      <c r="E3" s="47" t="s">
        <v>136</v>
      </c>
      <c r="F3" s="6" t="s">
        <v>137</v>
      </c>
    </row>
    <row r="6" spans="1:6" x14ac:dyDescent="0.35">
      <c r="A6" s="6" t="s">
        <v>138</v>
      </c>
      <c r="B6" s="6" t="s">
        <v>139</v>
      </c>
      <c r="C6" s="6">
        <v>65</v>
      </c>
      <c r="D6" s="6">
        <v>4000</v>
      </c>
      <c r="E6" s="6">
        <v>3</v>
      </c>
      <c r="F6" s="6">
        <v>5</v>
      </c>
    </row>
    <row r="7" spans="1:6" x14ac:dyDescent="0.35">
      <c r="A7" s="6" t="s">
        <v>138</v>
      </c>
      <c r="B7" s="6" t="s">
        <v>139</v>
      </c>
      <c r="C7" s="6" t="s">
        <v>140</v>
      </c>
      <c r="D7" s="6">
        <v>5000</v>
      </c>
      <c r="E7" s="6" t="s">
        <v>141</v>
      </c>
      <c r="F7" s="6">
        <v>5</v>
      </c>
    </row>
    <row r="8" spans="1:6" x14ac:dyDescent="0.35">
      <c r="A8" s="6" t="s">
        <v>142</v>
      </c>
      <c r="B8" s="6" t="s">
        <v>139</v>
      </c>
      <c r="C8" s="6">
        <v>65</v>
      </c>
      <c r="D8" s="6">
        <v>4000</v>
      </c>
      <c r="E8" s="6">
        <v>3</v>
      </c>
      <c r="F8" s="6">
        <v>5</v>
      </c>
    </row>
    <row r="9" spans="1:6" x14ac:dyDescent="0.35">
      <c r="A9" s="6" t="s">
        <v>143</v>
      </c>
      <c r="B9" s="6" t="s">
        <v>139</v>
      </c>
      <c r="C9" s="6" t="s">
        <v>140</v>
      </c>
      <c r="D9" s="6">
        <v>6000</v>
      </c>
      <c r="E9" s="6" t="s">
        <v>141</v>
      </c>
      <c r="F9" s="6">
        <v>5</v>
      </c>
    </row>
    <row r="10" spans="1:6" x14ac:dyDescent="0.35">
      <c r="A10" s="6" t="s">
        <v>143</v>
      </c>
      <c r="B10" s="6" t="s">
        <v>139</v>
      </c>
      <c r="C10" s="6" t="s">
        <v>140</v>
      </c>
      <c r="D10" s="6">
        <v>8000</v>
      </c>
      <c r="E10" s="6">
        <v>6</v>
      </c>
      <c r="F10" s="6">
        <v>5</v>
      </c>
    </row>
    <row r="11" spans="1:6" x14ac:dyDescent="0.35">
      <c r="A11" s="6" t="s">
        <v>143</v>
      </c>
      <c r="B11" s="6" t="s">
        <v>139</v>
      </c>
      <c r="C11" s="6" t="s">
        <v>140</v>
      </c>
      <c r="D11" s="6">
        <v>10000</v>
      </c>
      <c r="E11" s="6">
        <v>6</v>
      </c>
      <c r="F11" s="6">
        <v>3</v>
      </c>
    </row>
    <row r="13" spans="1:6" x14ac:dyDescent="0.35">
      <c r="A13" s="6" t="s">
        <v>144</v>
      </c>
      <c r="B13" s="6" t="s">
        <v>139</v>
      </c>
      <c r="C13" s="6" t="s">
        <v>145</v>
      </c>
      <c r="D13" s="6">
        <v>10000</v>
      </c>
      <c r="E13" s="6">
        <v>6</v>
      </c>
      <c r="F13" s="6">
        <v>5</v>
      </c>
    </row>
    <row r="14" spans="1:6" x14ac:dyDescent="0.35">
      <c r="A14" s="6" t="s">
        <v>144</v>
      </c>
      <c r="B14" s="6" t="s">
        <v>139</v>
      </c>
      <c r="C14" s="6" t="s">
        <v>145</v>
      </c>
      <c r="D14" s="6">
        <v>12000</v>
      </c>
      <c r="E14" s="6">
        <v>6</v>
      </c>
      <c r="F14" s="6">
        <v>3</v>
      </c>
    </row>
    <row r="17" spans="1:6" x14ac:dyDescent="0.35">
      <c r="A17" s="6" t="s">
        <v>146</v>
      </c>
      <c r="B17" s="6" t="s">
        <v>139</v>
      </c>
      <c r="C17" s="6" t="s">
        <v>147</v>
      </c>
      <c r="D17" s="6">
        <v>10000</v>
      </c>
      <c r="E17" s="6">
        <v>6</v>
      </c>
      <c r="F17" s="6">
        <v>5</v>
      </c>
    </row>
    <row r="19" spans="1:6" x14ac:dyDescent="0.35">
      <c r="A19" s="6" t="s">
        <v>138</v>
      </c>
      <c r="B19" s="6" t="s">
        <v>148</v>
      </c>
      <c r="C19" s="6">
        <v>65</v>
      </c>
      <c r="D19" s="6">
        <v>4600</v>
      </c>
      <c r="E19" s="6">
        <v>3</v>
      </c>
      <c r="F19" s="6">
        <v>2</v>
      </c>
    </row>
    <row r="20" spans="1:6" x14ac:dyDescent="0.35">
      <c r="A20" s="6" t="s">
        <v>138</v>
      </c>
      <c r="B20" s="6" t="s">
        <v>148</v>
      </c>
      <c r="C20" s="6" t="s">
        <v>140</v>
      </c>
      <c r="D20" s="6">
        <v>6100</v>
      </c>
      <c r="E20" s="6">
        <v>3</v>
      </c>
      <c r="F20" s="6">
        <v>5</v>
      </c>
    </row>
    <row r="21" spans="1:6" x14ac:dyDescent="0.35">
      <c r="A21" s="6" t="s">
        <v>143</v>
      </c>
      <c r="B21" s="6" t="s">
        <v>148</v>
      </c>
      <c r="C21" s="6" t="s">
        <v>145</v>
      </c>
      <c r="D21" s="6">
        <v>8000</v>
      </c>
      <c r="E21" s="6">
        <v>5</v>
      </c>
      <c r="F21" s="6">
        <v>5</v>
      </c>
    </row>
    <row r="45" spans="2:11" x14ac:dyDescent="0.35">
      <c r="B45" s="164"/>
      <c r="C45" s="164"/>
      <c r="D45" s="164"/>
      <c r="E45" s="164"/>
      <c r="F45" s="164"/>
      <c r="G45" s="164"/>
      <c r="H45" s="164"/>
      <c r="I45" s="164"/>
      <c r="J45" s="164"/>
      <c r="K45" s="164"/>
    </row>
  </sheetData>
  <mergeCells count="1">
    <mergeCell ref="B45:K4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BF8E8-AD64-4A17-9082-6704FD390289}">
  <dimension ref="A2:J27"/>
  <sheetViews>
    <sheetView workbookViewId="0">
      <selection activeCell="E24" sqref="E24"/>
    </sheetView>
  </sheetViews>
  <sheetFormatPr defaultRowHeight="14.5" x14ac:dyDescent="0.35"/>
  <cols>
    <col min="1" max="2" width="15.1796875" customWidth="1"/>
    <col min="3" max="3" width="13.54296875" customWidth="1"/>
    <col min="4" max="4" width="11.54296875" customWidth="1"/>
    <col min="5" max="5" width="12.453125" customWidth="1"/>
    <col min="6" max="6" width="14.81640625" bestFit="1" customWidth="1"/>
    <col min="7" max="7" width="11.1796875" bestFit="1" customWidth="1"/>
    <col min="8" max="8" width="17.81640625" bestFit="1" customWidth="1"/>
    <col min="9" max="9" width="11.1796875" bestFit="1" customWidth="1"/>
    <col min="10" max="10" width="9" bestFit="1" customWidth="1"/>
  </cols>
  <sheetData>
    <row r="2" spans="1:10" x14ac:dyDescent="0.35">
      <c r="A2" s="164" t="s">
        <v>516</v>
      </c>
      <c r="B2" s="164"/>
      <c r="C2" s="164"/>
      <c r="D2" s="164"/>
      <c r="E2" s="164"/>
      <c r="F2" s="164"/>
    </row>
    <row r="4" spans="1:10" x14ac:dyDescent="0.35">
      <c r="A4" t="s">
        <v>512</v>
      </c>
      <c r="B4" t="s">
        <v>513</v>
      </c>
      <c r="C4" s="6" t="s">
        <v>508</v>
      </c>
      <c r="D4" s="6" t="s">
        <v>509</v>
      </c>
      <c r="E4" s="6" t="s">
        <v>510</v>
      </c>
      <c r="F4" s="6" t="s">
        <v>511</v>
      </c>
      <c r="G4" s="6"/>
      <c r="H4" s="6"/>
      <c r="I4" s="6"/>
      <c r="J4" s="6"/>
    </row>
    <row r="5" spans="1:10" x14ac:dyDescent="0.35">
      <c r="A5" t="s">
        <v>138</v>
      </c>
      <c r="B5" t="s">
        <v>514</v>
      </c>
      <c r="C5" s="6">
        <v>1000</v>
      </c>
      <c r="D5" s="6">
        <v>6000</v>
      </c>
      <c r="E5" s="6">
        <v>500</v>
      </c>
      <c r="F5" s="6">
        <v>6000</v>
      </c>
      <c r="G5" s="6"/>
      <c r="H5" s="6"/>
      <c r="I5" s="6"/>
      <c r="J5" s="6"/>
    </row>
    <row r="6" spans="1:10" x14ac:dyDescent="0.35">
      <c r="A6" t="s">
        <v>143</v>
      </c>
      <c r="B6" t="s">
        <v>514</v>
      </c>
      <c r="C6" s="6">
        <v>1000</v>
      </c>
      <c r="D6" s="6">
        <v>8200</v>
      </c>
      <c r="E6" s="6">
        <v>500</v>
      </c>
      <c r="F6" s="6">
        <v>8000</v>
      </c>
    </row>
    <row r="7" spans="1:10" x14ac:dyDescent="0.35">
      <c r="A7" t="s">
        <v>144</v>
      </c>
      <c r="B7" t="s">
        <v>514</v>
      </c>
      <c r="C7" s="6">
        <v>1000</v>
      </c>
      <c r="D7" s="6">
        <v>9000</v>
      </c>
      <c r="E7" s="6">
        <v>500</v>
      </c>
      <c r="F7" s="6">
        <v>8000</v>
      </c>
      <c r="G7" s="6"/>
      <c r="H7" s="6"/>
      <c r="I7" s="6"/>
      <c r="J7" s="6"/>
    </row>
    <row r="8" spans="1:10" x14ac:dyDescent="0.35">
      <c r="A8" t="s">
        <v>162</v>
      </c>
      <c r="B8" t="s">
        <v>514</v>
      </c>
      <c r="C8" s="6">
        <v>1000</v>
      </c>
      <c r="D8" s="6">
        <v>9000</v>
      </c>
      <c r="E8" s="6">
        <v>500</v>
      </c>
      <c r="F8" s="6">
        <v>8000</v>
      </c>
      <c r="G8" s="6"/>
      <c r="H8" s="6"/>
      <c r="I8" s="6"/>
      <c r="J8" s="6"/>
    </row>
    <row r="9" spans="1:10" x14ac:dyDescent="0.35">
      <c r="A9" t="s">
        <v>146</v>
      </c>
      <c r="B9" t="s">
        <v>514</v>
      </c>
      <c r="C9" s="6">
        <v>1000</v>
      </c>
      <c r="D9" s="6">
        <v>9000</v>
      </c>
      <c r="E9" s="6">
        <v>500</v>
      </c>
      <c r="F9" s="6">
        <v>8000</v>
      </c>
      <c r="G9" s="6"/>
      <c r="H9" s="6"/>
      <c r="I9" s="6"/>
      <c r="J9" s="6"/>
    </row>
    <row r="11" spans="1:10" x14ac:dyDescent="0.35">
      <c r="A11" t="s">
        <v>138</v>
      </c>
      <c r="B11" t="s">
        <v>515</v>
      </c>
      <c r="C11" s="6">
        <v>1000</v>
      </c>
      <c r="D11" s="6">
        <v>6000</v>
      </c>
      <c r="E11" s="6">
        <v>500</v>
      </c>
      <c r="F11" s="6">
        <v>6000</v>
      </c>
    </row>
    <row r="12" spans="1:10" x14ac:dyDescent="0.35">
      <c r="A12" t="s">
        <v>143</v>
      </c>
      <c r="B12" t="s">
        <v>515</v>
      </c>
      <c r="C12" s="6">
        <v>1000</v>
      </c>
      <c r="D12" s="6">
        <v>8200</v>
      </c>
      <c r="E12" s="6">
        <v>500</v>
      </c>
      <c r="F12" s="6">
        <v>8000</v>
      </c>
    </row>
    <row r="13" spans="1:10" x14ac:dyDescent="0.35">
      <c r="A13" t="s">
        <v>144</v>
      </c>
      <c r="B13" t="s">
        <v>515</v>
      </c>
      <c r="C13" s="6">
        <v>1000</v>
      </c>
      <c r="D13" s="6">
        <v>9000</v>
      </c>
      <c r="E13" s="6">
        <v>500</v>
      </c>
      <c r="F13" s="6">
        <v>8000</v>
      </c>
    </row>
    <row r="14" spans="1:10" x14ac:dyDescent="0.35">
      <c r="A14" t="s">
        <v>162</v>
      </c>
      <c r="B14" t="s">
        <v>515</v>
      </c>
      <c r="C14" s="6">
        <v>1000</v>
      </c>
      <c r="D14" s="6">
        <v>9000</v>
      </c>
      <c r="E14" s="6">
        <v>500</v>
      </c>
      <c r="F14" s="6">
        <v>8000</v>
      </c>
    </row>
    <row r="15" spans="1:10" x14ac:dyDescent="0.35">
      <c r="A15" t="s">
        <v>146</v>
      </c>
      <c r="B15" t="s">
        <v>515</v>
      </c>
      <c r="C15" s="6">
        <v>1000</v>
      </c>
      <c r="D15" s="6">
        <v>9000</v>
      </c>
      <c r="E15" s="6">
        <v>500</v>
      </c>
      <c r="F15" s="6">
        <v>8000</v>
      </c>
    </row>
    <row r="17" spans="1:6" x14ac:dyDescent="0.35">
      <c r="A17" t="s">
        <v>138</v>
      </c>
      <c r="B17" t="s">
        <v>582</v>
      </c>
      <c r="C17" s="6">
        <v>1000</v>
      </c>
      <c r="D17" s="6">
        <v>6000</v>
      </c>
      <c r="E17" s="6">
        <v>500</v>
      </c>
      <c r="F17" s="6">
        <v>3000</v>
      </c>
    </row>
    <row r="18" spans="1:6" x14ac:dyDescent="0.35">
      <c r="A18" t="s">
        <v>143</v>
      </c>
      <c r="B18" t="s">
        <v>582</v>
      </c>
      <c r="C18" s="6">
        <v>1000</v>
      </c>
      <c r="D18" s="6">
        <v>4000</v>
      </c>
      <c r="E18" s="6">
        <v>500</v>
      </c>
      <c r="F18" s="6">
        <v>3000</v>
      </c>
    </row>
    <row r="19" spans="1:6" x14ac:dyDescent="0.35">
      <c r="A19" t="s">
        <v>144</v>
      </c>
      <c r="B19" t="s">
        <v>582</v>
      </c>
      <c r="C19" s="6">
        <v>1000</v>
      </c>
      <c r="D19" s="6">
        <v>2000</v>
      </c>
      <c r="E19" s="6">
        <v>500</v>
      </c>
      <c r="F19" s="6">
        <v>3000</v>
      </c>
    </row>
    <row r="20" spans="1:6" x14ac:dyDescent="0.35">
      <c r="A20" t="s">
        <v>162</v>
      </c>
      <c r="B20" t="s">
        <v>582</v>
      </c>
      <c r="C20" s="6">
        <v>1000</v>
      </c>
      <c r="D20" s="6">
        <v>4000</v>
      </c>
      <c r="E20" s="6">
        <v>500</v>
      </c>
      <c r="F20" s="6">
        <v>3000</v>
      </c>
    </row>
    <row r="21" spans="1:6" x14ac:dyDescent="0.35">
      <c r="A21" t="s">
        <v>146</v>
      </c>
      <c r="B21" t="s">
        <v>582</v>
      </c>
      <c r="C21" s="6">
        <v>1000</v>
      </c>
      <c r="D21" s="6">
        <v>2000</v>
      </c>
      <c r="E21" s="6">
        <v>500</v>
      </c>
      <c r="F21" s="6">
        <v>3000</v>
      </c>
    </row>
    <row r="23" spans="1:6" x14ac:dyDescent="0.35">
      <c r="A23" t="s">
        <v>138</v>
      </c>
      <c r="B23" t="s">
        <v>583</v>
      </c>
    </row>
    <row r="24" spans="1:6" x14ac:dyDescent="0.35">
      <c r="A24" t="s">
        <v>143</v>
      </c>
      <c r="B24" t="s">
        <v>583</v>
      </c>
    </row>
    <row r="25" spans="1:6" x14ac:dyDescent="0.35">
      <c r="A25" t="s">
        <v>144</v>
      </c>
      <c r="B25" t="s">
        <v>583</v>
      </c>
    </row>
    <row r="26" spans="1:6" x14ac:dyDescent="0.35">
      <c r="A26" t="s">
        <v>162</v>
      </c>
      <c r="B26" t="s">
        <v>583</v>
      </c>
    </row>
    <row r="27" spans="1:6" x14ac:dyDescent="0.35">
      <c r="A27" t="s">
        <v>146</v>
      </c>
      <c r="B27" t="s">
        <v>583</v>
      </c>
    </row>
  </sheetData>
  <mergeCells count="1">
    <mergeCell ref="A2:F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ED08-8454-4272-8896-17578EF9EBC9}">
  <dimension ref="A1:K36"/>
  <sheetViews>
    <sheetView workbookViewId="0">
      <selection activeCell="E29" sqref="E29"/>
    </sheetView>
  </sheetViews>
  <sheetFormatPr defaultRowHeight="14.5" x14ac:dyDescent="0.35"/>
  <cols>
    <col min="1" max="1" width="12.1796875" customWidth="1"/>
    <col min="2" max="2" width="30" customWidth="1"/>
    <col min="4" max="5" width="10.81640625" customWidth="1"/>
    <col min="6" max="6" width="11.453125" bestFit="1" customWidth="1"/>
    <col min="7" max="7" width="12.453125" bestFit="1" customWidth="1"/>
    <col min="8" max="8" width="15.54296875" customWidth="1"/>
  </cols>
  <sheetData>
    <row r="1" spans="1:11" x14ac:dyDescent="0.35">
      <c r="A1" s="69" t="s">
        <v>59</v>
      </c>
      <c r="B1" s="68" t="s">
        <v>60</v>
      </c>
      <c r="C1" s="68"/>
      <c r="D1" t="s">
        <v>61</v>
      </c>
      <c r="E1" t="s">
        <v>62</v>
      </c>
      <c r="F1" t="s">
        <v>63</v>
      </c>
      <c r="G1" t="s">
        <v>64</v>
      </c>
      <c r="H1" t="s">
        <v>572</v>
      </c>
    </row>
    <row r="2" spans="1:11" x14ac:dyDescent="0.35">
      <c r="A2" s="67" t="s">
        <v>65</v>
      </c>
      <c r="B2" s="67" t="s">
        <v>66</v>
      </c>
      <c r="C2" s="67">
        <v>1</v>
      </c>
      <c r="H2" t="s">
        <v>573</v>
      </c>
      <c r="K2" t="s">
        <v>574</v>
      </c>
    </row>
    <row r="3" spans="1:11" x14ac:dyDescent="0.35">
      <c r="A3" s="67" t="s">
        <v>67</v>
      </c>
      <c r="B3" s="67" t="s">
        <v>68</v>
      </c>
      <c r="C3" s="67">
        <v>2</v>
      </c>
      <c r="H3" t="s">
        <v>573</v>
      </c>
      <c r="K3" t="s">
        <v>575</v>
      </c>
    </row>
    <row r="4" spans="1:11" x14ac:dyDescent="0.35">
      <c r="A4" s="67" t="s">
        <v>69</v>
      </c>
      <c r="B4" s="67" t="s">
        <v>70</v>
      </c>
      <c r="C4" s="67">
        <v>3</v>
      </c>
      <c r="H4" t="s">
        <v>573</v>
      </c>
      <c r="K4" t="s">
        <v>576</v>
      </c>
    </row>
    <row r="5" spans="1:11" x14ac:dyDescent="0.35">
      <c r="A5" s="67" t="s">
        <v>71</v>
      </c>
      <c r="B5" s="67" t="s">
        <v>72</v>
      </c>
      <c r="C5" s="67">
        <v>5</v>
      </c>
      <c r="H5" t="s">
        <v>573</v>
      </c>
      <c r="K5" t="s">
        <v>577</v>
      </c>
    </row>
    <row r="6" spans="1:11" x14ac:dyDescent="0.35">
      <c r="A6" s="67" t="s">
        <v>65</v>
      </c>
      <c r="B6" s="67" t="s">
        <v>73</v>
      </c>
      <c r="C6" s="67">
        <v>6</v>
      </c>
      <c r="K6" t="s">
        <v>578</v>
      </c>
    </row>
    <row r="7" spans="1:11" x14ac:dyDescent="0.35">
      <c r="A7" s="67" t="s">
        <v>67</v>
      </c>
      <c r="B7" s="67" t="s">
        <v>74</v>
      </c>
      <c r="C7" s="67">
        <v>7</v>
      </c>
      <c r="K7" t="s">
        <v>579</v>
      </c>
    </row>
    <row r="8" spans="1:11" ht="16" x14ac:dyDescent="0.35">
      <c r="A8" s="67" t="s">
        <v>69</v>
      </c>
      <c r="B8" s="67" t="s">
        <v>75</v>
      </c>
      <c r="C8" s="67">
        <v>8</v>
      </c>
    </row>
    <row r="9" spans="1:11" x14ac:dyDescent="0.35">
      <c r="A9" s="67" t="s">
        <v>76</v>
      </c>
      <c r="B9" s="67" t="s">
        <v>77</v>
      </c>
      <c r="C9" s="67">
        <v>9</v>
      </c>
    </row>
    <row r="10" spans="1:11" ht="16" x14ac:dyDescent="0.35">
      <c r="A10" s="67" t="s">
        <v>78</v>
      </c>
      <c r="B10" s="67" t="s">
        <v>79</v>
      </c>
      <c r="C10" s="67">
        <v>10</v>
      </c>
    </row>
    <row r="11" spans="1:11" x14ac:dyDescent="0.35">
      <c r="A11" s="67" t="s">
        <v>80</v>
      </c>
      <c r="B11" s="67" t="s">
        <v>81</v>
      </c>
      <c r="C11" s="67">
        <v>11</v>
      </c>
    </row>
    <row r="12" spans="1:11" ht="16" x14ac:dyDescent="0.35">
      <c r="A12" s="67" t="s">
        <v>82</v>
      </c>
      <c r="B12" s="67" t="s">
        <v>83</v>
      </c>
      <c r="C12" s="67">
        <v>12</v>
      </c>
    </row>
    <row r="13" spans="1:11" ht="16" x14ac:dyDescent="0.35">
      <c r="A13" s="67" t="s">
        <v>84</v>
      </c>
      <c r="B13" s="67" t="s">
        <v>85</v>
      </c>
      <c r="C13" s="67">
        <v>13</v>
      </c>
    </row>
    <row r="14" spans="1:11" x14ac:dyDescent="0.35">
      <c r="A14" s="67" t="s">
        <v>86</v>
      </c>
      <c r="B14" s="67" t="s">
        <v>87</v>
      </c>
      <c r="C14" s="67">
        <v>14</v>
      </c>
    </row>
    <row r="15" spans="1:11" ht="16" x14ac:dyDescent="0.35">
      <c r="A15" s="67" t="s">
        <v>88</v>
      </c>
      <c r="B15" s="67" t="s">
        <v>89</v>
      </c>
      <c r="C15" s="67">
        <v>15</v>
      </c>
    </row>
    <row r="16" spans="1:11" x14ac:dyDescent="0.35">
      <c r="A16" s="67" t="s">
        <v>90</v>
      </c>
      <c r="B16" s="67" t="s">
        <v>91</v>
      </c>
      <c r="C16" s="67">
        <v>16</v>
      </c>
    </row>
    <row r="17" spans="1:3" ht="16" x14ac:dyDescent="0.35">
      <c r="A17" s="67" t="s">
        <v>92</v>
      </c>
      <c r="B17" s="67" t="s">
        <v>93</v>
      </c>
      <c r="C17" s="67">
        <v>17</v>
      </c>
    </row>
    <row r="18" spans="1:3" x14ac:dyDescent="0.35">
      <c r="A18" s="67" t="s">
        <v>94</v>
      </c>
      <c r="B18" s="67" t="s">
        <v>95</v>
      </c>
      <c r="C18" s="67">
        <v>18</v>
      </c>
    </row>
    <row r="19" spans="1:3" ht="16" x14ac:dyDescent="0.35">
      <c r="A19" s="67" t="s">
        <v>96</v>
      </c>
      <c r="B19" s="67" t="s">
        <v>97</v>
      </c>
      <c r="C19" s="67">
        <v>19</v>
      </c>
    </row>
    <row r="20" spans="1:3" ht="16" x14ac:dyDescent="0.35">
      <c r="A20" s="67" t="s">
        <v>98</v>
      </c>
      <c r="B20" s="67" t="s">
        <v>99</v>
      </c>
      <c r="C20" s="67">
        <v>20</v>
      </c>
    </row>
    <row r="21" spans="1:3" x14ac:dyDescent="0.35">
      <c r="A21" s="67" t="s">
        <v>100</v>
      </c>
      <c r="B21" s="67" t="s">
        <v>101</v>
      </c>
      <c r="C21" s="67">
        <v>21</v>
      </c>
    </row>
    <row r="22" spans="1:3" ht="16" x14ac:dyDescent="0.35">
      <c r="A22" s="67" t="s">
        <v>102</v>
      </c>
      <c r="B22" s="67" t="s">
        <v>103</v>
      </c>
      <c r="C22" s="67">
        <v>22</v>
      </c>
    </row>
    <row r="23" spans="1:3" ht="16" x14ac:dyDescent="0.35">
      <c r="A23" s="67" t="s">
        <v>104</v>
      </c>
      <c r="B23" s="67" t="s">
        <v>105</v>
      </c>
      <c r="C23" s="67">
        <v>23</v>
      </c>
    </row>
    <row r="24" spans="1:3" ht="16" x14ac:dyDescent="0.35">
      <c r="A24" s="67" t="s">
        <v>106</v>
      </c>
      <c r="B24" s="67" t="s">
        <v>107</v>
      </c>
      <c r="C24" s="67">
        <v>24</v>
      </c>
    </row>
    <row r="25" spans="1:3" ht="16" x14ac:dyDescent="0.35">
      <c r="A25" s="67" t="s">
        <v>108</v>
      </c>
      <c r="B25" s="67" t="s">
        <v>109</v>
      </c>
      <c r="C25" s="67">
        <v>25</v>
      </c>
    </row>
    <row r="26" spans="1:3" ht="16" x14ac:dyDescent="0.35">
      <c r="A26" s="67" t="s">
        <v>110</v>
      </c>
      <c r="B26" s="67" t="s">
        <v>111</v>
      </c>
      <c r="C26" s="67">
        <v>26</v>
      </c>
    </row>
    <row r="27" spans="1:3" ht="16" x14ac:dyDescent="0.35">
      <c r="A27" s="67" t="s">
        <v>112</v>
      </c>
      <c r="B27" s="67" t="s">
        <v>113</v>
      </c>
      <c r="C27" s="67">
        <v>27</v>
      </c>
    </row>
    <row r="28" spans="1:3" ht="16" x14ac:dyDescent="0.35">
      <c r="A28" s="67" t="s">
        <v>114</v>
      </c>
      <c r="B28" s="67" t="s">
        <v>115</v>
      </c>
      <c r="C28" s="67">
        <v>28</v>
      </c>
    </row>
    <row r="29" spans="1:3" ht="16" x14ac:dyDescent="0.35">
      <c r="A29" s="67" t="s">
        <v>116</v>
      </c>
      <c r="B29" s="67" t="s">
        <v>117</v>
      </c>
      <c r="C29" s="67">
        <v>29</v>
      </c>
    </row>
    <row r="30" spans="1:3" ht="16" x14ac:dyDescent="0.35">
      <c r="A30" s="67" t="s">
        <v>118</v>
      </c>
      <c r="B30" s="67" t="s">
        <v>119</v>
      </c>
      <c r="C30" s="67">
        <v>30</v>
      </c>
    </row>
    <row r="31" spans="1:3" x14ac:dyDescent="0.35">
      <c r="A31" s="67" t="s">
        <v>120</v>
      </c>
      <c r="B31" s="67" t="s">
        <v>121</v>
      </c>
      <c r="C31" s="67">
        <v>79</v>
      </c>
    </row>
    <row r="32" spans="1:3" x14ac:dyDescent="0.35">
      <c r="A32" s="67" t="s">
        <v>122</v>
      </c>
      <c r="B32" s="67" t="s">
        <v>123</v>
      </c>
      <c r="C32" s="67">
        <v>80</v>
      </c>
    </row>
    <row r="33" spans="1:3" ht="16" x14ac:dyDescent="0.35">
      <c r="A33" s="67" t="s">
        <v>124</v>
      </c>
      <c r="B33" s="67" t="s">
        <v>125</v>
      </c>
      <c r="C33" s="67">
        <v>81</v>
      </c>
    </row>
    <row r="34" spans="1:3" ht="16" x14ac:dyDescent="0.35">
      <c r="A34" s="67" t="s">
        <v>126</v>
      </c>
      <c r="B34" s="67" t="s">
        <v>127</v>
      </c>
      <c r="C34" s="67">
        <v>414</v>
      </c>
    </row>
    <row r="35" spans="1:3" ht="16" x14ac:dyDescent="0.35">
      <c r="A35" s="67" t="s">
        <v>128</v>
      </c>
      <c r="B35" s="67" t="s">
        <v>129</v>
      </c>
      <c r="C35" s="67">
        <v>415</v>
      </c>
    </row>
    <row r="36" spans="1:3" ht="16" x14ac:dyDescent="0.35">
      <c r="A36" s="67" t="s">
        <v>130</v>
      </c>
      <c r="B36" s="67" t="s">
        <v>131</v>
      </c>
      <c r="C36" s="67">
        <v>416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Lath</vt:lpstr>
      <vt:lpstr>Bottom lath</vt:lpstr>
      <vt:lpstr>Guides</vt:lpstr>
      <vt:lpstr>Endlock</vt:lpstr>
      <vt:lpstr>Axles</vt:lpstr>
      <vt:lpstr>Coiling data</vt:lpstr>
      <vt:lpstr>Disc size</vt:lpstr>
      <vt:lpstr>Motors</vt:lpstr>
      <vt:lpstr>Chaindrive</vt:lpstr>
      <vt:lpstr>Spring data</vt:lpstr>
      <vt:lpstr>Chain</vt:lpstr>
      <vt:lpstr>Bearings</vt:lpstr>
      <vt:lpstr>SafetyB</vt:lpstr>
      <vt:lpstr>Endplate</vt:lpstr>
      <vt:lpstr>Wicket doors</vt:lpstr>
      <vt:lpstr>Wind class</vt:lpstr>
      <vt:lpstr>Size range</vt:lpstr>
      <vt:lpstr>Online codes</vt:lpstr>
      <vt:lpstr>Motors!_FilterDatabase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hyrons</dc:creator>
  <cp:keywords/>
  <dc:description/>
  <cp:lastModifiedBy>Rob Hyrons</cp:lastModifiedBy>
  <cp:revision/>
  <dcterms:created xsi:type="dcterms:W3CDTF">2015-06-05T18:17:20Z</dcterms:created>
  <dcterms:modified xsi:type="dcterms:W3CDTF">2026-09-17T08:10:32Z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	2057</vt:lpwstr>
  </property>
</Properties>
</file>