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comments6.xml" ContentType="application/vnd.openxmlformats-officedocument.spreadsheetml.comments+xml"/>
  <Override PartName="/xl/drawings/drawing4.xml" ContentType="application/vnd.openxmlformats-officedocument.drawing+xml"/>
  <Override PartName="/xl/comments7.xml" ContentType="application/vnd.openxmlformats-officedocument.spreadsheetml.comments+xml"/>
  <Override PartName="/xl/drawings/drawing5.xml" ContentType="application/vnd.openxmlformats-officedocument.drawing+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 size/Calculators/"/>
    </mc:Choice>
  </mc:AlternateContent>
  <xr:revisionPtr revIDLastSave="812" documentId="13_ncr:1_{DBA201A5-D078-4ADB-A563-7B8EA9522FCD}" xr6:coauthVersionLast="47" xr6:coauthVersionMax="47" xr10:uidLastSave="{031A3E98-9095-4663-A7DE-3CBCAD07E6ED}"/>
  <bookViews>
    <workbookView xWindow="8960" yWindow="1060" windowWidth="27180" windowHeight="19870" tabRatio="859" activeTab="7" xr2:uid="{00000000-000D-0000-FFFF-FFFF00000000}"/>
  </bookViews>
  <sheets>
    <sheet name="Overview" sheetId="4" r:id="rId1"/>
    <sheet name="Lath" sheetId="7" r:id="rId2"/>
    <sheet name="Wind class" sheetId="20" r:id="rId3"/>
    <sheet name="Online codes" sheetId="17" r:id="rId4"/>
    <sheet name="Endlock" sheetId="16" r:id="rId5"/>
    <sheet name="Bottom lath" sheetId="9" r:id="rId6"/>
    <sheet name="Guides" sheetId="12" r:id="rId7"/>
    <sheet name="Axles" sheetId="6" r:id="rId8"/>
    <sheet name="Motors" sheetId="5" r:id="rId9"/>
    <sheet name="Chaindrive" sheetId="11" r:id="rId10"/>
    <sheet name="Chain" sheetId="15" r:id="rId11"/>
    <sheet name="Bearings" sheetId="10" r:id="rId12"/>
    <sheet name="SafetyB" sheetId="8" r:id="rId13"/>
    <sheet name="Endplate" sheetId="13" r:id="rId14"/>
    <sheet name="Wicket doors" sheetId="14" r:id="rId15"/>
    <sheet name="Sheet2" sheetId="18" r:id="rId16"/>
    <sheet name="Sheet1" sheetId="19" r:id="rId17"/>
  </sheets>
  <definedNames>
    <definedName name="_xlnm._FilterDatabase" localSheetId="8" hidden="1">Motors!$A$1:$R$1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7" i="5" l="1"/>
  <c r="A67" i="5"/>
  <c r="H3" i="15" l="1"/>
  <c r="J3" i="15"/>
  <c r="A62" i="5" l="1"/>
  <c r="A61" i="5"/>
  <c r="C61" i="5"/>
  <c r="A53" i="5" l="1"/>
  <c r="F43" i="11"/>
  <c r="K43" i="11" s="1"/>
  <c r="F41" i="11"/>
  <c r="I41" i="11" s="1"/>
  <c r="F40" i="11"/>
  <c r="K40" i="11" s="1"/>
  <c r="I40" i="11" l="1"/>
  <c r="I43" i="11"/>
  <c r="K41" i="11"/>
  <c r="F34" i="11" l="1"/>
  <c r="F33" i="11"/>
  <c r="F32" i="11"/>
  <c r="K32" i="11" s="1"/>
  <c r="F38" i="11"/>
  <c r="K38" i="11" s="1"/>
  <c r="F29" i="11"/>
  <c r="I29" i="11" s="1"/>
  <c r="D53" i="5" s="1"/>
  <c r="F37" i="11"/>
  <c r="K37" i="11" s="1"/>
  <c r="F36" i="11"/>
  <c r="K36" i="11" s="1"/>
  <c r="F30" i="11"/>
  <c r="K30" i="11" s="1"/>
  <c r="F54" i="5" s="1"/>
  <c r="F31" i="11"/>
  <c r="K31" i="11" s="1"/>
  <c r="F55" i="5" s="1"/>
  <c r="K29" i="11" l="1"/>
  <c r="F53" i="5" s="1"/>
  <c r="I33" i="11"/>
  <c r="K33" i="11"/>
  <c r="I34" i="11"/>
  <c r="K34" i="11"/>
  <c r="I32" i="11"/>
  <c r="I38" i="11"/>
  <c r="I37" i="11"/>
  <c r="I31" i="11"/>
  <c r="D55" i="5" s="1"/>
  <c r="I36" i="11"/>
  <c r="I30" i="11"/>
  <c r="D54" i="5" s="1"/>
  <c r="C119" i="5" l="1"/>
  <c r="C118" i="5"/>
  <c r="C117" i="5"/>
  <c r="C116" i="5"/>
  <c r="C113" i="5"/>
  <c r="C114" i="5"/>
  <c r="C115" i="5"/>
  <c r="C112" i="5"/>
  <c r="C109" i="5"/>
  <c r="C108" i="5"/>
  <c r="C107" i="5"/>
  <c r="C98" i="5"/>
  <c r="C106" i="5"/>
  <c r="C105" i="5"/>
  <c r="C97" i="5"/>
  <c r="C104" i="5"/>
  <c r="C103" i="5"/>
  <c r="C102" i="5"/>
  <c r="C96" i="5"/>
  <c r="C101" i="5"/>
  <c r="C95" i="5"/>
  <c r="A65" i="5"/>
  <c r="A66" i="5"/>
  <c r="A64" i="5"/>
  <c r="D6" i="19"/>
  <c r="G5" i="19"/>
  <c r="A60" i="5"/>
  <c r="N67" i="11" l="1"/>
  <c r="F18" i="11" l="1"/>
  <c r="A69" i="5" l="1"/>
  <c r="A68" i="5"/>
  <c r="F22" i="9" l="1"/>
  <c r="E6" i="18"/>
  <c r="F5" i="18"/>
  <c r="D17" i="18"/>
  <c r="F17" i="18" s="1"/>
  <c r="F19" i="18" s="1"/>
  <c r="E5" i="18"/>
  <c r="F4" i="18"/>
  <c r="D5" i="18"/>
  <c r="D4" i="18"/>
  <c r="D3" i="12"/>
  <c r="D4" i="12"/>
  <c r="D5" i="12"/>
  <c r="D6" i="12"/>
  <c r="D7" i="12"/>
  <c r="D16" i="12"/>
  <c r="D15" i="12"/>
  <c r="D14" i="12"/>
  <c r="B7" i="9" l="1"/>
  <c r="B5" i="9"/>
  <c r="B4" i="9"/>
  <c r="B10" i="9"/>
  <c r="E20" i="9"/>
  <c r="E21" i="9"/>
  <c r="E19" i="9"/>
  <c r="F15" i="11"/>
  <c r="K15" i="11" s="1"/>
  <c r="F16" i="11"/>
  <c r="K16" i="11" s="1"/>
  <c r="F19" i="11"/>
  <c r="I19" i="11" s="1"/>
  <c r="F17" i="11"/>
  <c r="K17" i="11" s="1"/>
  <c r="K18" i="11"/>
  <c r="F67" i="5" s="1"/>
  <c r="J5" i="15"/>
  <c r="J6" i="15"/>
  <c r="J7" i="15"/>
  <c r="J8" i="15"/>
  <c r="J9" i="15"/>
  <c r="J10" i="15"/>
  <c r="J11" i="15"/>
  <c r="J4" i="15"/>
  <c r="D10" i="12"/>
  <c r="D11" i="12"/>
  <c r="D12" i="12"/>
  <c r="D13" i="12"/>
  <c r="H11" i="15"/>
  <c r="H9" i="15"/>
  <c r="H8" i="15"/>
  <c r="H7" i="15"/>
  <c r="H6" i="15"/>
  <c r="H5" i="15"/>
  <c r="H4" i="15"/>
  <c r="I18" i="11" l="1"/>
  <c r="D67" i="5" s="1"/>
  <c r="C68" i="5" s="1"/>
  <c r="I17" i="11"/>
  <c r="K19" i="11"/>
  <c r="I15" i="11"/>
  <c r="I16" i="11"/>
  <c r="F21" i="13"/>
  <c r="F20" i="13"/>
  <c r="F4" i="6"/>
  <c r="F3" i="6"/>
  <c r="F2" i="6"/>
  <c r="C90" i="5"/>
  <c r="C91" i="5"/>
  <c r="C92" i="5"/>
  <c r="C93" i="5"/>
  <c r="C72" i="5"/>
  <c r="C73" i="5"/>
  <c r="C81" i="5"/>
  <c r="C79" i="5"/>
  <c r="C80" i="5"/>
  <c r="C78" i="5"/>
  <c r="L7" i="6"/>
  <c r="F7" i="6"/>
  <c r="L6" i="6"/>
  <c r="L8" i="6"/>
  <c r="L9" i="6"/>
  <c r="L10" i="6"/>
  <c r="L11" i="6"/>
  <c r="L12" i="6"/>
  <c r="L13" i="6"/>
  <c r="L5" i="6"/>
  <c r="F16" i="13"/>
  <c r="F17" i="13"/>
  <c r="F18" i="13"/>
  <c r="F19" i="13"/>
  <c r="F9" i="13"/>
  <c r="F10" i="13"/>
  <c r="F11" i="13"/>
  <c r="F12" i="13"/>
  <c r="F13" i="13"/>
  <c r="F14" i="13"/>
  <c r="F8" i="13"/>
  <c r="F4" i="13"/>
  <c r="F5" i="13"/>
  <c r="F6" i="13"/>
  <c r="F3" i="13"/>
  <c r="C12" i="5"/>
  <c r="C11" i="5"/>
  <c r="C20" i="5"/>
  <c r="C21" i="5"/>
  <c r="C22" i="5"/>
  <c r="C23" i="5"/>
  <c r="C24" i="5"/>
  <c r="C25" i="5"/>
  <c r="C26" i="5"/>
  <c r="C16" i="5"/>
  <c r="C17" i="5"/>
  <c r="C18" i="5"/>
  <c r="C19" i="5"/>
  <c r="C15" i="5"/>
  <c r="C88" i="5" l="1"/>
  <c r="C85" i="5"/>
  <c r="C86" i="5"/>
  <c r="C87" i="5"/>
  <c r="D9" i="10"/>
  <c r="D8" i="10"/>
  <c r="D7" i="10"/>
  <c r="D6" i="10"/>
  <c r="F11" i="6"/>
  <c r="C84" i="5"/>
  <c r="F22" i="11"/>
  <c r="K22" i="11" s="1"/>
  <c r="F24" i="11"/>
  <c r="F26" i="11"/>
  <c r="I26" i="11" s="1"/>
  <c r="F21" i="11"/>
  <c r="K21" i="11" s="1"/>
  <c r="F23" i="11"/>
  <c r="I23" i="11" s="1"/>
  <c r="F25" i="11"/>
  <c r="I25" i="11" s="1"/>
  <c r="F11" i="11"/>
  <c r="I11" i="11" s="1"/>
  <c r="D64" i="5" s="1"/>
  <c r="C65" i="5" s="1"/>
  <c r="F12" i="11"/>
  <c r="I12" i="11" s="1"/>
  <c r="D65" i="5" s="1"/>
  <c r="C66" i="5" s="1"/>
  <c r="F13" i="11"/>
  <c r="I13" i="11" s="1"/>
  <c r="D66" i="5" s="1"/>
  <c r="F61" i="5"/>
  <c r="F4" i="11"/>
  <c r="I4" i="11" s="1"/>
  <c r="F5" i="11"/>
  <c r="I5" i="11" s="1"/>
  <c r="F13" i="6"/>
  <c r="C46" i="5"/>
  <c r="C45" i="5"/>
  <c r="C44" i="5"/>
  <c r="C43" i="5"/>
  <c r="C42" i="5"/>
  <c r="C41" i="5"/>
  <c r="C40" i="5"/>
  <c r="C39" i="5"/>
  <c r="F9" i="11"/>
  <c r="I9" i="11" s="1"/>
  <c r="F8" i="11"/>
  <c r="I8" i="11" s="1"/>
  <c r="D62" i="5" s="1"/>
  <c r="F7" i="11"/>
  <c r="I7" i="11" s="1"/>
  <c r="D61" i="5" s="1"/>
  <c r="C62" i="5" s="1"/>
  <c r="F12" i="6"/>
  <c r="D4" i="10"/>
  <c r="D3" i="10"/>
  <c r="C75" i="5"/>
  <c r="C76" i="5"/>
  <c r="C77" i="5"/>
  <c r="C82" i="5"/>
  <c r="C83" i="5"/>
  <c r="C74" i="5"/>
  <c r="F10" i="6"/>
  <c r="I24" i="11" l="1"/>
  <c r="D69" i="5" s="1"/>
  <c r="K24" i="11"/>
  <c r="F69" i="5" s="1"/>
  <c r="K12" i="11"/>
  <c r="F65" i="5" s="1"/>
  <c r="K11" i="11"/>
  <c r="F64" i="5" s="1"/>
  <c r="K13" i="11"/>
  <c r="F66" i="5" s="1"/>
  <c r="K25" i="11"/>
  <c r="K23" i="11"/>
  <c r="I21" i="11"/>
  <c r="K26" i="11"/>
  <c r="I22" i="11"/>
  <c r="K9" i="11"/>
  <c r="K7" i="11"/>
  <c r="K8" i="11"/>
  <c r="F62" i="5" s="1"/>
  <c r="K5" i="11"/>
  <c r="K4" i="11"/>
  <c r="F6" i="6"/>
  <c r="F8" i="6"/>
  <c r="F9" i="6"/>
  <c r="F5"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L1" authorId="0" shapeId="0" xr:uid="{B4A9A93F-A582-4CD4-93A9-668BE5D144DA}">
      <text>
        <r>
          <rPr>
            <b/>
            <sz val="9"/>
            <color indexed="81"/>
            <rFont val="Tahoma"/>
            <family val="2"/>
          </rPr>
          <t>robert hyrons:</t>
        </r>
        <r>
          <rPr>
            <sz val="9"/>
            <color indexed="81"/>
            <rFont val="Tahoma"/>
            <family val="2"/>
          </rPr>
          <t xml:space="preserve">
in mm4</t>
        </r>
      </text>
    </comment>
    <comment ref="M1" authorId="0" shapeId="0" xr:uid="{9F54BE93-34A6-4DCD-BA0B-00B82197A062}">
      <text>
        <r>
          <rPr>
            <b/>
            <sz val="9"/>
            <color indexed="81"/>
            <rFont val="Tahoma"/>
            <family val="2"/>
          </rPr>
          <t>robert hyrons:</t>
        </r>
        <r>
          <rPr>
            <sz val="9"/>
            <color indexed="81"/>
            <rFont val="Tahoma"/>
            <family val="2"/>
          </rPr>
          <t xml:space="preserve">
in MPa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D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EC1481A7-B545-49FC-A0C1-0473B7759E24}">
      <text>
        <r>
          <rPr>
            <b/>
            <sz val="9"/>
            <color indexed="81"/>
            <rFont val="Tahoma"/>
            <family val="2"/>
          </rPr>
          <t>robert hyrons:</t>
        </r>
        <r>
          <rPr>
            <sz val="9"/>
            <color indexed="81"/>
            <rFont val="Tahoma"/>
            <family val="2"/>
          </rPr>
          <t xml:space="preserve">
number of teeth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sharedStrings.xml><?xml version="1.0" encoding="utf-8"?>
<sst xmlns="http://schemas.openxmlformats.org/spreadsheetml/2006/main" count="1448" uniqueCount="538">
  <si>
    <t>Name</t>
  </si>
  <si>
    <t>NRG 50</t>
  </si>
  <si>
    <t>NRG 100</t>
  </si>
  <si>
    <t>NRG 150</t>
  </si>
  <si>
    <t>ID</t>
  </si>
  <si>
    <t>Kgs/ m2</t>
  </si>
  <si>
    <t>Thickness</t>
  </si>
  <si>
    <t>Friction %</t>
  </si>
  <si>
    <t>102 x 1.6</t>
  </si>
  <si>
    <t>102 x 3.6</t>
  </si>
  <si>
    <t>139 x 3</t>
  </si>
  <si>
    <t>Diameter</t>
  </si>
  <si>
    <t>Wall Thickness</t>
  </si>
  <si>
    <t>RPM</t>
  </si>
  <si>
    <t>NRG 50 with override</t>
  </si>
  <si>
    <t>NRG 350  with override</t>
  </si>
  <si>
    <t>NRG 230   with override</t>
  </si>
  <si>
    <t>NRG 100  with override</t>
  </si>
  <si>
    <t>NRG 150 with override</t>
  </si>
  <si>
    <t>Mounting type</t>
  </si>
  <si>
    <t>Tubular</t>
  </si>
  <si>
    <t>Direct drive</t>
  </si>
  <si>
    <t>DDO 170</t>
  </si>
  <si>
    <t>DDO 260</t>
  </si>
  <si>
    <t>DDO 350</t>
  </si>
  <si>
    <t>DD0 500</t>
  </si>
  <si>
    <t>DD0 650</t>
  </si>
  <si>
    <t>DDO 750</t>
  </si>
  <si>
    <t>DDO 1000</t>
  </si>
  <si>
    <t>Torque (Nm) min</t>
  </si>
  <si>
    <t>Torque (Nm) max</t>
  </si>
  <si>
    <t>Head offset</t>
  </si>
  <si>
    <t>Tube diameter</t>
  </si>
  <si>
    <t>Lath weight / m length</t>
  </si>
  <si>
    <t>Material grade</t>
  </si>
  <si>
    <t>Density (kg/m3)</t>
  </si>
  <si>
    <t>GA100/10GD</t>
  </si>
  <si>
    <t>GA17/15GD</t>
  </si>
  <si>
    <t>GA25/15GD</t>
  </si>
  <si>
    <t>GA35/15GD</t>
  </si>
  <si>
    <t>GA45/15GD</t>
  </si>
  <si>
    <t>GA55/15GD</t>
  </si>
  <si>
    <t>Ellard</t>
  </si>
  <si>
    <t>RSB-G</t>
  </si>
  <si>
    <t>GDB 18</t>
  </si>
  <si>
    <t>TA4</t>
  </si>
  <si>
    <t>Operating Torque (Nm)</t>
  </si>
  <si>
    <t>Max Safety Torque (Nm)</t>
  </si>
  <si>
    <t>Max Locking Speed (RPM)</t>
  </si>
  <si>
    <t>Manufacture</t>
  </si>
  <si>
    <t>RSB 1 / 2 (RSB1-30)</t>
  </si>
  <si>
    <t>RSB 2 / 3 (RSB1-40)</t>
  </si>
  <si>
    <t>RSB 4 (PCM10A)</t>
  </si>
  <si>
    <t>Requires additional saftey brake</t>
  </si>
  <si>
    <t>Yes</t>
  </si>
  <si>
    <t>No</t>
  </si>
  <si>
    <t>Alternate name</t>
  </si>
  <si>
    <t>WM95 Rail and rubber [1.2kg/m]</t>
  </si>
  <si>
    <t>Bottom lath name</t>
  </si>
  <si>
    <t>BLath weight / m length</t>
  </si>
  <si>
    <t>T-Rail  3.2kg/m</t>
  </si>
  <si>
    <t>L-Rail  2.1kg/m</t>
  </si>
  <si>
    <t>RD80</t>
  </si>
  <si>
    <t>RD150</t>
  </si>
  <si>
    <t>Timmer</t>
  </si>
  <si>
    <t>Marantec</t>
  </si>
  <si>
    <t>RSB-1-18a</t>
  </si>
  <si>
    <t>Door max weight in kgs on 100mm axle</t>
  </si>
  <si>
    <t>Shaft size</t>
  </si>
  <si>
    <t>30mm</t>
  </si>
  <si>
    <t>newtons</t>
  </si>
  <si>
    <t>load capacity in kgs</t>
  </si>
  <si>
    <t>Bearing name</t>
  </si>
  <si>
    <t>40mm</t>
  </si>
  <si>
    <t>55mm</t>
  </si>
  <si>
    <t>T-Rail  with wireless-rubber 4.2kg/m</t>
  </si>
  <si>
    <t>219 x 5.9</t>
  </si>
  <si>
    <t>Plate wheel</t>
  </si>
  <si>
    <t>Sprocket teeth</t>
  </si>
  <si>
    <t>Gear ratio</t>
  </si>
  <si>
    <t>chain size</t>
  </si>
  <si>
    <t>1/2"</t>
  </si>
  <si>
    <t>Motor nm</t>
  </si>
  <si>
    <t>BLath height</t>
  </si>
  <si>
    <t>Hangdown</t>
  </si>
  <si>
    <t>N/A</t>
  </si>
  <si>
    <t>Driveshaft diameter mm</t>
  </si>
  <si>
    <t>GFA</t>
  </si>
  <si>
    <t>MDF05 </t>
  </si>
  <si>
    <t>MDF20</t>
  </si>
  <si>
    <t>MDF30</t>
  </si>
  <si>
    <t>MDF42</t>
  </si>
  <si>
    <t>MDF50</t>
  </si>
  <si>
    <t>MDF60</t>
  </si>
  <si>
    <t>MDF60HD</t>
  </si>
  <si>
    <t>MDF70</t>
  </si>
  <si>
    <t>MDF70HD</t>
  </si>
  <si>
    <t>244,5 x 6,3</t>
  </si>
  <si>
    <t>Weight</t>
  </si>
  <si>
    <t xml:space="preserve">SWS stocked </t>
  </si>
  <si>
    <t>no</t>
  </si>
  <si>
    <t>Somfy</t>
  </si>
  <si>
    <t>Chain drive</t>
  </si>
  <si>
    <t>effective nm</t>
  </si>
  <si>
    <t>effective RPM</t>
  </si>
  <si>
    <t>Voltage</t>
  </si>
  <si>
    <t>Motor</t>
  </si>
  <si>
    <t>Ranger 70 1ph</t>
  </si>
  <si>
    <t>Ranger 90 1ph</t>
  </si>
  <si>
    <t>Ranger220 3ph</t>
  </si>
  <si>
    <t>GA75/15GD</t>
  </si>
  <si>
    <t>GA180/06GD</t>
  </si>
  <si>
    <t>GA260/05GD</t>
  </si>
  <si>
    <t>Width</t>
  </si>
  <si>
    <t>Brush front</t>
  </si>
  <si>
    <t>Brush back</t>
  </si>
  <si>
    <t>this is not used by sws yet.</t>
  </si>
  <si>
    <t>This over view explaines the working of this file and how it feeds information to the online calculator.</t>
  </si>
  <si>
    <t>Each tab hold all the properties of componets to make up all the calculations required for making a roller shutter to a given spec.</t>
  </si>
  <si>
    <t>Size</t>
  </si>
  <si>
    <t>Material</t>
  </si>
  <si>
    <t xml:space="preserve">EVO 350 </t>
  </si>
  <si>
    <t>Max load kgs</t>
  </si>
  <si>
    <t>Steel</t>
  </si>
  <si>
    <t>EVO 300</t>
  </si>
  <si>
    <t>EVO 400</t>
  </si>
  <si>
    <t>EVO 450</t>
  </si>
  <si>
    <t>Thickness mm</t>
  </si>
  <si>
    <t>Industrial  350</t>
  </si>
  <si>
    <t>Offset</t>
  </si>
  <si>
    <t>Industrial  400</t>
  </si>
  <si>
    <t>Industrial  450</t>
  </si>
  <si>
    <t>Industrial  500</t>
  </si>
  <si>
    <t>Industrial  550</t>
  </si>
  <si>
    <t>Industrial  600</t>
  </si>
  <si>
    <t>Industrial  300</t>
  </si>
  <si>
    <t>193 x6.3</t>
  </si>
  <si>
    <t>168 x 4.8</t>
  </si>
  <si>
    <t>139 x 4.8</t>
  </si>
  <si>
    <t>Compressed lath height</t>
  </si>
  <si>
    <t>uncompressed lath height</t>
  </si>
  <si>
    <t>65 straight</t>
  </si>
  <si>
    <t>100 straight</t>
  </si>
  <si>
    <t>65 wind</t>
  </si>
  <si>
    <t>100 wind</t>
  </si>
  <si>
    <t>H17</t>
  </si>
  <si>
    <t>H25</t>
  </si>
  <si>
    <t>H30</t>
  </si>
  <si>
    <t>H40s</t>
  </si>
  <si>
    <t>max width</t>
  </si>
  <si>
    <t>UCFL206 - 4 hole 30mm</t>
  </si>
  <si>
    <t>UCF208 - 4 hole 40mm</t>
  </si>
  <si>
    <t>UCF211- 4 hole 55mm</t>
  </si>
  <si>
    <t>UCF212 - ?</t>
  </si>
  <si>
    <t>?</t>
  </si>
  <si>
    <t>Height</t>
  </si>
  <si>
    <t>Standard</t>
  </si>
  <si>
    <t>Euro door</t>
  </si>
  <si>
    <t>GA360/05GD</t>
  </si>
  <si>
    <t>GA360/09GD</t>
  </si>
  <si>
    <t>GA480/09GD</t>
  </si>
  <si>
    <t>GA4500/05GD</t>
  </si>
  <si>
    <t>Jet 10</t>
  </si>
  <si>
    <t>Meteor 20</t>
  </si>
  <si>
    <t>Gemini 25</t>
  </si>
  <si>
    <t>Apollo 35</t>
  </si>
  <si>
    <t>Mariner 40</t>
  </si>
  <si>
    <t>Vectran 50</t>
  </si>
  <si>
    <t>ORION 55</t>
  </si>
  <si>
    <t>Vega 60</t>
  </si>
  <si>
    <t>Antares 70</t>
  </si>
  <si>
    <t>Sirius 80</t>
  </si>
  <si>
    <t>Jupiter 85</t>
  </si>
  <si>
    <t>Titan 100</t>
  </si>
  <si>
    <t>Taurus 120</t>
  </si>
  <si>
    <t>Wattage</t>
  </si>
  <si>
    <t>DDO 300</t>
  </si>
  <si>
    <t>TA 1/2 RD</t>
  </si>
  <si>
    <t>TA 2/3 RD</t>
  </si>
  <si>
    <t>TA3 RD</t>
  </si>
  <si>
    <t>TA4 RD</t>
  </si>
  <si>
    <t>75mm 22swg, Perforated 8.3kg/sqm</t>
  </si>
  <si>
    <t>75mm Wind 22swg, Perforated 8.3kg/sqm</t>
  </si>
  <si>
    <t>75mm 20 swg, Perforated 10.5kg/sqm</t>
  </si>
  <si>
    <t>75mm Wind 20swg, Perforated 10.5kg/sqm</t>
  </si>
  <si>
    <t>75mm 18swg, Perforated 14kg/sqm</t>
  </si>
  <si>
    <t>75mm Wind 18swg, Perforated 14kg/sqm</t>
  </si>
  <si>
    <t>77t  11.4 kgs/sqm</t>
  </si>
  <si>
    <t>TA5 - RD</t>
  </si>
  <si>
    <t>TA6 - RD</t>
  </si>
  <si>
    <t>18s</t>
  </si>
  <si>
    <t>Lath image</t>
  </si>
  <si>
    <t>95mm Vision  WM95 12kg.sqm</t>
  </si>
  <si>
    <t>Simu</t>
  </si>
  <si>
    <t xml:space="preserve">T845M </t>
  </si>
  <si>
    <t>T960M</t>
  </si>
  <si>
    <t>Stop distance</t>
  </si>
  <si>
    <t>SB image</t>
  </si>
  <si>
    <t>Fixing holes</t>
  </si>
  <si>
    <t>Allowable Bending Stress (MPa)</t>
  </si>
  <si>
    <t>Moment of inertia iy</t>
  </si>
  <si>
    <t>inches</t>
  </si>
  <si>
    <t>127 x 3.2</t>
  </si>
  <si>
    <t>Chain Size</t>
  </si>
  <si>
    <t>Sprocket Size (no. Teeth)</t>
  </si>
  <si>
    <t>Platewheel Size (no. Teeth)</t>
  </si>
  <si>
    <t>5/8"</t>
  </si>
  <si>
    <t>Bore size mm</t>
  </si>
  <si>
    <t>30/40</t>
  </si>
  <si>
    <t>3/4"</t>
  </si>
  <si>
    <t>40/50</t>
  </si>
  <si>
    <t>1"</t>
  </si>
  <si>
    <t>50/60/80</t>
  </si>
  <si>
    <t>1 1/4"</t>
  </si>
  <si>
    <t>60/80</t>
  </si>
  <si>
    <t>Limit turns</t>
  </si>
  <si>
    <t>Limit turn</t>
  </si>
  <si>
    <t>Chain Breaking Strain</t>
  </si>
  <si>
    <t>Pitch (mm)</t>
  </si>
  <si>
    <t>JM150</t>
  </si>
  <si>
    <t>JM500</t>
  </si>
  <si>
    <t>JM750</t>
  </si>
  <si>
    <t>Platewheel Diameter</t>
  </si>
  <si>
    <t>GA10/15RD</t>
  </si>
  <si>
    <t>GA65/15GD</t>
  </si>
  <si>
    <t>GA85/10GD</t>
  </si>
  <si>
    <t>GA140/07GD</t>
  </si>
  <si>
    <t>GA17M/10WRD</t>
  </si>
  <si>
    <t>GA25M/10WRD</t>
  </si>
  <si>
    <t>GA25/15WGD</t>
  </si>
  <si>
    <t>GA45/07WGD</t>
  </si>
  <si>
    <t>Cycles Per Hour</t>
  </si>
  <si>
    <t>Ranger150 3ph</t>
  </si>
  <si>
    <t>Shape</t>
  </si>
  <si>
    <t>Circular</t>
  </si>
  <si>
    <t>Octagonal</t>
  </si>
  <si>
    <t xml:space="preserve">Moment of inertia </t>
  </si>
  <si>
    <t>Stock code</t>
  </si>
  <si>
    <t>70mm</t>
  </si>
  <si>
    <t>70mm Oct</t>
  </si>
  <si>
    <t>60mm Oct</t>
  </si>
  <si>
    <t>60mm</t>
  </si>
  <si>
    <t>70mm 1.5</t>
  </si>
  <si>
    <t>135 Ali</t>
  </si>
  <si>
    <t>180 Ali</t>
  </si>
  <si>
    <t>205 Ali</t>
  </si>
  <si>
    <t>250 Ali</t>
  </si>
  <si>
    <t>300 Ali</t>
  </si>
  <si>
    <t>350 Ali</t>
  </si>
  <si>
    <t>Breaking Strain in n</t>
  </si>
  <si>
    <t>vision percentage</t>
  </si>
  <si>
    <t xml:space="preserve">Penetration </t>
  </si>
  <si>
    <t>Description</t>
  </si>
  <si>
    <t>associated lath</t>
  </si>
  <si>
    <t>material</t>
  </si>
  <si>
    <t>75mm plastic</t>
  </si>
  <si>
    <t>75mm</t>
  </si>
  <si>
    <t>75mm cast</t>
  </si>
  <si>
    <t>plastic</t>
  </si>
  <si>
    <t>steel</t>
  </si>
  <si>
    <t>weight in grams</t>
  </si>
  <si>
    <t>75mm wind</t>
  </si>
  <si>
    <t>77t</t>
  </si>
  <si>
    <t>77t plastic</t>
  </si>
  <si>
    <t>95mm</t>
  </si>
  <si>
    <t>Aluminium</t>
  </si>
  <si>
    <t>100mm</t>
  </si>
  <si>
    <t xml:space="preserve"> to confirm</t>
  </si>
  <si>
    <t>Wind</t>
  </si>
  <si>
    <t>Endlock type</t>
  </si>
  <si>
    <t>Main</t>
  </si>
  <si>
    <t>CD38 perforated</t>
  </si>
  <si>
    <t>CD38 punched</t>
  </si>
  <si>
    <t>75mm 22 swg Brick bond 7.5kg/sqm</t>
  </si>
  <si>
    <t>75mm Wind 22swg Brick bond 7.5kg/sqm</t>
  </si>
  <si>
    <t>75mm  20swg, Brick bond 9.7kg/sqm</t>
  </si>
  <si>
    <t>75mm Wind  20swg, Brick bond 9.7kg/sqm</t>
  </si>
  <si>
    <t>100mm Galv  Insulated 22kg/sqm</t>
  </si>
  <si>
    <t>CD38 punched &amp; glazed</t>
  </si>
  <si>
    <t>CD80 solid</t>
  </si>
  <si>
    <t>CD80 puched</t>
  </si>
  <si>
    <t>CD80 punched and glazed</t>
  </si>
  <si>
    <t>Insulation value</t>
  </si>
  <si>
    <t>none</t>
  </si>
  <si>
    <t>yes</t>
  </si>
  <si>
    <t>Product group</t>
  </si>
  <si>
    <t>Securodoor</t>
  </si>
  <si>
    <t>SecuroShield</t>
  </si>
  <si>
    <t>SecuroGlide</t>
  </si>
  <si>
    <t>AEG/X + REINFORCING ANGLE</t>
  </si>
  <si>
    <t>AEG/R+BOTTOM SLAT HANDLE</t>
  </si>
  <si>
    <t>AEG/R + RUBBER SEAL</t>
  </si>
  <si>
    <t>AEG/DW</t>
  </si>
  <si>
    <t>UPH140</t>
  </si>
  <si>
    <t>UPH240</t>
  </si>
  <si>
    <t>UPH250</t>
  </si>
  <si>
    <t xml:space="preserve">end lock offset </t>
  </si>
  <si>
    <t>MWF05-14-12</t>
  </si>
  <si>
    <t>MWF20-22-12</t>
  </si>
  <si>
    <t>MWF30-28-12</t>
  </si>
  <si>
    <t>MWF30-38-12</t>
  </si>
  <si>
    <t>Ratio</t>
  </si>
  <si>
    <t>CD77 5 Kgs/m2</t>
  </si>
  <si>
    <t>CD90 7 Kgs/m2</t>
  </si>
  <si>
    <t>CD60 9 Kgs/m2</t>
  </si>
  <si>
    <t>CD38 8 Kgs/m2</t>
  </si>
  <si>
    <t>CD150 4 Kgs/m2</t>
  </si>
  <si>
    <t>Manufacturer</t>
  </si>
  <si>
    <t>75mm 20swg, Solid 12.1kg/sqm</t>
  </si>
  <si>
    <t>75mm Wind 20swg Solid 12.1kg/sqm</t>
  </si>
  <si>
    <t>Any cell in red is to be checked</t>
  </si>
  <si>
    <t>75mm  22swg, Solid 9.3kg/sqm</t>
  </si>
  <si>
    <t>75mm Wind  22swg Solid 9.3kg/sqm</t>
  </si>
  <si>
    <t>75mm 18swg, Solid 16 kg/sqm</t>
  </si>
  <si>
    <t>75mm Wind  18swg Solid 16 kg/sqm</t>
  </si>
  <si>
    <t>Carrier strip - 0.5kg at 1090mm</t>
  </si>
  <si>
    <t>95mm ins - 5.38kg at 4160mm</t>
  </si>
  <si>
    <t>95mm bottom - 3.38kg at 4091mm</t>
  </si>
  <si>
    <t>95mm  WM95 13.25kg.sqm</t>
  </si>
  <si>
    <t>WM95 Rail with wireless-rubber 1.54kg/m</t>
  </si>
  <si>
    <t>D rubber 1.64</t>
  </si>
  <si>
    <t>GFA 0.72</t>
  </si>
  <si>
    <t>Triple 0.24</t>
  </si>
  <si>
    <t>SeceuroDoor Traditional (EVO) 75 20g - Tube Motor Shutter</t>
  </si>
  <si>
    <t>YT750SME</t>
  </si>
  <si>
    <t>SeceuroDoor Traditional (EVO) 75 22g - Tube Motor Full Vision Shutter</t>
  </si>
  <si>
    <t>YT752PME</t>
  </si>
  <si>
    <t>SeceuroDoor Traditional (EVO) 75 22g - Tube Motor Shutter</t>
  </si>
  <si>
    <t>YT752SME</t>
  </si>
  <si>
    <t>Level 1 - SeceuroDoor 95 - Insulated Industrial Motor Shutter</t>
  </si>
  <si>
    <t>Y295</t>
  </si>
  <si>
    <t>Level 2 - SeceuroDoor 7502 18g - Industrial Motor Shutter</t>
  </si>
  <si>
    <t>Y758</t>
  </si>
  <si>
    <t>SeceuroDoor 95 - Insulated Industrial Motor Shutter</t>
  </si>
  <si>
    <t>Y195</t>
  </si>
  <si>
    <t>Level 1 - SeceuroDoor Traditional 7501 22g - Spring Operated, Full Vision Shutter</t>
  </si>
  <si>
    <t>YTRAP7501</t>
  </si>
  <si>
    <t>Level 1 - SeceuroDoor Traditional 7501 22g - Spring Operated Shutter</t>
  </si>
  <si>
    <t>YTRAS7501</t>
  </si>
  <si>
    <t>Level 1 - SeceuroDoor Continental 7501 22g - Spring Operated, Full Vision Shutter</t>
  </si>
  <si>
    <t>YCOP7501</t>
  </si>
  <si>
    <t>Level 1 - SeceuroDoor Continental 7501 22g - Spring Operated Shutter</t>
  </si>
  <si>
    <t>YCOS7501</t>
  </si>
  <si>
    <t>Level 1 - SeceuroDoor Traditional 7501 22g - Tube Motor Full Vision Shutter</t>
  </si>
  <si>
    <t>YT752PM7501</t>
  </si>
  <si>
    <t>Level 1 - SeceuroDoor Traditional 7501 22g - Tube Motor Shutter</t>
  </si>
  <si>
    <t>YT752SM7501</t>
  </si>
  <si>
    <t>Level 1 - SeceuroDoor Continental 7501 22g - Tube Motor, Full Vision Shutter</t>
  </si>
  <si>
    <t>YC752PM7501</t>
  </si>
  <si>
    <t>Level 1 - SeceuroDoor Continental 7501 22g - Tube Motor Shutter</t>
  </si>
  <si>
    <t>YC752SM7501</t>
  </si>
  <si>
    <t>SeceuroDoor Traditional 75 22g - Spring Operated, Full Vision Shutter</t>
  </si>
  <si>
    <t>YTRAP</t>
  </si>
  <si>
    <t>SeceuroDoor Traditional 75 22g - Spring Operated Shutter</t>
  </si>
  <si>
    <t>YTRAS</t>
  </si>
  <si>
    <t>SeceuroDoor Continental 75 22g - Spring Operated, Full Vision Shutter</t>
  </si>
  <si>
    <t>YCOP</t>
  </si>
  <si>
    <t>SeceuroDoor Continental 75 22g - Spring Operated Shutter</t>
  </si>
  <si>
    <t>YCOS</t>
  </si>
  <si>
    <t>SeceuroDoor Traditional Plus 75 20g - Tube Motor Shutter</t>
  </si>
  <si>
    <t>YT8750</t>
  </si>
  <si>
    <t>SeceuroDoor Traditional 75 20g - Tube Motor Full Vision Shutter</t>
  </si>
  <si>
    <t>YT750PM</t>
  </si>
  <si>
    <t>SeceuroDoor Traditional 75 20g - Tube Motor Shutter</t>
  </si>
  <si>
    <t>YT750SM</t>
  </si>
  <si>
    <t>SeceuroDoor Traditional 75 22g - Tube Motor Full Vision Shutter</t>
  </si>
  <si>
    <t>YT752PM</t>
  </si>
  <si>
    <t>SeceuroDoor Traditional 75 22g - Tube Motor Shutter</t>
  </si>
  <si>
    <t>YT752SM</t>
  </si>
  <si>
    <t>SeceuroDoor Traditional 77t - Insulated Tube Motor Shutter</t>
  </si>
  <si>
    <t>YT077SM</t>
  </si>
  <si>
    <t>SeceuroDoor Continental 75 20g - Tube Motor Full Vision Shutter</t>
  </si>
  <si>
    <t>YC750PM</t>
  </si>
  <si>
    <t>SeceuroDoor Continental 75 20g - Tube Motor Shutter</t>
  </si>
  <si>
    <t>YC750SM</t>
  </si>
  <si>
    <t>SeceuroDoor Continental 75 22g - Tube Motor, Full Vision Shutter</t>
  </si>
  <si>
    <t>YC752PM</t>
  </si>
  <si>
    <t>SeceuroDoor Continental 75 22g - Tube Motor Shutter</t>
  </si>
  <si>
    <t>YC752SM</t>
  </si>
  <si>
    <t>SeceuroDoor 77c - Insulated Industrial Hand Chain Shutter</t>
  </si>
  <si>
    <t>Y077</t>
  </si>
  <si>
    <t>SeceuroDoor 75c 20g - Industrial Hand Chain Shutter</t>
  </si>
  <si>
    <t>Y750</t>
  </si>
  <si>
    <t>SeceuroDoor 75c 22g - Industrial Hand Chain Shutter</t>
  </si>
  <si>
    <t>Y752</t>
  </si>
  <si>
    <t>SeceuroDoor 100 - Insulated Industrial Motor Shutter</t>
  </si>
  <si>
    <t>Y100</t>
  </si>
  <si>
    <t>SeceuroDoor 77 - Insulated Industrial Motor Shutter</t>
  </si>
  <si>
    <t>SeceuroDoor 75 20g - Industrial Motor Shutter</t>
  </si>
  <si>
    <t>SeceuroDoor 75 22g - Industrial Motor Shutter</t>
  </si>
  <si>
    <t>CODE</t>
  </si>
  <si>
    <t>Lath type</t>
  </si>
  <si>
    <t>Guide type</t>
  </si>
  <si>
    <t>G65s</t>
  </si>
  <si>
    <t>G65w</t>
  </si>
  <si>
    <t>G100s</t>
  </si>
  <si>
    <t>G100w</t>
  </si>
  <si>
    <t>80 wind</t>
  </si>
  <si>
    <t>G80w</t>
  </si>
  <si>
    <t>Notes</t>
  </si>
  <si>
    <t>Reveal offsets</t>
  </si>
  <si>
    <t>width</t>
  </si>
  <si>
    <t>height</t>
  </si>
  <si>
    <t>qty</t>
  </si>
  <si>
    <t>weight</t>
  </si>
  <si>
    <t>m/2</t>
  </si>
  <si>
    <t>Product code</t>
  </si>
  <si>
    <t>Comments</t>
  </si>
  <si>
    <t>Ranger 90 1ph 19-57 1/2"</t>
  </si>
  <si>
    <t>Plate bore</t>
  </si>
  <si>
    <t>Sprokcket bore</t>
  </si>
  <si>
    <t>MT209M1</t>
  </si>
  <si>
    <t>Ranger 90 3 Phase Kit (No Controls)</t>
  </si>
  <si>
    <t>EACH</t>
  </si>
  <si>
    <t>MT259M1</t>
  </si>
  <si>
    <t>Ranger 70 1~ Phase Motor (70Nm/32RPM)</t>
  </si>
  <si>
    <t>MT273M1</t>
  </si>
  <si>
    <t>Ranger 150 3phase</t>
  </si>
  <si>
    <t>MT280M8</t>
  </si>
  <si>
    <t>Ranger Fi 140/80 240/415</t>
  </si>
  <si>
    <t>Ranger150 3ph 12-57 5/8"</t>
  </si>
  <si>
    <t>Ranger220 3ph 12-57 5/8"</t>
  </si>
  <si>
    <t>Ranger220 3ph 15-57 5/8"</t>
  </si>
  <si>
    <t>230.54mm</t>
  </si>
  <si>
    <t>288.18mm</t>
  </si>
  <si>
    <t>Plate diameter</t>
  </si>
  <si>
    <t>345.81mm</t>
  </si>
  <si>
    <t>Chain Breaking Strain in newtons</t>
  </si>
  <si>
    <t>Ranger 90 3ph 12-57 1/2"</t>
  </si>
  <si>
    <t>%</t>
  </si>
  <si>
    <t>Test weight in n</t>
  </si>
  <si>
    <t>axle diameter</t>
  </si>
  <si>
    <t>Chain pull in N</t>
  </si>
  <si>
    <t>Ranger 90 1ph 15-57 1/2"</t>
  </si>
  <si>
    <t>max m2</t>
  </si>
  <si>
    <t>Ranger 70 1ph 19-57 1/2"</t>
  </si>
  <si>
    <t>Motor Total Length</t>
  </si>
  <si>
    <t>spigot plate</t>
  </si>
  <si>
    <t>1.5mm thick</t>
  </si>
  <si>
    <t>3mm shoulder, 18mm pin length total</t>
  </si>
  <si>
    <t>bearing plate</t>
  </si>
  <si>
    <t>3mm thick, 16mm bearing bracket stepoff</t>
  </si>
  <si>
    <t>over cap thickness 3mm</t>
  </si>
  <si>
    <t>endplate</t>
  </si>
  <si>
    <t>bearing bracket</t>
  </si>
  <si>
    <t>dummy cap</t>
  </si>
  <si>
    <t>motor penetration</t>
  </si>
  <si>
    <t>motor head</t>
  </si>
  <si>
    <t>SWS Code</t>
  </si>
  <si>
    <t>MT417M3</t>
  </si>
  <si>
    <t>MT426M3</t>
  </si>
  <si>
    <t>NO CODE</t>
  </si>
  <si>
    <t>MT435M3</t>
  </si>
  <si>
    <t>MT450M3</t>
  </si>
  <si>
    <t>MT465M3</t>
  </si>
  <si>
    <t>MT475M3</t>
  </si>
  <si>
    <t>MT410M3</t>
  </si>
  <si>
    <t>MT315L1/R1 L3/R3</t>
  </si>
  <si>
    <t>MT350L1/R1 L3/R3</t>
  </si>
  <si>
    <t>MT375L1/R1 L3/ R3</t>
  </si>
  <si>
    <t>MT205M2</t>
  </si>
  <si>
    <t>MT206M1</t>
  </si>
  <si>
    <t>MT207M1</t>
  </si>
  <si>
    <t>MT208M1</t>
  </si>
  <si>
    <t>MT236M1</t>
  </si>
  <si>
    <t>MT238M1</t>
  </si>
  <si>
    <t>MT239M1</t>
  </si>
  <si>
    <t>MT240M7</t>
  </si>
  <si>
    <t>MT241M1</t>
  </si>
  <si>
    <t>MT242M1</t>
  </si>
  <si>
    <t>MT260M1</t>
  </si>
  <si>
    <t>MT235M2</t>
  </si>
  <si>
    <t>MT235M1</t>
  </si>
  <si>
    <t>MT251GD</t>
  </si>
  <si>
    <t>MT237M1</t>
  </si>
  <si>
    <t>min axle diameter</t>
  </si>
  <si>
    <t>Ranger150 3ph 19-57 1/2"</t>
  </si>
  <si>
    <t>Ranger 90 3ph 19-57 1/2"</t>
  </si>
  <si>
    <t>Ranger 90 3ph 15-57 1/2"</t>
  </si>
  <si>
    <t>Usage type</t>
  </si>
  <si>
    <t>Hi speed</t>
  </si>
  <si>
    <t>SI 25V.80 FI</t>
  </si>
  <si>
    <t>SI 40.40 FI</t>
  </si>
  <si>
    <t>SI 45.60 FI</t>
  </si>
  <si>
    <t>SI 50.80 FI</t>
  </si>
  <si>
    <t>SI 55.20 FI</t>
  </si>
  <si>
    <t>SI 55.40 FI</t>
  </si>
  <si>
    <t>SI 75.20 FI</t>
  </si>
  <si>
    <t>SI 75.45 FI</t>
  </si>
  <si>
    <t>SI 100.30 FI</t>
  </si>
  <si>
    <t>SI 140.20 FI</t>
  </si>
  <si>
    <t>SI 25HC.15</t>
  </si>
  <si>
    <t>Hi usage</t>
  </si>
  <si>
    <t>SI 40HCV.15</t>
  </si>
  <si>
    <t>SI 40.24</t>
  </si>
  <si>
    <t>SI 55HCV.15</t>
  </si>
  <si>
    <t>SI 60.24</t>
  </si>
  <si>
    <t>SI 75.24</t>
  </si>
  <si>
    <t>SI 100.24</t>
  </si>
  <si>
    <t>JM200</t>
  </si>
  <si>
    <t>JM1000</t>
  </si>
  <si>
    <t>JM1500</t>
  </si>
  <si>
    <t>JM2200</t>
  </si>
  <si>
    <t>F100</t>
  </si>
  <si>
    <t>F160</t>
  </si>
  <si>
    <t>MT280M7</t>
  </si>
  <si>
    <t>MT280M3</t>
  </si>
  <si>
    <t>Price for ref</t>
  </si>
  <si>
    <t>W370c</t>
  </si>
  <si>
    <t>-</t>
  </si>
  <si>
    <t>T-Rail  with D-rubber 5.34kg/m</t>
  </si>
  <si>
    <t>L-Rail with wireless-rubber 3.32kg/m</t>
  </si>
  <si>
    <t>77t with triple chamber rubber 2kg/m</t>
  </si>
  <si>
    <t>West Mercia</t>
  </si>
  <si>
    <t>75mm 20g</t>
  </si>
  <si>
    <t>75mm 22g</t>
  </si>
  <si>
    <t>90mm</t>
  </si>
  <si>
    <t>CRF</t>
  </si>
  <si>
    <t>75mm 18g</t>
  </si>
  <si>
    <t>75mm 22g perf</t>
  </si>
  <si>
    <t>Class</t>
  </si>
  <si>
    <t>Angle thickness</t>
  </si>
  <si>
    <t>Guide</t>
  </si>
  <si>
    <t>Lath</t>
  </si>
  <si>
    <t>95mm  WM95 (Zinc Ali) 11.9kg.sqm</t>
  </si>
  <si>
    <t>Ranger150 3ph 18-57 5/8"</t>
  </si>
  <si>
    <t>Disc size</t>
  </si>
  <si>
    <t>10 3/4" 3g</t>
  </si>
  <si>
    <t>4" 16 g</t>
  </si>
  <si>
    <t>4" 10g</t>
  </si>
  <si>
    <t>5" 10g</t>
  </si>
  <si>
    <t>5.5" 10g</t>
  </si>
  <si>
    <t>5.5" 6g</t>
  </si>
  <si>
    <t>6" 6g</t>
  </si>
  <si>
    <t>7 5/8th" 3g</t>
  </si>
  <si>
    <t>ax134r0</t>
  </si>
  <si>
    <t>ax133r0</t>
  </si>
  <si>
    <t>8 5/8" 3g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</si>
</sst>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4"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color rgb="FF1A1C1E"/>
      <name val="Calibri"/>
      <family val="2"/>
      <scheme val="minor"/>
    </font>
    <font>
      <sz val="11"/>
      <name val="Arial"/>
      <family val="2"/>
    </font>
    <font>
      <i/>
      <sz val="10"/>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000000"/>
      <name val="Calibri"/>
      <family val="2"/>
    </font>
  </fonts>
  <fills count="14">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EE0000"/>
        <bgColor indexed="64"/>
      </patternFill>
    </fill>
    <fill>
      <patternFill patternType="solid">
        <fgColor rgb="FFFF0000"/>
        <bgColor indexed="64"/>
      </patternFill>
    </fill>
    <fill>
      <patternFill patternType="solid">
        <fgColor rgb="FFFFFF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6" tint="0.59999389629810485"/>
        <bgColor indexed="64"/>
      </patternFill>
    </fill>
    <fill>
      <patternFill patternType="solid">
        <fgColor rgb="FFFFC00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rgb="FFD0D7E5"/>
      </left>
      <right style="thin">
        <color rgb="FFD0D7E5"/>
      </right>
      <top style="thin">
        <color rgb="FFD0D7E5"/>
      </top>
      <bottom style="thin">
        <color rgb="FFD0D7E5"/>
      </bottom>
      <diagonal/>
    </border>
  </borders>
  <cellStyleXfs count="4">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cellStyleXfs>
  <cellXfs count="122">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1" fillId="0" borderId="0" xfId="0" applyFont="1"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6" fillId="0" borderId="0" xfId="0" applyFont="1" applyAlignment="1">
      <alignment vertical="center" wrapText="1"/>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1" fontId="0" fillId="0" borderId="0" xfId="0" applyNumberFormat="1"/>
    <xf numFmtId="0" fontId="3" fillId="0" borderId="0" xfId="2" applyFont="1" applyAlignment="1" applyProtection="1">
      <alignment horizontal="left" vertical="center"/>
      <protection hidden="1"/>
    </xf>
    <xf numFmtId="0" fontId="3" fillId="0" borderId="0" xfId="2" applyFont="1" applyAlignment="1" applyProtection="1">
      <alignment horizontal="center" vertical="center" wrapText="1"/>
      <protection hidden="1"/>
    </xf>
    <xf numFmtId="0" fontId="3" fillId="0" borderId="0" xfId="0" applyFont="1" applyAlignment="1" applyProtection="1">
      <alignment horizontal="left"/>
      <protection hidden="1"/>
    </xf>
    <xf numFmtId="0" fontId="3" fillId="0" borderId="0" xfId="1" applyFont="1" applyFill="1" applyBorder="1" applyAlignment="1" applyProtection="1">
      <alignment horizontal="center"/>
      <protection hidden="1"/>
    </xf>
    <xf numFmtId="0" fontId="3" fillId="0" borderId="0" xfId="0" applyFont="1" applyAlignment="1">
      <alignment horizontal="center"/>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7"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0" fillId="0" borderId="0" xfId="0" applyAlignment="1">
      <alignment vertical="center" wrapText="1"/>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16" fillId="3" borderId="0" xfId="0" applyFont="1" applyFill="1" applyAlignment="1">
      <alignment horizontal="center" vertical="center" wrapText="1"/>
    </xf>
    <xf numFmtId="0" fontId="0" fillId="0" borderId="2" xfId="0" applyBorder="1" applyAlignment="1">
      <alignment horizontal="center" vertical="center"/>
    </xf>
    <xf numFmtId="0" fontId="17" fillId="0" borderId="0" xfId="0" applyFont="1" applyAlignment="1">
      <alignment horizontal="center"/>
    </xf>
    <xf numFmtId="0" fontId="18" fillId="0" borderId="0" xfId="0" applyFont="1" applyAlignment="1">
      <alignment horizontal="center"/>
    </xf>
    <xf numFmtId="0" fontId="0" fillId="8" borderId="0" xfId="0" applyFill="1" applyAlignment="1">
      <alignment horizontal="left" vertical="center"/>
    </xf>
    <xf numFmtId="0" fontId="0" fillId="8" borderId="0" xfId="0" applyFill="1" applyAlignment="1">
      <alignment horizontal="center" vertical="center"/>
    </xf>
    <xf numFmtId="0" fontId="0" fillId="8" borderId="0" xfId="0" applyFill="1"/>
    <xf numFmtId="0" fontId="6" fillId="0" borderId="0" xfId="0" applyFont="1"/>
    <xf numFmtId="0" fontId="0" fillId="7" borderId="0" xfId="0" applyFill="1" applyAlignment="1">
      <alignment horizontal="left"/>
    </xf>
    <xf numFmtId="0" fontId="0" fillId="7" borderId="0" xfId="0" applyFill="1" applyAlignment="1">
      <alignment horizontal="center"/>
    </xf>
    <xf numFmtId="0" fontId="0" fillId="0" borderId="0" xfId="0" applyAlignment="1">
      <alignment horizontal="center" wrapText="1"/>
    </xf>
    <xf numFmtId="0" fontId="19" fillId="0" borderId="0" xfId="0" applyFont="1" applyAlignment="1">
      <alignment horizontal="center" vertical="center"/>
    </xf>
    <xf numFmtId="0" fontId="19" fillId="0" borderId="0" xfId="0" applyFont="1" applyAlignment="1">
      <alignment horizontal="center"/>
    </xf>
    <xf numFmtId="0" fontId="19" fillId="0" borderId="0" xfId="0" applyFont="1"/>
    <xf numFmtId="0" fontId="0" fillId="8" borderId="0" xfId="0" applyFill="1" applyAlignment="1">
      <alignment horizontal="center"/>
    </xf>
    <xf numFmtId="0" fontId="0" fillId="7" borderId="0" xfId="0" applyFill="1" applyAlignment="1">
      <alignment horizontal="center" vertical="center"/>
    </xf>
    <xf numFmtId="0" fontId="5" fillId="7" borderId="1" xfId="1" applyFont="1" applyFill="1" applyBorder="1" applyAlignment="1" applyProtection="1">
      <alignment horizontal="center"/>
      <protection hidden="1"/>
    </xf>
    <xf numFmtId="0" fontId="0" fillId="7" borderId="1" xfId="0" applyFill="1" applyBorder="1"/>
    <xf numFmtId="2" fontId="5" fillId="7" borderId="1" xfId="0" applyNumberFormat="1" applyFont="1" applyFill="1" applyBorder="1" applyAlignment="1">
      <alignment horizontal="center" vertical="center"/>
    </xf>
    <xf numFmtId="0" fontId="0" fillId="9" borderId="0" xfId="0" applyFill="1"/>
    <xf numFmtId="0" fontId="0" fillId="0" borderId="0" xfId="0" applyAlignment="1">
      <alignment vertical="center"/>
    </xf>
    <xf numFmtId="0" fontId="20" fillId="0" borderId="0" xfId="0" applyFont="1" applyAlignment="1">
      <alignment vertical="center"/>
    </xf>
    <xf numFmtId="0" fontId="0" fillId="10" borderId="1" xfId="0" applyFill="1" applyBorder="1"/>
    <xf numFmtId="0" fontId="0" fillId="10" borderId="1" xfId="0" applyFill="1" applyBorder="1" applyAlignment="1">
      <alignment horizontal="center"/>
    </xf>
    <xf numFmtId="0" fontId="0" fillId="10" borderId="0" xfId="0" applyFill="1" applyAlignment="1">
      <alignment horizontal="center"/>
    </xf>
    <xf numFmtId="0" fontId="0" fillId="10" borderId="0" xfId="0" applyFill="1"/>
    <xf numFmtId="0" fontId="19" fillId="10" borderId="0" xfId="0" applyFont="1" applyFill="1"/>
    <xf numFmtId="0" fontId="5" fillId="10" borderId="1" xfId="0" applyFont="1" applyFill="1" applyBorder="1" applyAlignment="1" applyProtection="1">
      <alignment horizontal="left"/>
      <protection hidden="1"/>
    </xf>
    <xf numFmtId="0" fontId="5" fillId="10" borderId="1" xfId="0" applyFont="1" applyFill="1" applyBorder="1" applyAlignment="1">
      <alignment horizontal="center"/>
    </xf>
    <xf numFmtId="2" fontId="5" fillId="10" borderId="1" xfId="0" applyNumberFormat="1" applyFont="1" applyFill="1" applyBorder="1" applyAlignment="1">
      <alignment horizontal="center" vertical="center"/>
    </xf>
    <xf numFmtId="0" fontId="5" fillId="10" borderId="1" xfId="1" applyFont="1" applyFill="1" applyBorder="1" applyAlignment="1" applyProtection="1">
      <alignment horizontal="center"/>
      <protection hidden="1"/>
    </xf>
    <xf numFmtId="0" fontId="5" fillId="10" borderId="0" xfId="1" applyFont="1" applyFill="1" applyBorder="1" applyAlignment="1" applyProtection="1">
      <alignment horizontal="center"/>
      <protection hidden="1"/>
    </xf>
    <xf numFmtId="0" fontId="21" fillId="11" borderId="0" xfId="0" applyFont="1" applyFill="1" applyAlignment="1">
      <alignment vertical="center" wrapText="1"/>
    </xf>
    <xf numFmtId="0" fontId="0" fillId="11" borderId="0" xfId="0" applyFill="1"/>
    <xf numFmtId="0" fontId="22" fillId="11" borderId="0" xfId="0" applyFont="1" applyFill="1" applyAlignment="1">
      <alignment horizontal="center" vertical="center" wrapText="1"/>
    </xf>
    <xf numFmtId="0" fontId="23" fillId="12" borderId="3" xfId="0" applyFont="1" applyFill="1" applyBorder="1" applyAlignment="1">
      <alignment vertical="center" wrapText="1"/>
    </xf>
    <xf numFmtId="0" fontId="23" fillId="12" borderId="3" xfId="0" applyFont="1" applyFill="1" applyBorder="1" applyAlignment="1">
      <alignment horizontal="right" vertical="center" wrapText="1"/>
    </xf>
    <xf numFmtId="165" fontId="6" fillId="0" borderId="0" xfId="0" applyNumberFormat="1" applyFont="1" applyAlignment="1">
      <alignment horizontal="center"/>
    </xf>
    <xf numFmtId="0" fontId="6" fillId="3" borderId="1" xfId="0" applyFont="1" applyFill="1" applyBorder="1" applyAlignment="1">
      <alignment wrapText="1"/>
    </xf>
    <xf numFmtId="0" fontId="0" fillId="9" borderId="0" xfId="0" applyFill="1" applyAlignment="1">
      <alignment horizontal="center"/>
    </xf>
    <xf numFmtId="1" fontId="0" fillId="0" borderId="0" xfId="0" applyNumberFormat="1" applyAlignment="1">
      <alignment horizontal="center"/>
    </xf>
    <xf numFmtId="1" fontId="0" fillId="9" borderId="0" xfId="0" applyNumberFormat="1" applyFill="1" applyAlignment="1">
      <alignment horizontal="center"/>
    </xf>
    <xf numFmtId="164" fontId="0" fillId="0" borderId="0" xfId="0" applyNumberFormat="1" applyAlignment="1">
      <alignment horizontal="center"/>
    </xf>
    <xf numFmtId="164" fontId="0" fillId="9" borderId="0" xfId="0" applyNumberFormat="1" applyFill="1" applyAlignment="1">
      <alignment horizontal="center"/>
    </xf>
    <xf numFmtId="164" fontId="0" fillId="10" borderId="0" xfId="0" applyNumberFormat="1" applyFill="1" applyAlignment="1">
      <alignment horizontal="center"/>
    </xf>
    <xf numFmtId="0" fontId="0" fillId="3" borderId="0" xfId="0" applyFill="1" applyAlignment="1">
      <alignment horizontal="center" vertical="center"/>
    </xf>
    <xf numFmtId="0" fontId="0" fillId="7" borderId="0" xfId="0" applyFill="1" applyAlignment="1">
      <alignment horizontal="left" vertical="center"/>
    </xf>
    <xf numFmtId="2" fontId="0" fillId="7" borderId="0" xfId="0" applyNumberFormat="1" applyFill="1" applyAlignment="1">
      <alignment horizontal="center" vertical="center"/>
    </xf>
    <xf numFmtId="44" fontId="0" fillId="0" borderId="0" xfId="3" applyFont="1" applyAlignment="1">
      <alignment wrapText="1"/>
    </xf>
    <xf numFmtId="44" fontId="0" fillId="0" borderId="0" xfId="3" applyFont="1"/>
    <xf numFmtId="44" fontId="0" fillId="7" borderId="0" xfId="3" applyFont="1" applyFill="1"/>
    <xf numFmtId="44" fontId="0" fillId="0" borderId="0" xfId="3" applyFont="1" applyAlignment="1">
      <alignment horizontal="left" vertical="center"/>
    </xf>
    <xf numFmtId="44" fontId="0" fillId="8" borderId="0" xfId="3" applyFont="1" applyFill="1"/>
    <xf numFmtId="44" fontId="0" fillId="0" borderId="0" xfId="0" applyNumberFormat="1"/>
    <xf numFmtId="164" fontId="0" fillId="7" borderId="0" xfId="0" applyNumberFormat="1" applyFill="1" applyAlignment="1">
      <alignment horizontal="center"/>
    </xf>
    <xf numFmtId="1" fontId="0" fillId="7" borderId="0" xfId="0" applyNumberFormat="1" applyFill="1" applyAlignment="1">
      <alignment horizontal="center"/>
    </xf>
    <xf numFmtId="0" fontId="0" fillId="13" borderId="0" xfId="0" applyFill="1" applyAlignment="1">
      <alignment horizontal="center"/>
    </xf>
    <xf numFmtId="0" fontId="0" fillId="0" borderId="0" xfId="0" applyAlignment="1">
      <alignment horizontal="center"/>
    </xf>
    <xf numFmtId="0" fontId="0" fillId="0" borderId="2" xfId="0" applyFill="1" applyBorder="1" applyAlignment="1">
      <alignment horizontal="center" vertical="center"/>
    </xf>
    <xf numFmtId="0" fontId="0" fillId="0" borderId="1" xfId="0" applyFill="1" applyBorder="1" applyAlignment="1">
      <alignment horizontal="center" vertical="center"/>
    </xf>
    <xf numFmtId="0" fontId="7" fillId="0" borderId="1" xfId="0" applyFont="1" applyFill="1" applyBorder="1" applyAlignment="1">
      <alignment horizontal="center" vertical="center"/>
    </xf>
    <xf numFmtId="0" fontId="0" fillId="0" borderId="0" xfId="0" applyFill="1"/>
    <xf numFmtId="0" fontId="0" fillId="0" borderId="0" xfId="0" applyFill="1" applyAlignment="1">
      <alignment horizontal="center"/>
    </xf>
  </cellXfs>
  <cellStyles count="4">
    <cellStyle name="20% - Accent1 2" xfId="1" xr:uid="{4B6C72F7-C4CA-450E-9C13-94CEF72F8B8D}"/>
    <cellStyle name="Currency" xfId="3" builtinId="4"/>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1" Type="http://schemas.openxmlformats.org/officeDocument/2006/relationships/image" Target="../media/image17.png"/></Relationships>
</file>

<file path=xl/drawings/_rels/drawing3.xml.rels><?xml version="1.0" encoding="UTF-8" standalone="yes"?>
<Relationships xmlns="http://schemas.openxmlformats.org/package/2006/relationships"><Relationship Id="rId1" Type="http://schemas.openxmlformats.org/officeDocument/2006/relationships/image" Target="../media/image18.png"/></Relationships>
</file>

<file path=xl/drawings/_rels/drawing4.xml.rels><?xml version="1.0" encoding="UTF-8" standalone="yes"?>
<Relationships xmlns="http://schemas.openxmlformats.org/package/2006/relationships"><Relationship Id="rId2" Type="http://schemas.openxmlformats.org/officeDocument/2006/relationships/image" Target="../media/image20.png"/><Relationship Id="rId1" Type="http://schemas.openxmlformats.org/officeDocument/2006/relationships/image" Target="../media/image19.png"/></Relationships>
</file>

<file path=xl/drawings/_rels/drawing5.xml.rels><?xml version="1.0" encoding="UTF-8" standalone="yes"?>
<Relationships xmlns="http://schemas.openxmlformats.org/package/2006/relationships"><Relationship Id="rId8" Type="http://schemas.openxmlformats.org/officeDocument/2006/relationships/image" Target="../media/image28.png"/><Relationship Id="rId3" Type="http://schemas.openxmlformats.org/officeDocument/2006/relationships/image" Target="../media/image23.png"/><Relationship Id="rId7" Type="http://schemas.openxmlformats.org/officeDocument/2006/relationships/image" Target="../media/image27.png"/><Relationship Id="rId2" Type="http://schemas.openxmlformats.org/officeDocument/2006/relationships/image" Target="../media/image22.png"/><Relationship Id="rId1" Type="http://schemas.openxmlformats.org/officeDocument/2006/relationships/image" Target="../media/image21.png"/><Relationship Id="rId6" Type="http://schemas.openxmlformats.org/officeDocument/2006/relationships/image" Target="../media/image26.png"/><Relationship Id="rId5" Type="http://schemas.openxmlformats.org/officeDocument/2006/relationships/image" Target="../media/image25.png"/><Relationship Id="rId4" Type="http://schemas.openxmlformats.org/officeDocument/2006/relationships/image" Target="../media/image24.png"/></Relationships>
</file>

<file path=xl/drawings/drawing1.xml><?xml version="1.0" encoding="utf-8"?>
<xdr:wsDr xmlns:xdr="http://schemas.openxmlformats.org/drawingml/2006/spreadsheetDrawing" xmlns:a="http://schemas.openxmlformats.org/drawingml/2006/main">
  <xdr:twoCellAnchor editAs="oneCell">
    <xdr:from>
      <xdr:col>13</xdr:col>
      <xdr:colOff>69953</xdr:colOff>
      <xdr:row>1</xdr:row>
      <xdr:rowOff>0</xdr:rowOff>
    </xdr:from>
    <xdr:to>
      <xdr:col>13</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13</xdr:col>
      <xdr:colOff>95250</xdr:colOff>
      <xdr:row>3</xdr:row>
      <xdr:rowOff>44450</xdr:rowOff>
    </xdr:from>
    <xdr:to>
      <xdr:col>13</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13</xdr:col>
      <xdr:colOff>82550</xdr:colOff>
      <xdr:row>5</xdr:row>
      <xdr:rowOff>31750</xdr:rowOff>
    </xdr:from>
    <xdr:to>
      <xdr:col>13</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13</xdr:col>
      <xdr:colOff>153306</xdr:colOff>
      <xdr:row>24</xdr:row>
      <xdr:rowOff>1815</xdr:rowOff>
    </xdr:from>
    <xdr:to>
      <xdr:col>13</xdr:col>
      <xdr:colOff>529157</xdr:colOff>
      <xdr:row>24</xdr:row>
      <xdr:rowOff>478065</xdr:rowOff>
    </xdr:to>
    <xdr:pic>
      <xdr:nvPicPr>
        <xdr:cNvPr id="19" name="Picture 18">
          <a:extLst>
            <a:ext uri="{FF2B5EF4-FFF2-40B4-BE49-F238E27FC236}">
              <a16:creationId xmlns:a16="http://schemas.microsoft.com/office/drawing/2014/main" id="{FFAB9CE5-2A6A-5480-88C8-DE17F1AB0591}"/>
            </a:ext>
          </a:extLst>
        </xdr:cNvPr>
        <xdr:cNvPicPr>
          <a:picLocks noChangeAspect="1"/>
        </xdr:cNvPicPr>
      </xdr:nvPicPr>
      <xdr:blipFill>
        <a:blip xmlns:r="http://schemas.openxmlformats.org/officeDocument/2006/relationships" r:embed="rId2"/>
        <a:stretch>
          <a:fillRect/>
        </a:stretch>
      </xdr:blipFill>
      <xdr:spPr>
        <a:xfrm>
          <a:off x="7671706" y="11170558"/>
          <a:ext cx="375851" cy="476250"/>
        </a:xfrm>
        <a:prstGeom prst="rect">
          <a:avLst/>
        </a:prstGeom>
      </xdr:spPr>
    </xdr:pic>
    <xdr:clientData/>
  </xdr:twoCellAnchor>
  <xdr:twoCellAnchor editAs="oneCell">
    <xdr:from>
      <xdr:col>13</xdr:col>
      <xdr:colOff>88900</xdr:colOff>
      <xdr:row>23</xdr:row>
      <xdr:rowOff>19050</xdr:rowOff>
    </xdr:from>
    <xdr:to>
      <xdr:col>13</xdr:col>
      <xdr:colOff>574641</xdr:colOff>
      <xdr:row>23</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3"/>
        <a:stretch>
          <a:fillRect/>
        </a:stretch>
      </xdr:blipFill>
      <xdr:spPr>
        <a:xfrm>
          <a:off x="7600950" y="12204700"/>
          <a:ext cx="485741" cy="463550"/>
        </a:xfrm>
        <a:prstGeom prst="rect">
          <a:avLst/>
        </a:prstGeom>
      </xdr:spPr>
    </xdr:pic>
    <xdr:clientData/>
  </xdr:twoCellAnchor>
  <xdr:twoCellAnchor editAs="oneCell">
    <xdr:from>
      <xdr:col>13</xdr:col>
      <xdr:colOff>146050</xdr:colOff>
      <xdr:row>22</xdr:row>
      <xdr:rowOff>6351</xdr:rowOff>
    </xdr:from>
    <xdr:to>
      <xdr:col>13</xdr:col>
      <xdr:colOff>521901</xdr:colOff>
      <xdr:row>22</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2"/>
        <a:stretch>
          <a:fillRect/>
        </a:stretch>
      </xdr:blipFill>
      <xdr:spPr>
        <a:xfrm>
          <a:off x="7658100" y="11684001"/>
          <a:ext cx="375851" cy="476250"/>
        </a:xfrm>
        <a:prstGeom prst="rect">
          <a:avLst/>
        </a:prstGeom>
      </xdr:spPr>
    </xdr:pic>
    <xdr:clientData/>
  </xdr:twoCellAnchor>
  <xdr:twoCellAnchor editAs="oneCell">
    <xdr:from>
      <xdr:col>13</xdr:col>
      <xdr:colOff>141765</xdr:colOff>
      <xdr:row>26</xdr:row>
      <xdr:rowOff>12701</xdr:rowOff>
    </xdr:from>
    <xdr:to>
      <xdr:col>13</xdr:col>
      <xdr:colOff>490964</xdr:colOff>
      <xdr:row>26</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13</xdr:col>
      <xdr:colOff>55307</xdr:colOff>
      <xdr:row>15</xdr:row>
      <xdr:rowOff>66571</xdr:rowOff>
    </xdr:from>
    <xdr:to>
      <xdr:col>13</xdr:col>
      <xdr:colOff>572637</xdr:colOff>
      <xdr:row>15</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13</xdr:col>
      <xdr:colOff>45884</xdr:colOff>
      <xdr:row>16</xdr:row>
      <xdr:rowOff>51004</xdr:rowOff>
    </xdr:from>
    <xdr:to>
      <xdr:col>13</xdr:col>
      <xdr:colOff>563214</xdr:colOff>
      <xdr:row>16</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13</xdr:col>
      <xdr:colOff>44655</xdr:colOff>
      <xdr:row>17</xdr:row>
      <xdr:rowOff>62066</xdr:rowOff>
    </xdr:from>
    <xdr:to>
      <xdr:col>13</xdr:col>
      <xdr:colOff>561985</xdr:colOff>
      <xdr:row>17</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13</xdr:col>
      <xdr:colOff>45474</xdr:colOff>
      <xdr:row>18</xdr:row>
      <xdr:rowOff>54692</xdr:rowOff>
    </xdr:from>
    <xdr:to>
      <xdr:col>13</xdr:col>
      <xdr:colOff>562804</xdr:colOff>
      <xdr:row>18</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13</xdr:col>
      <xdr:colOff>71892</xdr:colOff>
      <xdr:row>8</xdr:row>
      <xdr:rowOff>29723</xdr:rowOff>
    </xdr:from>
    <xdr:to>
      <xdr:col>13</xdr:col>
      <xdr:colOff>559339</xdr:colOff>
      <xdr:row>8</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13</xdr:col>
      <xdr:colOff>74054</xdr:colOff>
      <xdr:row>10</xdr:row>
      <xdr:rowOff>31885</xdr:rowOff>
    </xdr:from>
    <xdr:to>
      <xdr:col>13</xdr:col>
      <xdr:colOff>561501</xdr:colOff>
      <xdr:row>10</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13</xdr:col>
      <xdr:colOff>78918</xdr:colOff>
      <xdr:row>12</xdr:row>
      <xdr:rowOff>34047</xdr:rowOff>
    </xdr:from>
    <xdr:to>
      <xdr:col>13</xdr:col>
      <xdr:colOff>566365</xdr:colOff>
      <xdr:row>12</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13</xdr:col>
      <xdr:colOff>84720</xdr:colOff>
      <xdr:row>20</xdr:row>
      <xdr:rowOff>43233</xdr:rowOff>
    </xdr:from>
    <xdr:to>
      <xdr:col>13</xdr:col>
      <xdr:colOff>512293</xdr:colOff>
      <xdr:row>20</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13</xdr:col>
      <xdr:colOff>82551</xdr:colOff>
      <xdr:row>2</xdr:row>
      <xdr:rowOff>25401</xdr:rowOff>
    </xdr:from>
    <xdr:to>
      <xdr:col>13</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13</xdr:col>
      <xdr:colOff>120650</xdr:colOff>
      <xdr:row>4</xdr:row>
      <xdr:rowOff>38100</xdr:rowOff>
    </xdr:from>
    <xdr:to>
      <xdr:col>13</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13</xdr:col>
      <xdr:colOff>95250</xdr:colOff>
      <xdr:row>6</xdr:row>
      <xdr:rowOff>25400</xdr:rowOff>
    </xdr:from>
    <xdr:to>
      <xdr:col>13</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13</xdr:col>
      <xdr:colOff>86448</xdr:colOff>
      <xdr:row>9</xdr:row>
      <xdr:rowOff>38100</xdr:rowOff>
    </xdr:from>
    <xdr:to>
      <xdr:col>13</xdr:col>
      <xdr:colOff>558799</xdr:colOff>
      <xdr:row>9</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13</xdr:col>
      <xdr:colOff>92798</xdr:colOff>
      <xdr:row>11</xdr:row>
      <xdr:rowOff>44450</xdr:rowOff>
    </xdr:from>
    <xdr:to>
      <xdr:col>13</xdr:col>
      <xdr:colOff>565149</xdr:colOff>
      <xdr:row>11</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13</xdr:col>
      <xdr:colOff>99148</xdr:colOff>
      <xdr:row>13</xdr:row>
      <xdr:rowOff>50800</xdr:rowOff>
    </xdr:from>
    <xdr:to>
      <xdr:col>13</xdr:col>
      <xdr:colOff>571499</xdr:colOff>
      <xdr:row>13</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13</xdr:col>
      <xdr:colOff>83039</xdr:colOff>
      <xdr:row>39</xdr:row>
      <xdr:rowOff>24424</xdr:rowOff>
    </xdr:from>
    <xdr:to>
      <xdr:col>13</xdr:col>
      <xdr:colOff>510612</xdr:colOff>
      <xdr:row>39</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13</xdr:col>
      <xdr:colOff>185987</xdr:colOff>
      <xdr:row>37</xdr:row>
      <xdr:rowOff>50800</xdr:rowOff>
    </xdr:from>
    <xdr:to>
      <xdr:col>13</xdr:col>
      <xdr:colOff>585669</xdr:colOff>
      <xdr:row>37</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13</xdr:col>
      <xdr:colOff>107950</xdr:colOff>
      <xdr:row>34</xdr:row>
      <xdr:rowOff>25924</xdr:rowOff>
    </xdr:from>
    <xdr:to>
      <xdr:col>13</xdr:col>
      <xdr:colOff>543578</xdr:colOff>
      <xdr:row>34</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13</xdr:col>
      <xdr:colOff>95250</xdr:colOff>
      <xdr:row>35</xdr:row>
      <xdr:rowOff>32274</xdr:rowOff>
    </xdr:from>
    <xdr:to>
      <xdr:col>13</xdr:col>
      <xdr:colOff>530878</xdr:colOff>
      <xdr:row>35</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13</xdr:col>
      <xdr:colOff>95250</xdr:colOff>
      <xdr:row>36</xdr:row>
      <xdr:rowOff>38624</xdr:rowOff>
    </xdr:from>
    <xdr:to>
      <xdr:col>13</xdr:col>
      <xdr:colOff>530878</xdr:colOff>
      <xdr:row>36</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13</xdr:col>
      <xdr:colOff>104865</xdr:colOff>
      <xdr:row>33</xdr:row>
      <xdr:rowOff>50800</xdr:rowOff>
    </xdr:from>
    <xdr:to>
      <xdr:col>13</xdr:col>
      <xdr:colOff>476486</xdr:colOff>
      <xdr:row>33</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13</xdr:col>
      <xdr:colOff>30719</xdr:colOff>
      <xdr:row>32</xdr:row>
      <xdr:rowOff>44450</xdr:rowOff>
    </xdr:from>
    <xdr:to>
      <xdr:col>13</xdr:col>
      <xdr:colOff>542733</xdr:colOff>
      <xdr:row>32</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13</xdr:col>
      <xdr:colOff>38100</xdr:colOff>
      <xdr:row>31</xdr:row>
      <xdr:rowOff>50800</xdr:rowOff>
    </xdr:from>
    <xdr:to>
      <xdr:col>13</xdr:col>
      <xdr:colOff>550114</xdr:colOff>
      <xdr:row>31</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13</xdr:col>
      <xdr:colOff>60714</xdr:colOff>
      <xdr:row>30</xdr:row>
      <xdr:rowOff>88900</xdr:rowOff>
    </xdr:from>
    <xdr:to>
      <xdr:col>13</xdr:col>
      <xdr:colOff>546099</xdr:colOff>
      <xdr:row>30</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13</xdr:col>
      <xdr:colOff>51802</xdr:colOff>
      <xdr:row>29</xdr:row>
      <xdr:rowOff>57150</xdr:rowOff>
    </xdr:from>
    <xdr:to>
      <xdr:col>13</xdr:col>
      <xdr:colOff>508223</xdr:colOff>
      <xdr:row>29</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13</xdr:col>
      <xdr:colOff>133351</xdr:colOff>
      <xdr:row>28</xdr:row>
      <xdr:rowOff>19050</xdr:rowOff>
    </xdr:from>
    <xdr:to>
      <xdr:col>13</xdr:col>
      <xdr:colOff>508001</xdr:colOff>
      <xdr:row>28</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22</xdr:row>
      <xdr:rowOff>88928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140228"/>
          <a:ext cx="10274017" cy="317904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0</xdr:col>
      <xdr:colOff>103190</xdr:colOff>
      <xdr:row>122</xdr:row>
      <xdr:rowOff>0</xdr:rowOff>
    </xdr:from>
    <xdr:to>
      <xdr:col>5</xdr:col>
      <xdr:colOff>143336</xdr:colOff>
      <xdr:row>143</xdr:row>
      <xdr:rowOff>111126</xdr:rowOff>
    </xdr:to>
    <xdr:pic>
      <xdr:nvPicPr>
        <xdr:cNvPr id="2" name="Picture 1">
          <a:extLst>
            <a:ext uri="{FF2B5EF4-FFF2-40B4-BE49-F238E27FC236}">
              <a16:creationId xmlns:a16="http://schemas.microsoft.com/office/drawing/2014/main" id="{392A6CDD-6B33-F858-99E2-BF0CD6768CF7}"/>
            </a:ext>
          </a:extLst>
        </xdr:cNvPr>
        <xdr:cNvPicPr>
          <a:picLocks noChangeAspect="1"/>
        </xdr:cNvPicPr>
      </xdr:nvPicPr>
      <xdr:blipFill>
        <a:blip xmlns:r="http://schemas.openxmlformats.org/officeDocument/2006/relationships" r:embed="rId1"/>
        <a:stretch>
          <a:fillRect/>
        </a:stretch>
      </xdr:blipFill>
      <xdr:spPr>
        <a:xfrm>
          <a:off x="103190" y="21907500"/>
          <a:ext cx="7263271" cy="3944938"/>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158750</xdr:colOff>
      <xdr:row>14</xdr:row>
      <xdr:rowOff>12700</xdr:rowOff>
    </xdr:from>
    <xdr:to>
      <xdr:col>5</xdr:col>
      <xdr:colOff>242100</xdr:colOff>
      <xdr:row>35</xdr:row>
      <xdr:rowOff>89450</xdr:rowOff>
    </xdr:to>
    <xdr:pic>
      <xdr:nvPicPr>
        <xdr:cNvPr id="2" name="Picture 1">
          <a:extLst>
            <a:ext uri="{FF2B5EF4-FFF2-40B4-BE49-F238E27FC236}">
              <a16:creationId xmlns:a16="http://schemas.microsoft.com/office/drawing/2014/main" id="{8DC341D2-376E-3B54-B7E0-21561F00A137}"/>
            </a:ext>
          </a:extLst>
        </xdr:cNvPr>
        <xdr:cNvPicPr>
          <a:picLocks noChangeAspect="1"/>
        </xdr:cNvPicPr>
      </xdr:nvPicPr>
      <xdr:blipFill>
        <a:blip xmlns:r="http://schemas.openxmlformats.org/officeDocument/2006/relationships" r:embed="rId1"/>
        <a:stretch>
          <a:fillRect/>
        </a:stretch>
      </xdr:blipFill>
      <xdr:spPr>
        <a:xfrm>
          <a:off x="768350" y="2590800"/>
          <a:ext cx="5734850" cy="3943900"/>
        </a:xfrm>
        <a:prstGeom prst="rect">
          <a:avLst/>
        </a:prstGeom>
      </xdr:spPr>
    </xdr:pic>
    <xdr:clientData/>
  </xdr:twoCellAnchor>
  <xdr:twoCellAnchor editAs="oneCell">
    <xdr:from>
      <xdr:col>5</xdr:col>
      <xdr:colOff>292100</xdr:colOff>
      <xdr:row>14</xdr:row>
      <xdr:rowOff>69850</xdr:rowOff>
    </xdr:from>
    <xdr:to>
      <xdr:col>10</xdr:col>
      <xdr:colOff>708829</xdr:colOff>
      <xdr:row>30</xdr:row>
      <xdr:rowOff>162349</xdr:rowOff>
    </xdr:to>
    <xdr:pic>
      <xdr:nvPicPr>
        <xdr:cNvPr id="3" name="Picture 2">
          <a:extLst>
            <a:ext uri="{FF2B5EF4-FFF2-40B4-BE49-F238E27FC236}">
              <a16:creationId xmlns:a16="http://schemas.microsoft.com/office/drawing/2014/main" id="{7733E428-B67E-0B6A-2062-E0B7EB2D4EE3}"/>
            </a:ext>
          </a:extLst>
        </xdr:cNvPr>
        <xdr:cNvPicPr>
          <a:picLocks noChangeAspect="1"/>
        </xdr:cNvPicPr>
      </xdr:nvPicPr>
      <xdr:blipFill>
        <a:blip xmlns:r="http://schemas.openxmlformats.org/officeDocument/2006/relationships" r:embed="rId2"/>
        <a:stretch>
          <a:fillRect/>
        </a:stretch>
      </xdr:blipFill>
      <xdr:spPr>
        <a:xfrm>
          <a:off x="6553200" y="2647950"/>
          <a:ext cx="5763429" cy="303889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190500</xdr:colOff>
      <xdr:row>18</xdr:row>
      <xdr:rowOff>47897</xdr:rowOff>
    </xdr:from>
    <xdr:to>
      <xdr:col>3</xdr:col>
      <xdr:colOff>874477</xdr:colOff>
      <xdr:row>42</xdr:row>
      <xdr:rowOff>90293</xdr:rowOff>
    </xdr:to>
    <xdr:pic>
      <xdr:nvPicPr>
        <xdr:cNvPr id="3" name="Picture 2">
          <a:extLst>
            <a:ext uri="{FF2B5EF4-FFF2-40B4-BE49-F238E27FC236}">
              <a16:creationId xmlns:a16="http://schemas.microsoft.com/office/drawing/2014/main" id="{A2722705-3BF1-4074-AFB2-A2DBB12E1448}"/>
            </a:ext>
          </a:extLst>
        </xdr:cNvPr>
        <xdr:cNvPicPr>
          <a:picLocks noChangeAspect="1"/>
        </xdr:cNvPicPr>
      </xdr:nvPicPr>
      <xdr:blipFill>
        <a:blip xmlns:r="http://schemas.openxmlformats.org/officeDocument/2006/relationships" r:embed="rId1"/>
        <a:stretch>
          <a:fillRect/>
        </a:stretch>
      </xdr:blipFill>
      <xdr:spPr>
        <a:xfrm>
          <a:off x="190500" y="8772797"/>
          <a:ext cx="5395677" cy="4461996"/>
        </a:xfrm>
        <a:prstGeom prst="rect">
          <a:avLst/>
        </a:prstGeom>
      </xdr:spPr>
    </xdr:pic>
    <xdr:clientData/>
  </xdr:twoCellAnchor>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2"/>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2"/>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2"/>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2"/>
        <a:stretch>
          <a:fillRect/>
        </a:stretch>
      </xdr:blipFill>
      <xdr:spPr>
        <a:xfrm>
          <a:off x="10293350" y="5181600"/>
          <a:ext cx="346369" cy="380849"/>
        </a:xfrm>
        <a:prstGeom prst="rect">
          <a:avLst/>
        </a:prstGeom>
      </xdr:spPr>
    </xdr:pic>
    <xdr:clientData/>
  </xdr:twoCellAnchor>
  <xdr:twoCellAnchor editAs="oneCell">
    <xdr:from>
      <xdr:col>8</xdr:col>
      <xdr:colOff>113553</xdr:colOff>
      <xdr:row>15</xdr:row>
      <xdr:rowOff>44450</xdr:rowOff>
    </xdr:from>
    <xdr:to>
      <xdr:col>8</xdr:col>
      <xdr:colOff>527377</xdr:colOff>
      <xdr:row>15</xdr:row>
      <xdr:rowOff>473414</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3"/>
        <a:stretch>
          <a:fillRect/>
        </a:stretch>
      </xdr:blipFill>
      <xdr:spPr>
        <a:xfrm>
          <a:off x="10235453" y="770890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4"/>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4"/>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5"/>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5"/>
        <a:stretch>
          <a:fillRect/>
        </a:stretch>
      </xdr:blipFill>
      <xdr:spPr>
        <a:xfrm>
          <a:off x="10234427" y="6184900"/>
          <a:ext cx="424946" cy="431800"/>
        </a:xfrm>
        <a:prstGeom prst="rect">
          <a:avLst/>
        </a:prstGeom>
      </xdr:spPr>
    </xdr:pic>
    <xdr:clientData/>
  </xdr:twoCellAnchor>
  <xdr:twoCellAnchor editAs="oneCell">
    <xdr:from>
      <xdr:col>8</xdr:col>
      <xdr:colOff>133350</xdr:colOff>
      <xdr:row>5</xdr:row>
      <xdr:rowOff>31750</xdr:rowOff>
    </xdr:from>
    <xdr:to>
      <xdr:col>8</xdr:col>
      <xdr:colOff>533400</xdr:colOff>
      <xdr:row>5</xdr:row>
      <xdr:rowOff>431800</xdr:rowOff>
    </xdr:to>
    <xdr:pic>
      <xdr:nvPicPr>
        <xdr:cNvPr id="12" name="Picture 11">
          <a:extLst>
            <a:ext uri="{FF2B5EF4-FFF2-40B4-BE49-F238E27FC236}">
              <a16:creationId xmlns:a16="http://schemas.microsoft.com/office/drawing/2014/main" id="{7B43DB61-7AAB-3F32-E8B0-BFB4B5CA87B5}"/>
            </a:ext>
          </a:extLst>
        </xdr:cNvPr>
        <xdr:cNvPicPr>
          <a:picLocks noChangeAspect="1"/>
        </xdr:cNvPicPr>
      </xdr:nvPicPr>
      <xdr:blipFill>
        <a:blip xmlns:r="http://schemas.openxmlformats.org/officeDocument/2006/relationships" r:embed="rId6"/>
        <a:stretch>
          <a:fillRect/>
        </a:stretch>
      </xdr:blipFill>
      <xdr:spPr>
        <a:xfrm>
          <a:off x="10255250" y="2616200"/>
          <a:ext cx="400050" cy="40005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6"/>
        <a:stretch>
          <a:fillRect/>
        </a:stretch>
      </xdr:blipFill>
      <xdr:spPr>
        <a:xfrm>
          <a:off x="10255250" y="6718300"/>
          <a:ext cx="400050" cy="400050"/>
        </a:xfrm>
        <a:prstGeom prst="rect">
          <a:avLst/>
        </a:prstGeom>
      </xdr:spPr>
    </xdr:pic>
    <xdr:clientData/>
  </xdr:twoCellAnchor>
  <xdr:twoCellAnchor editAs="oneCell">
    <xdr:from>
      <xdr:col>8</xdr:col>
      <xdr:colOff>114300</xdr:colOff>
      <xdr:row>6</xdr:row>
      <xdr:rowOff>26526</xdr:rowOff>
    </xdr:from>
    <xdr:to>
      <xdr:col>8</xdr:col>
      <xdr:colOff>530495</xdr:colOff>
      <xdr:row>6</xdr:row>
      <xdr:rowOff>444771</xdr:rowOff>
    </xdr:to>
    <xdr:pic>
      <xdr:nvPicPr>
        <xdr:cNvPr id="14" name="Picture 13">
          <a:extLst>
            <a:ext uri="{FF2B5EF4-FFF2-40B4-BE49-F238E27FC236}">
              <a16:creationId xmlns:a16="http://schemas.microsoft.com/office/drawing/2014/main" id="{A0267ABB-92D3-2F0C-4CE4-3B75EFAA14D6}"/>
            </a:ext>
          </a:extLst>
        </xdr:cNvPr>
        <xdr:cNvPicPr>
          <a:picLocks noChangeAspect="1"/>
        </xdr:cNvPicPr>
      </xdr:nvPicPr>
      <xdr:blipFill>
        <a:blip xmlns:r="http://schemas.openxmlformats.org/officeDocument/2006/relationships" r:embed="rId7"/>
        <a:stretch>
          <a:fillRect/>
        </a:stretch>
      </xdr:blipFill>
      <xdr:spPr>
        <a:xfrm>
          <a:off x="10236200" y="3118976"/>
          <a:ext cx="416195" cy="418245"/>
        </a:xfrm>
        <a:prstGeom prst="rect">
          <a:avLst/>
        </a:prstGeom>
      </xdr:spPr>
    </xdr:pic>
    <xdr:clientData/>
  </xdr:twoCellAnchor>
  <xdr:twoCellAnchor editAs="oneCell">
    <xdr:from>
      <xdr:col>8</xdr:col>
      <xdr:colOff>120650</xdr:colOff>
      <xdr:row>14</xdr:row>
      <xdr:rowOff>13826</xdr:rowOff>
    </xdr:from>
    <xdr:to>
      <xdr:col>8</xdr:col>
      <xdr:colOff>536845</xdr:colOff>
      <xdr:row>14</xdr:row>
      <xdr:rowOff>432071</xdr:rowOff>
    </xdr:to>
    <xdr:pic>
      <xdr:nvPicPr>
        <xdr:cNvPr id="15" name="Picture 14">
          <a:extLst>
            <a:ext uri="{FF2B5EF4-FFF2-40B4-BE49-F238E27FC236}">
              <a16:creationId xmlns:a16="http://schemas.microsoft.com/office/drawing/2014/main" id="{BDB43B49-1534-44AA-B30E-1C106160D7D3}"/>
            </a:ext>
          </a:extLst>
        </xdr:cNvPr>
        <xdr:cNvPicPr>
          <a:picLocks noChangeAspect="1"/>
        </xdr:cNvPicPr>
      </xdr:nvPicPr>
      <xdr:blipFill>
        <a:blip xmlns:r="http://schemas.openxmlformats.org/officeDocument/2006/relationships" r:embed="rId7"/>
        <a:stretch>
          <a:fillRect/>
        </a:stretch>
      </xdr:blipFill>
      <xdr:spPr>
        <a:xfrm>
          <a:off x="10242550" y="7170276"/>
          <a:ext cx="416195" cy="418245"/>
        </a:xfrm>
        <a:prstGeom prst="rect">
          <a:avLst/>
        </a:prstGeom>
      </xdr:spPr>
    </xdr:pic>
    <xdr:clientData/>
  </xdr:twoCellAnchor>
  <xdr:twoCellAnchor editAs="oneCell">
    <xdr:from>
      <xdr:col>8</xdr:col>
      <xdr:colOff>114300</xdr:colOff>
      <xdr:row>7</xdr:row>
      <xdr:rowOff>21549</xdr:rowOff>
    </xdr:from>
    <xdr:to>
      <xdr:col>8</xdr:col>
      <xdr:colOff>527345</xdr:colOff>
      <xdr:row>7</xdr:row>
      <xdr:rowOff>490411</xdr:rowOff>
    </xdr:to>
    <xdr:pic>
      <xdr:nvPicPr>
        <xdr:cNvPr id="16" name="Picture 15">
          <a:extLst>
            <a:ext uri="{FF2B5EF4-FFF2-40B4-BE49-F238E27FC236}">
              <a16:creationId xmlns:a16="http://schemas.microsoft.com/office/drawing/2014/main" id="{34AB6D0C-0E23-70D8-B111-4F3C8CCF0723}"/>
            </a:ext>
          </a:extLst>
        </xdr:cNvPr>
        <xdr:cNvPicPr>
          <a:picLocks noChangeAspect="1"/>
        </xdr:cNvPicPr>
      </xdr:nvPicPr>
      <xdr:blipFill>
        <a:blip xmlns:r="http://schemas.openxmlformats.org/officeDocument/2006/relationships" r:embed="rId8"/>
        <a:stretch>
          <a:fillRect/>
        </a:stretch>
      </xdr:blipFill>
      <xdr:spPr>
        <a:xfrm>
          <a:off x="10236200" y="3621999"/>
          <a:ext cx="413045" cy="468862"/>
        </a:xfrm>
        <a:prstGeom prst="rect">
          <a:avLst/>
        </a:prstGeom>
      </xdr:spPr>
    </xdr:pic>
    <xdr:clientData/>
  </xdr:twoCellAnchor>
  <xdr:twoCellAnchor editAs="oneCell">
    <xdr:from>
      <xdr:col>8</xdr:col>
      <xdr:colOff>147108</xdr:colOff>
      <xdr:row>8</xdr:row>
      <xdr:rowOff>19051</xdr:rowOff>
    </xdr:from>
    <xdr:to>
      <xdr:col>8</xdr:col>
      <xdr:colOff>527503</xdr:colOff>
      <xdr:row>8</xdr:row>
      <xdr:rowOff>450851</xdr:rowOff>
    </xdr:to>
    <xdr:pic>
      <xdr:nvPicPr>
        <xdr:cNvPr id="17" name="Picture 16">
          <a:extLst>
            <a:ext uri="{FF2B5EF4-FFF2-40B4-BE49-F238E27FC236}">
              <a16:creationId xmlns:a16="http://schemas.microsoft.com/office/drawing/2014/main" id="{1800CEA8-4BF0-530F-5C3D-982AAD7F4A03}"/>
            </a:ext>
          </a:extLst>
        </xdr:cNvPr>
        <xdr:cNvPicPr>
          <a:picLocks noChangeAspect="1"/>
        </xdr:cNvPicPr>
      </xdr:nvPicPr>
      <xdr:blipFill>
        <a:blip xmlns:r="http://schemas.openxmlformats.org/officeDocument/2006/relationships" r:embed="rId8"/>
        <a:stretch>
          <a:fillRect/>
        </a:stretch>
      </xdr:blipFill>
      <xdr:spPr>
        <a:xfrm>
          <a:off x="10269008" y="4127501"/>
          <a:ext cx="380395" cy="43180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5.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4.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117</v>
      </c>
    </row>
    <row r="4" spans="2:2" x14ac:dyDescent="0.35">
      <c r="B4" t="s">
        <v>118</v>
      </c>
    </row>
    <row r="7" spans="2:2" x14ac:dyDescent="0.35">
      <c r="B7" s="38" t="s">
        <v>310</v>
      </c>
    </row>
    <row r="19" spans="2:2" x14ac:dyDescent="0.35">
      <c r="B19" s="18"/>
    </row>
    <row r="20" spans="2:2" x14ac:dyDescent="0.35">
      <c r="B20" s="19"/>
    </row>
    <row r="21" spans="2:2" x14ac:dyDescent="0.35">
      <c r="B21" s="20"/>
    </row>
    <row r="22" spans="2:2" x14ac:dyDescent="0.35">
      <c r="B22" s="20"/>
    </row>
    <row r="23" spans="2:2" x14ac:dyDescent="0.35">
      <c r="B23" s="20"/>
    </row>
    <row r="24" spans="2:2" x14ac:dyDescent="0.35">
      <c r="B24" s="21"/>
    </row>
    <row r="25" spans="2:2" x14ac:dyDescent="0.35">
      <c r="B25" s="21"/>
    </row>
    <row r="26" spans="2:2" x14ac:dyDescent="0.35">
      <c r="B26" s="22"/>
    </row>
    <row r="27" spans="2:2" x14ac:dyDescent="0.35">
      <c r="B27" s="21"/>
    </row>
    <row r="28" spans="2:2" x14ac:dyDescent="0.35">
      <c r="B28" s="20"/>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S213"/>
  <sheetViews>
    <sheetView zoomScaleNormal="100" workbookViewId="0">
      <pane ySplit="1" topLeftCell="A18" activePane="bottomLeft" state="frozen"/>
      <selection pane="bottomLeft" activeCell="C25" sqref="C25"/>
    </sheetView>
  </sheetViews>
  <sheetFormatPr defaultRowHeight="14.5" x14ac:dyDescent="0.35"/>
  <cols>
    <col min="1" max="1" width="35.453125" bestFit="1" customWidth="1"/>
    <col min="2" max="2" width="8.7265625" style="6"/>
    <col min="3" max="3" width="14.1796875" customWidth="1"/>
    <col min="5" max="5" width="10.26953125" customWidth="1"/>
    <col min="6" max="6" width="11.453125" customWidth="1"/>
    <col min="8" max="11" width="10" style="6" customWidth="1"/>
    <col min="12" max="12" width="14.26953125" style="6" customWidth="1"/>
    <col min="13" max="13" width="12.81640625" style="6" customWidth="1"/>
    <col min="15" max="16" width="8.7265625" style="6"/>
    <col min="17" max="17" width="10.1796875" style="6" customWidth="1"/>
    <col min="18" max="18" width="10.7265625" style="72" customWidth="1"/>
  </cols>
  <sheetData>
    <row r="1" spans="1:19" s="1" customFormat="1" ht="48.65" customHeight="1" x14ac:dyDescent="0.35">
      <c r="A1" s="42" t="s">
        <v>0</v>
      </c>
      <c r="B1" s="42" t="s">
        <v>5</v>
      </c>
      <c r="C1" s="43" t="s">
        <v>33</v>
      </c>
      <c r="D1" s="44" t="s">
        <v>139</v>
      </c>
      <c r="E1" s="44" t="s">
        <v>140</v>
      </c>
      <c r="F1" s="44" t="s">
        <v>6</v>
      </c>
      <c r="G1" s="45" t="s">
        <v>7</v>
      </c>
      <c r="H1" s="49" t="s">
        <v>149</v>
      </c>
      <c r="I1" s="58" t="s">
        <v>475</v>
      </c>
      <c r="J1" s="104" t="s">
        <v>434</v>
      </c>
      <c r="K1" s="58" t="s">
        <v>250</v>
      </c>
      <c r="L1" s="58" t="s">
        <v>200</v>
      </c>
      <c r="M1" s="59" t="s">
        <v>199</v>
      </c>
      <c r="N1" s="58" t="s">
        <v>191</v>
      </c>
      <c r="O1" s="6" t="s">
        <v>268</v>
      </c>
      <c r="P1" s="6" t="s">
        <v>120</v>
      </c>
      <c r="Q1" s="69" t="s">
        <v>282</v>
      </c>
      <c r="R1" s="70" t="s">
        <v>285</v>
      </c>
      <c r="S1" s="11" t="s">
        <v>406</v>
      </c>
    </row>
    <row r="2" spans="1:19" ht="40" customHeight="1" x14ac:dyDescent="0.35">
      <c r="A2" s="40" t="s">
        <v>311</v>
      </c>
      <c r="B2" s="5">
        <v>9.3000000000000007</v>
      </c>
      <c r="C2" s="5"/>
      <c r="D2" s="5">
        <v>74</v>
      </c>
      <c r="E2" s="5">
        <v>80</v>
      </c>
      <c r="F2" s="5">
        <v>17</v>
      </c>
      <c r="G2" s="41">
        <v>10</v>
      </c>
      <c r="H2" s="5">
        <v>9000</v>
      </c>
      <c r="I2" s="56">
        <v>100</v>
      </c>
      <c r="J2" s="56"/>
      <c r="K2" s="56">
        <v>0</v>
      </c>
      <c r="L2" s="56">
        <v>338635.97690000001</v>
      </c>
      <c r="M2" s="56">
        <v>190000</v>
      </c>
      <c r="O2" s="6" t="s">
        <v>100</v>
      </c>
      <c r="P2" s="6" t="s">
        <v>123</v>
      </c>
      <c r="Q2" s="6" t="s">
        <v>283</v>
      </c>
      <c r="R2" s="71" t="s">
        <v>286</v>
      </c>
    </row>
    <row r="3" spans="1:19" ht="40" customHeight="1" x14ac:dyDescent="0.35">
      <c r="A3" s="46" t="s">
        <v>312</v>
      </c>
      <c r="B3" s="23">
        <v>9.3000000000000007</v>
      </c>
      <c r="C3" s="23"/>
      <c r="D3" s="23">
        <v>74</v>
      </c>
      <c r="E3" s="23">
        <v>80</v>
      </c>
      <c r="F3" s="23">
        <v>17</v>
      </c>
      <c r="G3" s="47">
        <v>15</v>
      </c>
      <c r="H3" s="23">
        <v>9000</v>
      </c>
      <c r="I3" s="57">
        <v>100</v>
      </c>
      <c r="J3" s="57"/>
      <c r="K3" s="57">
        <v>0</v>
      </c>
      <c r="L3" s="57"/>
      <c r="M3" s="57"/>
      <c r="O3" s="6" t="s">
        <v>54</v>
      </c>
      <c r="P3" s="6" t="s">
        <v>123</v>
      </c>
      <c r="Q3" s="6" t="s">
        <v>283</v>
      </c>
      <c r="R3" s="71" t="s">
        <v>286</v>
      </c>
    </row>
    <row r="4" spans="1:19" ht="40" customHeight="1" x14ac:dyDescent="0.35">
      <c r="A4" s="40" t="s">
        <v>308</v>
      </c>
      <c r="B4" s="5">
        <v>12.1</v>
      </c>
      <c r="C4" s="5"/>
      <c r="D4" s="5">
        <v>74</v>
      </c>
      <c r="E4" s="5">
        <v>80</v>
      </c>
      <c r="F4" s="5">
        <v>17</v>
      </c>
      <c r="G4" s="41">
        <v>10</v>
      </c>
      <c r="H4" s="5">
        <v>10000</v>
      </c>
      <c r="I4" s="56">
        <v>100</v>
      </c>
      <c r="J4" s="56"/>
      <c r="K4" s="56">
        <v>0</v>
      </c>
      <c r="L4" s="56"/>
      <c r="M4" s="56"/>
      <c r="O4" s="6" t="s">
        <v>100</v>
      </c>
      <c r="P4" s="6" t="s">
        <v>123</v>
      </c>
      <c r="Q4" s="6" t="s">
        <v>283</v>
      </c>
      <c r="R4" s="71" t="s">
        <v>286</v>
      </c>
    </row>
    <row r="5" spans="1:19" ht="40" customHeight="1" x14ac:dyDescent="0.35">
      <c r="A5" s="46" t="s">
        <v>309</v>
      </c>
      <c r="B5" s="23">
        <v>12.1</v>
      </c>
      <c r="C5" s="23"/>
      <c r="D5" s="23">
        <v>74</v>
      </c>
      <c r="E5" s="23">
        <v>80</v>
      </c>
      <c r="F5" s="23">
        <v>17</v>
      </c>
      <c r="G5" s="47">
        <v>15</v>
      </c>
      <c r="H5" s="23">
        <v>10000</v>
      </c>
      <c r="I5" s="57">
        <v>100</v>
      </c>
      <c r="J5" s="57"/>
      <c r="K5" s="57">
        <v>0</v>
      </c>
      <c r="L5" s="57"/>
      <c r="M5" s="57"/>
      <c r="O5" s="6" t="s">
        <v>54</v>
      </c>
      <c r="P5" s="6" t="s">
        <v>123</v>
      </c>
      <c r="Q5" s="6" t="s">
        <v>283</v>
      </c>
      <c r="R5" s="71" t="s">
        <v>286</v>
      </c>
    </row>
    <row r="6" spans="1:19" ht="40" customHeight="1" x14ac:dyDescent="0.35">
      <c r="A6" s="40" t="s">
        <v>313</v>
      </c>
      <c r="B6" s="4">
        <v>16</v>
      </c>
      <c r="C6" s="4"/>
      <c r="D6" s="5">
        <v>74</v>
      </c>
      <c r="E6" s="5">
        <v>80</v>
      </c>
      <c r="F6" s="4">
        <v>17</v>
      </c>
      <c r="G6" s="41">
        <v>10</v>
      </c>
      <c r="H6" s="5">
        <v>10000</v>
      </c>
      <c r="I6" s="56">
        <v>100</v>
      </c>
      <c r="J6" s="56"/>
      <c r="K6" s="56">
        <v>0</v>
      </c>
      <c r="L6" s="56"/>
      <c r="M6" s="56"/>
      <c r="O6" s="6" t="s">
        <v>100</v>
      </c>
      <c r="P6" s="6" t="s">
        <v>123</v>
      </c>
      <c r="Q6" s="6" t="s">
        <v>283</v>
      </c>
      <c r="R6" s="71" t="s">
        <v>286</v>
      </c>
    </row>
    <row r="7" spans="1:19" ht="40" customHeight="1" x14ac:dyDescent="0.35">
      <c r="A7" s="46" t="s">
        <v>314</v>
      </c>
      <c r="B7" s="24">
        <v>16</v>
      </c>
      <c r="C7" s="24"/>
      <c r="D7" s="23">
        <v>74</v>
      </c>
      <c r="E7" s="23">
        <v>80</v>
      </c>
      <c r="F7" s="24">
        <v>17</v>
      </c>
      <c r="G7" s="47">
        <v>15</v>
      </c>
      <c r="H7" s="23">
        <v>10000</v>
      </c>
      <c r="I7" s="57">
        <v>100</v>
      </c>
      <c r="J7" s="57"/>
      <c r="K7" s="57">
        <v>0</v>
      </c>
      <c r="L7" s="57"/>
      <c r="M7" s="57"/>
      <c r="O7" s="6" t="s">
        <v>54</v>
      </c>
      <c r="P7" s="6" t="s">
        <v>123</v>
      </c>
      <c r="Q7" s="6" t="s">
        <v>283</v>
      </c>
      <c r="R7" s="71" t="s">
        <v>286</v>
      </c>
    </row>
    <row r="8" spans="1:19" ht="13" customHeight="1" x14ac:dyDescent="0.35">
      <c r="A8" s="40"/>
      <c r="B8" s="4"/>
      <c r="C8" s="4"/>
      <c r="D8" s="4"/>
      <c r="E8" s="5"/>
      <c r="F8" s="4"/>
      <c r="G8" s="41"/>
      <c r="H8" s="48"/>
    </row>
    <row r="9" spans="1:19" ht="40" customHeight="1" x14ac:dyDescent="0.35">
      <c r="A9" s="40" t="s">
        <v>181</v>
      </c>
      <c r="B9" s="5">
        <v>8.3000000000000007</v>
      </c>
      <c r="C9" s="5"/>
      <c r="D9" s="5">
        <v>74</v>
      </c>
      <c r="E9" s="5">
        <v>80</v>
      </c>
      <c r="F9" s="5">
        <v>17</v>
      </c>
      <c r="G9" s="41">
        <v>10</v>
      </c>
      <c r="H9" s="5">
        <v>9000</v>
      </c>
      <c r="I9" s="56">
        <v>100</v>
      </c>
      <c r="J9" s="56"/>
      <c r="K9" s="56">
        <v>30</v>
      </c>
      <c r="L9" s="56"/>
      <c r="M9" s="56"/>
      <c r="O9" s="6" t="s">
        <v>100</v>
      </c>
      <c r="P9" s="6" t="s">
        <v>123</v>
      </c>
      <c r="Q9" s="6" t="s">
        <v>283</v>
      </c>
      <c r="R9" s="71" t="s">
        <v>286</v>
      </c>
    </row>
    <row r="10" spans="1:19" ht="40" customHeight="1" x14ac:dyDescent="0.35">
      <c r="A10" s="46" t="s">
        <v>182</v>
      </c>
      <c r="B10" s="23">
        <v>8.3000000000000007</v>
      </c>
      <c r="C10" s="23"/>
      <c r="D10" s="23">
        <v>74</v>
      </c>
      <c r="E10" s="23">
        <v>80</v>
      </c>
      <c r="F10" s="23">
        <v>17</v>
      </c>
      <c r="G10" s="47">
        <v>15</v>
      </c>
      <c r="H10" s="23">
        <v>9000</v>
      </c>
      <c r="I10" s="57">
        <v>100</v>
      </c>
      <c r="J10" s="57"/>
      <c r="K10" s="57">
        <v>30</v>
      </c>
      <c r="L10" s="57"/>
      <c r="M10" s="57"/>
      <c r="O10" s="6" t="s">
        <v>54</v>
      </c>
      <c r="P10" s="6" t="s">
        <v>123</v>
      </c>
      <c r="Q10" s="6" t="s">
        <v>283</v>
      </c>
      <c r="R10" s="71" t="s">
        <v>286</v>
      </c>
    </row>
    <row r="11" spans="1:19" ht="40" customHeight="1" x14ac:dyDescent="0.35">
      <c r="A11" s="40" t="s">
        <v>183</v>
      </c>
      <c r="B11" s="5">
        <v>10.5</v>
      </c>
      <c r="C11" s="5"/>
      <c r="D11" s="5">
        <v>74</v>
      </c>
      <c r="E11" s="5">
        <v>80</v>
      </c>
      <c r="F11" s="5">
        <v>17</v>
      </c>
      <c r="G11" s="41">
        <v>10</v>
      </c>
      <c r="H11" s="5">
        <v>10000</v>
      </c>
      <c r="I11" s="56">
        <v>100</v>
      </c>
      <c r="J11" s="56"/>
      <c r="K11" s="56">
        <v>30</v>
      </c>
      <c r="L11" s="56"/>
      <c r="M11" s="56"/>
      <c r="O11" s="6" t="s">
        <v>100</v>
      </c>
      <c r="P11" s="6" t="s">
        <v>123</v>
      </c>
      <c r="Q11" s="6" t="s">
        <v>283</v>
      </c>
      <c r="R11" s="71" t="s">
        <v>286</v>
      </c>
    </row>
    <row r="12" spans="1:19" ht="40" customHeight="1" x14ac:dyDescent="0.35">
      <c r="A12" s="46" t="s">
        <v>184</v>
      </c>
      <c r="B12" s="23">
        <v>10.5</v>
      </c>
      <c r="C12" s="23"/>
      <c r="D12" s="23">
        <v>74</v>
      </c>
      <c r="E12" s="23">
        <v>80</v>
      </c>
      <c r="F12" s="23">
        <v>17</v>
      </c>
      <c r="G12" s="47">
        <v>15</v>
      </c>
      <c r="H12" s="23">
        <v>1000</v>
      </c>
      <c r="I12" s="57">
        <v>100</v>
      </c>
      <c r="J12" s="57"/>
      <c r="K12" s="57">
        <v>30</v>
      </c>
      <c r="L12" s="57"/>
      <c r="M12" s="57"/>
      <c r="O12" s="6" t="s">
        <v>54</v>
      </c>
      <c r="P12" s="6" t="s">
        <v>123</v>
      </c>
      <c r="Q12" s="6" t="s">
        <v>283</v>
      </c>
      <c r="R12" s="71" t="s">
        <v>286</v>
      </c>
    </row>
    <row r="13" spans="1:19" ht="40" customHeight="1" x14ac:dyDescent="0.35">
      <c r="A13" s="40" t="s">
        <v>185</v>
      </c>
      <c r="B13" s="5">
        <v>14</v>
      </c>
      <c r="C13" s="5"/>
      <c r="D13" s="5">
        <v>74</v>
      </c>
      <c r="E13" s="5">
        <v>80</v>
      </c>
      <c r="F13" s="5">
        <v>17</v>
      </c>
      <c r="G13" s="41">
        <v>10</v>
      </c>
      <c r="H13" s="5">
        <v>9000</v>
      </c>
      <c r="I13" s="56">
        <v>100</v>
      </c>
      <c r="J13" s="56"/>
      <c r="K13" s="56">
        <v>30</v>
      </c>
      <c r="L13" s="56"/>
      <c r="M13" s="56"/>
      <c r="O13" s="6" t="s">
        <v>100</v>
      </c>
      <c r="P13" s="6" t="s">
        <v>123</v>
      </c>
      <c r="Q13" s="6" t="s">
        <v>283</v>
      </c>
      <c r="R13" s="71" t="s">
        <v>286</v>
      </c>
    </row>
    <row r="14" spans="1:19" ht="40" customHeight="1" x14ac:dyDescent="0.35">
      <c r="A14" s="46" t="s">
        <v>186</v>
      </c>
      <c r="B14" s="23">
        <v>14</v>
      </c>
      <c r="C14" s="23"/>
      <c r="D14" s="23">
        <v>74</v>
      </c>
      <c r="E14" s="23">
        <v>80</v>
      </c>
      <c r="F14" s="23">
        <v>17</v>
      </c>
      <c r="G14" s="47">
        <v>15</v>
      </c>
      <c r="H14" s="23">
        <v>9000</v>
      </c>
      <c r="I14" s="57">
        <v>100</v>
      </c>
      <c r="J14" s="57"/>
      <c r="K14" s="57">
        <v>30</v>
      </c>
      <c r="L14" s="57"/>
      <c r="M14" s="57"/>
      <c r="O14" s="6" t="s">
        <v>54</v>
      </c>
      <c r="P14" s="6" t="s">
        <v>123</v>
      </c>
      <c r="Q14" s="6" t="s">
        <v>283</v>
      </c>
      <c r="R14" s="71" t="s">
        <v>286</v>
      </c>
    </row>
    <row r="15" spans="1:19" ht="18" customHeight="1" x14ac:dyDescent="0.35">
      <c r="A15" s="40"/>
      <c r="B15" s="5"/>
      <c r="C15" s="5"/>
      <c r="D15" s="5"/>
      <c r="E15" s="5"/>
      <c r="F15" s="5"/>
      <c r="G15" s="41"/>
      <c r="H15" s="5"/>
      <c r="I15" s="56">
        <v>100</v>
      </c>
      <c r="J15" s="56"/>
      <c r="K15" s="56"/>
      <c r="L15" s="56"/>
      <c r="M15" s="56"/>
    </row>
    <row r="16" spans="1:19" ht="40" customHeight="1" x14ac:dyDescent="0.35">
      <c r="A16" s="40" t="s">
        <v>273</v>
      </c>
      <c r="B16" s="5">
        <v>7.5</v>
      </c>
      <c r="C16" s="5"/>
      <c r="D16" s="5">
        <v>74</v>
      </c>
      <c r="E16" s="5">
        <v>80</v>
      </c>
      <c r="F16" s="5">
        <v>17</v>
      </c>
      <c r="G16" s="41">
        <v>10</v>
      </c>
      <c r="H16" s="5">
        <v>9000</v>
      </c>
      <c r="I16" s="56">
        <v>100</v>
      </c>
      <c r="J16" s="56"/>
      <c r="K16" s="56">
        <v>25</v>
      </c>
      <c r="L16" s="56"/>
      <c r="M16" s="56"/>
      <c r="O16" s="6" t="s">
        <v>100</v>
      </c>
      <c r="P16" s="6" t="s">
        <v>123</v>
      </c>
      <c r="Q16" s="6" t="s">
        <v>283</v>
      </c>
      <c r="R16" s="71" t="s">
        <v>286</v>
      </c>
    </row>
    <row r="17" spans="1:18" ht="40" customHeight="1" x14ac:dyDescent="0.35">
      <c r="A17" s="46" t="s">
        <v>274</v>
      </c>
      <c r="B17" s="23">
        <v>7.5</v>
      </c>
      <c r="C17" s="23"/>
      <c r="D17" s="23">
        <v>74</v>
      </c>
      <c r="E17" s="23">
        <v>80</v>
      </c>
      <c r="F17" s="23">
        <v>17</v>
      </c>
      <c r="G17" s="47">
        <v>15</v>
      </c>
      <c r="H17" s="23">
        <v>9000</v>
      </c>
      <c r="I17" s="57">
        <v>100</v>
      </c>
      <c r="J17" s="57"/>
      <c r="K17" s="57">
        <v>25</v>
      </c>
      <c r="L17" s="57"/>
      <c r="M17" s="57"/>
      <c r="O17" s="6" t="s">
        <v>54</v>
      </c>
      <c r="P17" s="6" t="s">
        <v>123</v>
      </c>
      <c r="Q17" s="6" t="s">
        <v>283</v>
      </c>
      <c r="R17" s="71" t="s">
        <v>286</v>
      </c>
    </row>
    <row r="18" spans="1:18" ht="40" customHeight="1" x14ac:dyDescent="0.35">
      <c r="A18" s="40" t="s">
        <v>275</v>
      </c>
      <c r="B18" s="5">
        <v>9.6999999999999993</v>
      </c>
      <c r="C18" s="5"/>
      <c r="D18" s="5">
        <v>74</v>
      </c>
      <c r="E18" s="5">
        <v>80</v>
      </c>
      <c r="F18" s="5">
        <v>17</v>
      </c>
      <c r="G18" s="41">
        <v>10</v>
      </c>
      <c r="H18" s="5">
        <v>9000</v>
      </c>
      <c r="I18" s="56">
        <v>100</v>
      </c>
      <c r="J18" s="56"/>
      <c r="K18" s="56">
        <v>25</v>
      </c>
      <c r="L18" s="56"/>
      <c r="M18" s="56"/>
      <c r="O18" s="6" t="s">
        <v>100</v>
      </c>
      <c r="P18" s="6" t="s">
        <v>123</v>
      </c>
      <c r="Q18" s="6" t="s">
        <v>283</v>
      </c>
      <c r="R18" s="71" t="s">
        <v>286</v>
      </c>
    </row>
    <row r="19" spans="1:18" ht="40" customHeight="1" x14ac:dyDescent="0.35">
      <c r="A19" s="46" t="s">
        <v>276</v>
      </c>
      <c r="B19" s="23">
        <v>9.6999999999999993</v>
      </c>
      <c r="C19" s="23"/>
      <c r="D19" s="23">
        <v>74</v>
      </c>
      <c r="E19" s="23">
        <v>80</v>
      </c>
      <c r="F19" s="23">
        <v>17</v>
      </c>
      <c r="G19" s="47">
        <v>15</v>
      </c>
      <c r="H19" s="23">
        <v>9000</v>
      </c>
      <c r="I19" s="57">
        <v>100</v>
      </c>
      <c r="J19" s="57"/>
      <c r="K19" s="57">
        <v>25</v>
      </c>
      <c r="L19" s="57"/>
      <c r="M19" s="57"/>
      <c r="O19" s="6" t="s">
        <v>54</v>
      </c>
      <c r="P19" s="6" t="s">
        <v>123</v>
      </c>
      <c r="Q19" s="6" t="s">
        <v>283</v>
      </c>
      <c r="R19" s="71" t="s">
        <v>286</v>
      </c>
    </row>
    <row r="20" spans="1:18" s="84" customFormat="1" ht="16" customHeight="1" x14ac:dyDescent="0.35">
      <c r="A20" s="86"/>
      <c r="B20" s="89"/>
      <c r="C20" s="89"/>
      <c r="D20" s="89"/>
      <c r="E20" s="89"/>
      <c r="F20" s="89"/>
      <c r="G20" s="88"/>
      <c r="H20" s="82"/>
      <c r="I20" s="83"/>
      <c r="J20" s="83"/>
      <c r="K20" s="83"/>
      <c r="L20" s="83"/>
      <c r="M20" s="83"/>
      <c r="O20" s="83"/>
      <c r="P20" s="83"/>
      <c r="Q20" s="83"/>
      <c r="R20" s="85"/>
    </row>
    <row r="21" spans="1:18" ht="40" customHeight="1" x14ac:dyDescent="0.35">
      <c r="A21" s="40" t="s">
        <v>187</v>
      </c>
      <c r="B21" s="48">
        <v>11.4</v>
      </c>
      <c r="C21" s="13"/>
      <c r="D21" s="5">
        <v>77</v>
      </c>
      <c r="E21" s="5">
        <v>82</v>
      </c>
      <c r="F21" s="5">
        <v>17</v>
      </c>
      <c r="G21" s="41">
        <v>10</v>
      </c>
      <c r="H21" s="48">
        <v>6000</v>
      </c>
      <c r="I21" s="6">
        <v>100</v>
      </c>
      <c r="K21" s="6">
        <v>0</v>
      </c>
      <c r="O21" s="6" t="s">
        <v>100</v>
      </c>
      <c r="P21" s="6" t="s">
        <v>123</v>
      </c>
      <c r="Q21" s="6" t="s">
        <v>284</v>
      </c>
      <c r="R21" s="71" t="s">
        <v>286</v>
      </c>
    </row>
    <row r="22" spans="1:18" s="84" customFormat="1" ht="12.65" customHeight="1" x14ac:dyDescent="0.35">
      <c r="A22" s="81"/>
      <c r="B22" s="82"/>
      <c r="C22" s="81"/>
      <c r="D22" s="81"/>
      <c r="E22" s="81"/>
      <c r="F22" s="81"/>
      <c r="G22" s="81"/>
      <c r="H22" s="82"/>
      <c r="I22" s="83"/>
      <c r="J22" s="83"/>
      <c r="K22" s="83"/>
      <c r="L22" s="83"/>
      <c r="M22" s="83"/>
      <c r="O22" s="83"/>
      <c r="P22" s="83"/>
      <c r="Q22" s="83"/>
      <c r="R22" s="85"/>
    </row>
    <row r="23" spans="1:18" ht="40" customHeight="1" x14ac:dyDescent="0.35">
      <c r="A23" s="40" t="s">
        <v>318</v>
      </c>
      <c r="B23" s="5">
        <v>13.25</v>
      </c>
      <c r="C23" s="5"/>
      <c r="D23" s="5">
        <v>90</v>
      </c>
      <c r="E23" s="5">
        <v>94</v>
      </c>
      <c r="F23" s="5">
        <v>25</v>
      </c>
      <c r="G23" s="41">
        <v>10</v>
      </c>
      <c r="H23" s="5">
        <v>10000</v>
      </c>
      <c r="I23" s="56">
        <v>127</v>
      </c>
      <c r="J23" s="56"/>
      <c r="K23" s="56">
        <v>0</v>
      </c>
      <c r="L23" s="56"/>
      <c r="M23" s="56"/>
      <c r="O23" s="6" t="s">
        <v>100</v>
      </c>
      <c r="P23" s="6" t="s">
        <v>123</v>
      </c>
      <c r="Q23" s="6">
        <v>3.2</v>
      </c>
      <c r="R23" s="71" t="s">
        <v>286</v>
      </c>
    </row>
    <row r="24" spans="1:18" ht="40" customHeight="1" x14ac:dyDescent="0.35">
      <c r="A24" s="40" t="s">
        <v>192</v>
      </c>
      <c r="B24" s="5">
        <v>12</v>
      </c>
      <c r="C24" s="5"/>
      <c r="D24" s="5">
        <v>90</v>
      </c>
      <c r="E24" s="5">
        <v>94</v>
      </c>
      <c r="F24" s="5">
        <v>25</v>
      </c>
      <c r="G24" s="41">
        <v>10</v>
      </c>
      <c r="H24" s="5">
        <v>9000</v>
      </c>
      <c r="I24" s="56">
        <v>127</v>
      </c>
      <c r="J24" s="56"/>
      <c r="K24" s="56"/>
      <c r="L24" s="56"/>
      <c r="M24" s="56"/>
      <c r="O24" s="6" t="s">
        <v>100</v>
      </c>
      <c r="P24" s="6" t="s">
        <v>123</v>
      </c>
      <c r="Q24" s="6" t="s">
        <v>284</v>
      </c>
      <c r="R24" s="71" t="s">
        <v>286</v>
      </c>
    </row>
    <row r="25" spans="1:18" ht="40" customHeight="1" x14ac:dyDescent="0.35">
      <c r="A25" s="40" t="s">
        <v>524</v>
      </c>
      <c r="B25" s="5">
        <v>11.9</v>
      </c>
      <c r="C25" s="5"/>
      <c r="D25" s="5">
        <v>90</v>
      </c>
      <c r="E25" s="5">
        <v>94</v>
      </c>
      <c r="F25" s="5">
        <v>25</v>
      </c>
      <c r="G25" s="41">
        <v>10</v>
      </c>
      <c r="H25" s="5">
        <v>10000</v>
      </c>
      <c r="I25" s="56">
        <v>127</v>
      </c>
      <c r="J25" s="56"/>
      <c r="K25" s="56">
        <v>0</v>
      </c>
      <c r="L25" s="56"/>
      <c r="M25" s="56"/>
      <c r="O25" s="6" t="s">
        <v>100</v>
      </c>
      <c r="P25" s="6" t="s">
        <v>123</v>
      </c>
      <c r="Q25" s="6">
        <v>3.2</v>
      </c>
      <c r="R25" s="71" t="s">
        <v>286</v>
      </c>
    </row>
    <row r="26" spans="1:18" s="84" customFormat="1" ht="10" customHeight="1" x14ac:dyDescent="0.35">
      <c r="A26" s="86"/>
      <c r="B26" s="89"/>
      <c r="C26" s="89"/>
      <c r="D26" s="89"/>
      <c r="E26" s="89"/>
      <c r="F26" s="89"/>
      <c r="G26" s="88"/>
      <c r="H26" s="89"/>
      <c r="I26" s="90"/>
      <c r="J26" s="90"/>
      <c r="K26" s="90"/>
      <c r="L26" s="90"/>
      <c r="M26" s="90"/>
      <c r="O26" s="83"/>
      <c r="P26" s="83"/>
      <c r="Q26" s="83"/>
      <c r="R26" s="85"/>
    </row>
    <row r="27" spans="1:18" ht="40" customHeight="1" x14ac:dyDescent="0.35">
      <c r="A27" s="40" t="s">
        <v>277</v>
      </c>
      <c r="B27" s="5">
        <v>22</v>
      </c>
      <c r="C27" s="5">
        <v>0.91</v>
      </c>
      <c r="D27" s="5">
        <v>115</v>
      </c>
      <c r="E27" s="5">
        <v>121</v>
      </c>
      <c r="F27" s="5">
        <v>25</v>
      </c>
      <c r="G27" s="41">
        <v>10</v>
      </c>
      <c r="H27" s="5">
        <v>9000</v>
      </c>
      <c r="I27" s="56">
        <v>100</v>
      </c>
      <c r="J27" s="56"/>
      <c r="K27" s="56">
        <v>0</v>
      </c>
      <c r="L27" s="56"/>
      <c r="M27" s="56"/>
      <c r="O27" s="6" t="s">
        <v>100</v>
      </c>
      <c r="P27" s="6" t="s">
        <v>123</v>
      </c>
      <c r="Q27" s="6">
        <v>4.3</v>
      </c>
      <c r="R27" s="71" t="s">
        <v>286</v>
      </c>
    </row>
    <row r="28" spans="1:18" s="84" customFormat="1" ht="16.5" customHeight="1" x14ac:dyDescent="0.35">
      <c r="A28" s="86"/>
      <c r="B28" s="87"/>
      <c r="C28" s="87"/>
      <c r="D28" s="87"/>
      <c r="E28" s="87"/>
      <c r="F28" s="87"/>
      <c r="G28" s="88"/>
      <c r="H28" s="82"/>
      <c r="I28" s="83"/>
      <c r="J28" s="83"/>
      <c r="K28" s="83"/>
      <c r="L28" s="83"/>
      <c r="M28" s="83"/>
      <c r="O28" s="83"/>
      <c r="P28" s="83"/>
      <c r="Q28" s="83"/>
      <c r="R28" s="85"/>
    </row>
    <row r="29" spans="1:18" ht="40" customHeight="1" x14ac:dyDescent="0.35">
      <c r="A29" s="40" t="s">
        <v>306</v>
      </c>
      <c r="B29" s="5">
        <v>4</v>
      </c>
      <c r="C29" s="5"/>
      <c r="D29" s="75">
        <v>40</v>
      </c>
      <c r="E29" s="75">
        <v>42</v>
      </c>
      <c r="F29" s="75">
        <v>9</v>
      </c>
      <c r="G29" s="77">
        <v>10</v>
      </c>
      <c r="H29" s="48">
        <v>3800</v>
      </c>
      <c r="I29" s="6">
        <v>60</v>
      </c>
      <c r="O29" s="6" t="s">
        <v>100</v>
      </c>
      <c r="P29" s="6" t="s">
        <v>265</v>
      </c>
      <c r="Q29" s="6" t="s">
        <v>284</v>
      </c>
      <c r="R29" s="71" t="s">
        <v>287</v>
      </c>
    </row>
    <row r="30" spans="1:18" ht="40" customHeight="1" x14ac:dyDescent="0.35">
      <c r="A30" s="40" t="s">
        <v>305</v>
      </c>
      <c r="B30" s="5">
        <v>8</v>
      </c>
      <c r="C30" s="5"/>
      <c r="D30" s="75">
        <v>36</v>
      </c>
      <c r="E30" s="75">
        <v>38</v>
      </c>
      <c r="F30" s="75">
        <v>9</v>
      </c>
      <c r="G30" s="77">
        <v>10</v>
      </c>
      <c r="H30" s="48">
        <v>5000</v>
      </c>
      <c r="I30" s="6">
        <v>60</v>
      </c>
      <c r="O30" s="6" t="s">
        <v>100</v>
      </c>
      <c r="P30" s="6" t="s">
        <v>265</v>
      </c>
      <c r="Q30" s="6" t="s">
        <v>284</v>
      </c>
      <c r="R30" s="71" t="s">
        <v>287</v>
      </c>
    </row>
    <row r="31" spans="1:18" ht="40" customHeight="1" x14ac:dyDescent="0.35">
      <c r="A31" s="40" t="s">
        <v>271</v>
      </c>
      <c r="B31" s="5">
        <v>6.5</v>
      </c>
      <c r="C31" s="5"/>
      <c r="D31" s="75">
        <v>36</v>
      </c>
      <c r="E31" s="75">
        <v>38</v>
      </c>
      <c r="F31" s="75">
        <v>9</v>
      </c>
      <c r="G31" s="77">
        <v>10</v>
      </c>
      <c r="H31" s="48">
        <v>3000</v>
      </c>
      <c r="I31" s="6">
        <v>60</v>
      </c>
      <c r="O31" s="6" t="s">
        <v>100</v>
      </c>
      <c r="P31" s="6" t="s">
        <v>265</v>
      </c>
      <c r="Q31" s="6" t="s">
        <v>284</v>
      </c>
      <c r="R31" s="71" t="s">
        <v>287</v>
      </c>
    </row>
    <row r="32" spans="1:18" ht="40" customHeight="1" x14ac:dyDescent="0.35">
      <c r="A32" s="40" t="s">
        <v>272</v>
      </c>
      <c r="B32" s="5">
        <v>6.5</v>
      </c>
      <c r="C32" s="5"/>
      <c r="D32" s="75">
        <v>36</v>
      </c>
      <c r="E32" s="75">
        <v>38</v>
      </c>
      <c r="F32" s="75">
        <v>9</v>
      </c>
      <c r="G32" s="77">
        <v>10</v>
      </c>
      <c r="H32" s="48">
        <v>3000</v>
      </c>
      <c r="I32" s="6">
        <v>60</v>
      </c>
      <c r="O32" s="6" t="s">
        <v>100</v>
      </c>
      <c r="P32" s="6" t="s">
        <v>265</v>
      </c>
      <c r="Q32" s="6" t="s">
        <v>284</v>
      </c>
      <c r="R32" s="71" t="s">
        <v>287</v>
      </c>
    </row>
    <row r="33" spans="1:18" ht="40" customHeight="1" x14ac:dyDescent="0.35">
      <c r="A33" s="40" t="s">
        <v>278</v>
      </c>
      <c r="B33" s="5">
        <v>7.5</v>
      </c>
      <c r="C33" s="5"/>
      <c r="D33" s="75">
        <v>36</v>
      </c>
      <c r="E33" s="75">
        <v>38</v>
      </c>
      <c r="F33" s="75">
        <v>9</v>
      </c>
      <c r="G33" s="77">
        <v>10</v>
      </c>
      <c r="H33" s="48">
        <v>3000</v>
      </c>
      <c r="I33" s="6">
        <v>60</v>
      </c>
      <c r="O33" s="6" t="s">
        <v>100</v>
      </c>
      <c r="P33" s="6" t="s">
        <v>265</v>
      </c>
      <c r="Q33" s="6" t="s">
        <v>284</v>
      </c>
      <c r="R33" s="71" t="s">
        <v>287</v>
      </c>
    </row>
    <row r="34" spans="1:18" ht="40" customHeight="1" x14ac:dyDescent="0.35">
      <c r="A34" s="40" t="s">
        <v>304</v>
      </c>
      <c r="B34" s="5">
        <v>9</v>
      </c>
      <c r="C34" s="5"/>
      <c r="D34" s="75">
        <v>55</v>
      </c>
      <c r="E34" s="75">
        <v>59</v>
      </c>
      <c r="F34" s="75">
        <v>15</v>
      </c>
      <c r="G34" s="77">
        <v>10</v>
      </c>
      <c r="H34" s="48">
        <v>6000</v>
      </c>
      <c r="I34" s="6">
        <v>60</v>
      </c>
      <c r="O34" s="6" t="s">
        <v>100</v>
      </c>
      <c r="P34" s="6" t="s">
        <v>265</v>
      </c>
      <c r="Q34" s="6" t="s">
        <v>284</v>
      </c>
      <c r="R34" s="71" t="s">
        <v>287</v>
      </c>
    </row>
    <row r="35" spans="1:18" ht="40" customHeight="1" x14ac:dyDescent="0.35">
      <c r="A35" s="40" t="s">
        <v>279</v>
      </c>
      <c r="B35" s="48">
        <v>9.25</v>
      </c>
      <c r="C35" s="13"/>
      <c r="D35" s="76">
        <v>77.3</v>
      </c>
      <c r="E35" s="76">
        <v>79</v>
      </c>
      <c r="F35" s="76">
        <v>19</v>
      </c>
      <c r="G35" s="76">
        <v>10</v>
      </c>
      <c r="H35" s="48">
        <v>6000</v>
      </c>
      <c r="I35" s="6">
        <v>60</v>
      </c>
      <c r="O35" s="6" t="s">
        <v>100</v>
      </c>
      <c r="P35" s="6" t="s">
        <v>265</v>
      </c>
      <c r="Q35" s="6" t="s">
        <v>284</v>
      </c>
      <c r="R35" s="71" t="s">
        <v>287</v>
      </c>
    </row>
    <row r="36" spans="1:18" ht="40" customHeight="1" x14ac:dyDescent="0.35">
      <c r="A36" s="40" t="s">
        <v>280</v>
      </c>
      <c r="B36" s="48">
        <v>7</v>
      </c>
      <c r="C36" s="13"/>
      <c r="D36" s="76">
        <v>77.3</v>
      </c>
      <c r="E36" s="76">
        <v>79</v>
      </c>
      <c r="F36" s="76">
        <v>19</v>
      </c>
      <c r="G36" s="76">
        <v>10</v>
      </c>
      <c r="H36" s="48">
        <v>6000</v>
      </c>
      <c r="I36" s="6">
        <v>60</v>
      </c>
      <c r="O36" s="6" t="s">
        <v>100</v>
      </c>
      <c r="P36" s="6" t="s">
        <v>265</v>
      </c>
      <c r="Q36" s="6" t="s">
        <v>284</v>
      </c>
      <c r="R36" s="71" t="s">
        <v>287</v>
      </c>
    </row>
    <row r="37" spans="1:18" ht="40" customHeight="1" x14ac:dyDescent="0.35">
      <c r="A37" s="40" t="s">
        <v>281</v>
      </c>
      <c r="B37" s="48">
        <v>8</v>
      </c>
      <c r="C37" s="13"/>
      <c r="D37" s="76">
        <v>77.3</v>
      </c>
      <c r="E37" s="76">
        <v>79</v>
      </c>
      <c r="F37" s="76">
        <v>19</v>
      </c>
      <c r="G37" s="76">
        <v>10</v>
      </c>
      <c r="H37" s="48">
        <v>6000</v>
      </c>
      <c r="I37" s="6">
        <v>60</v>
      </c>
      <c r="O37" s="6" t="s">
        <v>100</v>
      </c>
      <c r="P37" s="6" t="s">
        <v>265</v>
      </c>
      <c r="Q37" s="6" t="s">
        <v>284</v>
      </c>
      <c r="R37" s="71" t="s">
        <v>287</v>
      </c>
    </row>
    <row r="38" spans="1:18" ht="40" customHeight="1" x14ac:dyDescent="0.35">
      <c r="A38" s="40" t="s">
        <v>303</v>
      </c>
      <c r="B38" s="48">
        <v>7</v>
      </c>
      <c r="C38" s="13"/>
      <c r="D38" s="76">
        <v>88</v>
      </c>
      <c r="E38" s="76">
        <v>90</v>
      </c>
      <c r="F38" s="76">
        <v>27</v>
      </c>
      <c r="G38" s="76">
        <v>10</v>
      </c>
      <c r="H38" s="48">
        <v>5000</v>
      </c>
      <c r="I38" s="6">
        <v>60</v>
      </c>
      <c r="O38" s="6" t="s">
        <v>100</v>
      </c>
      <c r="P38" s="6" t="s">
        <v>265</v>
      </c>
      <c r="Q38" s="6" t="s">
        <v>55</v>
      </c>
      <c r="R38" s="71" t="s">
        <v>287</v>
      </c>
    </row>
    <row r="39" spans="1:18" s="84" customFormat="1" ht="14.15" customHeight="1" x14ac:dyDescent="0.35">
      <c r="A39" s="81"/>
      <c r="B39" s="82"/>
      <c r="C39" s="81"/>
      <c r="D39" s="81"/>
      <c r="E39" s="81"/>
      <c r="F39" s="81"/>
      <c r="G39" s="81"/>
      <c r="H39" s="82"/>
      <c r="I39" s="6"/>
      <c r="J39" s="83"/>
      <c r="K39" s="83"/>
      <c r="L39" s="83"/>
      <c r="M39" s="83"/>
      <c r="O39" s="83"/>
      <c r="P39" s="83"/>
      <c r="Q39" s="83"/>
      <c r="R39" s="85"/>
    </row>
    <row r="40" spans="1:18" ht="40" customHeight="1" x14ac:dyDescent="0.35">
      <c r="A40" s="40" t="s">
        <v>302</v>
      </c>
      <c r="B40" s="48">
        <v>5</v>
      </c>
      <c r="C40" s="13"/>
      <c r="D40" s="76">
        <v>77</v>
      </c>
      <c r="E40" s="76">
        <v>79</v>
      </c>
      <c r="F40" s="76">
        <v>21</v>
      </c>
      <c r="G40" s="76">
        <v>10</v>
      </c>
      <c r="H40" s="48">
        <v>5400</v>
      </c>
      <c r="I40" s="6">
        <v>60</v>
      </c>
      <c r="O40" s="6" t="s">
        <v>100</v>
      </c>
      <c r="P40" s="6" t="s">
        <v>265</v>
      </c>
      <c r="Q40" s="6" t="s">
        <v>284</v>
      </c>
      <c r="R40" s="71" t="s">
        <v>288</v>
      </c>
    </row>
    <row r="41" spans="1:18" ht="40" customHeight="1" x14ac:dyDescent="0.35"/>
    <row r="42" spans="1:18" ht="40" customHeight="1" x14ac:dyDescent="0.35"/>
    <row r="43" spans="1:18" ht="40" customHeight="1" x14ac:dyDescent="0.35"/>
    <row r="44" spans="1:18" ht="40" customHeight="1" x14ac:dyDescent="0.35"/>
    <row r="45" spans="1:18" ht="40" customHeight="1" x14ac:dyDescent="0.35"/>
    <row r="46" spans="1:18" ht="40" customHeight="1" x14ac:dyDescent="0.35"/>
    <row r="47" spans="1:18" ht="40" customHeight="1" x14ac:dyDescent="0.35"/>
    <row r="48" spans="1:18"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row r="200" ht="40" customHeight="1" x14ac:dyDescent="0.35"/>
    <row r="201" ht="40" customHeight="1" x14ac:dyDescent="0.35"/>
    <row r="202" ht="40" customHeight="1" x14ac:dyDescent="0.35"/>
    <row r="203" ht="40" customHeight="1" x14ac:dyDescent="0.35"/>
    <row r="204" ht="40" customHeight="1" x14ac:dyDescent="0.35"/>
    <row r="205" ht="40" customHeight="1" x14ac:dyDescent="0.35"/>
    <row r="206" ht="40" customHeight="1" x14ac:dyDescent="0.35"/>
    <row r="207" ht="40" customHeight="1" x14ac:dyDescent="0.35"/>
    <row r="208" ht="40" customHeight="1" x14ac:dyDescent="0.35"/>
    <row r="209" ht="40" customHeight="1" x14ac:dyDescent="0.35"/>
    <row r="210" ht="40" customHeight="1" x14ac:dyDescent="0.35"/>
    <row r="211" ht="40" customHeight="1" x14ac:dyDescent="0.35"/>
    <row r="212" ht="40" customHeight="1" x14ac:dyDescent="0.35"/>
    <row r="213" ht="40" customHeight="1" x14ac:dyDescent="0.35"/>
  </sheetData>
  <pageMargins left="0.7" right="0.7" top="0.75" bottom="0.75" header="0.3" footer="0.3"/>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F21"/>
  <sheetViews>
    <sheetView workbookViewId="0">
      <selection activeCell="J16" sqref="J16"/>
    </sheetView>
  </sheetViews>
  <sheetFormatPr defaultRowHeight="14.5" x14ac:dyDescent="0.35"/>
  <cols>
    <col min="1" max="1" width="12.6328125" style="6" customWidth="1"/>
    <col min="2" max="2" width="11.7265625" style="6" bestFit="1" customWidth="1"/>
    <col min="3" max="6" width="8.7265625" style="6"/>
  </cols>
  <sheetData>
    <row r="3" spans="1:6" ht="29" x14ac:dyDescent="0.35">
      <c r="A3" s="6" t="s">
        <v>523</v>
      </c>
      <c r="B3" s="6" t="s">
        <v>307</v>
      </c>
      <c r="C3" s="6" t="s">
        <v>522</v>
      </c>
      <c r="D3" s="6" t="s">
        <v>113</v>
      </c>
      <c r="E3" s="69" t="s">
        <v>521</v>
      </c>
      <c r="F3" s="6" t="s">
        <v>520</v>
      </c>
    </row>
    <row r="6" spans="1:6" x14ac:dyDescent="0.35">
      <c r="A6" s="6" t="s">
        <v>515</v>
      </c>
      <c r="B6" s="6" t="s">
        <v>517</v>
      </c>
      <c r="C6" s="6">
        <v>65</v>
      </c>
      <c r="D6" s="6">
        <v>4000</v>
      </c>
      <c r="E6" s="6">
        <v>3</v>
      </c>
      <c r="F6" s="6">
        <v>5</v>
      </c>
    </row>
    <row r="7" spans="1:6" x14ac:dyDescent="0.35">
      <c r="A7" s="6" t="s">
        <v>515</v>
      </c>
      <c r="B7" s="6" t="s">
        <v>517</v>
      </c>
      <c r="C7" s="6" t="s">
        <v>143</v>
      </c>
      <c r="D7" s="6">
        <v>5000</v>
      </c>
      <c r="E7" s="6" t="s">
        <v>154</v>
      </c>
      <c r="F7" s="6">
        <v>5</v>
      </c>
    </row>
    <row r="8" spans="1:6" x14ac:dyDescent="0.35">
      <c r="A8" s="6" t="s">
        <v>519</v>
      </c>
      <c r="B8" s="6" t="s">
        <v>517</v>
      </c>
      <c r="C8" s="6">
        <v>65</v>
      </c>
      <c r="D8" s="6">
        <v>4000</v>
      </c>
      <c r="E8" s="6">
        <v>3</v>
      </c>
      <c r="F8" s="6">
        <v>5</v>
      </c>
    </row>
    <row r="9" spans="1:6" x14ac:dyDescent="0.35">
      <c r="A9" s="6" t="s">
        <v>514</v>
      </c>
      <c r="B9" s="6" t="s">
        <v>517</v>
      </c>
      <c r="C9" s="6" t="s">
        <v>143</v>
      </c>
      <c r="D9" s="6">
        <v>6000</v>
      </c>
      <c r="E9" s="6" t="s">
        <v>154</v>
      </c>
      <c r="F9" s="6">
        <v>5</v>
      </c>
    </row>
    <row r="10" spans="1:6" x14ac:dyDescent="0.35">
      <c r="A10" s="6" t="s">
        <v>514</v>
      </c>
      <c r="B10" s="6" t="s">
        <v>517</v>
      </c>
      <c r="C10" s="6" t="s">
        <v>143</v>
      </c>
      <c r="D10" s="6">
        <v>8000</v>
      </c>
      <c r="E10" s="6">
        <v>6</v>
      </c>
      <c r="F10" s="6">
        <v>5</v>
      </c>
    </row>
    <row r="11" spans="1:6" x14ac:dyDescent="0.35">
      <c r="A11" s="6" t="s">
        <v>514</v>
      </c>
      <c r="B11" s="6" t="s">
        <v>517</v>
      </c>
      <c r="C11" s="6" t="s">
        <v>143</v>
      </c>
      <c r="D11" s="6">
        <v>10000</v>
      </c>
      <c r="E11" s="6">
        <v>6</v>
      </c>
      <c r="F11" s="6">
        <v>3</v>
      </c>
    </row>
    <row r="13" spans="1:6" x14ac:dyDescent="0.35">
      <c r="A13" s="6" t="s">
        <v>518</v>
      </c>
      <c r="B13" s="6" t="s">
        <v>517</v>
      </c>
      <c r="C13" s="6" t="s">
        <v>144</v>
      </c>
      <c r="D13" s="6">
        <v>10000</v>
      </c>
      <c r="E13" s="6">
        <v>6</v>
      </c>
      <c r="F13" s="6">
        <v>5</v>
      </c>
    </row>
    <row r="14" spans="1:6" x14ac:dyDescent="0.35">
      <c r="A14" s="6" t="s">
        <v>518</v>
      </c>
      <c r="B14" s="6" t="s">
        <v>517</v>
      </c>
      <c r="C14" s="6" t="s">
        <v>144</v>
      </c>
      <c r="D14" s="6">
        <v>12000</v>
      </c>
      <c r="E14" s="6">
        <v>6</v>
      </c>
      <c r="F14" s="6">
        <v>3</v>
      </c>
    </row>
    <row r="17" spans="1:6" x14ac:dyDescent="0.35">
      <c r="A17" s="6" t="s">
        <v>266</v>
      </c>
      <c r="B17" s="6" t="s">
        <v>517</v>
      </c>
      <c r="C17" s="6" t="s">
        <v>516</v>
      </c>
      <c r="D17" s="6">
        <v>10000</v>
      </c>
      <c r="E17" s="6">
        <v>6</v>
      </c>
      <c r="F17" s="6">
        <v>5</v>
      </c>
    </row>
    <row r="19" spans="1:6" x14ac:dyDescent="0.35">
      <c r="A19" s="6" t="s">
        <v>515</v>
      </c>
      <c r="B19" s="6" t="s">
        <v>513</v>
      </c>
      <c r="C19" s="6">
        <v>65</v>
      </c>
      <c r="D19" s="6">
        <v>4600</v>
      </c>
      <c r="E19" s="6">
        <v>3</v>
      </c>
      <c r="F19" s="6">
        <v>2</v>
      </c>
    </row>
    <row r="20" spans="1:6" x14ac:dyDescent="0.35">
      <c r="A20" s="6" t="s">
        <v>515</v>
      </c>
      <c r="B20" s="6" t="s">
        <v>513</v>
      </c>
      <c r="C20" s="6" t="s">
        <v>143</v>
      </c>
      <c r="D20" s="6">
        <v>6100</v>
      </c>
      <c r="E20" s="6">
        <v>3</v>
      </c>
      <c r="F20" s="6">
        <v>5</v>
      </c>
    </row>
    <row r="21" spans="1:6" x14ac:dyDescent="0.35">
      <c r="A21" s="6" t="s">
        <v>514</v>
      </c>
      <c r="B21" s="6" t="s">
        <v>513</v>
      </c>
      <c r="C21" s="6" t="s">
        <v>144</v>
      </c>
      <c r="D21" s="6">
        <v>8000</v>
      </c>
      <c r="E21" s="6">
        <v>5</v>
      </c>
      <c r="F21" s="6">
        <v>5</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G36"/>
  <sheetViews>
    <sheetView workbookViewId="0">
      <selection activeCell="A2" sqref="A2"/>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s>
  <sheetData>
    <row r="1" spans="1:7" x14ac:dyDescent="0.35">
      <c r="A1" s="93" t="s">
        <v>390</v>
      </c>
      <c r="B1" s="92" t="s">
        <v>252</v>
      </c>
      <c r="C1" s="92"/>
      <c r="D1" t="s">
        <v>391</v>
      </c>
      <c r="E1" t="s">
        <v>392</v>
      </c>
      <c r="F1" t="s">
        <v>269</v>
      </c>
      <c r="G1" t="s">
        <v>400</v>
      </c>
    </row>
    <row r="2" spans="1:7" x14ac:dyDescent="0.35">
      <c r="A2" s="91" t="s">
        <v>384</v>
      </c>
      <c r="B2" s="91" t="s">
        <v>389</v>
      </c>
      <c r="C2" s="91">
        <v>1</v>
      </c>
    </row>
    <row r="3" spans="1:7" x14ac:dyDescent="0.35">
      <c r="A3" s="91" t="s">
        <v>382</v>
      </c>
      <c r="B3" s="91" t="s">
        <v>388</v>
      </c>
      <c r="C3" s="91">
        <v>2</v>
      </c>
    </row>
    <row r="4" spans="1:7" x14ac:dyDescent="0.35">
      <c r="A4" s="91" t="s">
        <v>380</v>
      </c>
      <c r="B4" s="91" t="s">
        <v>387</v>
      </c>
      <c r="C4" s="91">
        <v>3</v>
      </c>
    </row>
    <row r="5" spans="1:7" x14ac:dyDescent="0.35">
      <c r="A5" s="91" t="s">
        <v>386</v>
      </c>
      <c r="B5" s="91" t="s">
        <v>385</v>
      </c>
      <c r="C5" s="91">
        <v>5</v>
      </c>
    </row>
    <row r="6" spans="1:7" x14ac:dyDescent="0.35">
      <c r="A6" s="91" t="s">
        <v>384</v>
      </c>
      <c r="B6" s="91" t="s">
        <v>383</v>
      </c>
      <c r="C6" s="91">
        <v>6</v>
      </c>
    </row>
    <row r="7" spans="1:7" x14ac:dyDescent="0.35">
      <c r="A7" s="91" t="s">
        <v>382</v>
      </c>
      <c r="B7" s="91" t="s">
        <v>381</v>
      </c>
      <c r="C7" s="91">
        <v>7</v>
      </c>
    </row>
    <row r="8" spans="1:7" ht="16" x14ac:dyDescent="0.35">
      <c r="A8" s="91" t="s">
        <v>380</v>
      </c>
      <c r="B8" s="91" t="s">
        <v>379</v>
      </c>
      <c r="C8" s="91">
        <v>8</v>
      </c>
    </row>
    <row r="9" spans="1:7" x14ac:dyDescent="0.35">
      <c r="A9" s="91" t="s">
        <v>378</v>
      </c>
      <c r="B9" s="91" t="s">
        <v>377</v>
      </c>
      <c r="C9" s="91">
        <v>9</v>
      </c>
    </row>
    <row r="10" spans="1:7" ht="16" x14ac:dyDescent="0.35">
      <c r="A10" s="91" t="s">
        <v>376</v>
      </c>
      <c r="B10" s="91" t="s">
        <v>375</v>
      </c>
      <c r="C10" s="91">
        <v>10</v>
      </c>
    </row>
    <row r="11" spans="1:7" x14ac:dyDescent="0.35">
      <c r="A11" s="91" t="s">
        <v>374</v>
      </c>
      <c r="B11" s="91" t="s">
        <v>373</v>
      </c>
      <c r="C11" s="91">
        <v>11</v>
      </c>
    </row>
    <row r="12" spans="1:7" ht="16" x14ac:dyDescent="0.35">
      <c r="A12" s="91" t="s">
        <v>372</v>
      </c>
      <c r="B12" s="91" t="s">
        <v>371</v>
      </c>
      <c r="C12" s="91">
        <v>12</v>
      </c>
    </row>
    <row r="13" spans="1:7" ht="16" x14ac:dyDescent="0.35">
      <c r="A13" s="91" t="s">
        <v>370</v>
      </c>
      <c r="B13" s="91" t="s">
        <v>369</v>
      </c>
      <c r="C13" s="91">
        <v>13</v>
      </c>
    </row>
    <row r="14" spans="1:7" x14ac:dyDescent="0.35">
      <c r="A14" s="91" t="s">
        <v>368</v>
      </c>
      <c r="B14" s="91" t="s">
        <v>367</v>
      </c>
      <c r="C14" s="91">
        <v>14</v>
      </c>
    </row>
    <row r="15" spans="1:7" ht="16" x14ac:dyDescent="0.35">
      <c r="A15" s="91" t="s">
        <v>366</v>
      </c>
      <c r="B15" s="91" t="s">
        <v>365</v>
      </c>
      <c r="C15" s="91">
        <v>15</v>
      </c>
    </row>
    <row r="16" spans="1:7" x14ac:dyDescent="0.35">
      <c r="A16" s="91" t="s">
        <v>364</v>
      </c>
      <c r="B16" s="91" t="s">
        <v>363</v>
      </c>
      <c r="C16" s="91">
        <v>16</v>
      </c>
    </row>
    <row r="17" spans="1:3" ht="16" x14ac:dyDescent="0.35">
      <c r="A17" s="91" t="s">
        <v>362</v>
      </c>
      <c r="B17" s="91" t="s">
        <v>361</v>
      </c>
      <c r="C17" s="91">
        <v>17</v>
      </c>
    </row>
    <row r="18" spans="1:3" x14ac:dyDescent="0.35">
      <c r="A18" s="91" t="s">
        <v>360</v>
      </c>
      <c r="B18" s="91" t="s">
        <v>359</v>
      </c>
      <c r="C18" s="91">
        <v>18</v>
      </c>
    </row>
    <row r="19" spans="1:3" ht="16" x14ac:dyDescent="0.35">
      <c r="A19" s="91" t="s">
        <v>358</v>
      </c>
      <c r="B19" s="91" t="s">
        <v>357</v>
      </c>
      <c r="C19" s="91">
        <v>19</v>
      </c>
    </row>
    <row r="20" spans="1:3" ht="16" x14ac:dyDescent="0.35">
      <c r="A20" s="91" t="s">
        <v>356</v>
      </c>
      <c r="B20" s="91" t="s">
        <v>355</v>
      </c>
      <c r="C20" s="91">
        <v>20</v>
      </c>
    </row>
    <row r="21" spans="1:3" x14ac:dyDescent="0.35">
      <c r="A21" s="91" t="s">
        <v>354</v>
      </c>
      <c r="B21" s="91" t="s">
        <v>353</v>
      </c>
      <c r="C21" s="91">
        <v>21</v>
      </c>
    </row>
    <row r="22" spans="1:3" ht="16" x14ac:dyDescent="0.35">
      <c r="A22" s="91" t="s">
        <v>352</v>
      </c>
      <c r="B22" s="91" t="s">
        <v>351</v>
      </c>
      <c r="C22" s="91">
        <v>22</v>
      </c>
    </row>
    <row r="23" spans="1:3" ht="16" x14ac:dyDescent="0.35">
      <c r="A23" s="91" t="s">
        <v>350</v>
      </c>
      <c r="B23" s="91" t="s">
        <v>349</v>
      </c>
      <c r="C23" s="91">
        <v>23</v>
      </c>
    </row>
    <row r="24" spans="1:3" ht="16" x14ac:dyDescent="0.35">
      <c r="A24" s="91" t="s">
        <v>348</v>
      </c>
      <c r="B24" s="91" t="s">
        <v>347</v>
      </c>
      <c r="C24" s="91">
        <v>24</v>
      </c>
    </row>
    <row r="25" spans="1:3" ht="16" x14ac:dyDescent="0.35">
      <c r="A25" s="91" t="s">
        <v>346</v>
      </c>
      <c r="B25" s="91" t="s">
        <v>345</v>
      </c>
      <c r="C25" s="91">
        <v>25</v>
      </c>
    </row>
    <row r="26" spans="1:3" ht="16" x14ac:dyDescent="0.35">
      <c r="A26" s="91" t="s">
        <v>344</v>
      </c>
      <c r="B26" s="91" t="s">
        <v>343</v>
      </c>
      <c r="C26" s="91">
        <v>26</v>
      </c>
    </row>
    <row r="27" spans="1:3" ht="16" x14ac:dyDescent="0.35">
      <c r="A27" s="91" t="s">
        <v>342</v>
      </c>
      <c r="B27" s="91" t="s">
        <v>341</v>
      </c>
      <c r="C27" s="91">
        <v>27</v>
      </c>
    </row>
    <row r="28" spans="1:3" ht="16" x14ac:dyDescent="0.35">
      <c r="A28" s="91" t="s">
        <v>340</v>
      </c>
      <c r="B28" s="91" t="s">
        <v>339</v>
      </c>
      <c r="C28" s="91">
        <v>28</v>
      </c>
    </row>
    <row r="29" spans="1:3" ht="16" x14ac:dyDescent="0.35">
      <c r="A29" s="91" t="s">
        <v>338</v>
      </c>
      <c r="B29" s="91" t="s">
        <v>337</v>
      </c>
      <c r="C29" s="91">
        <v>29</v>
      </c>
    </row>
    <row r="30" spans="1:3" ht="16" x14ac:dyDescent="0.35">
      <c r="A30" s="91" t="s">
        <v>336</v>
      </c>
      <c r="B30" s="91" t="s">
        <v>335</v>
      </c>
      <c r="C30" s="91">
        <v>30</v>
      </c>
    </row>
    <row r="31" spans="1:3" x14ac:dyDescent="0.35">
      <c r="A31" s="91" t="s">
        <v>334</v>
      </c>
      <c r="B31" s="91" t="s">
        <v>333</v>
      </c>
      <c r="C31" s="91">
        <v>79</v>
      </c>
    </row>
    <row r="32" spans="1:3" x14ac:dyDescent="0.35">
      <c r="A32" s="91" t="s">
        <v>332</v>
      </c>
      <c r="B32" s="91" t="s">
        <v>331</v>
      </c>
      <c r="C32" s="91">
        <v>80</v>
      </c>
    </row>
    <row r="33" spans="1:3" ht="16" x14ac:dyDescent="0.35">
      <c r="A33" s="91" t="s">
        <v>330</v>
      </c>
      <c r="B33" s="91" t="s">
        <v>329</v>
      </c>
      <c r="C33" s="91">
        <v>81</v>
      </c>
    </row>
    <row r="34" spans="1:3" ht="16" x14ac:dyDescent="0.35">
      <c r="A34" s="91" t="s">
        <v>328</v>
      </c>
      <c r="B34" s="91" t="s">
        <v>327</v>
      </c>
      <c r="C34" s="91">
        <v>414</v>
      </c>
    </row>
    <row r="35" spans="1:3" ht="16" x14ac:dyDescent="0.35">
      <c r="A35" s="91" t="s">
        <v>326</v>
      </c>
      <c r="B35" s="91" t="s">
        <v>325</v>
      </c>
      <c r="C35" s="91">
        <v>415</v>
      </c>
    </row>
    <row r="36" spans="1:3" ht="16" x14ac:dyDescent="0.35">
      <c r="A36" s="91" t="s">
        <v>324</v>
      </c>
      <c r="B36" s="91" t="s">
        <v>323</v>
      </c>
      <c r="C36" s="91">
        <v>416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G11"/>
  <sheetViews>
    <sheetView workbookViewId="0">
      <selection activeCell="A4" sqref="A4:XFD4"/>
    </sheetView>
  </sheetViews>
  <sheetFormatPr defaultRowHeight="14.5" x14ac:dyDescent="0.35"/>
  <cols>
    <col min="2" max="2" width="12.54296875" customWidth="1"/>
    <col min="3" max="3" width="15.81640625" customWidth="1"/>
    <col min="4" max="4" width="10.7265625" customWidth="1"/>
    <col min="5" max="5" width="14" style="6" bestFit="1" customWidth="1"/>
    <col min="6" max="6" width="15.81640625" style="6" customWidth="1"/>
    <col min="7" max="7" width="14.7265625" customWidth="1"/>
  </cols>
  <sheetData>
    <row r="1" spans="2:7" x14ac:dyDescent="0.35">
      <c r="B1" t="s">
        <v>252</v>
      </c>
      <c r="C1" t="s">
        <v>253</v>
      </c>
      <c r="D1" t="s">
        <v>254</v>
      </c>
      <c r="E1" s="6" t="s">
        <v>260</v>
      </c>
      <c r="F1" s="6" t="s">
        <v>296</v>
      </c>
      <c r="G1" t="s">
        <v>269</v>
      </c>
    </row>
    <row r="2" spans="2:7" x14ac:dyDescent="0.35">
      <c r="B2" t="s">
        <v>255</v>
      </c>
      <c r="C2" t="s">
        <v>256</v>
      </c>
      <c r="D2" t="s">
        <v>258</v>
      </c>
      <c r="E2" s="6">
        <v>20</v>
      </c>
      <c r="F2" s="6">
        <v>10</v>
      </c>
      <c r="G2" t="s">
        <v>270</v>
      </c>
    </row>
    <row r="3" spans="2:7" x14ac:dyDescent="0.35">
      <c r="B3" t="s">
        <v>257</v>
      </c>
      <c r="C3" t="s">
        <v>256</v>
      </c>
      <c r="D3" t="s">
        <v>259</v>
      </c>
      <c r="E3" s="6">
        <v>60</v>
      </c>
      <c r="F3" s="6">
        <v>7.5</v>
      </c>
      <c r="G3" t="s">
        <v>270</v>
      </c>
    </row>
    <row r="4" spans="2:7" x14ac:dyDescent="0.35">
      <c r="B4" t="s">
        <v>261</v>
      </c>
      <c r="C4" t="s">
        <v>256</v>
      </c>
      <c r="D4" t="s">
        <v>259</v>
      </c>
      <c r="E4" s="6">
        <v>235</v>
      </c>
      <c r="F4" s="6">
        <v>19</v>
      </c>
      <c r="G4" t="s">
        <v>268</v>
      </c>
    </row>
    <row r="5" spans="2:7" x14ac:dyDescent="0.35">
      <c r="B5" t="s">
        <v>263</v>
      </c>
      <c r="C5" t="s">
        <v>262</v>
      </c>
      <c r="D5" t="s">
        <v>258</v>
      </c>
      <c r="E5" s="6">
        <v>10</v>
      </c>
      <c r="F5" s="6">
        <v>5</v>
      </c>
      <c r="G5" t="s">
        <v>270</v>
      </c>
    </row>
    <row r="6" spans="2:7" x14ac:dyDescent="0.35">
      <c r="B6" t="s">
        <v>264</v>
      </c>
      <c r="C6" t="s">
        <v>264</v>
      </c>
      <c r="D6" t="s">
        <v>258</v>
      </c>
      <c r="E6" s="68">
        <v>20</v>
      </c>
      <c r="F6" s="68">
        <v>10</v>
      </c>
      <c r="G6" t="s">
        <v>270</v>
      </c>
    </row>
    <row r="7" spans="2:7" x14ac:dyDescent="0.35">
      <c r="B7" t="s">
        <v>266</v>
      </c>
      <c r="C7" t="s">
        <v>266</v>
      </c>
      <c r="D7" t="s">
        <v>258</v>
      </c>
      <c r="E7" s="68">
        <v>30</v>
      </c>
      <c r="F7" s="68">
        <v>10</v>
      </c>
      <c r="G7" t="s">
        <v>270</v>
      </c>
    </row>
    <row r="11" spans="2:7" x14ac:dyDescent="0.35">
      <c r="E11" s="68"/>
      <c r="F11" s="6" t="s">
        <v>267</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F24"/>
  <sheetViews>
    <sheetView workbookViewId="0">
      <selection activeCell="J7" sqref="J7"/>
    </sheetView>
  </sheetViews>
  <sheetFormatPr defaultRowHeight="14.5" x14ac:dyDescent="0.35"/>
  <cols>
    <col min="1" max="1" width="33.453125" customWidth="1"/>
    <col min="2" max="2" width="34" bestFit="1" customWidth="1"/>
    <col min="4" max="4" width="9.81640625" customWidth="1"/>
  </cols>
  <sheetData>
    <row r="1" spans="1:4" ht="23" x14ac:dyDescent="0.35">
      <c r="A1" s="31" t="s">
        <v>58</v>
      </c>
      <c r="B1" s="31" t="s">
        <v>59</v>
      </c>
      <c r="C1" s="32" t="s">
        <v>83</v>
      </c>
      <c r="D1" s="31" t="s">
        <v>84</v>
      </c>
    </row>
    <row r="3" spans="1:4" x14ac:dyDescent="0.35">
      <c r="A3" s="26" t="s">
        <v>60</v>
      </c>
      <c r="B3" s="27">
        <v>3.2</v>
      </c>
      <c r="C3">
        <v>65</v>
      </c>
      <c r="D3">
        <v>50</v>
      </c>
    </row>
    <row r="4" spans="1:4" x14ac:dyDescent="0.35">
      <c r="A4" s="26" t="s">
        <v>510</v>
      </c>
      <c r="B4" s="27">
        <f>B3+1.64+0.5</f>
        <v>5.34</v>
      </c>
      <c r="C4">
        <v>90</v>
      </c>
      <c r="D4">
        <v>70</v>
      </c>
    </row>
    <row r="5" spans="1:4" x14ac:dyDescent="0.35">
      <c r="A5" s="26" t="s">
        <v>75</v>
      </c>
      <c r="B5" s="27">
        <f>B3+0.72+0.5</f>
        <v>4.42</v>
      </c>
      <c r="C5">
        <v>110</v>
      </c>
      <c r="D5">
        <v>85</v>
      </c>
    </row>
    <row r="6" spans="1:4" x14ac:dyDescent="0.35">
      <c r="A6" s="26" t="s">
        <v>61</v>
      </c>
      <c r="B6" s="27">
        <v>2.1</v>
      </c>
      <c r="C6">
        <v>65</v>
      </c>
      <c r="D6">
        <v>50</v>
      </c>
    </row>
    <row r="7" spans="1:4" x14ac:dyDescent="0.35">
      <c r="A7" s="26" t="s">
        <v>511</v>
      </c>
      <c r="B7" s="27">
        <f>B6+0.72+0.5</f>
        <v>3.3200000000000003</v>
      </c>
      <c r="C7">
        <v>110</v>
      </c>
      <c r="D7">
        <v>85</v>
      </c>
    </row>
    <row r="8" spans="1:4" x14ac:dyDescent="0.35">
      <c r="A8" s="26" t="s">
        <v>512</v>
      </c>
      <c r="B8" s="27">
        <v>2</v>
      </c>
      <c r="C8">
        <v>112</v>
      </c>
      <c r="D8">
        <v>80</v>
      </c>
    </row>
    <row r="9" spans="1:4" x14ac:dyDescent="0.35">
      <c r="A9" s="28" t="s">
        <v>57</v>
      </c>
      <c r="B9" s="29">
        <v>1.2</v>
      </c>
      <c r="C9">
        <v>80</v>
      </c>
      <c r="D9">
        <v>50</v>
      </c>
    </row>
    <row r="10" spans="1:4" x14ac:dyDescent="0.35">
      <c r="A10" s="28" t="s">
        <v>319</v>
      </c>
      <c r="B10" s="30">
        <f>0.82+0.72</f>
        <v>1.54</v>
      </c>
      <c r="C10">
        <v>120</v>
      </c>
      <c r="D10">
        <v>50</v>
      </c>
    </row>
    <row r="12" spans="1:4" x14ac:dyDescent="0.35">
      <c r="A12" s="72" t="s">
        <v>291</v>
      </c>
      <c r="B12" s="38">
        <v>1</v>
      </c>
      <c r="C12">
        <v>58</v>
      </c>
      <c r="D12">
        <v>50</v>
      </c>
    </row>
    <row r="13" spans="1:4" x14ac:dyDescent="0.35">
      <c r="A13" t="s">
        <v>290</v>
      </c>
      <c r="B13" s="38">
        <v>1.5</v>
      </c>
      <c r="C13">
        <v>65</v>
      </c>
      <c r="D13">
        <v>50</v>
      </c>
    </row>
    <row r="14" spans="1:4" x14ac:dyDescent="0.35">
      <c r="A14" t="s">
        <v>289</v>
      </c>
      <c r="B14" s="38">
        <v>2.5</v>
      </c>
      <c r="C14">
        <v>96</v>
      </c>
      <c r="D14">
        <v>50</v>
      </c>
    </row>
    <row r="15" spans="1:4" x14ac:dyDescent="0.35">
      <c r="A15" t="s">
        <v>292</v>
      </c>
      <c r="B15" s="38">
        <v>2</v>
      </c>
      <c r="C15">
        <v>114</v>
      </c>
      <c r="D15">
        <v>80</v>
      </c>
    </row>
    <row r="19" spans="2:6" ht="16" x14ac:dyDescent="0.35">
      <c r="B19" s="80" t="s">
        <v>315</v>
      </c>
      <c r="C19">
        <v>0.5</v>
      </c>
      <c r="D19">
        <v>1.0900000000000001</v>
      </c>
      <c r="E19">
        <f>C19/D19</f>
        <v>0.4587155963302752</v>
      </c>
    </row>
    <row r="20" spans="2:6" ht="16" x14ac:dyDescent="0.35">
      <c r="B20" s="80" t="s">
        <v>316</v>
      </c>
      <c r="C20">
        <v>5.38</v>
      </c>
      <c r="D20">
        <v>4.16</v>
      </c>
      <c r="E20">
        <f t="shared" ref="E20:E21" si="0">C20/D20</f>
        <v>1.2932692307692306</v>
      </c>
    </row>
    <row r="21" spans="2:6" ht="16" x14ac:dyDescent="0.35">
      <c r="B21" s="80" t="s">
        <v>317</v>
      </c>
      <c r="C21">
        <v>3.38</v>
      </c>
      <c r="D21">
        <v>4.0910000000000002</v>
      </c>
      <c r="E21">
        <f t="shared" si="0"/>
        <v>0.82620386213639685</v>
      </c>
    </row>
    <row r="22" spans="2:6" x14ac:dyDescent="0.35">
      <c r="B22" s="79" t="s">
        <v>320</v>
      </c>
      <c r="F22">
        <f>1.64*6</f>
        <v>9.84</v>
      </c>
    </row>
    <row r="23" spans="2:6" x14ac:dyDescent="0.35">
      <c r="B23" s="79" t="s">
        <v>321</v>
      </c>
    </row>
    <row r="24" spans="2:6" x14ac:dyDescent="0.35">
      <c r="B24" s="79" t="s">
        <v>322</v>
      </c>
    </row>
  </sheetData>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H16"/>
  <sheetViews>
    <sheetView workbookViewId="0">
      <selection activeCell="G8" sqref="G8"/>
    </sheetView>
  </sheetViews>
  <sheetFormatPr defaultRowHeight="14.5" x14ac:dyDescent="0.35"/>
  <cols>
    <col min="2" max="2" width="12.7265625" customWidth="1"/>
    <col min="3" max="3" width="9.453125" style="6" customWidth="1"/>
    <col min="4" max="4" width="13.81640625" style="6" customWidth="1"/>
    <col min="5" max="5" width="12.1796875" style="6" customWidth="1"/>
    <col min="6" max="6" width="13.7265625" customWidth="1"/>
    <col min="7" max="7" width="12.81640625" customWidth="1"/>
    <col min="8" max="8" width="19.81640625" customWidth="1"/>
  </cols>
  <sheetData>
    <row r="1" spans="1:8" x14ac:dyDescent="0.35">
      <c r="A1" t="s">
        <v>4</v>
      </c>
      <c r="B1" t="s">
        <v>0</v>
      </c>
      <c r="C1" s="6" t="s">
        <v>113</v>
      </c>
      <c r="D1" s="6" t="s">
        <v>251</v>
      </c>
      <c r="E1" s="6" t="s">
        <v>120</v>
      </c>
      <c r="F1" t="s">
        <v>114</v>
      </c>
      <c r="G1" t="s">
        <v>115</v>
      </c>
      <c r="H1" s="6" t="s">
        <v>399</v>
      </c>
    </row>
    <row r="3" spans="1:8" x14ac:dyDescent="0.35">
      <c r="A3" t="s">
        <v>393</v>
      </c>
      <c r="B3" t="s">
        <v>141</v>
      </c>
      <c r="C3" s="6">
        <v>65</v>
      </c>
      <c r="D3" s="6">
        <f t="shared" ref="D3:D6" si="0">C3-5</f>
        <v>60</v>
      </c>
      <c r="E3" s="6" t="s">
        <v>123</v>
      </c>
    </row>
    <row r="4" spans="1:8" x14ac:dyDescent="0.35">
      <c r="A4" t="s">
        <v>394</v>
      </c>
      <c r="B4" t="s">
        <v>143</v>
      </c>
      <c r="C4" s="6">
        <v>65</v>
      </c>
      <c r="D4" s="6">
        <f t="shared" si="0"/>
        <v>60</v>
      </c>
      <c r="E4" s="6" t="s">
        <v>123</v>
      </c>
    </row>
    <row r="5" spans="1:8" x14ac:dyDescent="0.35">
      <c r="A5" t="s">
        <v>395</v>
      </c>
      <c r="B5" t="s">
        <v>142</v>
      </c>
      <c r="C5" s="6">
        <v>100</v>
      </c>
      <c r="D5" s="6">
        <f t="shared" si="0"/>
        <v>95</v>
      </c>
      <c r="E5" s="6" t="s">
        <v>123</v>
      </c>
    </row>
    <row r="6" spans="1:8" x14ac:dyDescent="0.35">
      <c r="A6" t="s">
        <v>396</v>
      </c>
      <c r="B6" t="s">
        <v>144</v>
      </c>
      <c r="C6" s="6">
        <v>100</v>
      </c>
      <c r="D6" s="6">
        <f t="shared" si="0"/>
        <v>95</v>
      </c>
      <c r="E6" s="6" t="s">
        <v>123</v>
      </c>
    </row>
    <row r="7" spans="1:8" x14ac:dyDescent="0.35">
      <c r="A7" t="s">
        <v>398</v>
      </c>
      <c r="B7" s="39" t="s">
        <v>397</v>
      </c>
      <c r="C7" s="6">
        <v>80</v>
      </c>
      <c r="D7" s="6">
        <f>C7-5</f>
        <v>75</v>
      </c>
      <c r="E7" s="6" t="s">
        <v>123</v>
      </c>
    </row>
    <row r="10" spans="1:8" x14ac:dyDescent="0.35">
      <c r="A10" t="s">
        <v>145</v>
      </c>
      <c r="B10" t="s">
        <v>145</v>
      </c>
      <c r="C10" s="6">
        <v>45</v>
      </c>
      <c r="D10" s="6">
        <f>17-5</f>
        <v>12</v>
      </c>
      <c r="E10" s="6" t="s">
        <v>265</v>
      </c>
    </row>
    <row r="11" spans="1:8" x14ac:dyDescent="0.35">
      <c r="A11" t="s">
        <v>146</v>
      </c>
      <c r="B11" t="s">
        <v>146</v>
      </c>
      <c r="C11" s="6">
        <v>53</v>
      </c>
      <c r="D11" s="6">
        <f>25-5</f>
        <v>20</v>
      </c>
      <c r="E11" s="6" t="s">
        <v>265</v>
      </c>
    </row>
    <row r="12" spans="1:8" x14ac:dyDescent="0.35">
      <c r="A12" t="s">
        <v>147</v>
      </c>
      <c r="B12" t="s">
        <v>147</v>
      </c>
      <c r="C12" s="6">
        <v>60</v>
      </c>
      <c r="D12" s="6">
        <f>31-7</f>
        <v>24</v>
      </c>
      <c r="E12" s="6" t="s">
        <v>265</v>
      </c>
    </row>
    <row r="13" spans="1:8" x14ac:dyDescent="0.35">
      <c r="A13" t="s">
        <v>148</v>
      </c>
      <c r="B13" t="s">
        <v>148</v>
      </c>
      <c r="C13" s="6">
        <v>70</v>
      </c>
      <c r="D13" s="6">
        <f>42-5</f>
        <v>37</v>
      </c>
      <c r="E13" s="6" t="s">
        <v>265</v>
      </c>
    </row>
    <row r="14" spans="1:8" x14ac:dyDescent="0.35">
      <c r="A14" t="s">
        <v>293</v>
      </c>
      <c r="B14" t="s">
        <v>293</v>
      </c>
      <c r="C14" s="6">
        <v>60</v>
      </c>
      <c r="D14" s="6">
        <f>32-5</f>
        <v>27</v>
      </c>
      <c r="E14" s="6" t="s">
        <v>265</v>
      </c>
    </row>
    <row r="15" spans="1:8" x14ac:dyDescent="0.35">
      <c r="A15" t="s">
        <v>294</v>
      </c>
      <c r="B15" t="s">
        <v>294</v>
      </c>
      <c r="C15" s="6">
        <v>75</v>
      </c>
      <c r="D15" s="6">
        <f>37-5</f>
        <v>32</v>
      </c>
      <c r="E15" s="6" t="s">
        <v>265</v>
      </c>
    </row>
    <row r="16" spans="1:8" x14ac:dyDescent="0.35">
      <c r="A16" t="s">
        <v>295</v>
      </c>
      <c r="B16" t="s">
        <v>295</v>
      </c>
      <c r="C16" s="6">
        <v>90</v>
      </c>
      <c r="D16" s="6">
        <f>52-5</f>
        <v>47</v>
      </c>
      <c r="E16" s="6" t="s">
        <v>265</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M21"/>
  <sheetViews>
    <sheetView tabSelected="1" workbookViewId="0">
      <selection activeCell="G22" sqref="G22"/>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3" max="13" width="11.1796875" style="6" customWidth="1"/>
  </cols>
  <sheetData>
    <row r="1" spans="1:13" x14ac:dyDescent="0.35">
      <c r="A1" s="13" t="s">
        <v>0</v>
      </c>
      <c r="B1" s="13" t="s">
        <v>233</v>
      </c>
      <c r="C1" s="13" t="s">
        <v>56</v>
      </c>
      <c r="D1" s="14" t="s">
        <v>11</v>
      </c>
      <c r="E1" s="14" t="s">
        <v>12</v>
      </c>
      <c r="F1" s="15" t="s">
        <v>4</v>
      </c>
      <c r="G1" s="15" t="s">
        <v>34</v>
      </c>
      <c r="H1" s="15" t="s">
        <v>35</v>
      </c>
      <c r="I1" s="15" t="s">
        <v>236</v>
      </c>
      <c r="J1" s="15" t="s">
        <v>99</v>
      </c>
      <c r="K1" s="13" t="s">
        <v>237</v>
      </c>
      <c r="L1" s="60" t="s">
        <v>201</v>
      </c>
      <c r="M1" s="117" t="s">
        <v>526</v>
      </c>
    </row>
    <row r="2" spans="1:13" x14ac:dyDescent="0.35">
      <c r="A2" s="15" t="s">
        <v>241</v>
      </c>
      <c r="B2" s="15" t="s">
        <v>235</v>
      </c>
      <c r="C2" s="15" t="s">
        <v>240</v>
      </c>
      <c r="D2" s="15">
        <v>60</v>
      </c>
      <c r="E2" s="15">
        <v>1.2</v>
      </c>
      <c r="F2" s="15">
        <f t="shared" ref="F2" si="0">D2-(E2*2)</f>
        <v>57.6</v>
      </c>
      <c r="G2" s="15">
        <v>190000</v>
      </c>
      <c r="H2" s="15">
        <v>7850</v>
      </c>
      <c r="I2" s="15"/>
      <c r="J2" s="15" t="s">
        <v>54</v>
      </c>
      <c r="K2" s="15"/>
    </row>
    <row r="3" spans="1:13" x14ac:dyDescent="0.35">
      <c r="A3" s="15" t="s">
        <v>238</v>
      </c>
      <c r="B3" s="15" t="s">
        <v>235</v>
      </c>
      <c r="C3" s="15" t="s">
        <v>239</v>
      </c>
      <c r="D3" s="15">
        <v>70</v>
      </c>
      <c r="E3" s="15">
        <v>1.2</v>
      </c>
      <c r="F3" s="15">
        <f t="shared" ref="F3" si="1">D3-(E3*2)</f>
        <v>67.599999999999994</v>
      </c>
      <c r="G3" s="15">
        <v>190000</v>
      </c>
      <c r="H3" s="15">
        <v>7850</v>
      </c>
      <c r="I3" s="15"/>
      <c r="J3" s="15" t="s">
        <v>54</v>
      </c>
      <c r="K3" s="15"/>
    </row>
    <row r="4" spans="1:13" x14ac:dyDescent="0.35">
      <c r="A4" s="15" t="s">
        <v>242</v>
      </c>
      <c r="B4" s="15" t="s">
        <v>235</v>
      </c>
      <c r="C4" s="15" t="s">
        <v>239</v>
      </c>
      <c r="D4" s="15">
        <v>70</v>
      </c>
      <c r="E4" s="15">
        <v>1.5</v>
      </c>
      <c r="F4" s="15">
        <f t="shared" ref="F4" si="2">D4-(E4*2)</f>
        <v>67</v>
      </c>
      <c r="G4" s="15">
        <v>190000</v>
      </c>
      <c r="H4" s="15">
        <v>7850</v>
      </c>
      <c r="I4" s="15"/>
      <c r="J4" s="15" t="s">
        <v>54</v>
      </c>
      <c r="K4" s="15"/>
    </row>
    <row r="5" spans="1:13" x14ac:dyDescent="0.35">
      <c r="A5" s="16" t="s">
        <v>8</v>
      </c>
      <c r="B5" s="16" t="s">
        <v>234</v>
      </c>
      <c r="C5" s="16" t="s">
        <v>528</v>
      </c>
      <c r="D5" s="33">
        <v>102</v>
      </c>
      <c r="E5" s="33">
        <v>1.6</v>
      </c>
      <c r="F5" s="15">
        <f>D5-(E5*2)</f>
        <v>98.8</v>
      </c>
      <c r="G5" s="15">
        <v>190000</v>
      </c>
      <c r="H5" s="15">
        <v>7850</v>
      </c>
      <c r="I5" s="15"/>
      <c r="J5" s="15" t="s">
        <v>54</v>
      </c>
      <c r="K5" s="15"/>
      <c r="L5">
        <f>D5/25.4</f>
        <v>4.015748031496063</v>
      </c>
    </row>
    <row r="6" spans="1:13" x14ac:dyDescent="0.35">
      <c r="A6" s="16" t="s">
        <v>9</v>
      </c>
      <c r="B6" s="16" t="s">
        <v>234</v>
      </c>
      <c r="C6" s="16" t="s">
        <v>529</v>
      </c>
      <c r="D6" s="33">
        <v>102</v>
      </c>
      <c r="E6" s="33">
        <v>3.6</v>
      </c>
      <c r="F6" s="15">
        <f t="shared" ref="F6:F7" si="3">D6-(E6*2)</f>
        <v>94.8</v>
      </c>
      <c r="G6" s="15">
        <v>190000</v>
      </c>
      <c r="H6" s="15">
        <v>7850</v>
      </c>
      <c r="I6" s="15"/>
      <c r="J6" s="15" t="s">
        <v>54</v>
      </c>
      <c r="K6" s="15"/>
      <c r="L6">
        <f t="shared" ref="L6:L13" si="4">D6/25.4</f>
        <v>4.015748031496063</v>
      </c>
    </row>
    <row r="7" spans="1:13" x14ac:dyDescent="0.35">
      <c r="A7" s="15" t="s">
        <v>202</v>
      </c>
      <c r="B7" s="15" t="s">
        <v>234</v>
      </c>
      <c r="C7" s="15" t="s">
        <v>530</v>
      </c>
      <c r="D7" s="15">
        <v>127</v>
      </c>
      <c r="E7" s="15">
        <v>3.25</v>
      </c>
      <c r="F7" s="15">
        <f t="shared" si="3"/>
        <v>120.5</v>
      </c>
      <c r="G7" s="15">
        <v>210000</v>
      </c>
      <c r="H7" s="15">
        <v>7850</v>
      </c>
      <c r="I7" s="15"/>
      <c r="J7" s="15" t="s">
        <v>54</v>
      </c>
      <c r="K7" s="15"/>
      <c r="L7">
        <f t="shared" ref="L7" si="5">D7/25.4</f>
        <v>5</v>
      </c>
    </row>
    <row r="8" spans="1:13" x14ac:dyDescent="0.35">
      <c r="A8" s="16" t="s">
        <v>10</v>
      </c>
      <c r="B8" s="16" t="s">
        <v>234</v>
      </c>
      <c r="C8" s="16" t="s">
        <v>531</v>
      </c>
      <c r="D8" s="33">
        <v>139</v>
      </c>
      <c r="E8" s="33">
        <v>3</v>
      </c>
      <c r="F8" s="15">
        <f>D8-(E8*2)</f>
        <v>133</v>
      </c>
      <c r="G8" s="15">
        <v>210000</v>
      </c>
      <c r="H8" s="15">
        <v>7850</v>
      </c>
      <c r="I8" s="15"/>
      <c r="J8" s="15" t="s">
        <v>54</v>
      </c>
      <c r="K8" s="15"/>
      <c r="L8">
        <f t="shared" si="4"/>
        <v>5.4724409448818898</v>
      </c>
    </row>
    <row r="9" spans="1:13" x14ac:dyDescent="0.35">
      <c r="A9" s="16" t="s">
        <v>138</v>
      </c>
      <c r="B9" s="16" t="s">
        <v>234</v>
      </c>
      <c r="C9" s="16" t="s">
        <v>532</v>
      </c>
      <c r="D9" s="33">
        <v>139</v>
      </c>
      <c r="E9" s="33">
        <v>4.8</v>
      </c>
      <c r="F9" s="15">
        <f>D9-(E9*2)</f>
        <v>129.4</v>
      </c>
      <c r="G9" s="15">
        <v>210000</v>
      </c>
      <c r="H9" s="15">
        <v>7850</v>
      </c>
      <c r="I9" s="15"/>
      <c r="J9" s="15" t="s">
        <v>54</v>
      </c>
      <c r="K9" s="15"/>
      <c r="L9">
        <f t="shared" si="4"/>
        <v>5.4724409448818898</v>
      </c>
    </row>
    <row r="10" spans="1:13" x14ac:dyDescent="0.35">
      <c r="A10" s="16" t="s">
        <v>137</v>
      </c>
      <c r="B10" s="16" t="s">
        <v>234</v>
      </c>
      <c r="C10" s="16" t="s">
        <v>533</v>
      </c>
      <c r="D10" s="33">
        <v>168</v>
      </c>
      <c r="E10" s="33">
        <v>4.8</v>
      </c>
      <c r="F10" s="15">
        <f>D10-(E10*2)</f>
        <v>158.4</v>
      </c>
      <c r="G10" s="15">
        <v>210000</v>
      </c>
      <c r="H10" s="15">
        <v>7850</v>
      </c>
      <c r="I10" s="15"/>
      <c r="J10" s="15" t="s">
        <v>54</v>
      </c>
      <c r="K10" s="15"/>
      <c r="L10">
        <f t="shared" si="4"/>
        <v>6.6141732283464574</v>
      </c>
    </row>
    <row r="11" spans="1:13" x14ac:dyDescent="0.35">
      <c r="A11" s="16" t="s">
        <v>136</v>
      </c>
      <c r="B11" s="16" t="s">
        <v>234</v>
      </c>
      <c r="C11" s="16" t="s">
        <v>534</v>
      </c>
      <c r="D11" s="16">
        <v>193</v>
      </c>
      <c r="E11" s="16">
        <v>6.3</v>
      </c>
      <c r="F11" s="15">
        <f t="shared" ref="F11" si="6">D11-(E11*2)</f>
        <v>180.4</v>
      </c>
      <c r="G11" s="15">
        <v>190000</v>
      </c>
      <c r="H11" s="15">
        <v>7850</v>
      </c>
      <c r="I11" s="15"/>
      <c r="J11" s="15" t="s">
        <v>54</v>
      </c>
      <c r="K11" s="118" t="s">
        <v>535</v>
      </c>
      <c r="L11">
        <f t="shared" si="4"/>
        <v>7.5984251968503944</v>
      </c>
    </row>
    <row r="12" spans="1:13" x14ac:dyDescent="0.35">
      <c r="A12" s="15" t="s">
        <v>76</v>
      </c>
      <c r="B12" s="15" t="s">
        <v>234</v>
      </c>
      <c r="C12" s="16" t="s">
        <v>537</v>
      </c>
      <c r="D12" s="33">
        <v>219</v>
      </c>
      <c r="E12" s="33">
        <v>6.3</v>
      </c>
      <c r="F12" s="15">
        <f t="shared" ref="F12:F13" si="7">D12-(E12*2)</f>
        <v>206.4</v>
      </c>
      <c r="G12" s="15">
        <v>190000</v>
      </c>
      <c r="H12" s="15">
        <v>7850</v>
      </c>
      <c r="I12" s="15"/>
      <c r="J12" s="15" t="s">
        <v>54</v>
      </c>
      <c r="K12" s="15" t="s">
        <v>536</v>
      </c>
      <c r="L12">
        <f t="shared" si="4"/>
        <v>8.6220472440944889</v>
      </c>
      <c r="M12" s="6">
        <v>206</v>
      </c>
    </row>
    <row r="13" spans="1:13" x14ac:dyDescent="0.35">
      <c r="A13" s="34" t="s">
        <v>97</v>
      </c>
      <c r="B13" s="34" t="s">
        <v>234</v>
      </c>
      <c r="C13" s="34" t="s">
        <v>527</v>
      </c>
      <c r="D13" s="35">
        <v>244.5</v>
      </c>
      <c r="E13" s="35">
        <v>6.3</v>
      </c>
      <c r="F13" s="34">
        <f t="shared" si="7"/>
        <v>231.9</v>
      </c>
      <c r="G13" s="34">
        <v>199000</v>
      </c>
      <c r="H13" s="34">
        <v>7850</v>
      </c>
      <c r="I13" s="34"/>
      <c r="J13" s="34" t="s">
        <v>100</v>
      </c>
      <c r="K13" s="34"/>
      <c r="L13">
        <f t="shared" si="4"/>
        <v>9.6259842519685037</v>
      </c>
    </row>
    <row r="14" spans="1:13" s="120" customFormat="1" x14ac:dyDescent="0.35">
      <c r="A14" s="118"/>
      <c r="B14" s="118"/>
      <c r="C14" s="118"/>
      <c r="D14" s="119"/>
      <c r="E14" s="119"/>
      <c r="F14" s="118"/>
      <c r="G14" s="118"/>
      <c r="H14" s="118"/>
      <c r="I14" s="118"/>
      <c r="J14" s="118"/>
      <c r="K14" s="118"/>
      <c r="M14" s="121"/>
    </row>
    <row r="21" spans="3:4" x14ac:dyDescent="0.35">
      <c r="C21" s="38"/>
      <c r="D21" t="s">
        <v>116</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U119"/>
  <sheetViews>
    <sheetView zoomScale="80" zoomScaleNormal="80" workbookViewId="0">
      <pane ySplit="1" topLeftCell="A44" activePane="bottomLeft" state="frozen"/>
      <selection pane="bottomLeft" activeCell="A68" sqref="A68"/>
    </sheetView>
  </sheetViews>
  <sheetFormatPr defaultRowHeight="14.5" x14ac:dyDescent="0.35"/>
  <cols>
    <col min="1" max="1" width="28.1796875" style="3" customWidth="1"/>
    <col min="2" max="2" width="20.8164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2" width="14.1796875" style="1" customWidth="1"/>
    <col min="13" max="15" width="19.453125" style="1" customWidth="1"/>
    <col min="16" max="16" width="10.54296875" customWidth="1"/>
    <col min="17" max="17" width="25.81640625" style="6" customWidth="1"/>
    <col min="18" max="18" width="12" customWidth="1"/>
    <col min="20" max="20" width="10.54296875" style="108" bestFit="1" customWidth="1"/>
    <col min="21" max="21" width="46.453125" customWidth="1"/>
  </cols>
  <sheetData>
    <row r="1" spans="1:21" s="12" customFormat="1" ht="29" x14ac:dyDescent="0.35">
      <c r="A1" s="10" t="s">
        <v>0</v>
      </c>
      <c r="B1" s="10" t="s">
        <v>307</v>
      </c>
      <c r="C1" s="11" t="s">
        <v>29</v>
      </c>
      <c r="D1" s="11" t="s">
        <v>30</v>
      </c>
      <c r="E1" s="11" t="s">
        <v>479</v>
      </c>
      <c r="F1" s="11" t="s">
        <v>13</v>
      </c>
      <c r="G1" s="11" t="s">
        <v>105</v>
      </c>
      <c r="H1" s="11" t="s">
        <v>19</v>
      </c>
      <c r="I1" s="11" t="s">
        <v>31</v>
      </c>
      <c r="J1" s="11" t="s">
        <v>436</v>
      </c>
      <c r="K1" s="11" t="s">
        <v>32</v>
      </c>
      <c r="L1" s="11" t="s">
        <v>86</v>
      </c>
      <c r="M1" s="11" t="s">
        <v>53</v>
      </c>
      <c r="N1" s="11" t="s">
        <v>231</v>
      </c>
      <c r="O1" s="11" t="s">
        <v>98</v>
      </c>
      <c r="P1" s="50" t="s">
        <v>175</v>
      </c>
      <c r="Q1" s="69" t="s">
        <v>448</v>
      </c>
      <c r="R1" s="12" t="s">
        <v>216</v>
      </c>
      <c r="T1" s="107" t="s">
        <v>507</v>
      </c>
      <c r="U1" s="12" t="s">
        <v>407</v>
      </c>
    </row>
    <row r="2" spans="1:21" x14ac:dyDescent="0.35">
      <c r="A2" s="3" t="s">
        <v>1</v>
      </c>
      <c r="B2" s="3" t="s">
        <v>42</v>
      </c>
      <c r="C2" s="1">
        <v>0</v>
      </c>
      <c r="D2" s="1">
        <v>50</v>
      </c>
      <c r="E2" s="1" t="s">
        <v>156</v>
      </c>
      <c r="F2" s="1">
        <v>12</v>
      </c>
      <c r="G2" s="1">
        <v>230</v>
      </c>
      <c r="H2" s="1" t="s">
        <v>20</v>
      </c>
      <c r="I2" s="1">
        <v>26</v>
      </c>
      <c r="J2" s="1">
        <v>605</v>
      </c>
      <c r="K2" s="1">
        <v>45</v>
      </c>
      <c r="L2" s="1" t="s">
        <v>85</v>
      </c>
      <c r="M2" s="1" t="s">
        <v>54</v>
      </c>
      <c r="O2" s="74">
        <v>3</v>
      </c>
      <c r="P2">
        <v>310</v>
      </c>
      <c r="R2">
        <v>22</v>
      </c>
    </row>
    <row r="3" spans="1:21" x14ac:dyDescent="0.35">
      <c r="A3" s="3" t="s">
        <v>14</v>
      </c>
      <c r="B3" s="3" t="s">
        <v>42</v>
      </c>
      <c r="C3" s="1">
        <v>0</v>
      </c>
      <c r="D3" s="1">
        <v>50</v>
      </c>
      <c r="E3" s="1" t="s">
        <v>156</v>
      </c>
      <c r="F3" s="1">
        <v>12</v>
      </c>
      <c r="G3" s="1">
        <v>230</v>
      </c>
      <c r="H3" s="1" t="s">
        <v>20</v>
      </c>
      <c r="I3" s="1">
        <v>23</v>
      </c>
      <c r="J3" s="1">
        <v>544</v>
      </c>
      <c r="K3" s="1">
        <v>45</v>
      </c>
      <c r="L3" s="1" t="s">
        <v>85</v>
      </c>
      <c r="M3" s="1" t="s">
        <v>54</v>
      </c>
      <c r="O3" s="74">
        <v>3.3</v>
      </c>
      <c r="P3">
        <v>310</v>
      </c>
      <c r="R3">
        <v>22</v>
      </c>
    </row>
    <row r="4" spans="1:21" x14ac:dyDescent="0.35">
      <c r="A4" s="3" t="s">
        <v>2</v>
      </c>
      <c r="B4" s="3" t="s">
        <v>42</v>
      </c>
      <c r="C4" s="1">
        <v>50.01</v>
      </c>
      <c r="D4" s="1">
        <v>100</v>
      </c>
      <c r="E4" s="1" t="s">
        <v>156</v>
      </c>
      <c r="F4" s="1">
        <v>12</v>
      </c>
      <c r="G4" s="1">
        <v>230</v>
      </c>
      <c r="H4" s="1" t="s">
        <v>20</v>
      </c>
      <c r="K4" s="1">
        <v>59</v>
      </c>
      <c r="L4" s="1" t="s">
        <v>85</v>
      </c>
      <c r="M4" s="1" t="s">
        <v>54</v>
      </c>
      <c r="O4" s="74">
        <v>5</v>
      </c>
      <c r="P4">
        <v>345</v>
      </c>
      <c r="R4">
        <v>22</v>
      </c>
    </row>
    <row r="5" spans="1:21" x14ac:dyDescent="0.35">
      <c r="A5" s="3" t="s">
        <v>17</v>
      </c>
      <c r="B5" s="3" t="s">
        <v>42</v>
      </c>
      <c r="C5" s="1">
        <v>50.01</v>
      </c>
      <c r="D5" s="1">
        <v>100</v>
      </c>
      <c r="E5" s="1" t="s">
        <v>156</v>
      </c>
      <c r="F5" s="1">
        <v>12</v>
      </c>
      <c r="G5" s="1">
        <v>230</v>
      </c>
      <c r="H5" s="1" t="s">
        <v>20</v>
      </c>
      <c r="K5" s="1">
        <v>59</v>
      </c>
      <c r="L5" s="1" t="s">
        <v>85</v>
      </c>
      <c r="M5" s="1" t="s">
        <v>54</v>
      </c>
      <c r="O5" s="74">
        <v>5.2</v>
      </c>
      <c r="P5">
        <v>345</v>
      </c>
      <c r="R5">
        <v>22</v>
      </c>
    </row>
    <row r="6" spans="1:21" x14ac:dyDescent="0.35">
      <c r="A6" s="3" t="s">
        <v>3</v>
      </c>
      <c r="B6" s="3" t="s">
        <v>42</v>
      </c>
      <c r="C6" s="1">
        <v>100.01</v>
      </c>
      <c r="D6" s="1">
        <v>150</v>
      </c>
      <c r="E6" s="1" t="s">
        <v>156</v>
      </c>
      <c r="F6" s="1">
        <v>10</v>
      </c>
      <c r="G6" s="1">
        <v>230</v>
      </c>
      <c r="H6" s="1" t="s">
        <v>20</v>
      </c>
      <c r="K6" s="1">
        <v>59</v>
      </c>
      <c r="L6" s="1" t="s">
        <v>85</v>
      </c>
      <c r="M6" s="1" t="s">
        <v>54</v>
      </c>
      <c r="O6" s="74">
        <v>8</v>
      </c>
      <c r="P6">
        <v>390</v>
      </c>
      <c r="R6">
        <v>22</v>
      </c>
    </row>
    <row r="7" spans="1:21" x14ac:dyDescent="0.35">
      <c r="A7" s="3" t="s">
        <v>18</v>
      </c>
      <c r="B7" s="3" t="s">
        <v>42</v>
      </c>
      <c r="C7" s="1">
        <v>100.01</v>
      </c>
      <c r="D7" s="1">
        <v>150</v>
      </c>
      <c r="E7" s="1" t="s">
        <v>156</v>
      </c>
      <c r="F7" s="1">
        <v>10</v>
      </c>
      <c r="G7" s="1">
        <v>230</v>
      </c>
      <c r="H7" s="1" t="s">
        <v>20</v>
      </c>
      <c r="K7" s="1">
        <v>59</v>
      </c>
      <c r="L7" s="1" t="s">
        <v>85</v>
      </c>
      <c r="M7" s="1" t="s">
        <v>54</v>
      </c>
      <c r="O7" s="74">
        <v>8.3000000000000007</v>
      </c>
      <c r="P7">
        <v>390</v>
      </c>
      <c r="R7">
        <v>22</v>
      </c>
    </row>
    <row r="8" spans="1:21" x14ac:dyDescent="0.35">
      <c r="A8" s="3" t="s">
        <v>16</v>
      </c>
      <c r="B8" s="3" t="s">
        <v>42</v>
      </c>
      <c r="C8" s="1">
        <v>150.01</v>
      </c>
      <c r="D8" s="1">
        <v>230</v>
      </c>
      <c r="E8" s="1" t="s">
        <v>156</v>
      </c>
      <c r="F8" s="1">
        <v>6</v>
      </c>
      <c r="G8" s="1">
        <v>230</v>
      </c>
      <c r="H8" s="1" t="s">
        <v>20</v>
      </c>
      <c r="K8" s="1">
        <v>92</v>
      </c>
      <c r="L8" s="1" t="s">
        <v>85</v>
      </c>
      <c r="M8" s="1" t="s">
        <v>54</v>
      </c>
      <c r="O8" s="74">
        <v>12</v>
      </c>
      <c r="P8">
        <v>570</v>
      </c>
      <c r="R8">
        <v>22</v>
      </c>
    </row>
    <row r="9" spans="1:21" x14ac:dyDescent="0.35">
      <c r="A9" s="3" t="s">
        <v>15</v>
      </c>
      <c r="B9" s="3" t="s">
        <v>42</v>
      </c>
      <c r="C9" s="1">
        <v>230.01</v>
      </c>
      <c r="D9" s="1">
        <v>350</v>
      </c>
      <c r="E9" s="1" t="s">
        <v>156</v>
      </c>
      <c r="F9" s="1">
        <v>7</v>
      </c>
      <c r="G9" s="1">
        <v>230</v>
      </c>
      <c r="H9" s="1" t="s">
        <v>20</v>
      </c>
      <c r="K9" s="1">
        <v>92</v>
      </c>
      <c r="L9" s="1" t="s">
        <v>85</v>
      </c>
      <c r="M9" s="1" t="s">
        <v>54</v>
      </c>
      <c r="O9" s="74">
        <v>14</v>
      </c>
      <c r="P9">
        <v>670</v>
      </c>
      <c r="R9">
        <v>22</v>
      </c>
    </row>
    <row r="10" spans="1:21" x14ac:dyDescent="0.35">
      <c r="B10" s="3" t="s">
        <v>509</v>
      </c>
      <c r="O10" s="74"/>
    </row>
    <row r="11" spans="1:21" x14ac:dyDescent="0.35">
      <c r="A11" s="3" t="s">
        <v>194</v>
      </c>
      <c r="B11" s="3" t="s">
        <v>193</v>
      </c>
      <c r="C11" s="1">
        <f>D9+0.01</f>
        <v>350.01</v>
      </c>
      <c r="D11" s="1">
        <v>450</v>
      </c>
      <c r="E11" s="1" t="s">
        <v>156</v>
      </c>
      <c r="F11" s="1">
        <v>8</v>
      </c>
      <c r="G11" s="1">
        <v>230</v>
      </c>
      <c r="H11" s="1" t="s">
        <v>20</v>
      </c>
      <c r="I11" s="1">
        <v>85</v>
      </c>
      <c r="K11" s="1">
        <v>89</v>
      </c>
      <c r="L11" s="1" t="s">
        <v>85</v>
      </c>
      <c r="M11" s="1" t="s">
        <v>54</v>
      </c>
      <c r="O11" s="74">
        <v>16</v>
      </c>
      <c r="P11">
        <v>1200</v>
      </c>
    </row>
    <row r="12" spans="1:21" x14ac:dyDescent="0.35">
      <c r="A12" s="3" t="s">
        <v>195</v>
      </c>
      <c r="B12" s="3" t="s">
        <v>193</v>
      </c>
      <c r="C12" s="1">
        <f>D11+0.01</f>
        <v>450.01</v>
      </c>
      <c r="D12" s="1">
        <v>600</v>
      </c>
      <c r="E12" s="1" t="s">
        <v>156</v>
      </c>
      <c r="F12" s="1">
        <v>9</v>
      </c>
      <c r="G12" s="1">
        <v>230</v>
      </c>
      <c r="H12" s="1" t="s">
        <v>20</v>
      </c>
      <c r="I12" s="1">
        <v>83</v>
      </c>
      <c r="K12" s="1">
        <v>89</v>
      </c>
      <c r="L12" s="1" t="s">
        <v>85</v>
      </c>
      <c r="M12" s="1" t="s">
        <v>54</v>
      </c>
      <c r="O12" s="74">
        <v>19</v>
      </c>
      <c r="P12">
        <v>920</v>
      </c>
    </row>
    <row r="13" spans="1:21" x14ac:dyDescent="0.35">
      <c r="B13" s="3" t="s">
        <v>509</v>
      </c>
    </row>
    <row r="14" spans="1:21" x14ac:dyDescent="0.35">
      <c r="A14" s="3" t="s">
        <v>162</v>
      </c>
      <c r="B14" s="3" t="s">
        <v>101</v>
      </c>
      <c r="C14" s="1">
        <v>0</v>
      </c>
      <c r="D14" s="1">
        <v>10</v>
      </c>
      <c r="E14" s="1" t="s">
        <v>156</v>
      </c>
      <c r="F14" s="1">
        <v>17</v>
      </c>
      <c r="G14" s="1">
        <v>230</v>
      </c>
      <c r="H14" s="1" t="s">
        <v>20</v>
      </c>
      <c r="K14" s="1">
        <v>48</v>
      </c>
      <c r="L14" s="1" t="s">
        <v>85</v>
      </c>
      <c r="M14" s="1" t="s">
        <v>54</v>
      </c>
      <c r="O14" s="1">
        <v>2.44</v>
      </c>
      <c r="P14">
        <v>120</v>
      </c>
    </row>
    <row r="15" spans="1:21" x14ac:dyDescent="0.35">
      <c r="A15" s="3" t="s">
        <v>163</v>
      </c>
      <c r="B15" s="3" t="s">
        <v>101</v>
      </c>
      <c r="C15" s="1">
        <f t="shared" ref="C15:C26" si="0">D14+0.01</f>
        <v>10.01</v>
      </c>
      <c r="D15" s="1">
        <v>20</v>
      </c>
      <c r="E15" s="1" t="s">
        <v>156</v>
      </c>
      <c r="F15" s="1">
        <v>17</v>
      </c>
      <c r="G15" s="1">
        <v>230</v>
      </c>
      <c r="H15" s="1" t="s">
        <v>20</v>
      </c>
      <c r="K15" s="1">
        <v>48</v>
      </c>
      <c r="L15" s="1" t="s">
        <v>85</v>
      </c>
      <c r="M15" s="1" t="s">
        <v>54</v>
      </c>
      <c r="O15" s="1">
        <v>2.76</v>
      </c>
      <c r="P15">
        <v>160</v>
      </c>
    </row>
    <row r="16" spans="1:21" x14ac:dyDescent="0.35">
      <c r="A16" s="3" t="s">
        <v>164</v>
      </c>
      <c r="B16" s="3" t="s">
        <v>101</v>
      </c>
      <c r="C16" s="1">
        <f t="shared" si="0"/>
        <v>20.010000000000002</v>
      </c>
      <c r="D16" s="1">
        <v>25</v>
      </c>
      <c r="E16" s="1" t="s">
        <v>156</v>
      </c>
      <c r="F16" s="1">
        <v>17</v>
      </c>
      <c r="G16" s="1">
        <v>230</v>
      </c>
      <c r="H16" s="1" t="s">
        <v>20</v>
      </c>
      <c r="K16" s="1">
        <v>48</v>
      </c>
      <c r="L16" s="1" t="s">
        <v>85</v>
      </c>
      <c r="M16" s="1" t="s">
        <v>54</v>
      </c>
      <c r="O16" s="1">
        <v>3.09</v>
      </c>
      <c r="P16">
        <v>240</v>
      </c>
    </row>
    <row r="17" spans="1:20" x14ac:dyDescent="0.35">
      <c r="A17" s="3" t="s">
        <v>165</v>
      </c>
      <c r="B17" s="3" t="s">
        <v>101</v>
      </c>
      <c r="C17" s="1">
        <f t="shared" si="0"/>
        <v>25.01</v>
      </c>
      <c r="D17" s="1">
        <v>35</v>
      </c>
      <c r="E17" s="1" t="s">
        <v>156</v>
      </c>
      <c r="F17" s="1">
        <v>17</v>
      </c>
      <c r="G17" s="1">
        <v>230</v>
      </c>
      <c r="H17" s="1" t="s">
        <v>20</v>
      </c>
      <c r="K17" s="1">
        <v>48</v>
      </c>
      <c r="L17" s="1" t="s">
        <v>85</v>
      </c>
      <c r="M17" s="1" t="s">
        <v>54</v>
      </c>
      <c r="O17" s="1">
        <v>3.38</v>
      </c>
      <c r="P17">
        <v>270</v>
      </c>
    </row>
    <row r="18" spans="1:20" x14ac:dyDescent="0.35">
      <c r="A18" s="3" t="s">
        <v>166</v>
      </c>
      <c r="B18" s="3" t="s">
        <v>101</v>
      </c>
      <c r="C18" s="1">
        <f t="shared" si="0"/>
        <v>35.01</v>
      </c>
      <c r="D18" s="1">
        <v>40</v>
      </c>
      <c r="E18" s="1" t="s">
        <v>156</v>
      </c>
      <c r="F18" s="1">
        <v>17</v>
      </c>
      <c r="G18" s="1">
        <v>230</v>
      </c>
      <c r="H18" s="1" t="s">
        <v>20</v>
      </c>
      <c r="K18" s="1">
        <v>48</v>
      </c>
      <c r="L18" s="1" t="s">
        <v>85</v>
      </c>
      <c r="M18" s="1" t="s">
        <v>54</v>
      </c>
      <c r="O18" s="1">
        <v>3.38</v>
      </c>
      <c r="P18">
        <v>270</v>
      </c>
    </row>
    <row r="19" spans="1:20" x14ac:dyDescent="0.35">
      <c r="A19" s="3" t="s">
        <v>167</v>
      </c>
      <c r="B19" s="3" t="s">
        <v>101</v>
      </c>
      <c r="C19" s="1">
        <f t="shared" si="0"/>
        <v>40.01</v>
      </c>
      <c r="D19" s="1">
        <v>50</v>
      </c>
      <c r="E19" s="1" t="s">
        <v>156</v>
      </c>
      <c r="F19" s="1">
        <v>12</v>
      </c>
      <c r="G19" s="1">
        <v>230</v>
      </c>
      <c r="H19" s="1" t="s">
        <v>20</v>
      </c>
      <c r="K19" s="1">
        <v>48</v>
      </c>
      <c r="L19" s="1" t="s">
        <v>85</v>
      </c>
      <c r="M19" s="1" t="s">
        <v>54</v>
      </c>
      <c r="O19" s="1">
        <v>3.09</v>
      </c>
      <c r="P19">
        <v>240</v>
      </c>
    </row>
    <row r="20" spans="1:20" x14ac:dyDescent="0.35">
      <c r="A20" s="3" t="s">
        <v>168</v>
      </c>
      <c r="B20" s="3" t="s">
        <v>101</v>
      </c>
      <c r="C20" s="1">
        <f t="shared" si="0"/>
        <v>50.01</v>
      </c>
      <c r="D20" s="1">
        <v>55</v>
      </c>
      <c r="E20" s="1" t="s">
        <v>156</v>
      </c>
      <c r="F20" s="1">
        <v>17</v>
      </c>
      <c r="G20" s="1">
        <v>230</v>
      </c>
      <c r="H20" s="1" t="s">
        <v>20</v>
      </c>
      <c r="K20" s="1">
        <v>60</v>
      </c>
      <c r="L20" s="1" t="s">
        <v>85</v>
      </c>
      <c r="M20" s="1" t="s">
        <v>54</v>
      </c>
      <c r="O20" s="1">
        <v>4.17</v>
      </c>
      <c r="P20">
        <v>320</v>
      </c>
    </row>
    <row r="21" spans="1:20" x14ac:dyDescent="0.35">
      <c r="A21" s="3" t="s">
        <v>169</v>
      </c>
      <c r="B21" s="3" t="s">
        <v>101</v>
      </c>
      <c r="C21" s="1">
        <f t="shared" si="0"/>
        <v>55.01</v>
      </c>
      <c r="D21" s="1">
        <v>60</v>
      </c>
      <c r="E21" s="1" t="s">
        <v>156</v>
      </c>
      <c r="F21" s="1">
        <v>12</v>
      </c>
      <c r="G21" s="1">
        <v>230</v>
      </c>
      <c r="H21" s="1" t="s">
        <v>20</v>
      </c>
      <c r="K21" s="1">
        <v>60</v>
      </c>
      <c r="L21" s="1" t="s">
        <v>85</v>
      </c>
      <c r="M21" s="1" t="s">
        <v>54</v>
      </c>
      <c r="O21" s="1">
        <v>3.92</v>
      </c>
      <c r="P21">
        <v>280</v>
      </c>
    </row>
    <row r="22" spans="1:20" x14ac:dyDescent="0.35">
      <c r="A22" s="3" t="s">
        <v>170</v>
      </c>
      <c r="B22" s="3" t="s">
        <v>101</v>
      </c>
      <c r="C22" s="1">
        <f t="shared" si="0"/>
        <v>60.01</v>
      </c>
      <c r="D22" s="1">
        <v>70</v>
      </c>
      <c r="E22" s="1" t="s">
        <v>156</v>
      </c>
      <c r="F22" s="1">
        <v>17</v>
      </c>
      <c r="G22" s="1">
        <v>230</v>
      </c>
      <c r="H22" s="1" t="s">
        <v>20</v>
      </c>
      <c r="K22" s="1">
        <v>60</v>
      </c>
      <c r="L22" s="1" t="s">
        <v>85</v>
      </c>
      <c r="M22" s="1" t="s">
        <v>54</v>
      </c>
      <c r="O22" s="1">
        <v>4.59</v>
      </c>
      <c r="P22">
        <v>410</v>
      </c>
    </row>
    <row r="23" spans="1:20" x14ac:dyDescent="0.35">
      <c r="A23" s="3" t="s">
        <v>171</v>
      </c>
      <c r="B23" s="3" t="s">
        <v>101</v>
      </c>
      <c r="C23" s="1">
        <f t="shared" si="0"/>
        <v>70.010000000000005</v>
      </c>
      <c r="D23" s="1">
        <v>80</v>
      </c>
      <c r="E23" s="1" t="s">
        <v>156</v>
      </c>
      <c r="F23" s="1">
        <v>12</v>
      </c>
      <c r="G23" s="1">
        <v>230</v>
      </c>
      <c r="H23" s="1" t="s">
        <v>20</v>
      </c>
      <c r="K23" s="1">
        <v>60</v>
      </c>
      <c r="L23" s="1" t="s">
        <v>85</v>
      </c>
      <c r="M23" s="1" t="s">
        <v>54</v>
      </c>
      <c r="O23" s="1">
        <v>4.1900000000000004</v>
      </c>
      <c r="P23">
        <v>320</v>
      </c>
    </row>
    <row r="24" spans="1:20" x14ac:dyDescent="0.35">
      <c r="A24" s="3" t="s">
        <v>172</v>
      </c>
      <c r="B24" s="3" t="s">
        <v>101</v>
      </c>
      <c r="C24" s="1">
        <f t="shared" si="0"/>
        <v>80.010000000000005</v>
      </c>
      <c r="D24" s="1">
        <v>85</v>
      </c>
      <c r="E24" s="1" t="s">
        <v>156</v>
      </c>
      <c r="F24" s="1">
        <v>17</v>
      </c>
      <c r="G24" s="1">
        <v>230</v>
      </c>
      <c r="H24" s="1" t="s">
        <v>20</v>
      </c>
      <c r="K24" s="1">
        <v>60</v>
      </c>
      <c r="L24" s="1" t="s">
        <v>85</v>
      </c>
      <c r="M24" s="1" t="s">
        <v>54</v>
      </c>
      <c r="O24" s="1">
        <v>4.45</v>
      </c>
      <c r="P24">
        <v>450</v>
      </c>
    </row>
    <row r="25" spans="1:20" x14ac:dyDescent="0.35">
      <c r="A25" s="3" t="s">
        <v>173</v>
      </c>
      <c r="B25" s="3" t="s">
        <v>101</v>
      </c>
      <c r="C25" s="1">
        <f t="shared" si="0"/>
        <v>85.01</v>
      </c>
      <c r="D25" s="1">
        <v>100</v>
      </c>
      <c r="E25" s="1" t="s">
        <v>156</v>
      </c>
      <c r="F25" s="1">
        <v>12</v>
      </c>
      <c r="G25" s="1">
        <v>230</v>
      </c>
      <c r="H25" s="1" t="s">
        <v>20</v>
      </c>
      <c r="K25" s="1">
        <v>60</v>
      </c>
      <c r="L25" s="1" t="s">
        <v>85</v>
      </c>
      <c r="M25" s="1" t="s">
        <v>54</v>
      </c>
      <c r="O25" s="1">
        <v>4.68</v>
      </c>
      <c r="P25">
        <v>410</v>
      </c>
    </row>
    <row r="26" spans="1:20" x14ac:dyDescent="0.35">
      <c r="A26" s="3" t="s">
        <v>174</v>
      </c>
      <c r="B26" s="3" t="s">
        <v>101</v>
      </c>
      <c r="C26" s="1">
        <f t="shared" si="0"/>
        <v>100.01</v>
      </c>
      <c r="D26" s="1">
        <v>120</v>
      </c>
      <c r="E26" s="1" t="s">
        <v>156</v>
      </c>
      <c r="F26" s="1">
        <v>12</v>
      </c>
      <c r="G26" s="1">
        <v>230</v>
      </c>
      <c r="H26" s="1" t="s">
        <v>20</v>
      </c>
      <c r="K26" s="1">
        <v>60</v>
      </c>
      <c r="L26" s="1" t="s">
        <v>85</v>
      </c>
      <c r="M26" s="1" t="s">
        <v>54</v>
      </c>
      <c r="O26" s="1">
        <v>4.45</v>
      </c>
      <c r="P26">
        <v>450</v>
      </c>
    </row>
    <row r="27" spans="1:20" x14ac:dyDescent="0.35">
      <c r="B27" s="3" t="s">
        <v>509</v>
      </c>
    </row>
    <row r="28" spans="1:20" s="38" customFormat="1" x14ac:dyDescent="0.35">
      <c r="A28" s="105" t="s">
        <v>176</v>
      </c>
      <c r="B28" s="105" t="s">
        <v>42</v>
      </c>
      <c r="C28" s="106">
        <v>0</v>
      </c>
      <c r="D28" s="106">
        <v>300</v>
      </c>
      <c r="E28" s="74" t="s">
        <v>156</v>
      </c>
      <c r="F28" s="74">
        <v>12</v>
      </c>
      <c r="G28" s="74">
        <v>230</v>
      </c>
      <c r="H28" s="74" t="s">
        <v>21</v>
      </c>
      <c r="I28" s="74" t="s">
        <v>85</v>
      </c>
      <c r="J28" s="74"/>
      <c r="K28" s="74" t="s">
        <v>85</v>
      </c>
      <c r="L28" s="74">
        <v>40</v>
      </c>
      <c r="M28" s="74" t="s">
        <v>55</v>
      </c>
      <c r="N28" s="74"/>
      <c r="O28" s="74"/>
      <c r="P28" s="38">
        <v>900</v>
      </c>
      <c r="Q28" s="68" t="s">
        <v>451</v>
      </c>
      <c r="T28" s="109"/>
    </row>
    <row r="29" spans="1:20" x14ac:dyDescent="0.35">
      <c r="B29" s="3" t="s">
        <v>509</v>
      </c>
    </row>
    <row r="30" spans="1:20" x14ac:dyDescent="0.35">
      <c r="A30" s="3" t="s">
        <v>22</v>
      </c>
      <c r="B30" s="3" t="s">
        <v>42</v>
      </c>
      <c r="C30" s="2">
        <v>0</v>
      </c>
      <c r="D30" s="2">
        <v>170</v>
      </c>
      <c r="E30" s="1" t="s">
        <v>156</v>
      </c>
      <c r="F30" s="1">
        <v>12</v>
      </c>
      <c r="G30" s="1">
        <v>415</v>
      </c>
      <c r="H30" s="1" t="s">
        <v>21</v>
      </c>
      <c r="I30" s="1" t="s">
        <v>85</v>
      </c>
      <c r="K30" s="1" t="s">
        <v>85</v>
      </c>
      <c r="L30" s="1">
        <v>30</v>
      </c>
      <c r="M30" s="1" t="s">
        <v>55</v>
      </c>
      <c r="P30">
        <v>900</v>
      </c>
      <c r="Q30" s="6" t="s">
        <v>449</v>
      </c>
    </row>
    <row r="31" spans="1:20" x14ac:dyDescent="0.35">
      <c r="A31" s="3" t="s">
        <v>23</v>
      </c>
      <c r="B31" s="3" t="s">
        <v>42</v>
      </c>
      <c r="C31" s="2">
        <v>170.01</v>
      </c>
      <c r="D31" s="2">
        <v>260</v>
      </c>
      <c r="E31" s="1" t="s">
        <v>156</v>
      </c>
      <c r="F31" s="1">
        <v>12</v>
      </c>
      <c r="G31" s="1">
        <v>415</v>
      </c>
      <c r="H31" s="1" t="s">
        <v>21</v>
      </c>
      <c r="I31" s="1" t="s">
        <v>85</v>
      </c>
      <c r="K31" s="1" t="s">
        <v>85</v>
      </c>
      <c r="L31" s="1">
        <v>40</v>
      </c>
      <c r="M31" s="1" t="s">
        <v>55</v>
      </c>
      <c r="P31">
        <v>900</v>
      </c>
      <c r="Q31" s="6" t="s">
        <v>450</v>
      </c>
    </row>
    <row r="32" spans="1:20" x14ac:dyDescent="0.35">
      <c r="A32" s="3" t="s">
        <v>24</v>
      </c>
      <c r="B32" s="3" t="s">
        <v>42</v>
      </c>
      <c r="C32" s="2">
        <v>260.01</v>
      </c>
      <c r="D32" s="2">
        <v>350</v>
      </c>
      <c r="E32" s="1" t="s">
        <v>156</v>
      </c>
      <c r="F32" s="1">
        <v>12</v>
      </c>
      <c r="G32" s="1">
        <v>415</v>
      </c>
      <c r="H32" s="1" t="s">
        <v>21</v>
      </c>
      <c r="I32" s="1" t="s">
        <v>85</v>
      </c>
      <c r="K32" s="1" t="s">
        <v>85</v>
      </c>
      <c r="L32" s="1">
        <v>40</v>
      </c>
      <c r="M32" s="1" t="s">
        <v>55</v>
      </c>
      <c r="P32">
        <v>900</v>
      </c>
      <c r="Q32" s="6" t="s">
        <v>452</v>
      </c>
    </row>
    <row r="33" spans="1:17" x14ac:dyDescent="0.35">
      <c r="A33" s="3" t="s">
        <v>25</v>
      </c>
      <c r="B33" s="3" t="s">
        <v>42</v>
      </c>
      <c r="C33" s="2">
        <v>351.01</v>
      </c>
      <c r="D33" s="2">
        <v>500</v>
      </c>
      <c r="E33" s="1" t="s">
        <v>156</v>
      </c>
      <c r="F33" s="1">
        <v>12</v>
      </c>
      <c r="G33" s="1">
        <v>415</v>
      </c>
      <c r="H33" s="1" t="s">
        <v>21</v>
      </c>
      <c r="I33" s="1" t="s">
        <v>85</v>
      </c>
      <c r="K33" s="1" t="s">
        <v>85</v>
      </c>
      <c r="L33" s="1">
        <v>40</v>
      </c>
      <c r="M33" s="1" t="s">
        <v>55</v>
      </c>
      <c r="P33">
        <v>900</v>
      </c>
      <c r="Q33" s="6" t="s">
        <v>453</v>
      </c>
    </row>
    <row r="34" spans="1:17" x14ac:dyDescent="0.35">
      <c r="A34" s="3" t="s">
        <v>26</v>
      </c>
      <c r="B34" s="3" t="s">
        <v>42</v>
      </c>
      <c r="C34" s="2">
        <v>500.01</v>
      </c>
      <c r="D34" s="2">
        <v>650</v>
      </c>
      <c r="E34" s="1" t="s">
        <v>156</v>
      </c>
      <c r="F34" s="1">
        <v>12</v>
      </c>
      <c r="G34" s="1">
        <v>415</v>
      </c>
      <c r="H34" s="1" t="s">
        <v>21</v>
      </c>
      <c r="I34" s="1" t="s">
        <v>85</v>
      </c>
      <c r="K34" s="1" t="s">
        <v>85</v>
      </c>
      <c r="L34" s="1">
        <v>55</v>
      </c>
      <c r="M34" s="1" t="s">
        <v>55</v>
      </c>
      <c r="P34">
        <v>1800</v>
      </c>
      <c r="Q34" s="6" t="s">
        <v>454</v>
      </c>
    </row>
    <row r="35" spans="1:17" x14ac:dyDescent="0.35">
      <c r="A35" s="3" t="s">
        <v>27</v>
      </c>
      <c r="B35" s="3" t="s">
        <v>42</v>
      </c>
      <c r="C35" s="2">
        <v>650.01</v>
      </c>
      <c r="D35" s="2">
        <v>750</v>
      </c>
      <c r="E35" s="1" t="s">
        <v>156</v>
      </c>
      <c r="F35" s="1">
        <v>12</v>
      </c>
      <c r="G35" s="1">
        <v>415</v>
      </c>
      <c r="H35" s="1" t="s">
        <v>21</v>
      </c>
      <c r="I35" s="1" t="s">
        <v>85</v>
      </c>
      <c r="K35" s="1" t="s">
        <v>85</v>
      </c>
      <c r="L35" s="1">
        <v>55</v>
      </c>
      <c r="M35" s="1" t="s">
        <v>55</v>
      </c>
      <c r="P35">
        <v>1800</v>
      </c>
      <c r="Q35" s="6" t="s">
        <v>455</v>
      </c>
    </row>
    <row r="36" spans="1:17" x14ac:dyDescent="0.35">
      <c r="A36" s="3" t="s">
        <v>28</v>
      </c>
      <c r="B36" s="3" t="s">
        <v>42</v>
      </c>
      <c r="C36" s="2">
        <v>750.01</v>
      </c>
      <c r="D36" s="2">
        <v>1000</v>
      </c>
      <c r="E36" s="1" t="s">
        <v>156</v>
      </c>
      <c r="F36" s="1">
        <v>9</v>
      </c>
      <c r="G36" s="1">
        <v>415</v>
      </c>
      <c r="H36" s="1" t="s">
        <v>21</v>
      </c>
      <c r="I36" s="1" t="s">
        <v>85</v>
      </c>
      <c r="K36" s="1" t="s">
        <v>85</v>
      </c>
      <c r="L36" s="1">
        <v>55</v>
      </c>
      <c r="M36" s="1" t="s">
        <v>55</v>
      </c>
      <c r="P36">
        <v>2500</v>
      </c>
      <c r="Q36" s="6" t="s">
        <v>456</v>
      </c>
    </row>
    <row r="37" spans="1:17" x14ac:dyDescent="0.35">
      <c r="B37" s="3" t="s">
        <v>509</v>
      </c>
      <c r="C37" s="2"/>
      <c r="D37" s="2"/>
    </row>
    <row r="38" spans="1:17" x14ac:dyDescent="0.35">
      <c r="A38" s="3" t="s">
        <v>88</v>
      </c>
      <c r="B38" s="3" t="s">
        <v>65</v>
      </c>
      <c r="C38" s="2">
        <v>0</v>
      </c>
      <c r="D38" s="1">
        <v>140</v>
      </c>
      <c r="E38" s="1" t="s">
        <v>156</v>
      </c>
      <c r="F38" s="1">
        <v>12</v>
      </c>
      <c r="G38" s="1">
        <v>415</v>
      </c>
      <c r="H38" s="1" t="s">
        <v>21</v>
      </c>
      <c r="I38" s="1" t="s">
        <v>85</v>
      </c>
      <c r="K38" s="1" t="s">
        <v>85</v>
      </c>
      <c r="L38" s="1">
        <v>30</v>
      </c>
      <c r="M38" s="1" t="s">
        <v>55</v>
      </c>
    </row>
    <row r="39" spans="1:17" x14ac:dyDescent="0.35">
      <c r="A39" s="3" t="s">
        <v>89</v>
      </c>
      <c r="B39" s="3" t="s">
        <v>65</v>
      </c>
      <c r="C39" s="2">
        <f t="shared" ref="C39:C46" si="1">D38+0.01</f>
        <v>140.01</v>
      </c>
      <c r="D39" s="1">
        <v>220</v>
      </c>
      <c r="E39" s="1" t="s">
        <v>156</v>
      </c>
      <c r="F39" s="1">
        <v>12</v>
      </c>
      <c r="G39" s="1">
        <v>415</v>
      </c>
      <c r="H39" s="1" t="s">
        <v>21</v>
      </c>
      <c r="I39" s="1" t="s">
        <v>85</v>
      </c>
      <c r="K39" s="1" t="s">
        <v>85</v>
      </c>
      <c r="L39" s="1">
        <v>30</v>
      </c>
      <c r="M39" s="1" t="s">
        <v>55</v>
      </c>
    </row>
    <row r="40" spans="1:17" x14ac:dyDescent="0.35">
      <c r="A40" s="3" t="s">
        <v>90</v>
      </c>
      <c r="B40" s="3" t="s">
        <v>65</v>
      </c>
      <c r="C40" s="2">
        <f t="shared" si="1"/>
        <v>220.01</v>
      </c>
      <c r="D40" s="1">
        <v>300</v>
      </c>
      <c r="E40" s="1" t="s">
        <v>156</v>
      </c>
      <c r="F40" s="1">
        <v>12</v>
      </c>
      <c r="G40" s="1">
        <v>415</v>
      </c>
      <c r="H40" s="1" t="s">
        <v>21</v>
      </c>
      <c r="I40" s="1" t="s">
        <v>85</v>
      </c>
      <c r="K40" s="1" t="s">
        <v>85</v>
      </c>
      <c r="L40" s="1">
        <v>30</v>
      </c>
      <c r="M40" s="1" t="s">
        <v>55</v>
      </c>
    </row>
    <row r="41" spans="1:17" x14ac:dyDescent="0.35">
      <c r="A41" s="105" t="s">
        <v>91</v>
      </c>
      <c r="B41" s="105" t="s">
        <v>65</v>
      </c>
      <c r="C41" s="106">
        <f t="shared" si="1"/>
        <v>300.01</v>
      </c>
      <c r="D41" s="74">
        <v>420</v>
      </c>
      <c r="E41" s="74" t="s">
        <v>156</v>
      </c>
      <c r="F41" s="74">
        <v>12</v>
      </c>
      <c r="G41" s="74">
        <v>415</v>
      </c>
      <c r="H41" s="74" t="s">
        <v>21</v>
      </c>
      <c r="I41" s="74" t="s">
        <v>85</v>
      </c>
      <c r="J41" s="74"/>
      <c r="K41" s="74" t="s">
        <v>85</v>
      </c>
      <c r="L41" s="74">
        <v>40</v>
      </c>
      <c r="M41" s="74" t="s">
        <v>55</v>
      </c>
    </row>
    <row r="42" spans="1:17" x14ac:dyDescent="0.35">
      <c r="A42" s="3" t="s">
        <v>92</v>
      </c>
      <c r="B42" s="3" t="s">
        <v>65</v>
      </c>
      <c r="C42" s="2">
        <f t="shared" si="1"/>
        <v>420.01</v>
      </c>
      <c r="D42" s="1">
        <v>500</v>
      </c>
      <c r="E42" s="1" t="s">
        <v>156</v>
      </c>
      <c r="F42" s="1">
        <v>12</v>
      </c>
      <c r="G42" s="1">
        <v>415</v>
      </c>
      <c r="H42" s="1" t="s">
        <v>21</v>
      </c>
      <c r="I42" s="1" t="s">
        <v>85</v>
      </c>
      <c r="K42" s="1" t="s">
        <v>85</v>
      </c>
      <c r="L42" s="1">
        <v>40</v>
      </c>
      <c r="M42" s="1" t="s">
        <v>55</v>
      </c>
    </row>
    <row r="43" spans="1:17" x14ac:dyDescent="0.35">
      <c r="A43" s="3" t="s">
        <v>93</v>
      </c>
      <c r="B43" s="3" t="s">
        <v>65</v>
      </c>
      <c r="C43" s="2">
        <f t="shared" si="1"/>
        <v>500.01</v>
      </c>
      <c r="D43" s="1">
        <v>1000</v>
      </c>
      <c r="E43" s="1" t="s">
        <v>156</v>
      </c>
      <c r="F43" s="1">
        <v>9</v>
      </c>
      <c r="G43" s="1">
        <v>415</v>
      </c>
      <c r="H43" s="1" t="s">
        <v>21</v>
      </c>
      <c r="I43" s="1" t="s">
        <v>85</v>
      </c>
      <c r="K43" s="1" t="s">
        <v>85</v>
      </c>
      <c r="L43" s="1">
        <v>55</v>
      </c>
      <c r="M43" s="1" t="s">
        <v>55</v>
      </c>
    </row>
    <row r="44" spans="1:17" x14ac:dyDescent="0.35">
      <c r="A44" s="3" t="s">
        <v>94</v>
      </c>
      <c r="B44" s="3" t="s">
        <v>65</v>
      </c>
      <c r="C44" s="2">
        <f t="shared" si="1"/>
        <v>1000.01</v>
      </c>
      <c r="D44" s="1">
        <v>1400</v>
      </c>
      <c r="E44" s="1" t="s">
        <v>156</v>
      </c>
      <c r="F44" s="1">
        <v>9</v>
      </c>
      <c r="G44" s="1">
        <v>415</v>
      </c>
      <c r="H44" s="1" t="s">
        <v>21</v>
      </c>
      <c r="I44" s="1" t="s">
        <v>85</v>
      </c>
      <c r="K44" s="1" t="s">
        <v>85</v>
      </c>
      <c r="L44" s="1">
        <v>55</v>
      </c>
      <c r="M44" s="1" t="s">
        <v>55</v>
      </c>
    </row>
    <row r="45" spans="1:17" x14ac:dyDescent="0.35">
      <c r="A45" s="3" t="s">
        <v>95</v>
      </c>
      <c r="B45" s="3" t="s">
        <v>65</v>
      </c>
      <c r="C45" s="2">
        <f t="shared" si="1"/>
        <v>1400.01</v>
      </c>
      <c r="D45" s="1">
        <v>1650</v>
      </c>
      <c r="E45" s="1" t="s">
        <v>156</v>
      </c>
      <c r="F45" s="1">
        <v>8</v>
      </c>
      <c r="G45" s="1">
        <v>415</v>
      </c>
      <c r="H45" s="1" t="s">
        <v>21</v>
      </c>
      <c r="I45" s="1" t="s">
        <v>85</v>
      </c>
      <c r="K45" s="1" t="s">
        <v>85</v>
      </c>
      <c r="L45" s="1">
        <v>55</v>
      </c>
      <c r="M45" s="1" t="s">
        <v>55</v>
      </c>
    </row>
    <row r="46" spans="1:17" x14ac:dyDescent="0.35">
      <c r="A46" s="3" t="s">
        <v>96</v>
      </c>
      <c r="B46" s="3" t="s">
        <v>65</v>
      </c>
      <c r="C46" s="2">
        <f t="shared" si="1"/>
        <v>1650.01</v>
      </c>
      <c r="D46" s="1">
        <v>2000</v>
      </c>
      <c r="E46" s="1" t="s">
        <v>156</v>
      </c>
      <c r="F46" s="1">
        <v>8</v>
      </c>
      <c r="G46" s="1">
        <v>415</v>
      </c>
      <c r="H46" s="1" t="s">
        <v>21</v>
      </c>
      <c r="I46" s="1" t="s">
        <v>85</v>
      </c>
      <c r="K46" s="1" t="s">
        <v>85</v>
      </c>
      <c r="L46" s="1">
        <v>55</v>
      </c>
      <c r="M46" s="1" t="s">
        <v>55</v>
      </c>
    </row>
    <row r="47" spans="1:17" x14ac:dyDescent="0.35">
      <c r="B47" s="3" t="s">
        <v>509</v>
      </c>
      <c r="C47" s="2"/>
    </row>
    <row r="48" spans="1:17" x14ac:dyDescent="0.35">
      <c r="A48" s="3" t="s">
        <v>297</v>
      </c>
      <c r="B48" s="3" t="s">
        <v>65</v>
      </c>
      <c r="C48" s="2">
        <v>0</v>
      </c>
      <c r="D48" s="1">
        <v>140</v>
      </c>
      <c r="E48" s="1" t="s">
        <v>156</v>
      </c>
      <c r="F48" s="1">
        <v>12</v>
      </c>
      <c r="G48" s="1">
        <v>230</v>
      </c>
      <c r="H48" s="1" t="s">
        <v>21</v>
      </c>
      <c r="I48" s="1" t="s">
        <v>85</v>
      </c>
      <c r="K48" s="1" t="s">
        <v>85</v>
      </c>
      <c r="L48" s="1">
        <v>30</v>
      </c>
      <c r="M48" s="1" t="s">
        <v>55</v>
      </c>
    </row>
    <row r="49" spans="1:20" x14ac:dyDescent="0.35">
      <c r="A49" s="3" t="s">
        <v>298</v>
      </c>
      <c r="B49" s="3" t="s">
        <v>65</v>
      </c>
      <c r="C49" s="2">
        <v>140.01</v>
      </c>
      <c r="D49" s="1">
        <v>220</v>
      </c>
      <c r="E49" s="1" t="s">
        <v>156</v>
      </c>
      <c r="F49" s="1">
        <v>12</v>
      </c>
      <c r="G49" s="1">
        <v>230</v>
      </c>
      <c r="H49" s="1" t="s">
        <v>21</v>
      </c>
      <c r="I49" s="1" t="s">
        <v>85</v>
      </c>
      <c r="K49" s="1" t="s">
        <v>85</v>
      </c>
      <c r="L49" s="1">
        <v>30</v>
      </c>
      <c r="M49" s="1" t="s">
        <v>55</v>
      </c>
    </row>
    <row r="50" spans="1:20" s="3" customFormat="1" x14ac:dyDescent="0.35">
      <c r="A50" s="3" t="s">
        <v>299</v>
      </c>
      <c r="B50" s="3" t="s">
        <v>65</v>
      </c>
      <c r="C50" s="1">
        <v>220.01</v>
      </c>
      <c r="D50" s="1">
        <v>280</v>
      </c>
      <c r="E50" s="1" t="s">
        <v>156</v>
      </c>
      <c r="F50" s="1">
        <v>12</v>
      </c>
      <c r="G50" s="1">
        <v>230</v>
      </c>
      <c r="H50" s="1" t="s">
        <v>21</v>
      </c>
      <c r="I50" s="1" t="s">
        <v>85</v>
      </c>
      <c r="J50" s="1"/>
      <c r="K50" s="1" t="s">
        <v>85</v>
      </c>
      <c r="L50" s="1">
        <v>30</v>
      </c>
      <c r="M50" s="1" t="s">
        <v>55</v>
      </c>
      <c r="Q50" s="1"/>
      <c r="T50" s="110"/>
    </row>
    <row r="51" spans="1:20" x14ac:dyDescent="0.35">
      <c r="A51" s="3" t="s">
        <v>300</v>
      </c>
      <c r="B51" s="3" t="s">
        <v>65</v>
      </c>
      <c r="C51" s="2">
        <v>280.01</v>
      </c>
      <c r="D51" s="1">
        <v>380</v>
      </c>
      <c r="E51" s="1" t="s">
        <v>156</v>
      </c>
      <c r="F51" s="1">
        <v>12</v>
      </c>
      <c r="G51" s="1">
        <v>230</v>
      </c>
      <c r="H51" s="1" t="s">
        <v>21</v>
      </c>
      <c r="I51" s="1" t="s">
        <v>85</v>
      </c>
      <c r="K51" s="1" t="s">
        <v>85</v>
      </c>
      <c r="L51" s="1">
        <v>40</v>
      </c>
      <c r="M51" s="1" t="s">
        <v>55</v>
      </c>
    </row>
    <row r="52" spans="1:20" x14ac:dyDescent="0.35">
      <c r="B52" s="3" t="s">
        <v>509</v>
      </c>
      <c r="C52" s="2"/>
    </row>
    <row r="53" spans="1:20" x14ac:dyDescent="0.35">
      <c r="A53" s="3" t="str">
        <f>Chaindrive!A29</f>
        <v>JM200</v>
      </c>
      <c r="B53" s="3" t="s">
        <v>42</v>
      </c>
      <c r="C53" s="2">
        <v>0</v>
      </c>
      <c r="D53" s="1">
        <f>Chaindrive!I29</f>
        <v>110.90909090909092</v>
      </c>
      <c r="E53" s="1" t="s">
        <v>156</v>
      </c>
      <c r="F53" s="1">
        <f>Chaindrive!K29</f>
        <v>6.1311475409836058</v>
      </c>
      <c r="G53" s="1">
        <v>415</v>
      </c>
      <c r="H53" s="1" t="s">
        <v>102</v>
      </c>
      <c r="I53" s="1" t="s">
        <v>85</v>
      </c>
      <c r="K53" s="1" t="s">
        <v>85</v>
      </c>
      <c r="L53" s="1">
        <v>25.4</v>
      </c>
      <c r="M53" s="1" t="s">
        <v>54</v>
      </c>
      <c r="P53">
        <v>90</v>
      </c>
      <c r="Q53" s="6" t="s">
        <v>457</v>
      </c>
    </row>
    <row r="54" spans="1:20" x14ac:dyDescent="0.35">
      <c r="A54" s="3" t="s">
        <v>220</v>
      </c>
      <c r="B54" s="3" t="s">
        <v>42</v>
      </c>
      <c r="C54" s="2">
        <v>15.01</v>
      </c>
      <c r="D54" s="1">
        <f>Chaindrive!I30</f>
        <v>344.44444444444446</v>
      </c>
      <c r="E54" s="1" t="s">
        <v>156</v>
      </c>
      <c r="F54" s="1">
        <f>Chaindrive!K30</f>
        <v>6.12</v>
      </c>
      <c r="G54" s="1">
        <v>415</v>
      </c>
      <c r="H54" s="1" t="s">
        <v>102</v>
      </c>
      <c r="I54" s="1" t="s">
        <v>85</v>
      </c>
      <c r="K54" s="1" t="s">
        <v>85</v>
      </c>
      <c r="L54" s="1">
        <v>25.4</v>
      </c>
      <c r="M54" s="1" t="s">
        <v>54</v>
      </c>
      <c r="P54">
        <v>120</v>
      </c>
      <c r="Q54" s="6" t="s">
        <v>458</v>
      </c>
    </row>
    <row r="55" spans="1:20" x14ac:dyDescent="0.35">
      <c r="A55" s="3" t="s">
        <v>221</v>
      </c>
      <c r="B55" s="3" t="s">
        <v>42</v>
      </c>
      <c r="C55" s="2">
        <v>62.01</v>
      </c>
      <c r="D55" s="1">
        <f>Chaindrive!I31</f>
        <v>608</v>
      </c>
      <c r="E55" s="1" t="s">
        <v>156</v>
      </c>
      <c r="F55" s="1">
        <f>Chaindrive!K31</f>
        <v>3.4375</v>
      </c>
      <c r="G55" s="1">
        <v>415</v>
      </c>
      <c r="H55" s="1" t="s">
        <v>102</v>
      </c>
      <c r="I55" s="1" t="s">
        <v>85</v>
      </c>
      <c r="K55" s="1" t="s">
        <v>85</v>
      </c>
      <c r="L55" s="1">
        <v>25.4</v>
      </c>
      <c r="M55" s="1" t="s">
        <v>54</v>
      </c>
      <c r="Q55" s="6" t="s">
        <v>459</v>
      </c>
    </row>
    <row r="56" spans="1:20" x14ac:dyDescent="0.35">
      <c r="C56" s="2"/>
    </row>
    <row r="57" spans="1:20" x14ac:dyDescent="0.35">
      <c r="C57" s="2"/>
    </row>
    <row r="58" spans="1:20" x14ac:dyDescent="0.35">
      <c r="C58" s="2"/>
    </row>
    <row r="59" spans="1:20" x14ac:dyDescent="0.35">
      <c r="B59" s="3" t="s">
        <v>509</v>
      </c>
      <c r="C59" s="2"/>
    </row>
    <row r="60" spans="1:20" x14ac:dyDescent="0.35">
      <c r="A60" s="3" t="str">
        <f>Chaindrive!A4</f>
        <v>Ranger 70 1ph 19-57 1/2"</v>
      </c>
      <c r="B60" t="s">
        <v>87</v>
      </c>
      <c r="C60" s="2">
        <v>0</v>
      </c>
      <c r="D60" s="37">
        <v>210</v>
      </c>
      <c r="E60" s="1" t="s">
        <v>156</v>
      </c>
      <c r="F60" s="1">
        <v>10.7</v>
      </c>
      <c r="G60" s="1">
        <v>230</v>
      </c>
      <c r="H60" s="1" t="s">
        <v>102</v>
      </c>
      <c r="I60" s="1" t="s">
        <v>85</v>
      </c>
      <c r="K60" s="1" t="s">
        <v>85</v>
      </c>
      <c r="L60" s="1">
        <v>25.4</v>
      </c>
      <c r="M60" s="1" t="s">
        <v>54</v>
      </c>
      <c r="P60">
        <v>450</v>
      </c>
      <c r="Q60" s="6" t="s">
        <v>414</v>
      </c>
      <c r="T60" s="108">
        <v>300.41000000000003</v>
      </c>
    </row>
    <row r="61" spans="1:20" x14ac:dyDescent="0.35">
      <c r="A61" s="3" t="str">
        <f>Chaindrive!A7</f>
        <v>Ranger 90 1ph 19-57 1/2"</v>
      </c>
      <c r="B61" t="s">
        <v>87</v>
      </c>
      <c r="C61" s="2">
        <f>D60+0.01</f>
        <v>210.01</v>
      </c>
      <c r="D61" s="37">
        <f>Chaindrive!I7</f>
        <v>270</v>
      </c>
      <c r="E61" s="1" t="s">
        <v>156</v>
      </c>
      <c r="F61" s="1">
        <f>24/3</f>
        <v>8</v>
      </c>
      <c r="G61" s="1">
        <v>230</v>
      </c>
      <c r="H61" s="1" t="s">
        <v>102</v>
      </c>
      <c r="I61" s="1" t="s">
        <v>85</v>
      </c>
      <c r="K61" s="1" t="s">
        <v>85</v>
      </c>
      <c r="L61" s="1">
        <v>25.4</v>
      </c>
      <c r="M61" s="1" t="s">
        <v>54</v>
      </c>
      <c r="P61">
        <v>450</v>
      </c>
      <c r="Q61" s="6" t="s">
        <v>411</v>
      </c>
      <c r="R61">
        <v>40</v>
      </c>
    </row>
    <row r="62" spans="1:20" x14ac:dyDescent="0.35">
      <c r="A62" s="3" t="str">
        <f>Chaindrive!A8</f>
        <v>Ranger 90 1ph 15-57 1/2"</v>
      </c>
      <c r="B62" t="s">
        <v>87</v>
      </c>
      <c r="C62" s="2">
        <f>D61+0.01</f>
        <v>270.01</v>
      </c>
      <c r="D62" s="37">
        <f>Chaindrive!I8</f>
        <v>342</v>
      </c>
      <c r="E62" s="1" t="s">
        <v>156</v>
      </c>
      <c r="F62" s="1">
        <f>Chaindrive!K8</f>
        <v>6.3157894736842106</v>
      </c>
      <c r="G62" s="1">
        <v>230</v>
      </c>
      <c r="H62" s="1" t="s">
        <v>102</v>
      </c>
      <c r="I62" s="1" t="s">
        <v>85</v>
      </c>
      <c r="K62" s="1" t="s">
        <v>85</v>
      </c>
      <c r="L62" s="1">
        <v>26.4</v>
      </c>
      <c r="M62" s="1" t="s">
        <v>54</v>
      </c>
    </row>
    <row r="63" spans="1:20" x14ac:dyDescent="0.35">
      <c r="B63" s="3" t="s">
        <v>509</v>
      </c>
    </row>
    <row r="64" spans="1:20" x14ac:dyDescent="0.35">
      <c r="A64" s="3" t="str">
        <f>Chaindrive!A11</f>
        <v>Ranger 90 3ph 19-57 1/2"</v>
      </c>
      <c r="B64" t="s">
        <v>87</v>
      </c>
      <c r="C64" s="2">
        <v>0</v>
      </c>
      <c r="D64" s="37">
        <f>Chaindrive!I11</f>
        <v>270</v>
      </c>
      <c r="E64" s="1" t="s">
        <v>156</v>
      </c>
      <c r="F64" s="36">
        <f>Chaindrive!K11</f>
        <v>10.666666666666666</v>
      </c>
      <c r="G64" s="1">
        <v>415</v>
      </c>
      <c r="H64" s="1" t="s">
        <v>102</v>
      </c>
      <c r="I64" s="1" t="s">
        <v>85</v>
      </c>
      <c r="K64" s="1" t="s">
        <v>85</v>
      </c>
      <c r="L64" s="1">
        <v>25.4</v>
      </c>
      <c r="M64" s="1" t="s">
        <v>54</v>
      </c>
      <c r="P64">
        <v>370</v>
      </c>
      <c r="Q64" s="6" t="s">
        <v>411</v>
      </c>
      <c r="R64">
        <v>40</v>
      </c>
      <c r="T64" s="108">
        <v>179.04</v>
      </c>
    </row>
    <row r="65" spans="1:21" x14ac:dyDescent="0.35">
      <c r="A65" s="3" t="str">
        <f>Chaindrive!A12</f>
        <v>Ranger 90 3ph 15-57 1/2"</v>
      </c>
      <c r="B65" t="s">
        <v>87</v>
      </c>
      <c r="C65" s="2">
        <f>D64+0.01</f>
        <v>270.01</v>
      </c>
      <c r="D65" s="37">
        <f>Chaindrive!I12</f>
        <v>342</v>
      </c>
      <c r="E65" s="1" t="s">
        <v>156</v>
      </c>
      <c r="F65" s="36">
        <f>Chaindrive!K12</f>
        <v>8.4210526315789469</v>
      </c>
      <c r="G65" s="1">
        <v>415</v>
      </c>
      <c r="H65" s="1" t="s">
        <v>102</v>
      </c>
      <c r="I65" s="1" t="s">
        <v>85</v>
      </c>
      <c r="K65" s="1" t="s">
        <v>85</v>
      </c>
      <c r="L65" s="1">
        <v>25.4</v>
      </c>
      <c r="M65" s="1" t="s">
        <v>54</v>
      </c>
      <c r="P65">
        <v>370</v>
      </c>
      <c r="Q65" s="6" t="s">
        <v>411</v>
      </c>
      <c r="R65">
        <v>40</v>
      </c>
      <c r="U65" s="112"/>
    </row>
    <row r="66" spans="1:21" x14ac:dyDescent="0.35">
      <c r="A66" t="str">
        <f>Chaindrive!A13</f>
        <v>Ranger 90 3ph 12-57 1/2"</v>
      </c>
      <c r="B66" t="s">
        <v>87</v>
      </c>
      <c r="C66" s="2">
        <f>D65+0.01</f>
        <v>342.01</v>
      </c>
      <c r="D66" s="37">
        <f>Chaindrive!I13</f>
        <v>427.5</v>
      </c>
      <c r="E66" s="1" t="s">
        <v>156</v>
      </c>
      <c r="F66" s="2">
        <f>Chaindrive!K13</f>
        <v>6.7368421052631575</v>
      </c>
      <c r="G66" s="1">
        <v>415</v>
      </c>
      <c r="H66" s="1" t="s">
        <v>102</v>
      </c>
      <c r="I66" s="1" t="s">
        <v>85</v>
      </c>
      <c r="K66" s="1" t="s">
        <v>85</v>
      </c>
      <c r="L66" s="1">
        <v>25.4</v>
      </c>
      <c r="M66" s="1" t="s">
        <v>54</v>
      </c>
      <c r="P66">
        <v>370</v>
      </c>
      <c r="Q66" s="6" t="s">
        <v>418</v>
      </c>
      <c r="R66">
        <v>40</v>
      </c>
    </row>
    <row r="67" spans="1:21" x14ac:dyDescent="0.35">
      <c r="A67" s="3" t="str">
        <f>Chaindrive!A18</f>
        <v>Ranger150 3ph 18-57 5/8"</v>
      </c>
      <c r="B67" t="s">
        <v>87</v>
      </c>
      <c r="C67" s="2">
        <f>D66+0.01</f>
        <v>427.51</v>
      </c>
      <c r="D67" s="37">
        <f>Chaindrive!I18</f>
        <v>475</v>
      </c>
      <c r="E67" s="1" t="s">
        <v>156</v>
      </c>
      <c r="F67" s="2">
        <f>Chaindrive!K18</f>
        <v>15.157894736842106</v>
      </c>
      <c r="G67" s="1">
        <v>415</v>
      </c>
      <c r="H67" s="1" t="s">
        <v>102</v>
      </c>
      <c r="I67" s="1" t="s">
        <v>85</v>
      </c>
      <c r="K67" s="1" t="s">
        <v>85</v>
      </c>
      <c r="L67" s="1">
        <v>25.4</v>
      </c>
      <c r="M67" s="1" t="s">
        <v>54</v>
      </c>
    </row>
    <row r="68" spans="1:21" x14ac:dyDescent="0.35">
      <c r="A68" s="3" t="str">
        <f>Chaindrive!A19</f>
        <v>Ranger150 3ph 12-57 5/8"</v>
      </c>
      <c r="B68" t="s">
        <v>87</v>
      </c>
      <c r="C68" s="2">
        <f>D67+0.01</f>
        <v>475.01</v>
      </c>
      <c r="D68" s="37">
        <v>713</v>
      </c>
      <c r="E68" s="1" t="s">
        <v>156</v>
      </c>
      <c r="F68" s="2">
        <v>10</v>
      </c>
      <c r="G68" s="1">
        <v>415</v>
      </c>
      <c r="H68" s="1" t="s">
        <v>102</v>
      </c>
      <c r="I68" s="1" t="s">
        <v>85</v>
      </c>
      <c r="K68" s="1" t="s">
        <v>85</v>
      </c>
      <c r="L68" s="1">
        <v>25.4</v>
      </c>
      <c r="M68" s="1" t="s">
        <v>54</v>
      </c>
      <c r="Q68" s="6" t="s">
        <v>416</v>
      </c>
      <c r="T68" s="108">
        <v>472.24</v>
      </c>
    </row>
    <row r="69" spans="1:21" x14ac:dyDescent="0.35">
      <c r="A69" s="3" t="str">
        <f>Chaindrive!A24</f>
        <v>Ranger220 3ph 15-57 5/8"</v>
      </c>
      <c r="B69" t="s">
        <v>87</v>
      </c>
      <c r="C69" s="2">
        <v>713.01</v>
      </c>
      <c r="D69" s="37">
        <f>Chaindrive!I24</f>
        <v>836</v>
      </c>
      <c r="E69" s="1" t="s">
        <v>156</v>
      </c>
      <c r="F69" s="2">
        <f>Chaindrive!K24</f>
        <v>6.3157894736842106</v>
      </c>
      <c r="G69" s="1">
        <v>415</v>
      </c>
      <c r="H69" s="1" t="s">
        <v>102</v>
      </c>
      <c r="I69" s="1" t="s">
        <v>85</v>
      </c>
      <c r="K69" s="1" t="s">
        <v>85</v>
      </c>
      <c r="L69" s="1">
        <v>30</v>
      </c>
      <c r="M69" s="1" t="s">
        <v>54</v>
      </c>
      <c r="P69">
        <v>450</v>
      </c>
      <c r="R69">
        <v>40</v>
      </c>
    </row>
    <row r="70" spans="1:21" x14ac:dyDescent="0.35">
      <c r="B70"/>
      <c r="C70" s="2"/>
      <c r="D70" s="37"/>
      <c r="F70" s="2"/>
    </row>
    <row r="71" spans="1:21" x14ac:dyDescent="0.35">
      <c r="B71" s="3" t="s">
        <v>509</v>
      </c>
    </row>
    <row r="72" spans="1:21" s="65" customFormat="1" x14ac:dyDescent="0.35">
      <c r="A72" s="63" t="s">
        <v>223</v>
      </c>
      <c r="B72" s="63" t="s">
        <v>87</v>
      </c>
      <c r="C72" s="64">
        <f t="shared" ref="C72:C73" si="2">D71+0.01</f>
        <v>0.01</v>
      </c>
      <c r="D72" s="64">
        <v>100</v>
      </c>
      <c r="E72" s="1" t="s">
        <v>156</v>
      </c>
      <c r="F72" s="64">
        <v>15</v>
      </c>
      <c r="G72" s="64">
        <v>415</v>
      </c>
      <c r="H72" s="64" t="s">
        <v>21</v>
      </c>
      <c r="I72" s="64" t="s">
        <v>85</v>
      </c>
      <c r="J72" s="64"/>
      <c r="K72" s="64" t="s">
        <v>85</v>
      </c>
      <c r="L72" s="64">
        <v>30</v>
      </c>
      <c r="M72" s="64" t="s">
        <v>55</v>
      </c>
      <c r="N72" s="64">
        <v>8</v>
      </c>
      <c r="O72" s="64"/>
      <c r="Q72" s="73" t="s">
        <v>460</v>
      </c>
      <c r="T72" s="111">
        <v>266</v>
      </c>
    </row>
    <row r="73" spans="1:21" x14ac:dyDescent="0.35">
      <c r="A73" t="s">
        <v>37</v>
      </c>
      <c r="B73" t="s">
        <v>87</v>
      </c>
      <c r="C73" s="1">
        <f t="shared" si="2"/>
        <v>100.01</v>
      </c>
      <c r="D73" s="6">
        <v>170</v>
      </c>
      <c r="E73" s="1" t="s">
        <v>156</v>
      </c>
      <c r="F73" s="6">
        <v>15</v>
      </c>
      <c r="G73" s="1">
        <v>415</v>
      </c>
      <c r="H73" s="1" t="s">
        <v>21</v>
      </c>
      <c r="I73" s="1" t="s">
        <v>85</v>
      </c>
      <c r="K73" s="1" t="s">
        <v>85</v>
      </c>
      <c r="L73" s="1">
        <v>30</v>
      </c>
      <c r="M73" s="1" t="s">
        <v>55</v>
      </c>
      <c r="N73" s="1">
        <v>8</v>
      </c>
      <c r="P73">
        <v>400</v>
      </c>
      <c r="Q73" s="6" t="s">
        <v>461</v>
      </c>
      <c r="R73">
        <v>20</v>
      </c>
      <c r="T73" s="108">
        <v>280</v>
      </c>
    </row>
    <row r="74" spans="1:21" x14ac:dyDescent="0.35">
      <c r="A74" t="s">
        <v>38</v>
      </c>
      <c r="B74" t="s">
        <v>87</v>
      </c>
      <c r="C74" s="1">
        <f>D73+0.01</f>
        <v>170.01</v>
      </c>
      <c r="D74" s="6">
        <v>250</v>
      </c>
      <c r="E74" s="1" t="s">
        <v>156</v>
      </c>
      <c r="F74" s="6">
        <v>15</v>
      </c>
      <c r="G74" s="1">
        <v>415</v>
      </c>
      <c r="H74" s="1" t="s">
        <v>21</v>
      </c>
      <c r="I74" s="1" t="s">
        <v>85</v>
      </c>
      <c r="K74" s="1" t="s">
        <v>85</v>
      </c>
      <c r="L74" s="1">
        <v>30</v>
      </c>
      <c r="M74" s="1" t="s">
        <v>55</v>
      </c>
      <c r="N74" s="1">
        <v>8</v>
      </c>
      <c r="P74">
        <v>750</v>
      </c>
      <c r="Q74" s="6" t="s">
        <v>462</v>
      </c>
      <c r="R74">
        <v>20</v>
      </c>
      <c r="T74" s="108">
        <v>307</v>
      </c>
    </row>
    <row r="75" spans="1:21" x14ac:dyDescent="0.35">
      <c r="A75" t="s">
        <v>39</v>
      </c>
      <c r="B75" t="s">
        <v>87</v>
      </c>
      <c r="C75" s="1">
        <f t="shared" ref="C75:C83" si="3">D74+0.01</f>
        <v>250.01</v>
      </c>
      <c r="D75" s="6">
        <v>350</v>
      </c>
      <c r="E75" s="1" t="s">
        <v>156</v>
      </c>
      <c r="F75" s="6">
        <v>15</v>
      </c>
      <c r="G75" s="1">
        <v>415</v>
      </c>
      <c r="H75" s="1" t="s">
        <v>21</v>
      </c>
      <c r="I75" s="1" t="s">
        <v>85</v>
      </c>
      <c r="K75" s="1" t="s">
        <v>85</v>
      </c>
      <c r="L75" s="1">
        <v>40</v>
      </c>
      <c r="M75" s="1" t="s">
        <v>55</v>
      </c>
      <c r="N75" s="1">
        <v>9</v>
      </c>
      <c r="P75">
        <v>850</v>
      </c>
      <c r="Q75" s="6" t="s">
        <v>463</v>
      </c>
      <c r="R75">
        <v>20</v>
      </c>
      <c r="T75" s="108">
        <v>383</v>
      </c>
    </row>
    <row r="76" spans="1:21" x14ac:dyDescent="0.35">
      <c r="A76" t="s">
        <v>40</v>
      </c>
      <c r="B76" t="s">
        <v>87</v>
      </c>
      <c r="C76" s="1">
        <f t="shared" si="3"/>
        <v>350.01</v>
      </c>
      <c r="D76" s="6">
        <v>450</v>
      </c>
      <c r="E76" s="1" t="s">
        <v>156</v>
      </c>
      <c r="F76" s="6">
        <v>15</v>
      </c>
      <c r="G76" s="1">
        <v>415</v>
      </c>
      <c r="H76" s="1" t="s">
        <v>21</v>
      </c>
      <c r="I76" s="1" t="s">
        <v>85</v>
      </c>
      <c r="K76" s="1" t="s">
        <v>85</v>
      </c>
      <c r="L76" s="1">
        <v>40</v>
      </c>
      <c r="M76" s="1" t="s">
        <v>55</v>
      </c>
      <c r="N76" s="1">
        <v>9</v>
      </c>
      <c r="P76">
        <v>1100</v>
      </c>
      <c r="Q76" s="6" t="s">
        <v>464</v>
      </c>
      <c r="R76">
        <v>20</v>
      </c>
    </row>
    <row r="77" spans="1:21" x14ac:dyDescent="0.35">
      <c r="A77" t="s">
        <v>41</v>
      </c>
      <c r="B77" t="s">
        <v>87</v>
      </c>
      <c r="C77" s="1">
        <f t="shared" si="3"/>
        <v>450.01</v>
      </c>
      <c r="D77" s="6">
        <v>550</v>
      </c>
      <c r="E77" s="1" t="s">
        <v>156</v>
      </c>
      <c r="F77" s="6">
        <v>15</v>
      </c>
      <c r="G77" s="1">
        <v>415</v>
      </c>
      <c r="H77" s="1" t="s">
        <v>21</v>
      </c>
      <c r="I77" s="1" t="s">
        <v>85</v>
      </c>
      <c r="K77" s="1" t="s">
        <v>85</v>
      </c>
      <c r="L77" s="1">
        <v>40</v>
      </c>
      <c r="M77" s="1" t="s">
        <v>55</v>
      </c>
      <c r="N77" s="1">
        <v>9</v>
      </c>
      <c r="P77">
        <v>1100</v>
      </c>
      <c r="Q77" s="6" t="s">
        <v>465</v>
      </c>
      <c r="R77">
        <v>20</v>
      </c>
    </row>
    <row r="78" spans="1:21" x14ac:dyDescent="0.35">
      <c r="A78" t="s">
        <v>224</v>
      </c>
      <c r="B78" t="s">
        <v>87</v>
      </c>
      <c r="C78" s="1">
        <f t="shared" si="3"/>
        <v>550.01</v>
      </c>
      <c r="D78" s="6">
        <v>650</v>
      </c>
      <c r="E78" s="1" t="s">
        <v>156</v>
      </c>
      <c r="F78" s="6">
        <v>15</v>
      </c>
      <c r="G78" s="1">
        <v>415</v>
      </c>
      <c r="H78" s="1" t="s">
        <v>21</v>
      </c>
      <c r="I78" s="1" t="s">
        <v>85</v>
      </c>
      <c r="K78" s="1" t="s">
        <v>85</v>
      </c>
      <c r="L78" s="1">
        <v>40</v>
      </c>
      <c r="M78" s="1" t="s">
        <v>55</v>
      </c>
      <c r="N78" s="1">
        <v>9</v>
      </c>
      <c r="Q78" s="6" t="s">
        <v>466</v>
      </c>
      <c r="R78">
        <v>20</v>
      </c>
    </row>
    <row r="79" spans="1:21" s="65" customFormat="1" x14ac:dyDescent="0.35">
      <c r="A79" s="65" t="s">
        <v>110</v>
      </c>
      <c r="B79" s="65" t="s">
        <v>87</v>
      </c>
      <c r="C79" s="64">
        <f t="shared" si="3"/>
        <v>650.01</v>
      </c>
      <c r="D79" s="73">
        <v>750</v>
      </c>
      <c r="E79" s="1" t="s">
        <v>156</v>
      </c>
      <c r="F79" s="73">
        <v>15</v>
      </c>
      <c r="G79" s="64">
        <v>415</v>
      </c>
      <c r="H79" s="64" t="s">
        <v>21</v>
      </c>
      <c r="I79" s="64" t="s">
        <v>85</v>
      </c>
      <c r="J79" s="64"/>
      <c r="K79" s="64" t="s">
        <v>85</v>
      </c>
      <c r="L79" s="64">
        <v>55</v>
      </c>
      <c r="M79" s="64" t="s">
        <v>55</v>
      </c>
      <c r="N79" s="64">
        <v>9</v>
      </c>
      <c r="O79" s="64"/>
      <c r="P79" s="65">
        <v>1100</v>
      </c>
      <c r="Q79" s="73" t="s">
        <v>467</v>
      </c>
      <c r="R79" s="65">
        <v>20</v>
      </c>
      <c r="T79" s="111"/>
    </row>
    <row r="80" spans="1:21" x14ac:dyDescent="0.35">
      <c r="A80" t="s">
        <v>225</v>
      </c>
      <c r="B80" t="s">
        <v>87</v>
      </c>
      <c r="C80" s="1">
        <f t="shared" si="3"/>
        <v>750.01</v>
      </c>
      <c r="D80" s="6">
        <v>850</v>
      </c>
      <c r="E80" s="1" t="s">
        <v>156</v>
      </c>
      <c r="F80" s="6">
        <v>10</v>
      </c>
      <c r="G80" s="1">
        <v>415</v>
      </c>
      <c r="H80" s="1" t="s">
        <v>21</v>
      </c>
      <c r="I80" s="1" t="s">
        <v>85</v>
      </c>
      <c r="K80" s="1" t="s">
        <v>85</v>
      </c>
      <c r="L80" s="1">
        <v>55</v>
      </c>
      <c r="M80" s="1" t="s">
        <v>55</v>
      </c>
      <c r="N80" s="1">
        <v>7</v>
      </c>
      <c r="Q80" s="6" t="s">
        <v>468</v>
      </c>
    </row>
    <row r="81" spans="1:20" x14ac:dyDescent="0.35">
      <c r="A81" t="s">
        <v>36</v>
      </c>
      <c r="B81" t="s">
        <v>87</v>
      </c>
      <c r="C81" s="1">
        <f t="shared" si="3"/>
        <v>850.01</v>
      </c>
      <c r="D81" s="6">
        <v>1000</v>
      </c>
      <c r="E81" s="1" t="s">
        <v>156</v>
      </c>
      <c r="F81" s="6">
        <v>10</v>
      </c>
      <c r="G81" s="1">
        <v>415</v>
      </c>
      <c r="H81" s="1" t="s">
        <v>21</v>
      </c>
      <c r="I81" s="1" t="s">
        <v>85</v>
      </c>
      <c r="K81" s="1" t="s">
        <v>85</v>
      </c>
      <c r="L81" s="1">
        <v>55</v>
      </c>
      <c r="M81" s="1" t="s">
        <v>55</v>
      </c>
      <c r="N81" s="1">
        <v>7</v>
      </c>
      <c r="P81">
        <v>1300</v>
      </c>
      <c r="Q81" s="6" t="s">
        <v>469</v>
      </c>
      <c r="R81">
        <v>20</v>
      </c>
    </row>
    <row r="82" spans="1:20" x14ac:dyDescent="0.35">
      <c r="A82" t="s">
        <v>226</v>
      </c>
      <c r="B82" t="s">
        <v>87</v>
      </c>
      <c r="C82" s="1">
        <f t="shared" si="3"/>
        <v>1000.01</v>
      </c>
      <c r="D82" s="6">
        <v>1400</v>
      </c>
      <c r="E82" s="1" t="s">
        <v>156</v>
      </c>
      <c r="F82" s="6">
        <v>7</v>
      </c>
      <c r="G82" s="1">
        <v>415</v>
      </c>
      <c r="H82" s="1" t="s">
        <v>21</v>
      </c>
      <c r="I82" s="1" t="s">
        <v>85</v>
      </c>
      <c r="K82" s="1" t="s">
        <v>85</v>
      </c>
      <c r="L82" s="1">
        <v>55</v>
      </c>
      <c r="M82" s="1" t="s">
        <v>55</v>
      </c>
      <c r="N82" s="1">
        <v>7</v>
      </c>
      <c r="P82">
        <v>1100</v>
      </c>
      <c r="Q82" s="6" t="s">
        <v>470</v>
      </c>
      <c r="R82">
        <v>20</v>
      </c>
    </row>
    <row r="83" spans="1:20" s="38" customFormat="1" x14ac:dyDescent="0.35">
      <c r="A83" s="38" t="s">
        <v>111</v>
      </c>
      <c r="B83" s="38" t="s">
        <v>87</v>
      </c>
      <c r="C83" s="74">
        <f t="shared" si="3"/>
        <v>1400.01</v>
      </c>
      <c r="D83" s="68">
        <v>1800</v>
      </c>
      <c r="E83" s="74" t="s">
        <v>156</v>
      </c>
      <c r="F83" s="68">
        <v>6</v>
      </c>
      <c r="G83" s="74">
        <v>415</v>
      </c>
      <c r="H83" s="74" t="s">
        <v>21</v>
      </c>
      <c r="I83" s="74" t="s">
        <v>85</v>
      </c>
      <c r="J83" s="74"/>
      <c r="K83" s="74" t="s">
        <v>85</v>
      </c>
      <c r="L83" s="74">
        <v>60</v>
      </c>
      <c r="M83" s="74" t="s">
        <v>55</v>
      </c>
      <c r="N83" s="74">
        <v>7</v>
      </c>
      <c r="O83" s="74"/>
      <c r="P83" s="38">
        <v>1300</v>
      </c>
      <c r="Q83" s="68"/>
      <c r="R83" s="38">
        <v>10</v>
      </c>
      <c r="T83" s="109"/>
    </row>
    <row r="84" spans="1:20" s="38" customFormat="1" x14ac:dyDescent="0.35">
      <c r="A84" s="38" t="s">
        <v>112</v>
      </c>
      <c r="B84" s="38" t="s">
        <v>87</v>
      </c>
      <c r="C84" s="74">
        <f t="shared" ref="C84:C87" si="4">D83+0.01</f>
        <v>1800.01</v>
      </c>
      <c r="D84" s="74">
        <v>2600</v>
      </c>
      <c r="E84" s="74" t="s">
        <v>156</v>
      </c>
      <c r="F84" s="74">
        <v>5</v>
      </c>
      <c r="G84" s="74">
        <v>415</v>
      </c>
      <c r="H84" s="74" t="s">
        <v>21</v>
      </c>
      <c r="I84" s="74" t="s">
        <v>85</v>
      </c>
      <c r="J84" s="74"/>
      <c r="K84" s="74" t="s">
        <v>85</v>
      </c>
      <c r="L84" s="74">
        <v>80</v>
      </c>
      <c r="M84" s="74" t="s">
        <v>55</v>
      </c>
      <c r="N84" s="74">
        <v>9</v>
      </c>
      <c r="O84" s="74"/>
      <c r="P84" s="38">
        <v>1500</v>
      </c>
      <c r="Q84" s="68"/>
      <c r="R84" s="38">
        <v>10</v>
      </c>
      <c r="T84" s="109"/>
    </row>
    <row r="85" spans="1:20" s="38" customFormat="1" x14ac:dyDescent="0.35">
      <c r="A85" s="38" t="s">
        <v>158</v>
      </c>
      <c r="B85" s="38" t="s">
        <v>87</v>
      </c>
      <c r="C85" s="74">
        <f t="shared" si="4"/>
        <v>2600.0100000000002</v>
      </c>
      <c r="D85" s="74">
        <v>3600</v>
      </c>
      <c r="E85" s="74" t="s">
        <v>156</v>
      </c>
      <c r="F85" s="74">
        <v>5</v>
      </c>
      <c r="G85" s="74">
        <v>415</v>
      </c>
      <c r="H85" s="74" t="s">
        <v>21</v>
      </c>
      <c r="I85" s="74" t="s">
        <v>85</v>
      </c>
      <c r="J85" s="74"/>
      <c r="K85" s="74" t="s">
        <v>85</v>
      </c>
      <c r="L85" s="74">
        <v>80</v>
      </c>
      <c r="M85" s="74" t="s">
        <v>55</v>
      </c>
      <c r="N85" s="74">
        <v>9</v>
      </c>
      <c r="O85" s="74"/>
      <c r="P85" s="38">
        <v>3000</v>
      </c>
      <c r="Q85" s="68"/>
      <c r="R85" s="38">
        <v>10</v>
      </c>
      <c r="T85" s="109"/>
    </row>
    <row r="86" spans="1:20" s="38" customFormat="1" x14ac:dyDescent="0.35">
      <c r="A86" s="38" t="s">
        <v>159</v>
      </c>
      <c r="B86" s="38" t="s">
        <v>87</v>
      </c>
      <c r="C86" s="74">
        <f t="shared" si="4"/>
        <v>3600.01</v>
      </c>
      <c r="D86" s="74">
        <v>3600</v>
      </c>
      <c r="E86" s="74" t="s">
        <v>156</v>
      </c>
      <c r="F86" s="74">
        <v>9</v>
      </c>
      <c r="G86" s="74">
        <v>415</v>
      </c>
      <c r="H86" s="74" t="s">
        <v>21</v>
      </c>
      <c r="I86" s="74" t="s">
        <v>85</v>
      </c>
      <c r="J86" s="74"/>
      <c r="K86" s="74" t="s">
        <v>85</v>
      </c>
      <c r="L86" s="74">
        <v>80</v>
      </c>
      <c r="M86" s="74" t="s">
        <v>55</v>
      </c>
      <c r="N86" s="74">
        <v>9</v>
      </c>
      <c r="O86" s="74"/>
      <c r="P86" s="38">
        <v>3000</v>
      </c>
      <c r="Q86" s="68"/>
      <c r="R86" s="38">
        <v>10</v>
      </c>
      <c r="T86" s="109"/>
    </row>
    <row r="87" spans="1:20" s="38" customFormat="1" x14ac:dyDescent="0.35">
      <c r="A87" s="38" t="s">
        <v>160</v>
      </c>
      <c r="B87" s="38" t="s">
        <v>87</v>
      </c>
      <c r="C87" s="74">
        <f t="shared" si="4"/>
        <v>3600.01</v>
      </c>
      <c r="D87" s="74">
        <v>4800</v>
      </c>
      <c r="E87" s="74" t="s">
        <v>156</v>
      </c>
      <c r="F87" s="74">
        <v>9</v>
      </c>
      <c r="G87" s="74">
        <v>415</v>
      </c>
      <c r="H87" s="74" t="s">
        <v>21</v>
      </c>
      <c r="I87" s="74" t="s">
        <v>85</v>
      </c>
      <c r="J87" s="74"/>
      <c r="K87" s="74" t="s">
        <v>85</v>
      </c>
      <c r="L87" s="74">
        <v>100</v>
      </c>
      <c r="M87" s="74" t="s">
        <v>55</v>
      </c>
      <c r="N87" s="74">
        <v>10</v>
      </c>
      <c r="O87" s="74"/>
      <c r="P87" s="38">
        <v>3000</v>
      </c>
      <c r="Q87" s="68"/>
      <c r="R87" s="38">
        <v>10</v>
      </c>
      <c r="T87" s="109"/>
    </row>
    <row r="88" spans="1:20" s="38" customFormat="1" x14ac:dyDescent="0.35">
      <c r="A88" s="38" t="s">
        <v>161</v>
      </c>
      <c r="B88" s="38" t="s">
        <v>87</v>
      </c>
      <c r="C88" s="74">
        <f t="shared" ref="C88" si="5">D87+0.01</f>
        <v>4800.01</v>
      </c>
      <c r="D88" s="74">
        <v>5000</v>
      </c>
      <c r="E88" s="74" t="s">
        <v>156</v>
      </c>
      <c r="F88" s="74">
        <v>5</v>
      </c>
      <c r="G88" s="74">
        <v>415</v>
      </c>
      <c r="H88" s="74" t="s">
        <v>21</v>
      </c>
      <c r="I88" s="74" t="s">
        <v>85</v>
      </c>
      <c r="J88" s="74"/>
      <c r="K88" s="74" t="s">
        <v>85</v>
      </c>
      <c r="L88" s="74">
        <v>101</v>
      </c>
      <c r="M88" s="74" t="s">
        <v>55</v>
      </c>
      <c r="N88" s="74">
        <v>9</v>
      </c>
      <c r="O88" s="74"/>
      <c r="P88" s="38">
        <v>2500</v>
      </c>
      <c r="Q88" s="68"/>
      <c r="R88" s="38">
        <v>10</v>
      </c>
      <c r="T88" s="109"/>
    </row>
    <row r="89" spans="1:20" x14ac:dyDescent="0.35">
      <c r="B89" s="3" t="s">
        <v>509</v>
      </c>
    </row>
    <row r="90" spans="1:20" x14ac:dyDescent="0.35">
      <c r="A90" s="3" t="s">
        <v>227</v>
      </c>
      <c r="B90" s="3" t="s">
        <v>87</v>
      </c>
      <c r="C90" s="1">
        <f>D89+0.01</f>
        <v>0.01</v>
      </c>
      <c r="D90" s="1">
        <v>170</v>
      </c>
      <c r="E90" s="1" t="s">
        <v>156</v>
      </c>
      <c r="F90" s="1">
        <v>10</v>
      </c>
      <c r="G90" s="1">
        <v>230</v>
      </c>
      <c r="H90" s="1" t="s">
        <v>21</v>
      </c>
      <c r="I90" s="1" t="s">
        <v>85</v>
      </c>
      <c r="K90" s="1" t="s">
        <v>85</v>
      </c>
      <c r="L90" s="1">
        <v>30</v>
      </c>
      <c r="M90" s="1" t="s">
        <v>55</v>
      </c>
      <c r="N90" s="1">
        <v>8</v>
      </c>
      <c r="P90" s="1"/>
      <c r="Q90" s="6" t="s">
        <v>471</v>
      </c>
      <c r="R90" s="1"/>
      <c r="T90" s="108">
        <v>418</v>
      </c>
    </row>
    <row r="91" spans="1:20" x14ac:dyDescent="0.35">
      <c r="A91" s="3" t="s">
        <v>228</v>
      </c>
      <c r="B91" s="3" t="s">
        <v>87</v>
      </c>
      <c r="C91" s="1">
        <f>D90+0.01</f>
        <v>170.01</v>
      </c>
      <c r="D91" s="1">
        <v>250</v>
      </c>
      <c r="E91" s="1" t="s">
        <v>156</v>
      </c>
      <c r="F91" s="1">
        <v>10</v>
      </c>
      <c r="G91" s="1">
        <v>230</v>
      </c>
      <c r="H91" s="1" t="s">
        <v>21</v>
      </c>
      <c r="I91" s="1" t="s">
        <v>85</v>
      </c>
      <c r="K91" s="1" t="s">
        <v>85</v>
      </c>
      <c r="L91" s="1">
        <v>30</v>
      </c>
      <c r="M91" s="1" t="s">
        <v>55</v>
      </c>
      <c r="N91" s="1">
        <v>8</v>
      </c>
      <c r="P91" s="1"/>
      <c r="Q91" s="6" t="s">
        <v>472</v>
      </c>
      <c r="R91" s="1"/>
      <c r="T91" s="108">
        <v>474</v>
      </c>
    </row>
    <row r="92" spans="1:20" x14ac:dyDescent="0.35">
      <c r="A92" s="3" t="s">
        <v>229</v>
      </c>
      <c r="B92" s="3" t="s">
        <v>87</v>
      </c>
      <c r="C92" s="1">
        <f>D91+0.01</f>
        <v>250.01</v>
      </c>
      <c r="D92" s="1">
        <v>250</v>
      </c>
      <c r="E92" s="1" t="s">
        <v>156</v>
      </c>
      <c r="F92" s="1">
        <v>15</v>
      </c>
      <c r="G92" s="1">
        <v>230</v>
      </c>
      <c r="H92" s="1" t="s">
        <v>21</v>
      </c>
      <c r="I92" s="1" t="s">
        <v>85</v>
      </c>
      <c r="K92" s="1" t="s">
        <v>85</v>
      </c>
      <c r="L92" s="1">
        <v>30</v>
      </c>
      <c r="M92" s="1" t="s">
        <v>55</v>
      </c>
      <c r="N92" s="1">
        <v>7</v>
      </c>
      <c r="P92" s="1"/>
      <c r="Q92" s="6" t="s">
        <v>473</v>
      </c>
      <c r="R92" s="1"/>
    </row>
    <row r="93" spans="1:20" s="65" customFormat="1" x14ac:dyDescent="0.35">
      <c r="A93" s="63" t="s">
        <v>230</v>
      </c>
      <c r="B93" s="63" t="s">
        <v>87</v>
      </c>
      <c r="C93" s="64">
        <f>D92+0.01</f>
        <v>250.01</v>
      </c>
      <c r="D93" s="64">
        <v>450</v>
      </c>
      <c r="E93" s="1" t="s">
        <v>156</v>
      </c>
      <c r="F93" s="64">
        <v>7</v>
      </c>
      <c r="G93" s="64">
        <v>230</v>
      </c>
      <c r="H93" s="64" t="s">
        <v>21</v>
      </c>
      <c r="I93" s="64" t="s">
        <v>85</v>
      </c>
      <c r="J93" s="64"/>
      <c r="K93" s="64" t="s">
        <v>85</v>
      </c>
      <c r="L93" s="64">
        <v>40</v>
      </c>
      <c r="M93" s="64" t="s">
        <v>55</v>
      </c>
      <c r="N93" s="64">
        <v>5</v>
      </c>
      <c r="O93" s="64"/>
      <c r="Q93" s="73" t="s">
        <v>474</v>
      </c>
      <c r="T93" s="111"/>
    </row>
    <row r="94" spans="1:20" x14ac:dyDescent="0.35">
      <c r="B94" s="3" t="s">
        <v>509</v>
      </c>
    </row>
    <row r="95" spans="1:20" x14ac:dyDescent="0.35">
      <c r="A95" t="s">
        <v>481</v>
      </c>
      <c r="B95" t="s">
        <v>87</v>
      </c>
      <c r="C95" s="1">
        <f>D94+0.01</f>
        <v>0.01</v>
      </c>
      <c r="D95" s="6">
        <v>250</v>
      </c>
      <c r="E95" s="1" t="s">
        <v>480</v>
      </c>
      <c r="F95" s="6">
        <v>80</v>
      </c>
      <c r="G95" s="1">
        <v>230</v>
      </c>
      <c r="H95" s="1" t="s">
        <v>21</v>
      </c>
      <c r="I95" s="1" t="s">
        <v>85</v>
      </c>
      <c r="K95" s="1" t="s">
        <v>85</v>
      </c>
      <c r="L95" s="1">
        <v>30</v>
      </c>
      <c r="M95" s="1" t="s">
        <v>55</v>
      </c>
      <c r="N95" s="1">
        <v>8</v>
      </c>
      <c r="P95">
        <v>750</v>
      </c>
      <c r="R95">
        <v>20</v>
      </c>
    </row>
    <row r="96" spans="1:20" x14ac:dyDescent="0.35">
      <c r="A96" t="s">
        <v>482</v>
      </c>
      <c r="B96" t="s">
        <v>87</v>
      </c>
      <c r="C96" s="1">
        <f>D95+0.01</f>
        <v>250.01</v>
      </c>
      <c r="D96" s="6">
        <v>400</v>
      </c>
      <c r="E96" s="1" t="s">
        <v>480</v>
      </c>
      <c r="F96" s="6">
        <v>40</v>
      </c>
      <c r="G96" s="1">
        <v>230</v>
      </c>
      <c r="H96" s="1" t="s">
        <v>21</v>
      </c>
      <c r="I96" s="1" t="s">
        <v>85</v>
      </c>
      <c r="K96" s="1" t="s">
        <v>85</v>
      </c>
      <c r="L96" s="1">
        <v>40</v>
      </c>
      <c r="M96" s="1" t="s">
        <v>55</v>
      </c>
      <c r="N96" s="1">
        <v>8</v>
      </c>
      <c r="P96">
        <v>750</v>
      </c>
      <c r="Q96" s="6" t="s">
        <v>506</v>
      </c>
      <c r="R96">
        <v>20</v>
      </c>
      <c r="T96" s="108">
        <v>1481.78</v>
      </c>
    </row>
    <row r="97" spans="1:20" x14ac:dyDescent="0.35">
      <c r="A97" s="3" t="s">
        <v>485</v>
      </c>
      <c r="B97" t="s">
        <v>87</v>
      </c>
      <c r="C97" s="1">
        <f>D96+0.01</f>
        <v>400.01</v>
      </c>
      <c r="D97" s="6">
        <v>550</v>
      </c>
      <c r="E97" s="1" t="s">
        <v>480</v>
      </c>
      <c r="F97" s="6">
        <v>20</v>
      </c>
      <c r="G97" s="1">
        <v>230</v>
      </c>
      <c r="H97" s="1" t="s">
        <v>21</v>
      </c>
      <c r="I97" s="1" t="s">
        <v>85</v>
      </c>
      <c r="K97" s="1" t="s">
        <v>85</v>
      </c>
      <c r="L97" s="1">
        <v>40</v>
      </c>
      <c r="M97" s="1" t="s">
        <v>55</v>
      </c>
      <c r="N97" s="1">
        <v>8</v>
      </c>
      <c r="P97">
        <v>750</v>
      </c>
      <c r="R97">
        <v>20</v>
      </c>
    </row>
    <row r="98" spans="1:20" x14ac:dyDescent="0.35">
      <c r="A98" s="3" t="s">
        <v>487</v>
      </c>
      <c r="B98" t="s">
        <v>87</v>
      </c>
      <c r="C98" s="1">
        <f>D97+0.01</f>
        <v>550.01</v>
      </c>
      <c r="D98" s="6">
        <v>750</v>
      </c>
      <c r="E98" s="1" t="s">
        <v>480</v>
      </c>
      <c r="F98" s="6">
        <v>20</v>
      </c>
      <c r="G98" s="1">
        <v>230</v>
      </c>
      <c r="H98" s="1" t="s">
        <v>21</v>
      </c>
      <c r="I98" s="1" t="s">
        <v>85</v>
      </c>
      <c r="K98" s="1" t="s">
        <v>85</v>
      </c>
      <c r="L98" s="1">
        <v>55</v>
      </c>
      <c r="M98" s="1" t="s">
        <v>55</v>
      </c>
      <c r="N98" s="1">
        <v>8</v>
      </c>
      <c r="P98">
        <v>750</v>
      </c>
      <c r="R98">
        <v>20</v>
      </c>
    </row>
    <row r="99" spans="1:20" x14ac:dyDescent="0.35">
      <c r="B99" s="3" t="s">
        <v>509</v>
      </c>
    </row>
    <row r="100" spans="1:20" x14ac:dyDescent="0.35">
      <c r="A100" t="s">
        <v>481</v>
      </c>
      <c r="B100" t="s">
        <v>87</v>
      </c>
      <c r="C100" s="1">
        <v>0.01</v>
      </c>
      <c r="D100" s="6">
        <v>250</v>
      </c>
      <c r="E100" s="1" t="s">
        <v>480</v>
      </c>
      <c r="F100" s="6">
        <v>80</v>
      </c>
      <c r="G100" s="1">
        <v>415</v>
      </c>
      <c r="H100" s="1" t="s">
        <v>21</v>
      </c>
      <c r="I100" s="1" t="s">
        <v>85</v>
      </c>
      <c r="K100" s="1" t="s">
        <v>85</v>
      </c>
      <c r="L100" s="1">
        <v>40</v>
      </c>
      <c r="M100" s="1" t="s">
        <v>55</v>
      </c>
      <c r="N100" s="1">
        <v>8</v>
      </c>
      <c r="P100">
        <v>750</v>
      </c>
      <c r="R100">
        <v>20</v>
      </c>
    </row>
    <row r="101" spans="1:20" x14ac:dyDescent="0.35">
      <c r="A101" t="s">
        <v>482</v>
      </c>
      <c r="B101" t="s">
        <v>87</v>
      </c>
      <c r="C101" s="1">
        <f t="shared" ref="C101:C109" si="6">D100+0.01</f>
        <v>250.01</v>
      </c>
      <c r="D101" s="6">
        <v>400</v>
      </c>
      <c r="E101" s="1" t="s">
        <v>480</v>
      </c>
      <c r="F101" s="6">
        <v>40</v>
      </c>
      <c r="G101" s="1">
        <v>415</v>
      </c>
      <c r="H101" s="1" t="s">
        <v>21</v>
      </c>
      <c r="I101" s="1" t="s">
        <v>85</v>
      </c>
      <c r="K101" s="1" t="s">
        <v>85</v>
      </c>
      <c r="L101" s="1">
        <v>40</v>
      </c>
      <c r="M101" s="1" t="s">
        <v>55</v>
      </c>
      <c r="N101" s="1">
        <v>8</v>
      </c>
      <c r="P101">
        <v>750</v>
      </c>
      <c r="R101">
        <v>20</v>
      </c>
    </row>
    <row r="102" spans="1:20" x14ac:dyDescent="0.35">
      <c r="A102" t="s">
        <v>483</v>
      </c>
      <c r="B102" t="s">
        <v>87</v>
      </c>
      <c r="C102" s="1">
        <f t="shared" si="6"/>
        <v>400.01</v>
      </c>
      <c r="D102" s="6">
        <v>450</v>
      </c>
      <c r="E102" s="1" t="s">
        <v>480</v>
      </c>
      <c r="F102" s="6">
        <v>60</v>
      </c>
      <c r="G102" s="1">
        <v>415</v>
      </c>
      <c r="H102" s="1" t="s">
        <v>21</v>
      </c>
      <c r="I102" s="1" t="s">
        <v>85</v>
      </c>
      <c r="K102" s="1" t="s">
        <v>85</v>
      </c>
      <c r="L102" s="1">
        <v>40</v>
      </c>
      <c r="M102" s="1" t="s">
        <v>55</v>
      </c>
      <c r="N102" s="1">
        <v>8</v>
      </c>
      <c r="P102">
        <v>750</v>
      </c>
      <c r="R102">
        <v>20</v>
      </c>
    </row>
    <row r="103" spans="1:20" x14ac:dyDescent="0.35">
      <c r="A103" t="s">
        <v>484</v>
      </c>
      <c r="B103" t="s">
        <v>87</v>
      </c>
      <c r="C103" s="1">
        <f t="shared" si="6"/>
        <v>450.01</v>
      </c>
      <c r="D103" s="6">
        <v>500</v>
      </c>
      <c r="E103" s="1" t="s">
        <v>480</v>
      </c>
      <c r="F103" s="6">
        <v>80</v>
      </c>
      <c r="G103" s="1">
        <v>415</v>
      </c>
      <c r="H103" s="1" t="s">
        <v>21</v>
      </c>
      <c r="I103" s="1" t="s">
        <v>85</v>
      </c>
      <c r="K103" s="1" t="s">
        <v>85</v>
      </c>
      <c r="L103" s="1">
        <v>55</v>
      </c>
      <c r="M103" s="1" t="s">
        <v>55</v>
      </c>
      <c r="N103" s="1">
        <v>8</v>
      </c>
      <c r="P103">
        <v>750</v>
      </c>
      <c r="R103">
        <v>20</v>
      </c>
    </row>
    <row r="104" spans="1:20" x14ac:dyDescent="0.35">
      <c r="A104" s="3" t="s">
        <v>485</v>
      </c>
      <c r="B104" t="s">
        <v>87</v>
      </c>
      <c r="C104" s="1">
        <f t="shared" si="6"/>
        <v>500.01</v>
      </c>
      <c r="D104" s="6">
        <v>550</v>
      </c>
      <c r="E104" s="1" t="s">
        <v>480</v>
      </c>
      <c r="F104" s="6">
        <v>20</v>
      </c>
      <c r="G104" s="1">
        <v>415</v>
      </c>
      <c r="H104" s="1" t="s">
        <v>21</v>
      </c>
      <c r="I104" s="1" t="s">
        <v>85</v>
      </c>
      <c r="K104" s="1" t="s">
        <v>85</v>
      </c>
      <c r="L104" s="1">
        <v>40</v>
      </c>
      <c r="M104" s="1" t="s">
        <v>55</v>
      </c>
      <c r="N104" s="1">
        <v>8</v>
      </c>
      <c r="P104">
        <v>750</v>
      </c>
      <c r="R104">
        <v>20</v>
      </c>
    </row>
    <row r="105" spans="1:20" x14ac:dyDescent="0.35">
      <c r="A105" s="3" t="s">
        <v>486</v>
      </c>
      <c r="B105" t="s">
        <v>87</v>
      </c>
      <c r="C105" s="1">
        <f t="shared" si="6"/>
        <v>550.01</v>
      </c>
      <c r="D105" s="6">
        <v>550</v>
      </c>
      <c r="E105" s="1" t="s">
        <v>480</v>
      </c>
      <c r="F105" s="6">
        <v>40</v>
      </c>
      <c r="G105" s="1">
        <v>415</v>
      </c>
      <c r="H105" s="1" t="s">
        <v>21</v>
      </c>
      <c r="I105" s="1" t="s">
        <v>85</v>
      </c>
      <c r="K105" s="1" t="s">
        <v>85</v>
      </c>
      <c r="L105" s="1">
        <v>40</v>
      </c>
      <c r="M105" s="1" t="s">
        <v>55</v>
      </c>
      <c r="N105" s="1">
        <v>8</v>
      </c>
      <c r="P105">
        <v>750</v>
      </c>
      <c r="R105">
        <v>20</v>
      </c>
    </row>
    <row r="106" spans="1:20" x14ac:dyDescent="0.35">
      <c r="A106" s="3" t="s">
        <v>487</v>
      </c>
      <c r="B106" t="s">
        <v>87</v>
      </c>
      <c r="C106" s="1">
        <f t="shared" si="6"/>
        <v>550.01</v>
      </c>
      <c r="D106" s="6">
        <v>750</v>
      </c>
      <c r="E106" s="1" t="s">
        <v>480</v>
      </c>
      <c r="F106" s="6">
        <v>20</v>
      </c>
      <c r="G106" s="1">
        <v>415</v>
      </c>
      <c r="H106" s="1" t="s">
        <v>21</v>
      </c>
      <c r="I106" s="1" t="s">
        <v>85</v>
      </c>
      <c r="K106" s="1" t="s">
        <v>85</v>
      </c>
      <c r="L106" s="1">
        <v>55</v>
      </c>
      <c r="M106" s="1" t="s">
        <v>55</v>
      </c>
      <c r="N106" s="1">
        <v>8</v>
      </c>
      <c r="P106">
        <v>750</v>
      </c>
      <c r="R106">
        <v>20</v>
      </c>
    </row>
    <row r="107" spans="1:20" x14ac:dyDescent="0.35">
      <c r="A107" s="3" t="s">
        <v>488</v>
      </c>
      <c r="B107" t="s">
        <v>87</v>
      </c>
      <c r="C107" s="1">
        <f t="shared" si="6"/>
        <v>750.01</v>
      </c>
      <c r="D107" s="6">
        <v>750</v>
      </c>
      <c r="E107" s="1" t="s">
        <v>480</v>
      </c>
      <c r="F107" s="6">
        <v>45</v>
      </c>
      <c r="G107" s="1">
        <v>415</v>
      </c>
      <c r="H107" s="1" t="s">
        <v>21</v>
      </c>
      <c r="I107" s="1" t="s">
        <v>85</v>
      </c>
      <c r="K107" s="1" t="s">
        <v>85</v>
      </c>
      <c r="L107" s="1">
        <v>55</v>
      </c>
      <c r="M107" s="1" t="s">
        <v>55</v>
      </c>
      <c r="N107" s="1">
        <v>8</v>
      </c>
      <c r="P107">
        <v>750</v>
      </c>
      <c r="R107">
        <v>20</v>
      </c>
    </row>
    <row r="108" spans="1:20" x14ac:dyDescent="0.35">
      <c r="A108" s="3" t="s">
        <v>489</v>
      </c>
      <c r="B108" t="s">
        <v>87</v>
      </c>
      <c r="C108" s="1">
        <f t="shared" si="6"/>
        <v>750.01</v>
      </c>
      <c r="D108" s="6">
        <v>1000</v>
      </c>
      <c r="E108" s="1" t="s">
        <v>480</v>
      </c>
      <c r="F108" s="6">
        <v>30</v>
      </c>
      <c r="G108" s="1">
        <v>415</v>
      </c>
      <c r="H108" s="1" t="s">
        <v>21</v>
      </c>
      <c r="I108" s="1" t="s">
        <v>85</v>
      </c>
      <c r="K108" s="1" t="s">
        <v>85</v>
      </c>
      <c r="L108" s="1">
        <v>55</v>
      </c>
      <c r="M108" s="1" t="s">
        <v>55</v>
      </c>
      <c r="N108" s="1">
        <v>8</v>
      </c>
      <c r="P108">
        <v>750</v>
      </c>
      <c r="R108">
        <v>20</v>
      </c>
    </row>
    <row r="109" spans="1:20" x14ac:dyDescent="0.35">
      <c r="A109" s="3" t="s">
        <v>490</v>
      </c>
      <c r="B109" t="s">
        <v>87</v>
      </c>
      <c r="C109" s="1">
        <f t="shared" si="6"/>
        <v>1000.01</v>
      </c>
      <c r="D109" s="6">
        <v>1400</v>
      </c>
      <c r="E109" s="1" t="s">
        <v>480</v>
      </c>
      <c r="F109" s="6">
        <v>20</v>
      </c>
      <c r="G109" s="1">
        <v>415</v>
      </c>
      <c r="H109" s="1" t="s">
        <v>21</v>
      </c>
      <c r="I109" s="1" t="s">
        <v>85</v>
      </c>
      <c r="K109" s="1" t="s">
        <v>85</v>
      </c>
      <c r="L109" s="1">
        <v>55</v>
      </c>
      <c r="M109" s="1" t="s">
        <v>55</v>
      </c>
      <c r="N109" s="1">
        <v>8</v>
      </c>
      <c r="P109">
        <v>750</v>
      </c>
      <c r="R109">
        <v>20</v>
      </c>
    </row>
    <row r="110" spans="1:20" x14ac:dyDescent="0.35">
      <c r="B110" s="3" t="s">
        <v>509</v>
      </c>
    </row>
    <row r="111" spans="1:20" x14ac:dyDescent="0.35">
      <c r="A111" s="3" t="s">
        <v>491</v>
      </c>
      <c r="B111" t="s">
        <v>87</v>
      </c>
      <c r="C111" s="1">
        <v>0.01</v>
      </c>
      <c r="D111" s="6">
        <v>250</v>
      </c>
      <c r="E111" s="1" t="s">
        <v>492</v>
      </c>
      <c r="F111" s="6">
        <v>15</v>
      </c>
      <c r="G111" s="1">
        <v>415</v>
      </c>
      <c r="H111" s="1" t="s">
        <v>21</v>
      </c>
      <c r="I111" s="1" t="s">
        <v>85</v>
      </c>
      <c r="K111" s="1" t="s">
        <v>85</v>
      </c>
      <c r="L111" s="1">
        <v>30</v>
      </c>
      <c r="M111" s="1" t="s">
        <v>55</v>
      </c>
      <c r="N111" s="1">
        <v>8</v>
      </c>
      <c r="P111">
        <v>750</v>
      </c>
      <c r="Q111" s="6" t="s">
        <v>505</v>
      </c>
      <c r="R111">
        <v>20</v>
      </c>
      <c r="T111" s="108">
        <v>624.37</v>
      </c>
    </row>
    <row r="112" spans="1:20" x14ac:dyDescent="0.35">
      <c r="A112" s="3" t="s">
        <v>491</v>
      </c>
      <c r="B112" t="s">
        <v>87</v>
      </c>
      <c r="C112" s="1">
        <f>D111+0.01</f>
        <v>250.01</v>
      </c>
      <c r="D112" s="6">
        <v>250</v>
      </c>
      <c r="E112" s="1" t="s">
        <v>492</v>
      </c>
      <c r="F112" s="6">
        <v>24</v>
      </c>
      <c r="G112" s="1">
        <v>415</v>
      </c>
      <c r="H112" s="1" t="s">
        <v>21</v>
      </c>
      <c r="I112" s="1" t="s">
        <v>85</v>
      </c>
      <c r="K112" s="1" t="s">
        <v>85</v>
      </c>
      <c r="L112" s="1">
        <v>30</v>
      </c>
      <c r="M112" s="1" t="s">
        <v>55</v>
      </c>
      <c r="N112" s="1">
        <v>8</v>
      </c>
      <c r="P112">
        <v>750</v>
      </c>
      <c r="R112">
        <v>20</v>
      </c>
    </row>
    <row r="113" spans="1:18" x14ac:dyDescent="0.35">
      <c r="A113" s="3" t="s">
        <v>493</v>
      </c>
      <c r="B113" t="s">
        <v>87</v>
      </c>
      <c r="C113" s="1">
        <f t="shared" ref="C113:C119" si="7">D112+0.01</f>
        <v>250.01</v>
      </c>
      <c r="D113" s="6">
        <v>400</v>
      </c>
      <c r="E113" s="1" t="s">
        <v>492</v>
      </c>
      <c r="F113" s="6">
        <v>15</v>
      </c>
      <c r="G113" s="1">
        <v>415</v>
      </c>
      <c r="H113" s="1" t="s">
        <v>21</v>
      </c>
      <c r="I113" s="1" t="s">
        <v>85</v>
      </c>
      <c r="K113" s="1" t="s">
        <v>85</v>
      </c>
      <c r="L113" s="1">
        <v>40</v>
      </c>
      <c r="M113" s="1" t="s">
        <v>55</v>
      </c>
      <c r="N113" s="1">
        <v>8</v>
      </c>
      <c r="P113">
        <v>750</v>
      </c>
      <c r="R113">
        <v>20</v>
      </c>
    </row>
    <row r="114" spans="1:18" x14ac:dyDescent="0.35">
      <c r="A114" s="3" t="s">
        <v>494</v>
      </c>
      <c r="B114" t="s">
        <v>87</v>
      </c>
      <c r="C114" s="1">
        <f t="shared" si="7"/>
        <v>400.01</v>
      </c>
      <c r="D114" s="6">
        <v>400</v>
      </c>
      <c r="E114" s="1" t="s">
        <v>492</v>
      </c>
      <c r="F114" s="6">
        <v>24</v>
      </c>
      <c r="G114" s="1">
        <v>415</v>
      </c>
      <c r="H114" s="1" t="s">
        <v>21</v>
      </c>
      <c r="I114" s="1" t="s">
        <v>85</v>
      </c>
      <c r="K114" s="1" t="s">
        <v>85</v>
      </c>
      <c r="L114" s="1">
        <v>40</v>
      </c>
      <c r="M114" s="1" t="s">
        <v>55</v>
      </c>
      <c r="N114" s="1">
        <v>8</v>
      </c>
      <c r="P114">
        <v>750</v>
      </c>
      <c r="R114">
        <v>20</v>
      </c>
    </row>
    <row r="115" spans="1:18" x14ac:dyDescent="0.35">
      <c r="A115" s="3" t="s">
        <v>495</v>
      </c>
      <c r="B115" t="s">
        <v>87</v>
      </c>
      <c r="C115" s="1">
        <f t="shared" si="7"/>
        <v>400.01</v>
      </c>
      <c r="D115" s="6">
        <v>550</v>
      </c>
      <c r="E115" s="1" t="s">
        <v>492</v>
      </c>
      <c r="F115" s="6">
        <v>15</v>
      </c>
      <c r="G115" s="1">
        <v>415</v>
      </c>
      <c r="H115" s="1" t="s">
        <v>21</v>
      </c>
      <c r="I115" s="1" t="s">
        <v>85</v>
      </c>
      <c r="K115" s="1" t="s">
        <v>85</v>
      </c>
      <c r="L115" s="1">
        <v>40</v>
      </c>
      <c r="M115" s="1" t="s">
        <v>55</v>
      </c>
      <c r="N115" s="1">
        <v>8</v>
      </c>
      <c r="P115">
        <v>750</v>
      </c>
      <c r="R115">
        <v>20</v>
      </c>
    </row>
    <row r="116" spans="1:18" x14ac:dyDescent="0.35">
      <c r="A116" s="3" t="s">
        <v>496</v>
      </c>
      <c r="B116" t="s">
        <v>87</v>
      </c>
      <c r="C116" s="1">
        <f t="shared" si="7"/>
        <v>550.01</v>
      </c>
      <c r="D116" s="6">
        <v>550</v>
      </c>
      <c r="E116" s="1" t="s">
        <v>492</v>
      </c>
      <c r="F116" s="6">
        <v>24</v>
      </c>
      <c r="G116" s="1">
        <v>415</v>
      </c>
      <c r="H116" s="1" t="s">
        <v>21</v>
      </c>
      <c r="I116" s="1" t="s">
        <v>85</v>
      </c>
      <c r="K116" s="1" t="s">
        <v>85</v>
      </c>
      <c r="L116" s="1">
        <v>55</v>
      </c>
      <c r="M116" s="1" t="s">
        <v>55</v>
      </c>
      <c r="N116" s="1">
        <v>8</v>
      </c>
      <c r="P116">
        <v>750</v>
      </c>
      <c r="R116">
        <v>20</v>
      </c>
    </row>
    <row r="117" spans="1:18" x14ac:dyDescent="0.35">
      <c r="A117" s="3" t="s">
        <v>497</v>
      </c>
      <c r="B117" t="s">
        <v>87</v>
      </c>
      <c r="C117" s="1">
        <f t="shared" si="7"/>
        <v>550.01</v>
      </c>
      <c r="D117" s="6">
        <v>750</v>
      </c>
      <c r="E117" s="1" t="s">
        <v>492</v>
      </c>
      <c r="F117" s="6">
        <v>24</v>
      </c>
      <c r="G117" s="1">
        <v>415</v>
      </c>
      <c r="H117" s="1" t="s">
        <v>21</v>
      </c>
      <c r="I117" s="1" t="s">
        <v>85</v>
      </c>
      <c r="K117" s="1" t="s">
        <v>85</v>
      </c>
      <c r="L117" s="1">
        <v>55</v>
      </c>
      <c r="M117" s="1" t="s">
        <v>55</v>
      </c>
      <c r="N117" s="1">
        <v>8</v>
      </c>
      <c r="P117">
        <v>750</v>
      </c>
      <c r="R117">
        <v>20</v>
      </c>
    </row>
    <row r="118" spans="1:18" x14ac:dyDescent="0.35">
      <c r="A118" s="3" t="s">
        <v>498</v>
      </c>
      <c r="B118" t="s">
        <v>87</v>
      </c>
      <c r="C118" s="1">
        <f t="shared" si="7"/>
        <v>750.01</v>
      </c>
      <c r="D118" s="6">
        <v>1000</v>
      </c>
      <c r="E118" s="1" t="s">
        <v>492</v>
      </c>
      <c r="F118" s="6">
        <v>24</v>
      </c>
      <c r="G118" s="1">
        <v>415</v>
      </c>
      <c r="H118" s="1" t="s">
        <v>21</v>
      </c>
      <c r="I118" s="1" t="s">
        <v>85</v>
      </c>
      <c r="K118" s="1" t="s">
        <v>85</v>
      </c>
      <c r="L118" s="1">
        <v>55</v>
      </c>
      <c r="M118" s="1" t="s">
        <v>55</v>
      </c>
      <c r="N118" s="1">
        <v>8</v>
      </c>
      <c r="P118">
        <v>750</v>
      </c>
      <c r="R118">
        <v>20</v>
      </c>
    </row>
    <row r="119" spans="1:18" x14ac:dyDescent="0.35">
      <c r="A119" s="3" t="s">
        <v>498</v>
      </c>
      <c r="B119" t="s">
        <v>87</v>
      </c>
      <c r="C119" s="1">
        <f t="shared" si="7"/>
        <v>1000.01</v>
      </c>
      <c r="D119" s="6">
        <v>1200</v>
      </c>
      <c r="E119" s="1" t="s">
        <v>492</v>
      </c>
      <c r="F119" s="6">
        <v>12</v>
      </c>
      <c r="G119" s="1">
        <v>415</v>
      </c>
      <c r="H119" s="1" t="s">
        <v>21</v>
      </c>
      <c r="I119" s="1" t="s">
        <v>85</v>
      </c>
      <c r="K119" s="1" t="s">
        <v>85</v>
      </c>
      <c r="L119" s="1">
        <v>55</v>
      </c>
      <c r="M119" s="1" t="s">
        <v>55</v>
      </c>
      <c r="N119" s="1">
        <v>8</v>
      </c>
      <c r="P119">
        <v>750</v>
      </c>
      <c r="R119">
        <v>20</v>
      </c>
    </row>
  </sheetData>
  <autoFilter ref="A1:R1"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U68"/>
  <sheetViews>
    <sheetView zoomScale="90" zoomScaleNormal="90" workbookViewId="0">
      <pane ySplit="1" topLeftCell="A2" activePane="bottomLeft" state="frozen"/>
      <selection pane="bottomLeft" activeCell="N27" sqref="N27"/>
    </sheetView>
  </sheetViews>
  <sheetFormatPr defaultRowHeight="14.5" x14ac:dyDescent="0.35"/>
  <cols>
    <col min="1" max="1" width="25.7265625" customWidth="1"/>
    <col min="2" max="3" width="14.81640625" style="6" customWidth="1"/>
    <col min="4" max="5" width="11.54296875" style="6" customWidth="1"/>
    <col min="6" max="6" width="9.81640625" style="6" customWidth="1"/>
    <col min="7" max="7" width="8.7265625" style="6"/>
    <col min="8" max="8" width="11.54296875" style="6" customWidth="1"/>
    <col min="9" max="9" width="13.453125" style="6" bestFit="1" customWidth="1"/>
    <col min="10" max="10" width="11.1796875" style="6" customWidth="1"/>
    <col min="11" max="11" width="15.1796875" style="6" customWidth="1"/>
    <col min="12" max="12" width="8.7265625" style="6"/>
    <col min="13" max="13" width="12.26953125" customWidth="1"/>
    <col min="14" max="14" width="18.26953125" bestFit="1" customWidth="1"/>
    <col min="15" max="15" width="16.54296875" customWidth="1"/>
    <col min="16" max="16" width="5.1796875" customWidth="1"/>
    <col min="17" max="17" width="17.26953125" customWidth="1"/>
    <col min="18" max="18" width="32.54296875" customWidth="1"/>
    <col min="19" max="19" width="9.453125" customWidth="1"/>
  </cols>
  <sheetData>
    <row r="1" spans="1:15" s="12" customFormat="1" ht="30" customHeight="1" x14ac:dyDescent="0.35">
      <c r="A1" s="12" t="s">
        <v>106</v>
      </c>
      <c r="B1" s="69" t="s">
        <v>78</v>
      </c>
      <c r="C1" s="69" t="s">
        <v>410</v>
      </c>
      <c r="D1" s="69" t="s">
        <v>77</v>
      </c>
      <c r="E1" s="69" t="s">
        <v>409</v>
      </c>
      <c r="F1" s="69" t="s">
        <v>79</v>
      </c>
      <c r="G1" s="69" t="s">
        <v>80</v>
      </c>
      <c r="H1" s="69" t="s">
        <v>82</v>
      </c>
      <c r="I1" s="69" t="s">
        <v>103</v>
      </c>
      <c r="J1" s="69" t="s">
        <v>13</v>
      </c>
      <c r="K1" s="69" t="s">
        <v>104</v>
      </c>
      <c r="L1" s="69" t="s">
        <v>105</v>
      </c>
      <c r="M1" s="12" t="s">
        <v>215</v>
      </c>
      <c r="N1" s="12" t="s">
        <v>222</v>
      </c>
      <c r="O1" s="97" t="s">
        <v>427</v>
      </c>
    </row>
    <row r="4" spans="1:15" x14ac:dyDescent="0.35">
      <c r="A4" s="78" t="s">
        <v>435</v>
      </c>
      <c r="B4" s="98">
        <v>19</v>
      </c>
      <c r="C4" s="98"/>
      <c r="D4" s="98">
        <v>57</v>
      </c>
      <c r="E4" s="98"/>
      <c r="F4" s="102">
        <f>D4/B4</f>
        <v>3</v>
      </c>
      <c r="G4" s="98" t="s">
        <v>81</v>
      </c>
      <c r="H4" s="98">
        <v>70</v>
      </c>
      <c r="I4" s="100">
        <f>H4*F4</f>
        <v>210</v>
      </c>
      <c r="J4" s="98">
        <v>32</v>
      </c>
      <c r="K4" s="102">
        <f>J4/F4</f>
        <v>10.666666666666666</v>
      </c>
      <c r="L4" s="98">
        <v>230</v>
      </c>
      <c r="N4">
        <v>230</v>
      </c>
      <c r="O4" s="13">
        <v>18000</v>
      </c>
    </row>
    <row r="5" spans="1:15" x14ac:dyDescent="0.35">
      <c r="A5" t="s">
        <v>107</v>
      </c>
      <c r="B5" s="6">
        <v>12</v>
      </c>
      <c r="D5" s="6">
        <v>57</v>
      </c>
      <c r="F5" s="101">
        <f t="shared" ref="F5" si="0">D5/B5</f>
        <v>4.75</v>
      </c>
      <c r="G5" s="6" t="s">
        <v>81</v>
      </c>
      <c r="H5" s="6">
        <v>70</v>
      </c>
      <c r="I5" s="99">
        <f t="shared" ref="I5" si="1">H5*F5</f>
        <v>332.5</v>
      </c>
      <c r="J5" s="6">
        <v>32</v>
      </c>
      <c r="K5" s="101">
        <f t="shared" ref="K5" si="2">J5/F5</f>
        <v>6.7368421052631575</v>
      </c>
      <c r="L5" s="6">
        <v>230</v>
      </c>
      <c r="N5">
        <v>230</v>
      </c>
      <c r="O5" s="13">
        <v>18000</v>
      </c>
    </row>
    <row r="6" spans="1:15" x14ac:dyDescent="0.35">
      <c r="A6" s="84"/>
      <c r="B6" s="83"/>
      <c r="C6" s="83"/>
      <c r="D6" s="83"/>
      <c r="E6" s="83"/>
      <c r="F6" s="103"/>
      <c r="G6" s="83"/>
      <c r="H6" s="83"/>
      <c r="I6" s="83"/>
      <c r="J6" s="83"/>
      <c r="K6" s="103"/>
      <c r="L6" s="83"/>
      <c r="M6" s="84"/>
      <c r="N6" s="84"/>
      <c r="O6" s="84"/>
    </row>
    <row r="7" spans="1:15" x14ac:dyDescent="0.35">
      <c r="A7" s="78" t="s">
        <v>408</v>
      </c>
      <c r="B7" s="98">
        <v>19</v>
      </c>
      <c r="C7" s="98"/>
      <c r="D7" s="98">
        <v>57</v>
      </c>
      <c r="E7" s="98"/>
      <c r="F7" s="102">
        <f>D7/B7</f>
        <v>3</v>
      </c>
      <c r="G7" s="98" t="s">
        <v>81</v>
      </c>
      <c r="H7" s="98">
        <v>90</v>
      </c>
      <c r="I7" s="100">
        <f>H7*F7</f>
        <v>270</v>
      </c>
      <c r="J7" s="98">
        <v>24</v>
      </c>
      <c r="K7" s="102">
        <f>J7/F7</f>
        <v>8</v>
      </c>
      <c r="L7" s="98">
        <v>230</v>
      </c>
      <c r="N7">
        <v>230</v>
      </c>
      <c r="O7" s="13">
        <v>18000</v>
      </c>
    </row>
    <row r="8" spans="1:15" x14ac:dyDescent="0.35">
      <c r="A8" s="78" t="s">
        <v>433</v>
      </c>
      <c r="B8" s="98">
        <v>15</v>
      </c>
      <c r="C8" s="98"/>
      <c r="D8" s="98">
        <v>57</v>
      </c>
      <c r="E8" s="98"/>
      <c r="F8" s="102">
        <f t="shared" ref="F8" si="3">D8/B8</f>
        <v>3.8</v>
      </c>
      <c r="G8" s="98" t="s">
        <v>81</v>
      </c>
      <c r="H8" s="98">
        <v>90</v>
      </c>
      <c r="I8" s="100">
        <f t="shared" ref="I8" si="4">H8*F8</f>
        <v>342</v>
      </c>
      <c r="J8" s="98">
        <v>24</v>
      </c>
      <c r="K8" s="102">
        <f t="shared" ref="K8" si="5">J8/F8</f>
        <v>6.3157894736842106</v>
      </c>
      <c r="L8" s="98">
        <v>230</v>
      </c>
      <c r="N8">
        <v>230</v>
      </c>
      <c r="O8" s="13">
        <v>18000</v>
      </c>
    </row>
    <row r="9" spans="1:15" x14ac:dyDescent="0.35">
      <c r="A9" t="s">
        <v>108</v>
      </c>
      <c r="B9" s="6">
        <v>12</v>
      </c>
      <c r="D9" s="6">
        <v>57</v>
      </c>
      <c r="F9" s="101">
        <f>D9/B9</f>
        <v>4.75</v>
      </c>
      <c r="G9" s="6" t="s">
        <v>81</v>
      </c>
      <c r="H9" s="6">
        <v>90</v>
      </c>
      <c r="I9" s="99">
        <f>H9*F9</f>
        <v>427.5</v>
      </c>
      <c r="J9" s="6">
        <v>24</v>
      </c>
      <c r="K9" s="101">
        <f>J9/F9</f>
        <v>5.0526315789473681</v>
      </c>
      <c r="L9" s="6">
        <v>230</v>
      </c>
      <c r="N9">
        <v>230</v>
      </c>
      <c r="O9" s="13">
        <v>18000</v>
      </c>
    </row>
    <row r="10" spans="1:15" x14ac:dyDescent="0.35">
      <c r="A10" s="84"/>
      <c r="B10" s="83"/>
      <c r="C10" s="83"/>
      <c r="D10" s="83"/>
      <c r="E10" s="83"/>
      <c r="F10" s="103"/>
      <c r="G10" s="83"/>
      <c r="H10" s="83"/>
      <c r="I10" s="83"/>
      <c r="J10" s="83"/>
      <c r="K10" s="103"/>
      <c r="L10" s="83"/>
      <c r="M10" s="84"/>
      <c r="N10" s="84"/>
      <c r="O10" s="84"/>
    </row>
    <row r="11" spans="1:15" x14ac:dyDescent="0.35">
      <c r="A11" s="78" t="s">
        <v>477</v>
      </c>
      <c r="B11" s="98">
        <v>19</v>
      </c>
      <c r="C11" s="98"/>
      <c r="D11" s="98">
        <v>57</v>
      </c>
      <c r="E11" s="98"/>
      <c r="F11" s="102">
        <f>D11/B11</f>
        <v>3</v>
      </c>
      <c r="G11" s="98" t="s">
        <v>81</v>
      </c>
      <c r="H11" s="98">
        <v>90</v>
      </c>
      <c r="I11" s="100">
        <f>H11*F11</f>
        <v>270</v>
      </c>
      <c r="J11" s="98">
        <v>32</v>
      </c>
      <c r="K11" s="102">
        <f>J11/F11</f>
        <v>10.666666666666666</v>
      </c>
      <c r="L11" s="98">
        <v>415</v>
      </c>
      <c r="N11">
        <v>230</v>
      </c>
      <c r="O11" s="13">
        <v>18000</v>
      </c>
    </row>
    <row r="12" spans="1:15" x14ac:dyDescent="0.35">
      <c r="A12" s="78" t="s">
        <v>478</v>
      </c>
      <c r="B12" s="98">
        <v>15</v>
      </c>
      <c r="C12" s="98"/>
      <c r="D12" s="98">
        <v>57</v>
      </c>
      <c r="E12" s="98"/>
      <c r="F12" s="102">
        <f t="shared" ref="F12" si="6">D12/B12</f>
        <v>3.8</v>
      </c>
      <c r="G12" s="98" t="s">
        <v>81</v>
      </c>
      <c r="H12" s="98">
        <v>90</v>
      </c>
      <c r="I12" s="100">
        <f t="shared" ref="I12" si="7">H12*F12</f>
        <v>342</v>
      </c>
      <c r="J12" s="98">
        <v>32</v>
      </c>
      <c r="K12" s="102">
        <f t="shared" ref="K12" si="8">J12/F12</f>
        <v>8.4210526315789469</v>
      </c>
      <c r="L12" s="98">
        <v>415</v>
      </c>
      <c r="N12">
        <v>230</v>
      </c>
      <c r="O12" s="13">
        <v>18000</v>
      </c>
    </row>
    <row r="13" spans="1:15" x14ac:dyDescent="0.35">
      <c r="A13" s="78" t="s">
        <v>428</v>
      </c>
      <c r="B13" s="98">
        <v>12</v>
      </c>
      <c r="C13" s="98"/>
      <c r="D13" s="98">
        <v>57</v>
      </c>
      <c r="E13" s="98"/>
      <c r="F13" s="102">
        <f>D13/B13</f>
        <v>4.75</v>
      </c>
      <c r="G13" s="98" t="s">
        <v>81</v>
      </c>
      <c r="H13" s="98">
        <v>90</v>
      </c>
      <c r="I13" s="100">
        <f>H13*F13</f>
        <v>427.5</v>
      </c>
      <c r="J13" s="98">
        <v>32</v>
      </c>
      <c r="K13" s="102">
        <f>J13/F13</f>
        <v>6.7368421052631575</v>
      </c>
      <c r="L13" s="98">
        <v>415</v>
      </c>
      <c r="N13">
        <v>230</v>
      </c>
      <c r="O13" s="13">
        <v>18000</v>
      </c>
    </row>
    <row r="14" spans="1:15" x14ac:dyDescent="0.35">
      <c r="A14" s="84"/>
      <c r="B14" s="83"/>
      <c r="C14" s="83"/>
      <c r="D14" s="83"/>
      <c r="E14" s="83"/>
      <c r="F14" s="103"/>
      <c r="G14" s="83"/>
      <c r="H14" s="83"/>
      <c r="I14" s="83"/>
      <c r="J14" s="83"/>
      <c r="K14" s="103"/>
      <c r="L14" s="83"/>
      <c r="M14" s="84"/>
      <c r="N14" s="84"/>
      <c r="O14" s="84"/>
    </row>
    <row r="15" spans="1:15" x14ac:dyDescent="0.35">
      <c r="A15" s="38" t="s">
        <v>476</v>
      </c>
      <c r="B15" s="68">
        <v>19</v>
      </c>
      <c r="C15" s="68"/>
      <c r="D15" s="68">
        <v>57</v>
      </c>
      <c r="E15" s="68"/>
      <c r="F15" s="113">
        <f t="shared" ref="F15:F19" si="9">D15/B15</f>
        <v>3</v>
      </c>
      <c r="G15" s="68" t="s">
        <v>81</v>
      </c>
      <c r="H15" s="68">
        <v>150</v>
      </c>
      <c r="I15" s="114">
        <f>H15*F15</f>
        <v>450</v>
      </c>
      <c r="J15" s="68">
        <v>48</v>
      </c>
      <c r="K15" s="113">
        <f>J15/F15</f>
        <v>16</v>
      </c>
      <c r="L15" s="68">
        <v>415</v>
      </c>
      <c r="N15">
        <v>230</v>
      </c>
      <c r="O15" s="13">
        <v>18000</v>
      </c>
    </row>
    <row r="16" spans="1:15" x14ac:dyDescent="0.35">
      <c r="A16" t="s">
        <v>232</v>
      </c>
      <c r="B16" s="68">
        <v>15</v>
      </c>
      <c r="D16" s="6">
        <v>48</v>
      </c>
      <c r="F16" s="101">
        <f t="shared" si="9"/>
        <v>3.2</v>
      </c>
      <c r="G16" s="6" t="s">
        <v>206</v>
      </c>
      <c r="H16" s="6">
        <v>150</v>
      </c>
      <c r="I16" s="99">
        <f>H16*F16</f>
        <v>480</v>
      </c>
      <c r="J16" s="6">
        <v>48</v>
      </c>
      <c r="K16" s="101">
        <f>J16/F16</f>
        <v>15</v>
      </c>
      <c r="L16" s="6">
        <v>415</v>
      </c>
      <c r="N16">
        <v>288</v>
      </c>
      <c r="O16" s="13">
        <v>22400</v>
      </c>
    </row>
    <row r="17" spans="1:15" x14ac:dyDescent="0.35">
      <c r="A17" t="s">
        <v>232</v>
      </c>
      <c r="B17" s="68">
        <v>15</v>
      </c>
      <c r="D17" s="6">
        <v>57</v>
      </c>
      <c r="F17" s="101">
        <f t="shared" si="9"/>
        <v>3.8</v>
      </c>
      <c r="G17" s="6" t="s">
        <v>206</v>
      </c>
      <c r="H17" s="6">
        <v>150</v>
      </c>
      <c r="I17" s="99">
        <f t="shared" ref="I17" si="10">H17*F17</f>
        <v>570</v>
      </c>
      <c r="J17" s="6">
        <v>48</v>
      </c>
      <c r="K17" s="101">
        <f>J17/F17</f>
        <v>12.631578947368421</v>
      </c>
      <c r="L17" s="6">
        <v>415</v>
      </c>
      <c r="N17">
        <v>288</v>
      </c>
      <c r="O17" s="13">
        <v>22400</v>
      </c>
    </row>
    <row r="18" spans="1:15" x14ac:dyDescent="0.35">
      <c r="A18" s="78" t="s">
        <v>525</v>
      </c>
      <c r="B18" s="115">
        <v>18</v>
      </c>
      <c r="C18" s="98"/>
      <c r="D18" s="98">
        <v>57</v>
      </c>
      <c r="E18" s="98"/>
      <c r="F18" s="102">
        <f t="shared" si="9"/>
        <v>3.1666666666666665</v>
      </c>
      <c r="G18" s="98" t="s">
        <v>206</v>
      </c>
      <c r="H18" s="98">
        <v>150</v>
      </c>
      <c r="I18" s="100">
        <f>H18*F18</f>
        <v>475</v>
      </c>
      <c r="J18" s="98">
        <v>48</v>
      </c>
      <c r="K18" s="102">
        <f t="shared" ref="K18" si="11">J18/F18</f>
        <v>15.157894736842106</v>
      </c>
      <c r="L18" s="98">
        <v>415</v>
      </c>
      <c r="N18">
        <v>288</v>
      </c>
      <c r="O18" s="13">
        <v>22400</v>
      </c>
    </row>
    <row r="19" spans="1:15" x14ac:dyDescent="0.35">
      <c r="A19" s="78" t="s">
        <v>420</v>
      </c>
      <c r="B19" s="98">
        <v>12</v>
      </c>
      <c r="C19" s="98"/>
      <c r="D19" s="98">
        <v>57</v>
      </c>
      <c r="E19" s="98"/>
      <c r="F19" s="102">
        <f t="shared" si="9"/>
        <v>4.75</v>
      </c>
      <c r="G19" s="98" t="s">
        <v>206</v>
      </c>
      <c r="H19" s="98">
        <v>150</v>
      </c>
      <c r="I19" s="100">
        <f>H19*F19</f>
        <v>712.5</v>
      </c>
      <c r="J19" s="98">
        <v>48</v>
      </c>
      <c r="K19" s="102">
        <f>J19/F19</f>
        <v>10.105263157894736</v>
      </c>
      <c r="L19" s="98">
        <v>415</v>
      </c>
      <c r="N19">
        <v>288</v>
      </c>
      <c r="O19" s="13">
        <v>22400</v>
      </c>
    </row>
    <row r="20" spans="1:15" x14ac:dyDescent="0.35">
      <c r="A20" s="84"/>
      <c r="B20" s="83"/>
      <c r="C20" s="83"/>
      <c r="D20" s="83"/>
      <c r="E20" s="83"/>
      <c r="F20" s="103"/>
      <c r="G20" s="83"/>
      <c r="H20" s="83"/>
      <c r="I20" s="83"/>
      <c r="J20" s="83"/>
      <c r="K20" s="103"/>
      <c r="L20" s="83"/>
      <c r="M20" s="84"/>
      <c r="N20" s="84"/>
      <c r="O20" s="84"/>
    </row>
    <row r="21" spans="1:15" x14ac:dyDescent="0.35">
      <c r="A21" t="s">
        <v>109</v>
      </c>
      <c r="B21" s="6">
        <v>19</v>
      </c>
      <c r="D21" s="6">
        <v>48</v>
      </c>
      <c r="F21" s="101">
        <f>D21/B21</f>
        <v>2.5263157894736841</v>
      </c>
      <c r="G21" s="6" t="s">
        <v>206</v>
      </c>
      <c r="H21" s="6">
        <v>220</v>
      </c>
      <c r="I21" s="99">
        <f>H21*F21</f>
        <v>555.78947368421052</v>
      </c>
      <c r="J21" s="6">
        <v>24</v>
      </c>
      <c r="K21" s="101">
        <f>J21/F21</f>
        <v>9.5</v>
      </c>
      <c r="L21" s="6">
        <v>415</v>
      </c>
      <c r="N21">
        <v>288</v>
      </c>
      <c r="O21" s="13">
        <v>22400</v>
      </c>
    </row>
    <row r="22" spans="1:15" x14ac:dyDescent="0.35">
      <c r="A22" t="s">
        <v>109</v>
      </c>
      <c r="B22" s="6">
        <v>19</v>
      </c>
      <c r="D22" s="6">
        <v>57</v>
      </c>
      <c r="F22" s="101">
        <f>D22/B22</f>
        <v>3</v>
      </c>
      <c r="G22" s="6" t="s">
        <v>206</v>
      </c>
      <c r="H22" s="6">
        <v>220</v>
      </c>
      <c r="I22" s="99">
        <f>H22*F22</f>
        <v>660</v>
      </c>
      <c r="J22" s="6">
        <v>24</v>
      </c>
      <c r="K22" s="101">
        <f>J22/F22</f>
        <v>8</v>
      </c>
      <c r="L22" s="6">
        <v>415</v>
      </c>
      <c r="N22">
        <v>288</v>
      </c>
      <c r="O22" s="13">
        <v>22400</v>
      </c>
    </row>
    <row r="23" spans="1:15" x14ac:dyDescent="0.35">
      <c r="A23" t="s">
        <v>109</v>
      </c>
      <c r="B23" s="6">
        <v>15</v>
      </c>
      <c r="D23" s="6">
        <v>48</v>
      </c>
      <c r="F23" s="101">
        <f t="shared" ref="F23" si="12">D23/B23</f>
        <v>3.2</v>
      </c>
      <c r="G23" s="6" t="s">
        <v>206</v>
      </c>
      <c r="H23" s="6">
        <v>220</v>
      </c>
      <c r="I23" s="99">
        <f t="shared" ref="I23" si="13">H23*F23</f>
        <v>704</v>
      </c>
      <c r="J23" s="6">
        <v>24</v>
      </c>
      <c r="K23" s="101">
        <f t="shared" ref="K23" si="14">J23/F23</f>
        <v>7.5</v>
      </c>
      <c r="L23" s="6">
        <v>415</v>
      </c>
      <c r="N23">
        <v>288</v>
      </c>
      <c r="O23" s="13">
        <v>22400</v>
      </c>
    </row>
    <row r="24" spans="1:15" x14ac:dyDescent="0.35">
      <c r="A24" s="78" t="s">
        <v>422</v>
      </c>
      <c r="B24" s="98">
        <v>15</v>
      </c>
      <c r="C24" s="98"/>
      <c r="D24" s="98">
        <v>57</v>
      </c>
      <c r="E24" s="98"/>
      <c r="F24" s="102">
        <f>D24/B24</f>
        <v>3.8</v>
      </c>
      <c r="G24" s="98" t="s">
        <v>206</v>
      </c>
      <c r="H24" s="98">
        <v>220</v>
      </c>
      <c r="I24" s="100">
        <f>H24*F24</f>
        <v>836</v>
      </c>
      <c r="J24" s="98">
        <v>24</v>
      </c>
      <c r="K24" s="102">
        <f>J24/F24</f>
        <v>6.3157894736842106</v>
      </c>
      <c r="L24" s="98">
        <v>415</v>
      </c>
      <c r="N24">
        <v>288</v>
      </c>
      <c r="O24" s="13">
        <v>22400</v>
      </c>
    </row>
    <row r="25" spans="1:15" x14ac:dyDescent="0.35">
      <c r="A25" t="s">
        <v>109</v>
      </c>
      <c r="B25" s="6">
        <v>12</v>
      </c>
      <c r="D25" s="6">
        <v>48</v>
      </c>
      <c r="F25" s="101">
        <f>D25/B25</f>
        <v>4</v>
      </c>
      <c r="G25" s="6" t="s">
        <v>206</v>
      </c>
      <c r="H25" s="6">
        <v>220</v>
      </c>
      <c r="I25" s="99">
        <f>H25*F25</f>
        <v>880</v>
      </c>
      <c r="J25" s="6">
        <v>24</v>
      </c>
      <c r="K25" s="101">
        <f>J25/F25</f>
        <v>6</v>
      </c>
      <c r="L25" s="6">
        <v>415</v>
      </c>
      <c r="N25">
        <v>288</v>
      </c>
      <c r="O25" s="13">
        <v>22400</v>
      </c>
    </row>
    <row r="26" spans="1:15" x14ac:dyDescent="0.35">
      <c r="A26" s="78" t="s">
        <v>421</v>
      </c>
      <c r="B26" s="98">
        <v>12</v>
      </c>
      <c r="C26" s="98"/>
      <c r="D26" s="98">
        <v>57</v>
      </c>
      <c r="E26" s="98"/>
      <c r="F26" s="102">
        <f>D26/B26</f>
        <v>4.75</v>
      </c>
      <c r="G26" s="98" t="s">
        <v>206</v>
      </c>
      <c r="H26" s="98">
        <v>220</v>
      </c>
      <c r="I26" s="100">
        <f>H26*F26</f>
        <v>1045</v>
      </c>
      <c r="J26" s="98">
        <v>24</v>
      </c>
      <c r="K26" s="102">
        <f>J26/F26</f>
        <v>5.0526315789473681</v>
      </c>
      <c r="L26" s="98">
        <v>415</v>
      </c>
      <c r="N26">
        <v>288</v>
      </c>
      <c r="O26" s="13">
        <v>22400</v>
      </c>
    </row>
    <row r="27" spans="1:15" x14ac:dyDescent="0.35">
      <c r="F27" s="101"/>
      <c r="K27" s="101"/>
    </row>
    <row r="28" spans="1:15" x14ac:dyDescent="0.35">
      <c r="A28" s="3"/>
      <c r="H28" s="1"/>
      <c r="I28" s="1"/>
      <c r="J28" s="1"/>
      <c r="K28" s="101"/>
    </row>
    <row r="29" spans="1:15" x14ac:dyDescent="0.35">
      <c r="A29" s="3" t="s">
        <v>499</v>
      </c>
      <c r="B29" s="6">
        <v>11</v>
      </c>
      <c r="D29" s="6">
        <v>61</v>
      </c>
      <c r="F29" s="6">
        <f>D29/B29</f>
        <v>5.5454545454545459</v>
      </c>
      <c r="G29" s="6" t="s">
        <v>81</v>
      </c>
      <c r="H29" s="1">
        <v>20</v>
      </c>
      <c r="I29" s="1">
        <f>H29*F29</f>
        <v>110.90909090909092</v>
      </c>
      <c r="J29" s="1">
        <v>34</v>
      </c>
      <c r="K29" s="101">
        <f t="shared" ref="K29:K34" si="15">J29/F29</f>
        <v>6.1311475409836058</v>
      </c>
      <c r="L29" s="6">
        <v>415</v>
      </c>
    </row>
    <row r="30" spans="1:15" x14ac:dyDescent="0.35">
      <c r="A30" s="3" t="s">
        <v>220</v>
      </c>
      <c r="B30" s="6">
        <v>9</v>
      </c>
      <c r="D30" s="6">
        <v>50</v>
      </c>
      <c r="F30" s="6">
        <f t="shared" ref="F30:F31" si="16">D30/B30</f>
        <v>5.5555555555555554</v>
      </c>
      <c r="G30" s="6" t="s">
        <v>206</v>
      </c>
      <c r="H30" s="1">
        <v>62</v>
      </c>
      <c r="I30" s="1">
        <f t="shared" ref="I30:I33" si="17">H30*F30</f>
        <v>344.44444444444446</v>
      </c>
      <c r="J30" s="1">
        <v>34</v>
      </c>
      <c r="K30" s="101">
        <f t="shared" si="15"/>
        <v>6.12</v>
      </c>
      <c r="L30" s="6">
        <v>415</v>
      </c>
    </row>
    <row r="31" spans="1:15" x14ac:dyDescent="0.35">
      <c r="A31" s="3" t="s">
        <v>221</v>
      </c>
      <c r="B31" s="6">
        <v>10</v>
      </c>
      <c r="D31" s="6">
        <v>64</v>
      </c>
      <c r="F31" s="6">
        <f t="shared" si="16"/>
        <v>6.4</v>
      </c>
      <c r="G31" s="6" t="s">
        <v>206</v>
      </c>
      <c r="H31" s="1">
        <v>95</v>
      </c>
      <c r="I31" s="1">
        <f t="shared" si="17"/>
        <v>608</v>
      </c>
      <c r="J31" s="1">
        <v>22</v>
      </c>
      <c r="K31" s="101">
        <f t="shared" si="15"/>
        <v>3.4375</v>
      </c>
      <c r="L31" s="6">
        <v>415</v>
      </c>
    </row>
    <row r="32" spans="1:15" x14ac:dyDescent="0.35">
      <c r="A32" s="3" t="s">
        <v>500</v>
      </c>
      <c r="B32" s="6">
        <v>9</v>
      </c>
      <c r="D32" s="6">
        <v>57</v>
      </c>
      <c r="F32" s="6">
        <f t="shared" ref="F32:F34" si="18">D32/B32</f>
        <v>6.333333333333333</v>
      </c>
      <c r="G32" s="6" t="s">
        <v>209</v>
      </c>
      <c r="H32" s="6">
        <v>128</v>
      </c>
      <c r="I32" s="1">
        <f>H32*F32</f>
        <v>810.66666666666663</v>
      </c>
      <c r="J32" s="6">
        <v>22</v>
      </c>
      <c r="K32" s="101">
        <f>J32/F32</f>
        <v>3.4736842105263159</v>
      </c>
      <c r="L32" s="6">
        <v>415</v>
      </c>
    </row>
    <row r="33" spans="1:20" x14ac:dyDescent="0.35">
      <c r="A33" s="3" t="s">
        <v>501</v>
      </c>
      <c r="B33" s="6">
        <v>11</v>
      </c>
      <c r="D33" s="6">
        <v>48</v>
      </c>
      <c r="F33" s="6">
        <f t="shared" si="18"/>
        <v>4.3636363636363633</v>
      </c>
      <c r="G33" s="6" t="s">
        <v>211</v>
      </c>
      <c r="H33" s="6">
        <v>369</v>
      </c>
      <c r="I33" s="1">
        <f t="shared" si="17"/>
        <v>1610.181818181818</v>
      </c>
      <c r="J33" s="6">
        <v>15</v>
      </c>
      <c r="K33" s="101">
        <f t="shared" si="15"/>
        <v>3.4375000000000004</v>
      </c>
      <c r="L33" s="6">
        <v>415</v>
      </c>
    </row>
    <row r="34" spans="1:20" x14ac:dyDescent="0.35">
      <c r="A34" t="s">
        <v>502</v>
      </c>
      <c r="B34" s="6">
        <v>14</v>
      </c>
      <c r="D34" s="6">
        <v>72</v>
      </c>
      <c r="F34" s="6">
        <f t="shared" si="18"/>
        <v>5.1428571428571432</v>
      </c>
      <c r="G34" s="6" t="s">
        <v>81</v>
      </c>
      <c r="H34" s="6">
        <v>428</v>
      </c>
      <c r="I34" s="1">
        <f>H34*F34</f>
        <v>2201.1428571428573</v>
      </c>
      <c r="J34" s="6">
        <v>16.5</v>
      </c>
      <c r="K34" s="101">
        <f t="shared" si="15"/>
        <v>3.208333333333333</v>
      </c>
      <c r="L34" s="6">
        <v>415</v>
      </c>
    </row>
    <row r="36" spans="1:20" x14ac:dyDescent="0.35">
      <c r="A36" s="3" t="s">
        <v>219</v>
      </c>
      <c r="B36" s="6">
        <v>19</v>
      </c>
      <c r="D36" s="6">
        <v>57</v>
      </c>
      <c r="F36" s="6">
        <f t="shared" ref="F36:F38" si="19">D36/B36</f>
        <v>3</v>
      </c>
      <c r="G36" s="6" t="s">
        <v>81</v>
      </c>
      <c r="H36" s="1">
        <v>15</v>
      </c>
      <c r="I36" s="1">
        <f>H36*F36</f>
        <v>45</v>
      </c>
      <c r="J36" s="1">
        <v>34</v>
      </c>
      <c r="K36" s="101">
        <f>J36/F36</f>
        <v>11.333333333333334</v>
      </c>
      <c r="L36" s="6">
        <v>230</v>
      </c>
    </row>
    <row r="37" spans="1:20" x14ac:dyDescent="0.35">
      <c r="A37" s="3" t="s">
        <v>220</v>
      </c>
      <c r="B37" s="6">
        <v>19</v>
      </c>
      <c r="D37" s="6">
        <v>57</v>
      </c>
      <c r="F37" s="6">
        <f t="shared" si="19"/>
        <v>3</v>
      </c>
      <c r="G37" s="6" t="s">
        <v>81</v>
      </c>
      <c r="H37" s="1">
        <v>62</v>
      </c>
      <c r="I37" s="1">
        <f>H37*F37</f>
        <v>186</v>
      </c>
      <c r="J37" s="1">
        <v>34</v>
      </c>
      <c r="K37" s="101">
        <f>J37/F37</f>
        <v>11.333333333333334</v>
      </c>
      <c r="L37" s="6">
        <v>230</v>
      </c>
    </row>
    <row r="38" spans="1:20" x14ac:dyDescent="0.35">
      <c r="A38" s="3" t="s">
        <v>221</v>
      </c>
      <c r="B38" s="6">
        <v>19</v>
      </c>
      <c r="D38" s="6">
        <v>57</v>
      </c>
      <c r="F38" s="6">
        <f t="shared" si="19"/>
        <v>3</v>
      </c>
      <c r="G38" s="6" t="s">
        <v>81</v>
      </c>
      <c r="H38" s="1">
        <v>95</v>
      </c>
      <c r="I38" s="1">
        <f t="shared" ref="I38" si="20">H38*F38</f>
        <v>285</v>
      </c>
      <c r="J38" s="1">
        <v>22</v>
      </c>
      <c r="K38" s="101">
        <f t="shared" ref="K38" si="21">J38/F38</f>
        <v>7.333333333333333</v>
      </c>
      <c r="L38" s="6">
        <v>230</v>
      </c>
    </row>
    <row r="39" spans="1:20" x14ac:dyDescent="0.35">
      <c r="F39" s="101"/>
      <c r="K39" s="101"/>
    </row>
    <row r="40" spans="1:20" x14ac:dyDescent="0.35">
      <c r="A40" t="s">
        <v>503</v>
      </c>
      <c r="B40" s="6">
        <v>19</v>
      </c>
      <c r="D40" s="6">
        <v>57</v>
      </c>
      <c r="F40" s="6">
        <f t="shared" ref="F40" si="22">D40/B40</f>
        <v>3</v>
      </c>
      <c r="G40" s="6" t="s">
        <v>81</v>
      </c>
      <c r="H40" s="1">
        <v>100</v>
      </c>
      <c r="I40" s="1">
        <f>H40*F40</f>
        <v>300</v>
      </c>
      <c r="J40" s="1">
        <v>28</v>
      </c>
      <c r="K40" s="101">
        <f t="shared" ref="K40" si="23">J40/F40</f>
        <v>9.3333333333333339</v>
      </c>
      <c r="L40" s="6">
        <v>415</v>
      </c>
    </row>
    <row r="41" spans="1:20" x14ac:dyDescent="0.35">
      <c r="A41" t="s">
        <v>504</v>
      </c>
      <c r="B41" s="6">
        <v>15</v>
      </c>
      <c r="D41" s="6">
        <v>57</v>
      </c>
      <c r="F41" s="6">
        <f t="shared" ref="F41" si="24">D41/B41</f>
        <v>3.8</v>
      </c>
      <c r="G41" s="6" t="s">
        <v>81</v>
      </c>
      <c r="H41" s="1">
        <v>160</v>
      </c>
      <c r="I41" s="1">
        <f>H41*F41</f>
        <v>608</v>
      </c>
      <c r="J41" s="1">
        <v>28</v>
      </c>
      <c r="K41" s="101">
        <f t="shared" ref="K41" si="25">J41/F41</f>
        <v>7.3684210526315796</v>
      </c>
      <c r="L41" s="6">
        <v>415</v>
      </c>
    </row>
    <row r="42" spans="1:20" x14ac:dyDescent="0.35">
      <c r="F42" s="101"/>
      <c r="K42" s="101"/>
    </row>
    <row r="43" spans="1:20" x14ac:dyDescent="0.35">
      <c r="A43" s="3" t="s">
        <v>508</v>
      </c>
      <c r="B43" s="6">
        <v>19</v>
      </c>
      <c r="D43" s="6">
        <v>57</v>
      </c>
      <c r="F43" s="6">
        <f>D43/B43</f>
        <v>3</v>
      </c>
      <c r="G43" s="6" t="s">
        <v>81</v>
      </c>
      <c r="H43" s="1">
        <v>70</v>
      </c>
      <c r="I43" s="1">
        <f>H43*F43</f>
        <v>210</v>
      </c>
      <c r="J43" s="1">
        <v>28</v>
      </c>
      <c r="K43" s="101">
        <f t="shared" ref="K43" si="26">J43/F43</f>
        <v>9.3333333333333339</v>
      </c>
      <c r="L43" s="6">
        <v>230</v>
      </c>
      <c r="M43" s="1"/>
      <c r="N43" s="1"/>
      <c r="O43" s="1"/>
      <c r="Q43" s="6"/>
      <c r="T43" s="108"/>
    </row>
    <row r="44" spans="1:20" x14ac:dyDescent="0.35">
      <c r="F44" s="101"/>
      <c r="K44" s="101"/>
    </row>
    <row r="45" spans="1:20" x14ac:dyDescent="0.35">
      <c r="F45" s="101"/>
      <c r="K45" s="101"/>
    </row>
    <row r="46" spans="1:20" x14ac:dyDescent="0.35">
      <c r="A46" s="3"/>
    </row>
    <row r="47" spans="1:20" x14ac:dyDescent="0.35">
      <c r="A47" s="3"/>
    </row>
    <row r="48" spans="1:20" x14ac:dyDescent="0.35">
      <c r="A48" s="3"/>
    </row>
    <row r="49" spans="1:11" x14ac:dyDescent="0.35">
      <c r="A49" s="3"/>
    </row>
    <row r="62" spans="1:11" x14ac:dyDescent="0.35">
      <c r="F62" s="101"/>
      <c r="K62" s="101"/>
    </row>
    <row r="63" spans="1:11" x14ac:dyDescent="0.35">
      <c r="F63" s="101"/>
    </row>
    <row r="64" spans="1:11" x14ac:dyDescent="0.35">
      <c r="D64" s="6" t="s">
        <v>429</v>
      </c>
    </row>
    <row r="65" spans="13:21" x14ac:dyDescent="0.35">
      <c r="M65" s="6" t="s">
        <v>430</v>
      </c>
      <c r="N65" s="6">
        <v>122.5</v>
      </c>
      <c r="Q65" s="94" t="s">
        <v>411</v>
      </c>
      <c r="R65" s="94" t="s">
        <v>412</v>
      </c>
      <c r="S65" s="95">
        <v>8</v>
      </c>
      <c r="T65" s="94" t="s">
        <v>413</v>
      </c>
      <c r="U65" s="95">
        <v>179.04</v>
      </c>
    </row>
    <row r="66" spans="13:21" ht="29" x14ac:dyDescent="0.35">
      <c r="M66" s="6" t="s">
        <v>431</v>
      </c>
      <c r="N66" s="6">
        <v>101</v>
      </c>
      <c r="Q66" s="94" t="s">
        <v>414</v>
      </c>
      <c r="R66" s="94" t="s">
        <v>415</v>
      </c>
      <c r="S66" s="95">
        <v>3</v>
      </c>
      <c r="T66" s="94" t="s">
        <v>413</v>
      </c>
      <c r="U66" s="95">
        <v>300.41000000000003</v>
      </c>
    </row>
    <row r="67" spans="13:21" x14ac:dyDescent="0.35">
      <c r="M67" s="6" t="s">
        <v>432</v>
      </c>
      <c r="N67" s="6" t="e">
        <f>((N65*9.81)*N66)/#REF!</f>
        <v>#REF!</v>
      </c>
      <c r="Q67" s="94" t="s">
        <v>416</v>
      </c>
      <c r="R67" s="94" t="s">
        <v>417</v>
      </c>
      <c r="S67" s="95">
        <v>1</v>
      </c>
      <c r="T67" s="94" t="s">
        <v>413</v>
      </c>
      <c r="U67" s="95">
        <v>472.24</v>
      </c>
    </row>
    <row r="68" spans="13:21" x14ac:dyDescent="0.35">
      <c r="Q68" s="94" t="s">
        <v>418</v>
      </c>
      <c r="R68" s="94" t="s">
        <v>419</v>
      </c>
      <c r="S68" s="95">
        <v>1</v>
      </c>
      <c r="T68" s="94" t="s">
        <v>413</v>
      </c>
      <c r="U68" s="95">
        <v>923.01</v>
      </c>
    </row>
  </sheetData>
  <phoneticPr fontId="1"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K18"/>
  <sheetViews>
    <sheetView workbookViewId="0">
      <selection activeCell="E5" sqref="E5"/>
    </sheetView>
  </sheetViews>
  <sheetFormatPr defaultRowHeight="14.5" x14ac:dyDescent="0.35"/>
  <cols>
    <col min="1" max="1" width="8.7265625" style="6"/>
    <col min="2" max="2" width="10.54296875" style="6" customWidth="1"/>
    <col min="3" max="3" width="24" style="6" customWidth="1"/>
    <col min="4" max="4" width="21.54296875" style="6" customWidth="1"/>
    <col min="5" max="5" width="24.81640625" style="6" customWidth="1"/>
    <col min="6" max="6" width="13.453125" style="6" customWidth="1"/>
    <col min="7" max="7" width="20.26953125" style="6" customWidth="1"/>
    <col min="8" max="8" width="15.54296875" style="6" customWidth="1"/>
    <col min="9" max="9" width="18.54296875" style="6" customWidth="1"/>
    <col min="10" max="10" width="8.7265625" style="6"/>
    <col min="11" max="11" width="20.81640625" customWidth="1"/>
  </cols>
  <sheetData>
    <row r="1" spans="2:11" x14ac:dyDescent="0.35">
      <c r="K1" t="s">
        <v>425</v>
      </c>
    </row>
    <row r="2" spans="2:11" x14ac:dyDescent="0.35">
      <c r="B2" s="9" t="s">
        <v>203</v>
      </c>
      <c r="C2" s="9" t="s">
        <v>204</v>
      </c>
      <c r="D2" s="9" t="s">
        <v>207</v>
      </c>
      <c r="E2" s="9" t="s">
        <v>205</v>
      </c>
      <c r="F2" s="9" t="s">
        <v>207</v>
      </c>
      <c r="G2" s="9" t="s">
        <v>217</v>
      </c>
      <c r="H2" s="9" t="s">
        <v>218</v>
      </c>
      <c r="I2" s="9" t="s">
        <v>249</v>
      </c>
      <c r="J2" s="9" t="s">
        <v>301</v>
      </c>
    </row>
    <row r="3" spans="2:11" x14ac:dyDescent="0.35">
      <c r="B3" s="6" t="s">
        <v>81</v>
      </c>
      <c r="C3" s="6">
        <v>12</v>
      </c>
      <c r="D3" s="6">
        <v>25.4</v>
      </c>
      <c r="E3" s="6">
        <v>57</v>
      </c>
      <c r="F3" s="6">
        <v>30</v>
      </c>
      <c r="G3" s="6">
        <v>18000</v>
      </c>
      <c r="H3">
        <f>0.5*25.4</f>
        <v>12.7</v>
      </c>
      <c r="I3" s="6">
        <v>17999</v>
      </c>
      <c r="J3" s="6">
        <f>E3/C3</f>
        <v>4.75</v>
      </c>
      <c r="K3" t="s">
        <v>423</v>
      </c>
    </row>
    <row r="4" spans="2:11" x14ac:dyDescent="0.35">
      <c r="B4" s="6" t="s">
        <v>81</v>
      </c>
      <c r="C4" s="6">
        <v>15</v>
      </c>
      <c r="D4" s="6">
        <v>25.4</v>
      </c>
      <c r="E4" s="6">
        <v>57</v>
      </c>
      <c r="F4" s="6">
        <v>30</v>
      </c>
      <c r="G4" s="6">
        <v>18000</v>
      </c>
      <c r="H4">
        <f>0.5*25.4</f>
        <v>12.7</v>
      </c>
      <c r="I4" s="6">
        <v>18000</v>
      </c>
      <c r="J4" s="6">
        <f>E4/C4</f>
        <v>3.8</v>
      </c>
      <c r="K4" t="s">
        <v>423</v>
      </c>
    </row>
    <row r="5" spans="2:11" x14ac:dyDescent="0.35">
      <c r="B5" s="6" t="s">
        <v>81</v>
      </c>
      <c r="C5" s="6">
        <v>19</v>
      </c>
      <c r="D5" s="6">
        <v>25.4</v>
      </c>
      <c r="E5" s="6">
        <v>57</v>
      </c>
      <c r="F5" s="6">
        <v>30</v>
      </c>
      <c r="G5" s="6">
        <v>18000</v>
      </c>
      <c r="H5">
        <f>0.5*25.4</f>
        <v>12.7</v>
      </c>
      <c r="I5" s="6">
        <v>18000</v>
      </c>
      <c r="J5" s="6">
        <f t="shared" ref="J5:J11" si="0">E5/C5</f>
        <v>3</v>
      </c>
      <c r="K5" t="s">
        <v>423</v>
      </c>
    </row>
    <row r="6" spans="2:11" x14ac:dyDescent="0.35">
      <c r="B6" s="96" t="s">
        <v>206</v>
      </c>
      <c r="C6" s="6">
        <v>12</v>
      </c>
      <c r="D6" s="6">
        <v>25.4</v>
      </c>
      <c r="E6" s="6">
        <v>57</v>
      </c>
      <c r="F6" s="6" t="s">
        <v>208</v>
      </c>
      <c r="G6" s="6">
        <v>22400</v>
      </c>
      <c r="H6" s="66">
        <f>0.625*25.4</f>
        <v>15.875</v>
      </c>
      <c r="I6" s="6">
        <v>22400</v>
      </c>
      <c r="J6" s="6">
        <f t="shared" si="0"/>
        <v>4.75</v>
      </c>
      <c r="K6" t="s">
        <v>424</v>
      </c>
    </row>
    <row r="7" spans="2:11" x14ac:dyDescent="0.35">
      <c r="B7" s="96" t="s">
        <v>206</v>
      </c>
      <c r="C7" s="6">
        <v>18</v>
      </c>
      <c r="D7" s="6">
        <v>25.4</v>
      </c>
      <c r="E7" s="6">
        <v>57</v>
      </c>
      <c r="F7" s="6" t="s">
        <v>208</v>
      </c>
      <c r="G7" s="6">
        <v>22400</v>
      </c>
      <c r="H7" s="66">
        <f>0.625*25.4</f>
        <v>15.875</v>
      </c>
      <c r="I7" s="6">
        <v>22400</v>
      </c>
      <c r="J7" s="6">
        <f t="shared" si="0"/>
        <v>3.1666666666666665</v>
      </c>
      <c r="K7" t="s">
        <v>424</v>
      </c>
    </row>
    <row r="8" spans="2:11" x14ac:dyDescent="0.35">
      <c r="B8" s="6" t="s">
        <v>209</v>
      </c>
      <c r="C8" s="6">
        <v>12</v>
      </c>
      <c r="D8" s="6">
        <v>30</v>
      </c>
      <c r="E8" s="6">
        <v>57</v>
      </c>
      <c r="F8" s="6" t="s">
        <v>210</v>
      </c>
      <c r="G8" s="6">
        <v>29000</v>
      </c>
      <c r="H8" s="66">
        <f>0.75*25.4</f>
        <v>19.049999999999997</v>
      </c>
      <c r="I8" s="6">
        <v>29000</v>
      </c>
      <c r="J8" s="6">
        <f t="shared" si="0"/>
        <v>4.75</v>
      </c>
      <c r="K8" t="s">
        <v>426</v>
      </c>
    </row>
    <row r="9" spans="2:11" x14ac:dyDescent="0.35">
      <c r="B9" s="6" t="s">
        <v>209</v>
      </c>
      <c r="C9" s="6">
        <v>15</v>
      </c>
      <c r="D9" s="6">
        <v>30</v>
      </c>
      <c r="E9" s="6">
        <v>57</v>
      </c>
      <c r="F9" s="6" t="s">
        <v>210</v>
      </c>
      <c r="G9" s="6">
        <v>29000</v>
      </c>
      <c r="H9" s="66">
        <f>0.75*25.4</f>
        <v>19.049999999999997</v>
      </c>
      <c r="I9" s="6">
        <v>29000</v>
      </c>
      <c r="J9" s="6">
        <f t="shared" si="0"/>
        <v>3.8</v>
      </c>
      <c r="K9" t="s">
        <v>426</v>
      </c>
    </row>
    <row r="10" spans="2:11" x14ac:dyDescent="0.35">
      <c r="B10" s="68" t="s">
        <v>211</v>
      </c>
      <c r="C10" s="68">
        <v>15</v>
      </c>
      <c r="D10" s="68">
        <v>40</v>
      </c>
      <c r="E10" s="68">
        <v>57</v>
      </c>
      <c r="F10" s="68" t="s">
        <v>212</v>
      </c>
      <c r="G10" s="68">
        <v>60000</v>
      </c>
      <c r="H10" s="38">
        <v>25.4</v>
      </c>
      <c r="I10" s="68">
        <v>60000</v>
      </c>
      <c r="J10" s="68">
        <f t="shared" si="0"/>
        <v>3.8</v>
      </c>
      <c r="K10" s="38"/>
    </row>
    <row r="11" spans="2:11" x14ac:dyDescent="0.35">
      <c r="B11" s="68" t="s">
        <v>213</v>
      </c>
      <c r="C11" s="68">
        <v>15</v>
      </c>
      <c r="D11" s="68">
        <v>55</v>
      </c>
      <c r="E11" s="68">
        <v>57</v>
      </c>
      <c r="F11" s="68" t="s">
        <v>214</v>
      </c>
      <c r="G11" s="68">
        <v>95000</v>
      </c>
      <c r="H11" s="38">
        <f>1.25*25.4</f>
        <v>31.75</v>
      </c>
      <c r="I11" s="68">
        <v>95000</v>
      </c>
      <c r="J11" s="68">
        <f t="shared" si="0"/>
        <v>3.8</v>
      </c>
      <c r="K11" s="38"/>
    </row>
    <row r="16" spans="2:11" x14ac:dyDescent="0.35">
      <c r="B16" s="61"/>
    </row>
    <row r="18" spans="2:2" x14ac:dyDescent="0.35">
      <c r="B18" s="62"/>
    </row>
  </sheetData>
  <phoneticPr fontId="1" type="noConversion"/>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E9"/>
  <sheetViews>
    <sheetView workbookViewId="0">
      <selection activeCell="E19" sqref="E19"/>
    </sheetView>
  </sheetViews>
  <sheetFormatPr defaultRowHeight="14.5" x14ac:dyDescent="0.35"/>
  <cols>
    <col min="1" max="1" width="20.453125" bestFit="1" customWidth="1"/>
    <col min="2" max="2" width="13" customWidth="1"/>
    <col min="3" max="3" width="16" customWidth="1"/>
    <col min="4" max="4" width="16.81640625" bestFit="1" customWidth="1"/>
    <col min="5" max="5" width="14.54296875" customWidth="1"/>
  </cols>
  <sheetData>
    <row r="1" spans="1:5" x14ac:dyDescent="0.35">
      <c r="A1" t="s">
        <v>72</v>
      </c>
      <c r="B1" t="s">
        <v>68</v>
      </c>
      <c r="C1" t="s">
        <v>70</v>
      </c>
      <c r="D1" t="s">
        <v>71</v>
      </c>
      <c r="E1" t="s">
        <v>49</v>
      </c>
    </row>
    <row r="3" spans="1:5" x14ac:dyDescent="0.35">
      <c r="A3" t="s">
        <v>150</v>
      </c>
      <c r="B3" t="s">
        <v>69</v>
      </c>
      <c r="C3">
        <v>5900</v>
      </c>
      <c r="D3" s="25">
        <f>C3*0.1019716213</f>
        <v>601.63256566999996</v>
      </c>
      <c r="E3" t="s">
        <v>42</v>
      </c>
    </row>
    <row r="4" spans="1:5" x14ac:dyDescent="0.35">
      <c r="A4" t="s">
        <v>151</v>
      </c>
      <c r="B4" t="s">
        <v>73</v>
      </c>
      <c r="C4">
        <v>10800</v>
      </c>
      <c r="D4" s="25">
        <f t="shared" ref="D4" si="0">C4*0.1019716213</f>
        <v>1101.29351004</v>
      </c>
      <c r="E4" t="s">
        <v>42</v>
      </c>
    </row>
    <row r="5" spans="1:5" x14ac:dyDescent="0.35">
      <c r="D5" s="25"/>
    </row>
    <row r="6" spans="1:5" x14ac:dyDescent="0.35">
      <c r="A6" t="s">
        <v>150</v>
      </c>
      <c r="B6" t="s">
        <v>69</v>
      </c>
      <c r="C6">
        <v>11250</v>
      </c>
      <c r="D6" s="25">
        <f>C6*0.1019716213</f>
        <v>1147.1807396249999</v>
      </c>
      <c r="E6" t="s">
        <v>87</v>
      </c>
    </row>
    <row r="7" spans="1:5" x14ac:dyDescent="0.35">
      <c r="A7" t="s">
        <v>151</v>
      </c>
      <c r="B7" t="s">
        <v>73</v>
      </c>
      <c r="C7">
        <v>18100</v>
      </c>
      <c r="D7" s="25">
        <f t="shared" ref="D7:D9" si="1">C7*0.1019716213</f>
        <v>1845.6863455299999</v>
      </c>
      <c r="E7" t="s">
        <v>87</v>
      </c>
    </row>
    <row r="8" spans="1:5" x14ac:dyDescent="0.35">
      <c r="A8" t="s">
        <v>152</v>
      </c>
      <c r="B8" t="s">
        <v>74</v>
      </c>
      <c r="C8">
        <v>29200</v>
      </c>
      <c r="D8" s="25">
        <f t="shared" si="1"/>
        <v>2977.5713419599997</v>
      </c>
      <c r="E8" t="s">
        <v>87</v>
      </c>
    </row>
    <row r="9" spans="1:5" x14ac:dyDescent="0.35">
      <c r="A9" t="s">
        <v>153</v>
      </c>
      <c r="B9" t="s">
        <v>154</v>
      </c>
      <c r="C9">
        <v>32800</v>
      </c>
      <c r="D9" s="25">
        <f t="shared" si="1"/>
        <v>3344.6691786399997</v>
      </c>
      <c r="E9" t="s">
        <v>87</v>
      </c>
    </row>
  </sheetData>
  <phoneticPr fontId="1" type="noConversion"/>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J16"/>
  <sheetViews>
    <sheetView topLeftCell="A12" workbookViewId="0">
      <selection activeCell="J5" sqref="J5"/>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s>
  <sheetData>
    <row r="1" spans="1:10" ht="43.5" x14ac:dyDescent="0.35">
      <c r="A1" s="51" t="s">
        <v>0</v>
      </c>
      <c r="B1" s="51" t="s">
        <v>46</v>
      </c>
      <c r="C1" s="51" t="s">
        <v>47</v>
      </c>
      <c r="D1" s="51" t="s">
        <v>48</v>
      </c>
      <c r="E1" s="51" t="s">
        <v>49</v>
      </c>
      <c r="F1" s="52" t="s">
        <v>67</v>
      </c>
      <c r="G1" s="53" t="s">
        <v>86</v>
      </c>
      <c r="H1" s="54" t="s">
        <v>196</v>
      </c>
      <c r="I1" s="55" t="s">
        <v>197</v>
      </c>
      <c r="J1" s="7"/>
    </row>
    <row r="2" spans="1:10" ht="40" customHeight="1" x14ac:dyDescent="0.35">
      <c r="A2" t="s">
        <v>62</v>
      </c>
      <c r="B2" s="9">
        <v>95</v>
      </c>
      <c r="C2" s="9">
        <v>545</v>
      </c>
      <c r="D2" s="6">
        <v>22</v>
      </c>
      <c r="E2" s="9" t="s">
        <v>64</v>
      </c>
      <c r="G2" s="9" t="s">
        <v>190</v>
      </c>
      <c r="H2">
        <v>10</v>
      </c>
    </row>
    <row r="3" spans="1:10" ht="40" customHeight="1" x14ac:dyDescent="0.35">
      <c r="A3" t="s">
        <v>63</v>
      </c>
      <c r="B3" s="9">
        <v>147</v>
      </c>
      <c r="C3" s="9">
        <v>812</v>
      </c>
      <c r="D3" s="6">
        <v>22</v>
      </c>
      <c r="E3" s="9" t="s">
        <v>64</v>
      </c>
      <c r="G3" s="9" t="s">
        <v>190</v>
      </c>
      <c r="H3">
        <v>10</v>
      </c>
    </row>
    <row r="4" spans="1:10" ht="40" customHeight="1" x14ac:dyDescent="0.35">
      <c r="A4" t="s">
        <v>177</v>
      </c>
      <c r="B4" s="9">
        <v>332</v>
      </c>
      <c r="C4" s="9">
        <v>796</v>
      </c>
      <c r="D4" s="6">
        <v>22</v>
      </c>
      <c r="E4" s="9" t="s">
        <v>64</v>
      </c>
      <c r="F4" s="9">
        <v>480</v>
      </c>
      <c r="G4" s="9">
        <v>30</v>
      </c>
      <c r="H4">
        <v>10</v>
      </c>
    </row>
    <row r="5" spans="1:10" ht="40" customHeight="1" x14ac:dyDescent="0.35">
      <c r="A5" t="s">
        <v>178</v>
      </c>
      <c r="B5" s="9">
        <v>552</v>
      </c>
      <c r="C5" s="9">
        <v>1253</v>
      </c>
      <c r="D5" s="6">
        <v>22</v>
      </c>
      <c r="E5" s="9" t="s">
        <v>64</v>
      </c>
      <c r="G5" s="9">
        <v>40</v>
      </c>
      <c r="H5">
        <v>10</v>
      </c>
    </row>
    <row r="6" spans="1:10" ht="40" customHeight="1" x14ac:dyDescent="0.35">
      <c r="A6" t="s">
        <v>179</v>
      </c>
      <c r="B6" s="9">
        <v>599</v>
      </c>
      <c r="C6" s="9">
        <v>3081</v>
      </c>
      <c r="D6" s="6">
        <v>20</v>
      </c>
      <c r="E6" s="9" t="s">
        <v>64</v>
      </c>
      <c r="G6" s="9">
        <v>40</v>
      </c>
      <c r="H6">
        <v>10</v>
      </c>
    </row>
    <row r="7" spans="1:10" ht="40" customHeight="1" x14ac:dyDescent="0.35">
      <c r="A7" t="s">
        <v>180</v>
      </c>
      <c r="B7" s="9">
        <v>1063</v>
      </c>
      <c r="C7" s="9">
        <v>4092</v>
      </c>
      <c r="D7" s="6">
        <v>18</v>
      </c>
      <c r="E7" s="9" t="s">
        <v>64</v>
      </c>
      <c r="G7" s="9">
        <v>50</v>
      </c>
      <c r="H7">
        <v>10</v>
      </c>
    </row>
    <row r="8" spans="1:10" ht="40" customHeight="1" x14ac:dyDescent="0.35">
      <c r="A8" s="17" t="s">
        <v>188</v>
      </c>
      <c r="B8" s="9">
        <v>1943</v>
      </c>
      <c r="C8" s="9">
        <v>10336</v>
      </c>
      <c r="D8" s="9">
        <v>12</v>
      </c>
      <c r="E8" s="9" t="s">
        <v>64</v>
      </c>
      <c r="G8" s="9">
        <v>65</v>
      </c>
      <c r="H8">
        <v>10</v>
      </c>
    </row>
    <row r="9" spans="1:10" ht="40" customHeight="1" x14ac:dyDescent="0.35">
      <c r="A9" s="17" t="s">
        <v>189</v>
      </c>
      <c r="B9" s="9">
        <v>3503</v>
      </c>
      <c r="C9" s="9">
        <v>14014</v>
      </c>
      <c r="D9" s="9">
        <v>10</v>
      </c>
      <c r="E9" s="9" t="s">
        <v>64</v>
      </c>
      <c r="G9" s="9">
        <v>80</v>
      </c>
      <c r="H9">
        <v>10</v>
      </c>
    </row>
    <row r="10" spans="1:10" ht="40" customHeight="1" x14ac:dyDescent="0.35">
      <c r="A10" s="17" t="s">
        <v>43</v>
      </c>
      <c r="B10" s="9">
        <v>130</v>
      </c>
      <c r="C10" s="9">
        <v>276</v>
      </c>
      <c r="D10" s="9">
        <v>22</v>
      </c>
      <c r="E10" s="9" t="s">
        <v>42</v>
      </c>
      <c r="G10" s="9" t="s">
        <v>190</v>
      </c>
      <c r="H10">
        <v>10</v>
      </c>
    </row>
    <row r="11" spans="1:10" ht="40" customHeight="1" x14ac:dyDescent="0.35">
      <c r="A11" s="17" t="s">
        <v>44</v>
      </c>
      <c r="B11" s="9">
        <v>145</v>
      </c>
      <c r="C11" s="9">
        <v>365</v>
      </c>
      <c r="D11" s="9">
        <v>22</v>
      </c>
      <c r="E11" s="9" t="s">
        <v>42</v>
      </c>
      <c r="F11" s="9">
        <v>200</v>
      </c>
      <c r="G11" s="9" t="s">
        <v>190</v>
      </c>
      <c r="H11">
        <v>10</v>
      </c>
    </row>
    <row r="12" spans="1:10" ht="40" customHeight="1" x14ac:dyDescent="0.35">
      <c r="A12" s="17" t="s">
        <v>50</v>
      </c>
      <c r="B12" s="9">
        <v>332</v>
      </c>
      <c r="C12" s="9">
        <v>1444</v>
      </c>
      <c r="D12" s="9">
        <v>22</v>
      </c>
      <c r="E12" s="9" t="s">
        <v>42</v>
      </c>
      <c r="F12" s="9">
        <v>460</v>
      </c>
      <c r="G12" s="9">
        <v>30</v>
      </c>
      <c r="H12">
        <v>10</v>
      </c>
    </row>
    <row r="13" spans="1:10" ht="40" customHeight="1" x14ac:dyDescent="0.35">
      <c r="A13" s="17" t="s">
        <v>51</v>
      </c>
      <c r="B13" s="9">
        <v>542</v>
      </c>
      <c r="C13" s="9">
        <v>1863</v>
      </c>
      <c r="D13" s="9">
        <v>22</v>
      </c>
      <c r="E13" s="9" t="s">
        <v>42</v>
      </c>
      <c r="G13" s="9">
        <v>40</v>
      </c>
      <c r="H13">
        <v>10</v>
      </c>
      <c r="I13" s="8"/>
      <c r="J13" s="8"/>
    </row>
    <row r="14" spans="1:10" ht="40" customHeight="1" x14ac:dyDescent="0.35">
      <c r="A14" s="17" t="s">
        <v>52</v>
      </c>
      <c r="B14" s="9">
        <v>1000</v>
      </c>
      <c r="C14" s="9">
        <v>3560</v>
      </c>
      <c r="D14" s="9">
        <v>12</v>
      </c>
      <c r="E14" s="9" t="s">
        <v>42</v>
      </c>
      <c r="G14" s="9">
        <v>50</v>
      </c>
      <c r="H14">
        <v>10</v>
      </c>
    </row>
    <row r="15" spans="1:10" ht="40" customHeight="1" x14ac:dyDescent="0.35">
      <c r="A15" s="17" t="s">
        <v>45</v>
      </c>
      <c r="B15" s="9">
        <v>1063</v>
      </c>
      <c r="C15" s="9">
        <v>4092</v>
      </c>
      <c r="D15" s="9">
        <v>18</v>
      </c>
      <c r="E15" s="9" t="s">
        <v>42</v>
      </c>
      <c r="H15">
        <v>10</v>
      </c>
    </row>
    <row r="16" spans="1:10" ht="40" customHeight="1" x14ac:dyDescent="0.35">
      <c r="A16" t="s">
        <v>66</v>
      </c>
      <c r="B16" s="9">
        <v>145</v>
      </c>
      <c r="C16" s="9">
        <v>365</v>
      </c>
      <c r="D16" s="6">
        <v>22</v>
      </c>
      <c r="E16" s="9" t="s">
        <v>65</v>
      </c>
      <c r="F16" s="9">
        <v>200</v>
      </c>
      <c r="G16" s="9" t="s">
        <v>190</v>
      </c>
      <c r="H16">
        <v>10</v>
      </c>
    </row>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G21"/>
  <sheetViews>
    <sheetView workbookViewId="0">
      <selection activeCell="P45" sqref="P45"/>
    </sheetView>
  </sheetViews>
  <sheetFormatPr defaultRowHeight="14.5" x14ac:dyDescent="0.35"/>
  <cols>
    <col min="1" max="1" width="13.54296875" style="39" customWidth="1"/>
    <col min="3" max="3" width="17.54296875" customWidth="1"/>
    <col min="4" max="4" width="9.453125" bestFit="1" customWidth="1"/>
    <col min="5" max="5" width="12.54296875" bestFit="1" customWidth="1"/>
    <col min="6" max="6" width="11.54296875" customWidth="1"/>
    <col min="7" max="7" width="10.453125" customWidth="1"/>
  </cols>
  <sheetData>
    <row r="1" spans="1:7" x14ac:dyDescent="0.35">
      <c r="A1" s="39" t="s">
        <v>0</v>
      </c>
      <c r="B1" s="6" t="s">
        <v>119</v>
      </c>
      <c r="C1" s="6" t="s">
        <v>122</v>
      </c>
      <c r="D1" s="6" t="s">
        <v>120</v>
      </c>
      <c r="E1" s="6" t="s">
        <v>127</v>
      </c>
      <c r="F1" s="6" t="s">
        <v>198</v>
      </c>
      <c r="G1" s="6" t="s">
        <v>129</v>
      </c>
    </row>
    <row r="2" spans="1:7" x14ac:dyDescent="0.35">
      <c r="B2" s="6"/>
      <c r="C2" s="6"/>
      <c r="D2" s="6"/>
      <c r="E2" s="6"/>
      <c r="F2" s="6"/>
      <c r="G2" s="6"/>
    </row>
    <row r="3" spans="1:7" x14ac:dyDescent="0.35">
      <c r="A3" s="39" t="s">
        <v>124</v>
      </c>
      <c r="B3" s="6">
        <v>300</v>
      </c>
      <c r="C3" s="6">
        <v>500</v>
      </c>
      <c r="D3" s="6" t="s">
        <v>123</v>
      </c>
      <c r="E3" s="6">
        <v>3</v>
      </c>
      <c r="F3" s="6">
        <f>B3-50</f>
        <v>250</v>
      </c>
      <c r="G3" s="6"/>
    </row>
    <row r="4" spans="1:7" x14ac:dyDescent="0.35">
      <c r="A4" s="39" t="s">
        <v>121</v>
      </c>
      <c r="B4" s="6">
        <v>350</v>
      </c>
      <c r="C4" s="6">
        <v>450</v>
      </c>
      <c r="D4" s="6" t="s">
        <v>123</v>
      </c>
      <c r="E4" s="6">
        <v>3</v>
      </c>
      <c r="F4" s="6">
        <f t="shared" ref="F4:F21" si="0">B4-50</f>
        <v>300</v>
      </c>
      <c r="G4" s="6"/>
    </row>
    <row r="5" spans="1:7" x14ac:dyDescent="0.35">
      <c r="A5" s="39" t="s">
        <v>125</v>
      </c>
      <c r="B5" s="6">
        <v>400</v>
      </c>
      <c r="C5" s="6">
        <v>550</v>
      </c>
      <c r="D5" s="6" t="s">
        <v>123</v>
      </c>
      <c r="E5" s="6">
        <v>4</v>
      </c>
      <c r="F5" s="6">
        <f t="shared" si="0"/>
        <v>350</v>
      </c>
      <c r="G5" s="6"/>
    </row>
    <row r="6" spans="1:7" x14ac:dyDescent="0.35">
      <c r="A6" s="39" t="s">
        <v>126</v>
      </c>
      <c r="B6" s="6">
        <v>450</v>
      </c>
      <c r="C6" s="6">
        <v>550</v>
      </c>
      <c r="D6" s="6" t="s">
        <v>123</v>
      </c>
      <c r="E6" s="6">
        <v>4</v>
      </c>
      <c r="F6" s="6">
        <f t="shared" si="0"/>
        <v>400</v>
      </c>
      <c r="G6" s="6"/>
    </row>
    <row r="7" spans="1:7" x14ac:dyDescent="0.35">
      <c r="B7" s="6"/>
      <c r="C7" s="6"/>
      <c r="D7" s="6"/>
      <c r="E7" s="6"/>
      <c r="F7" s="6"/>
      <c r="G7" s="6"/>
    </row>
    <row r="8" spans="1:7" x14ac:dyDescent="0.35">
      <c r="A8" s="39" t="s">
        <v>135</v>
      </c>
      <c r="B8" s="6">
        <v>300</v>
      </c>
      <c r="C8" s="6">
        <v>700</v>
      </c>
      <c r="D8" s="6" t="s">
        <v>123</v>
      </c>
      <c r="E8" s="6">
        <v>6</v>
      </c>
      <c r="F8" s="6">
        <f t="shared" si="0"/>
        <v>250</v>
      </c>
      <c r="G8" s="6"/>
    </row>
    <row r="9" spans="1:7" x14ac:dyDescent="0.35">
      <c r="A9" s="39" t="s">
        <v>128</v>
      </c>
      <c r="B9" s="6">
        <v>350</v>
      </c>
      <c r="C9" s="6">
        <v>650</v>
      </c>
      <c r="D9" s="6" t="s">
        <v>123</v>
      </c>
      <c r="E9" s="6">
        <v>6</v>
      </c>
      <c r="F9" s="6">
        <f t="shared" si="0"/>
        <v>300</v>
      </c>
      <c r="G9" s="6"/>
    </row>
    <row r="10" spans="1:7" x14ac:dyDescent="0.35">
      <c r="A10" s="39" t="s">
        <v>130</v>
      </c>
      <c r="B10" s="6">
        <v>400</v>
      </c>
      <c r="C10" s="6">
        <v>1200</v>
      </c>
      <c r="D10" s="6" t="s">
        <v>123</v>
      </c>
      <c r="E10" s="6">
        <v>8</v>
      </c>
      <c r="F10" s="6">
        <f t="shared" si="0"/>
        <v>350</v>
      </c>
      <c r="G10" s="6"/>
    </row>
    <row r="11" spans="1:7" x14ac:dyDescent="0.35">
      <c r="A11" s="39" t="s">
        <v>131</v>
      </c>
      <c r="B11" s="6">
        <v>450</v>
      </c>
      <c r="C11" s="6">
        <v>1100</v>
      </c>
      <c r="D11" s="6" t="s">
        <v>123</v>
      </c>
      <c r="E11" s="6">
        <v>8</v>
      </c>
      <c r="F11" s="6">
        <f t="shared" si="0"/>
        <v>400</v>
      </c>
      <c r="G11" s="6"/>
    </row>
    <row r="12" spans="1:7" x14ac:dyDescent="0.35">
      <c r="A12" s="39" t="s">
        <v>132</v>
      </c>
      <c r="B12" s="6">
        <v>500</v>
      </c>
      <c r="C12" s="6">
        <v>2500</v>
      </c>
      <c r="D12" s="6" t="s">
        <v>123</v>
      </c>
      <c r="E12" s="6">
        <v>10</v>
      </c>
      <c r="F12" s="6">
        <f t="shared" si="0"/>
        <v>450</v>
      </c>
      <c r="G12" s="6"/>
    </row>
    <row r="13" spans="1:7" x14ac:dyDescent="0.35">
      <c r="A13" s="39" t="s">
        <v>133</v>
      </c>
      <c r="B13" s="6">
        <v>550</v>
      </c>
      <c r="C13" s="6">
        <v>2350</v>
      </c>
      <c r="D13" s="6" t="s">
        <v>123</v>
      </c>
      <c r="E13" s="6">
        <v>10</v>
      </c>
      <c r="F13" s="6">
        <f t="shared" si="0"/>
        <v>500</v>
      </c>
      <c r="G13" s="6"/>
    </row>
    <row r="14" spans="1:7" x14ac:dyDescent="0.35">
      <c r="A14" s="67" t="s">
        <v>134</v>
      </c>
      <c r="B14" s="68">
        <v>600</v>
      </c>
      <c r="C14" s="68">
        <v>2200</v>
      </c>
      <c r="D14" s="68" t="s">
        <v>123</v>
      </c>
      <c r="E14" s="68">
        <v>10</v>
      </c>
      <c r="F14" s="68">
        <f t="shared" si="0"/>
        <v>550</v>
      </c>
      <c r="G14" s="6"/>
    </row>
    <row r="15" spans="1:7" x14ac:dyDescent="0.35">
      <c r="F15" s="6"/>
    </row>
    <row r="16" spans="1:7" x14ac:dyDescent="0.35">
      <c r="A16" s="39" t="s">
        <v>243</v>
      </c>
      <c r="B16" s="6">
        <v>135</v>
      </c>
      <c r="C16" s="6">
        <v>50</v>
      </c>
      <c r="D16" s="6" t="s">
        <v>265</v>
      </c>
      <c r="E16" s="6">
        <v>10</v>
      </c>
      <c r="F16" s="6">
        <f t="shared" si="0"/>
        <v>85</v>
      </c>
    </row>
    <row r="17" spans="1:6" x14ac:dyDescent="0.35">
      <c r="A17" s="39" t="s">
        <v>244</v>
      </c>
      <c r="B17" s="6">
        <v>180</v>
      </c>
      <c r="C17" s="6">
        <v>50</v>
      </c>
      <c r="D17" s="6" t="s">
        <v>265</v>
      </c>
      <c r="E17" s="6">
        <v>10</v>
      </c>
      <c r="F17" s="6">
        <f t="shared" si="0"/>
        <v>130</v>
      </c>
    </row>
    <row r="18" spans="1:6" x14ac:dyDescent="0.35">
      <c r="A18" s="39" t="s">
        <v>245</v>
      </c>
      <c r="B18" s="6">
        <v>205</v>
      </c>
      <c r="C18" s="6">
        <v>50</v>
      </c>
      <c r="D18" s="6" t="s">
        <v>265</v>
      </c>
      <c r="E18" s="6">
        <v>10</v>
      </c>
      <c r="F18" s="6">
        <f t="shared" si="0"/>
        <v>155</v>
      </c>
    </row>
    <row r="19" spans="1:6" x14ac:dyDescent="0.35">
      <c r="A19" s="39" t="s">
        <v>246</v>
      </c>
      <c r="B19" s="6">
        <v>250</v>
      </c>
      <c r="C19" s="6">
        <v>50</v>
      </c>
      <c r="D19" s="6" t="s">
        <v>265</v>
      </c>
      <c r="E19" s="6">
        <v>10</v>
      </c>
      <c r="F19" s="6">
        <f t="shared" si="0"/>
        <v>200</v>
      </c>
    </row>
    <row r="20" spans="1:6" x14ac:dyDescent="0.35">
      <c r="A20" s="39" t="s">
        <v>247</v>
      </c>
      <c r="B20" s="6">
        <v>300</v>
      </c>
      <c r="C20" s="6">
        <v>50</v>
      </c>
      <c r="D20" s="6" t="s">
        <v>265</v>
      </c>
      <c r="E20" s="6">
        <v>10</v>
      </c>
      <c r="F20" s="6">
        <f t="shared" si="0"/>
        <v>250</v>
      </c>
    </row>
    <row r="21" spans="1:6" x14ac:dyDescent="0.35">
      <c r="A21" s="39" t="s">
        <v>248</v>
      </c>
      <c r="B21" s="6">
        <v>350</v>
      </c>
      <c r="C21" s="6">
        <v>50</v>
      </c>
      <c r="D21" s="6" t="s">
        <v>265</v>
      </c>
      <c r="E21" s="6">
        <v>10</v>
      </c>
      <c r="F21" s="6">
        <f t="shared" si="0"/>
        <v>300</v>
      </c>
    </row>
  </sheetData>
  <phoneticPr fontId="1" type="noConversion"/>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0</v>
      </c>
      <c r="B1" t="s">
        <v>155</v>
      </c>
      <c r="C1" t="s">
        <v>113</v>
      </c>
    </row>
    <row r="2" spans="1:3" x14ac:dyDescent="0.35">
      <c r="A2" t="s">
        <v>156</v>
      </c>
      <c r="B2">
        <v>1650</v>
      </c>
      <c r="C2">
        <v>550</v>
      </c>
    </row>
    <row r="3" spans="1:3" x14ac:dyDescent="0.35">
      <c r="A3" t="s">
        <v>157</v>
      </c>
      <c r="B3">
        <v>1875</v>
      </c>
      <c r="C3">
        <v>750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9EF18-5FAE-4BD6-950E-9492041AE84C}">
  <dimension ref="A3:Q20"/>
  <sheetViews>
    <sheetView workbookViewId="0">
      <selection activeCell="O20" sqref="O20"/>
    </sheetView>
  </sheetViews>
  <sheetFormatPr defaultRowHeight="14.5" x14ac:dyDescent="0.35"/>
  <cols>
    <col min="15" max="15" width="22.453125" bestFit="1" customWidth="1"/>
    <col min="16" max="16" width="38.54296875" bestFit="1" customWidth="1"/>
    <col min="17" max="17" width="35" bestFit="1" customWidth="1"/>
  </cols>
  <sheetData>
    <row r="3" spans="1:6" x14ac:dyDescent="0.35">
      <c r="A3" t="s">
        <v>403</v>
      </c>
      <c r="B3" t="s">
        <v>401</v>
      </c>
      <c r="C3" t="s">
        <v>402</v>
      </c>
      <c r="D3" t="s">
        <v>405</v>
      </c>
      <c r="E3" t="s">
        <v>404</v>
      </c>
    </row>
    <row r="4" spans="1:6" x14ac:dyDescent="0.35">
      <c r="A4">
        <v>8</v>
      </c>
      <c r="B4">
        <v>1.02</v>
      </c>
      <c r="C4">
        <v>0.60599999999999998</v>
      </c>
      <c r="D4">
        <f>B4*C4</f>
        <v>0.61812</v>
      </c>
      <c r="E4">
        <v>7.26</v>
      </c>
      <c r="F4">
        <f>E4/D4</f>
        <v>11.74529217627645</v>
      </c>
    </row>
    <row r="5" spans="1:6" x14ac:dyDescent="0.35">
      <c r="B5">
        <v>1</v>
      </c>
      <c r="C5">
        <v>1</v>
      </c>
      <c r="D5">
        <f>B5*C5</f>
        <v>1</v>
      </c>
      <c r="E5">
        <f>F4</f>
        <v>11.74529217627645</v>
      </c>
      <c r="F5">
        <f>E5/0.9</f>
        <v>13.050324640307167</v>
      </c>
    </row>
    <row r="6" spans="1:6" x14ac:dyDescent="0.35">
      <c r="E6">
        <f>F5*0.7</f>
        <v>9.135227248215017</v>
      </c>
    </row>
    <row r="17" spans="1:17" x14ac:dyDescent="0.35">
      <c r="A17">
        <v>8</v>
      </c>
      <c r="B17">
        <v>1.02</v>
      </c>
      <c r="C17">
        <v>0.60599999999999998</v>
      </c>
      <c r="D17">
        <f>B17*C17</f>
        <v>0.61812</v>
      </c>
      <c r="E17">
        <v>7.52</v>
      </c>
      <c r="F17">
        <f>E17/D17</f>
        <v>12.1659224746004</v>
      </c>
    </row>
    <row r="18" spans="1:17" x14ac:dyDescent="0.35">
      <c r="O18" t="s">
        <v>437</v>
      </c>
      <c r="P18" t="s">
        <v>438</v>
      </c>
      <c r="Q18" t="s">
        <v>439</v>
      </c>
    </row>
    <row r="19" spans="1:17" x14ac:dyDescent="0.35">
      <c r="F19">
        <f>F17-F4</f>
        <v>0.4206302983239496</v>
      </c>
      <c r="O19" t="s">
        <v>440</v>
      </c>
      <c r="P19" t="s">
        <v>441</v>
      </c>
    </row>
    <row r="20" spans="1:17" x14ac:dyDescent="0.35">
      <c r="O20" t="s">
        <v>442</v>
      </c>
      <c r="P20" t="s">
        <v>441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D4:I6"/>
  <sheetViews>
    <sheetView workbookViewId="0">
      <selection activeCell="D7" sqref="D7"/>
    </sheetView>
  </sheetViews>
  <sheetFormatPr defaultRowHeight="14.5" x14ac:dyDescent="0.35"/>
  <cols>
    <col min="4" max="4" width="9" bestFit="1" customWidth="1"/>
    <col min="5" max="5" width="14.81640625" bestFit="1" customWidth="1"/>
    <col min="6" max="6" width="11.1796875" bestFit="1" customWidth="1"/>
    <col min="7" max="7" width="17.7265625" bestFit="1" customWidth="1"/>
    <col min="8" max="8" width="11.26953125" bestFit="1" customWidth="1"/>
    <col min="9" max="9" width="9" bestFit="1" customWidth="1"/>
  </cols>
  <sheetData>
    <row r="4" spans="4:9" x14ac:dyDescent="0.35">
      <c r="D4" t="s">
        <v>443</v>
      </c>
      <c r="E4" t="s">
        <v>444</v>
      </c>
      <c r="F4" t="s">
        <v>445</v>
      </c>
      <c r="G4" t="s">
        <v>446</v>
      </c>
      <c r="H4" t="s">
        <v>447</v>
      </c>
      <c r="I4" t="s">
        <v>443</v>
      </c>
    </row>
    <row r="5" spans="4:9" x14ac:dyDescent="0.35">
      <c r="D5">
        <v>3</v>
      </c>
      <c r="E5">
        <v>19</v>
      </c>
      <c r="F5">
        <v>3</v>
      </c>
      <c r="G5">
        <f>544-Sheet1!H5</f>
        <v>521</v>
      </c>
      <c r="H5">
        <v>23</v>
      </c>
      <c r="I5">
        <v>3</v>
      </c>
    </row>
    <row r="6" spans="4:9" x14ac:dyDescent="0.35">
      <c r="D6" s="116">
        <f>SUM(D5:I5)+15</f>
        <v>587</v>
      </c>
      <c r="E6" s="116"/>
      <c r="F6" s="116"/>
      <c r="G6" s="116"/>
      <c r="H6" s="116"/>
      <c r="I6" s="116"/>
    </row>
  </sheetData>
  <mergeCells count="1">
    <mergeCell ref="D6:I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Overview</vt:lpstr>
      <vt:lpstr>Lath</vt:lpstr>
      <vt:lpstr>Wind class</vt:lpstr>
      <vt:lpstr>Online codes</vt:lpstr>
      <vt:lpstr>Endlock</vt:lpstr>
      <vt:lpstr>Bottom lath</vt:lpstr>
      <vt:lpstr>Guides</vt:lpstr>
      <vt:lpstr>Axles</vt:lpstr>
      <vt:lpstr>Motors</vt:lpstr>
      <vt:lpstr>Chaindrive</vt:lpstr>
      <vt:lpstr>Chain</vt:lpstr>
      <vt:lpstr>Bearings</vt:lpstr>
      <vt:lpstr>SafetyB</vt:lpstr>
      <vt:lpstr>Endplate</vt:lpstr>
      <vt:lpstr>Wicket doors</vt:lpstr>
      <vt:lpstr>Sheet2</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robert hyrons</dc:creator>
  <cp:lastModifiedBy>Rob Hyrons</cp:lastModifiedBy>
  <dcterms:created xsi:type="dcterms:W3CDTF">2015-06-05T18:17:20Z</dcterms:created>
  <dcterms:modified xsi:type="dcterms:W3CDTF">2025-12-19T10:53:18Z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