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Desktop\AGRON 935\"/>
    </mc:Choice>
  </mc:AlternateContent>
  <xr:revisionPtr revIDLastSave="0" documentId="13_ncr:1_{787F7DD2-6D43-4A57-A2F0-0505909987BF}" xr6:coauthVersionLast="44" xr6:coauthVersionMax="44" xr10:uidLastSave="{00000000-0000-0000-0000-000000000000}"/>
  <bookViews>
    <workbookView xWindow="6810" yWindow="0" windowWidth="9765" windowHeight="10590" xr2:uid="{D6F7DB9E-B17B-4361-B908-CDBFF68F5A61}"/>
  </bookViews>
  <sheets>
    <sheet name="CA samples" sheetId="1" r:id="rId1"/>
  </sheets>
  <externalReferences>
    <externalReference r:id="rId2"/>
  </externalReferences>
  <definedNames>
    <definedName name="solver_adj" localSheetId="0" hidden="1">'CA samples'!$L$26:$M$26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'CA samples'!$P$29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8" i="1" l="1"/>
  <c r="F80" i="1" s="1"/>
  <c r="F81" i="1" s="1"/>
  <c r="F82" i="1" s="1"/>
  <c r="C78" i="1"/>
  <c r="C80" i="1" s="1"/>
  <c r="C81" i="1" s="1"/>
  <c r="C82" i="1" s="1"/>
  <c r="F74" i="1"/>
  <c r="F84" i="1" s="1"/>
  <c r="C74" i="1"/>
  <c r="C84" i="1" s="1"/>
  <c r="F68" i="1"/>
  <c r="C68" i="1"/>
  <c r="F43" i="1"/>
  <c r="C43" i="1"/>
  <c r="F36" i="1"/>
  <c r="C36" i="1"/>
  <c r="F35" i="1"/>
  <c r="F37" i="1" s="1"/>
  <c r="F38" i="1" s="1"/>
  <c r="F39" i="1" s="1"/>
  <c r="C35" i="1"/>
  <c r="C37" i="1" s="1"/>
  <c r="C38" i="1" s="1"/>
  <c r="C39" i="1" s="1"/>
  <c r="O28" i="1"/>
  <c r="O27" i="1"/>
  <c r="L27" i="1"/>
  <c r="G27" i="1"/>
  <c r="O26" i="1"/>
  <c r="N26" i="1"/>
  <c r="L21" i="1"/>
  <c r="N20" i="1"/>
  <c r="C16" i="1"/>
  <c r="C17" i="1" s="1"/>
  <c r="F15" i="1"/>
  <c r="C15" i="1"/>
  <c r="C7" i="1"/>
  <c r="F7" i="1" s="1"/>
  <c r="F6" i="1"/>
  <c r="C6" i="1"/>
  <c r="F5" i="1"/>
  <c r="F4" i="1"/>
  <c r="F16" i="1" s="1"/>
  <c r="F69" i="1" s="1"/>
  <c r="F17" i="1" l="1"/>
  <c r="F40" i="1"/>
  <c r="C23" i="1"/>
  <c r="C18" i="1"/>
  <c r="C21" i="1" s="1"/>
  <c r="C40" i="1"/>
  <c r="O22" i="1"/>
  <c r="C69" i="1"/>
  <c r="C75" i="1"/>
  <c r="O20" i="1"/>
  <c r="O21" i="1"/>
  <c r="F75" i="1"/>
  <c r="C26" i="1" l="1"/>
  <c r="C27" i="1" s="1"/>
  <c r="C22" i="1"/>
  <c r="C83" i="1" s="1"/>
  <c r="F23" i="1"/>
  <c r="F18" i="1"/>
  <c r="F21" i="1" s="1"/>
  <c r="F26" i="1" l="1"/>
  <c r="F27" i="1" s="1"/>
  <c r="F22" i="1"/>
  <c r="F83" i="1" s="1"/>
  <c r="C63" i="1"/>
  <c r="C49" i="1"/>
  <c r="C28" i="1"/>
  <c r="C30" i="1" s="1"/>
  <c r="C56" i="1"/>
  <c r="C52" i="1" l="1"/>
  <c r="C50" i="1"/>
  <c r="C51" i="1" s="1"/>
  <c r="J20" i="1" s="1"/>
  <c r="C64" i="1"/>
  <c r="C65" i="1" s="1"/>
  <c r="K22" i="1" s="1"/>
  <c r="P22" i="1" s="1"/>
  <c r="C66" i="1"/>
  <c r="C59" i="1"/>
  <c r="C57" i="1"/>
  <c r="C58" i="1" s="1"/>
  <c r="J21" i="1" s="1"/>
  <c r="K21" i="1" s="1"/>
  <c r="P21" i="1" s="1"/>
  <c r="F28" i="1"/>
  <c r="F30" i="1" s="1"/>
  <c r="F49" i="1"/>
  <c r="F56" i="1"/>
  <c r="F63" i="1"/>
  <c r="G28" i="1"/>
  <c r="S22" i="1" l="1"/>
  <c r="S27" i="1"/>
  <c r="S20" i="1"/>
  <c r="K20" i="1"/>
  <c r="P20" i="1" s="1"/>
  <c r="P23" i="1" s="1"/>
  <c r="S28" i="1"/>
  <c r="S25" i="1"/>
  <c r="S48" i="1"/>
  <c r="S49" i="1"/>
  <c r="S63" i="1"/>
  <c r="S34" i="1"/>
  <c r="S38" i="1"/>
  <c r="S43" i="1"/>
  <c r="S55" i="1"/>
  <c r="S59" i="1"/>
  <c r="S60" i="1"/>
  <c r="S37" i="1"/>
  <c r="S58" i="1"/>
  <c r="S33" i="1"/>
  <c r="S50" i="1"/>
  <c r="S26" i="1"/>
  <c r="S23" i="1"/>
  <c r="S51" i="1"/>
  <c r="S29" i="1"/>
  <c r="S35" i="1"/>
  <c r="S39" i="1"/>
  <c r="S45" i="1"/>
  <c r="S56" i="1"/>
  <c r="S21" i="1"/>
  <c r="S62" i="1"/>
  <c r="S46" i="1"/>
  <c r="S24" i="1"/>
  <c r="S42" i="1"/>
  <c r="S61" i="1"/>
  <c r="S41" i="1"/>
  <c r="S52" i="1"/>
  <c r="S31" i="1"/>
  <c r="S54" i="1"/>
  <c r="S30" i="1"/>
  <c r="S36" i="1"/>
  <c r="S40" i="1"/>
  <c r="S47" i="1"/>
  <c r="S57" i="1"/>
  <c r="S44" i="1"/>
  <c r="S32" i="1"/>
  <c r="S53" i="1"/>
  <c r="F52" i="1"/>
  <c r="F50" i="1"/>
  <c r="F51" i="1" s="1"/>
  <c r="J26" i="1" s="1"/>
  <c r="F64" i="1"/>
  <c r="F65" i="1" s="1"/>
  <c r="K28" i="1" s="1"/>
  <c r="P28" i="1" s="1"/>
  <c r="F66" i="1"/>
  <c r="F59" i="1"/>
  <c r="F57" i="1"/>
  <c r="F58" i="1" s="1"/>
  <c r="J27" i="1" s="1"/>
  <c r="K27" i="1" l="1"/>
  <c r="P27" i="1" s="1"/>
  <c r="V64" i="1"/>
  <c r="V28" i="1"/>
  <c r="V20" i="1"/>
  <c r="V61" i="1"/>
  <c r="V58" i="1"/>
  <c r="V56" i="1"/>
  <c r="V45" i="1"/>
  <c r="V42" i="1"/>
  <c r="V39" i="1"/>
  <c r="V31" i="1"/>
  <c r="K26" i="1"/>
  <c r="P26" i="1" s="1"/>
  <c r="P29" i="1" s="1"/>
  <c r="V25" i="1"/>
  <c r="V23" i="1"/>
  <c r="V21" i="1"/>
  <c r="V27" i="1"/>
  <c r="V22" i="1"/>
  <c r="V65" i="1"/>
  <c r="V59" i="1"/>
  <c r="V57" i="1"/>
  <c r="V55" i="1"/>
  <c r="V53" i="1"/>
  <c r="V47" i="1"/>
  <c r="V43" i="1"/>
  <c r="V40" i="1"/>
  <c r="V38" i="1"/>
  <c r="V36" i="1"/>
  <c r="V29" i="1"/>
  <c r="V37" i="1"/>
  <c r="V32" i="1"/>
  <c r="V34" i="1"/>
  <c r="V24" i="1"/>
  <c r="V35" i="1"/>
  <c r="V30" i="1"/>
  <c r="V44" i="1"/>
  <c r="V50" i="1"/>
  <c r="V60" i="1"/>
  <c r="V26" i="1"/>
  <c r="V41" i="1"/>
  <c r="V66" i="1"/>
  <c r="V46" i="1"/>
  <c r="V51" i="1"/>
  <c r="V54" i="1"/>
  <c r="V33" i="1"/>
  <c r="V48" i="1"/>
  <c r="V52" i="1"/>
  <c r="V63" i="1"/>
  <c r="V49" i="1"/>
</calcChain>
</file>

<file path=xl/sharedStrings.xml><?xml version="1.0" encoding="utf-8"?>
<sst xmlns="http://schemas.openxmlformats.org/spreadsheetml/2006/main" count="179" uniqueCount="78">
  <si>
    <t>California</t>
  </si>
  <si>
    <t>Orange County</t>
  </si>
  <si>
    <t>Valley Sub, Tunnel 25</t>
  </si>
  <si>
    <t xml:space="preserve">Cell </t>
  </si>
  <si>
    <t>Height (cm)</t>
  </si>
  <si>
    <t>Diameter (cm)</t>
  </si>
  <si>
    <t>Area (cm2)</t>
  </si>
  <si>
    <t>Volume (cc)</t>
  </si>
  <si>
    <t>Sample</t>
  </si>
  <si>
    <t>Initial WC</t>
  </si>
  <si>
    <t>M sample (g)</t>
  </si>
  <si>
    <t>H1</t>
  </si>
  <si>
    <t>H2</t>
  </si>
  <si>
    <t>H3</t>
  </si>
  <si>
    <t>H to top of sample  (cm)</t>
  </si>
  <si>
    <t>H sample (cm)</t>
  </si>
  <si>
    <t>V sample (cc)</t>
  </si>
  <si>
    <t>Dry Gamma (g/cc)</t>
  </si>
  <si>
    <t>Van Genuchten Fitting Parameter Calculator</t>
  </si>
  <si>
    <t>Van Genuchten Modeled</t>
  </si>
  <si>
    <t>Gs</t>
  </si>
  <si>
    <t>Pressure, h (kPa)</t>
  </si>
  <si>
    <t>Volumetric Water Content, Θ</t>
  </si>
  <si>
    <t>Θ, measured</t>
  </si>
  <si>
    <t>α (1/kPa)</t>
  </si>
  <si>
    <t>n</t>
  </si>
  <si>
    <t>m</t>
  </si>
  <si>
    <t>Θ, calculated</t>
  </si>
  <si>
    <t>Sqr. Error</t>
  </si>
  <si>
    <t>Gamma,w (g/cc)</t>
  </si>
  <si>
    <t>e</t>
  </si>
  <si>
    <t xml:space="preserve">n </t>
  </si>
  <si>
    <t>np</t>
  </si>
  <si>
    <t>Sample Saturated</t>
  </si>
  <si>
    <t>So (%)</t>
  </si>
  <si>
    <t>Wgrav, sat (%)</t>
  </si>
  <si>
    <t>Wg, sat (%)</t>
  </si>
  <si>
    <t>Mw, sat (g)</t>
  </si>
  <si>
    <t>Vw, sat (cc)</t>
  </si>
  <si>
    <t>Mw, added (g)</t>
  </si>
  <si>
    <t>Wvol, sat max (%)</t>
  </si>
  <si>
    <t>Sample Residual</t>
  </si>
  <si>
    <t>Mc (g)</t>
  </si>
  <si>
    <t>Mc+wet (g)</t>
  </si>
  <si>
    <t>Mc+dry (g)</t>
  </si>
  <si>
    <t>Mwr (g)</t>
  </si>
  <si>
    <t>Msr (g)</t>
  </si>
  <si>
    <t>Wgrav, r (%)</t>
  </si>
  <si>
    <t>Wg, r (%)</t>
  </si>
  <si>
    <t>Mwr,true (g)</t>
  </si>
  <si>
    <t>Vwr, (cc)</t>
  </si>
  <si>
    <t>Wvol, r max (cc)</t>
  </si>
  <si>
    <t>Bubble Trap0</t>
  </si>
  <si>
    <t>Bubble TrapF</t>
  </si>
  <si>
    <t>rate of diffused air (g/g)</t>
  </si>
  <si>
    <t>RETC</t>
  </si>
  <si>
    <t>Sat</t>
  </si>
  <si>
    <t>Pressure (kPa)</t>
  </si>
  <si>
    <t>Mw, expelled (g)</t>
  </si>
  <si>
    <t>Mw, retained (g)</t>
  </si>
  <si>
    <t>Vw, retained (cc)</t>
  </si>
  <si>
    <t>Wvol, 1kPa (%)</t>
  </si>
  <si>
    <t>Bulk Sample Weight, 1kPa (g/cc)</t>
  </si>
  <si>
    <t>Small Increment</t>
  </si>
  <si>
    <t>Large Increment</t>
  </si>
  <si>
    <t>Hieght of Stone (cm)</t>
  </si>
  <si>
    <t>Hieght of Stone + Soil (cm)</t>
  </si>
  <si>
    <t>Permiabillity</t>
  </si>
  <si>
    <t>D avg (cm)</t>
  </si>
  <si>
    <t>H avg (cm)</t>
  </si>
  <si>
    <t>Mass Solids (g)</t>
  </si>
  <si>
    <t>V, bulk (cc)</t>
  </si>
  <si>
    <t>V, solids (cc)</t>
  </si>
  <si>
    <t>V, voids (cc)</t>
  </si>
  <si>
    <t>n, actual</t>
  </si>
  <si>
    <t>n, target</t>
  </si>
  <si>
    <t>H required (cm)</t>
  </si>
  <si>
    <t>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</si>
</sst>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0" fontId="2" fillId="0" borderId="2" xfId="0" applyFont="1" applyBorder="1"/>
    <xf numFmtId="0" fontId="0" fillId="0" borderId="3" xfId="0" applyBorder="1"/>
    <xf numFmtId="165" fontId="0" fillId="3" borderId="0" xfId="1" applyNumberFormat="1" applyFont="1" applyFill="1"/>
    <xf numFmtId="0" fontId="0" fillId="0" borderId="4" xfId="0" applyBorder="1"/>
    <xf numFmtId="165" fontId="0" fillId="0" borderId="0" xfId="0" applyNumberFormat="1"/>
    <xf numFmtId="0" fontId="0" fillId="0" borderId="5" xfId="0" applyBorder="1"/>
    <xf numFmtId="9" fontId="0" fillId="0" borderId="0" xfId="1" applyFont="1"/>
    <xf numFmtId="10" fontId="0" fillId="0" borderId="0" xfId="1" applyNumberFormat="1" applyFont="1"/>
    <xf numFmtId="0" fontId="0" fillId="4" borderId="0" xfId="0" applyFill="1"/>
    <xf numFmtId="10" fontId="0" fillId="3" borderId="0" xfId="1" applyNumberFormat="1" applyFont="1" applyFill="1"/>
    <xf numFmtId="2" fontId="0" fillId="0" borderId="0" xfId="1" applyNumberFormat="1" applyFont="1"/>
    <xf numFmtId="164" fontId="0" fillId="0" borderId="0" xfId="0" applyNumberFormat="1"/>
    <xf numFmtId="0" fontId="0" fillId="5" borderId="0" xfId="0" applyFill="1"/>
    <xf numFmtId="166" fontId="0" fillId="5" borderId="0" xfId="1" applyNumberFormat="1" applyFont="1" applyFill="1"/>
    <xf numFmtId="2" fontId="2" fillId="0" borderId="0" xfId="0" applyNumberFormat="1" applyFont="1"/>
    <xf numFmtId="0" fontId="0" fillId="6" borderId="0" xfId="0" applyFill="1"/>
    <xf numFmtId="2" fontId="0" fillId="6" borderId="0" xfId="0" applyNumberFormat="1" applyFill="1"/>
    <xf numFmtId="2" fontId="0" fillId="0" borderId="0" xfId="0" applyNumberFormat="1"/>
    <xf numFmtId="165" fontId="0" fillId="6" borderId="0" xfId="0" applyNumberFormat="1" applyFill="1"/>
    <xf numFmtId="165" fontId="0" fillId="2" borderId="0" xfId="0" applyNumberFormat="1" applyFill="1"/>
    <xf numFmtId="0" fontId="0" fillId="7" borderId="0" xfId="0" applyFill="1"/>
    <xf numFmtId="2" fontId="0" fillId="7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Fitted SWCC via Van Genuchten, 1980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8"/>
          <c:order val="18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'CA samples'!$I$20:$I$22</c:f>
              <c:numCache>
                <c:formatCode>General</c:formatCode>
                <c:ptCount val="3"/>
                <c:pt idx="0">
                  <c:v>0</c:v>
                </c:pt>
                <c:pt idx="1">
                  <c:v>0.6</c:v>
                </c:pt>
                <c:pt idx="2">
                  <c:v>90</c:v>
                </c:pt>
              </c:numCache>
            </c:numRef>
          </c:xVal>
          <c:yVal>
            <c:numRef>
              <c:f>'CA samples'!$J$20:$J$22</c:f>
              <c:numCache>
                <c:formatCode>0.00</c:formatCode>
                <c:ptCount val="3"/>
                <c:pt idx="0">
                  <c:v>0.32625327637417711</c:v>
                </c:pt>
                <c:pt idx="1">
                  <c:v>0.31080218721658154</c:v>
                </c:pt>
                <c:pt idx="2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2F-41E9-9322-400A07678E26}"/>
            </c:ext>
          </c:extLst>
        </c:ser>
        <c:ser>
          <c:idx val="19"/>
          <c:order val="19"/>
          <c:tx>
            <c:v>LA model</c:v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xVal>
            <c:numRef>
              <c:f>'CA samples'!$R$20:$R$63</c:f>
              <c:numCache>
                <c:formatCode>General</c:formatCode>
                <c:ptCount val="44"/>
                <c:pt idx="0">
                  <c:v>1E-4</c:v>
                </c:pt>
                <c:pt idx="1">
                  <c:v>1E-3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0.08</c:v>
                </c:pt>
                <c:pt idx="9">
                  <c:v>0.1</c:v>
                </c:pt>
                <c:pt idx="10">
                  <c:v>0.2</c:v>
                </c:pt>
                <c:pt idx="11">
                  <c:v>0.4</c:v>
                </c:pt>
                <c:pt idx="12">
                  <c:v>0.6</c:v>
                </c:pt>
                <c:pt idx="13">
                  <c:v>0.8</c:v>
                </c:pt>
                <c:pt idx="14">
                  <c:v>1</c:v>
                </c:pt>
                <c:pt idx="15">
                  <c:v>3</c:v>
                </c:pt>
                <c:pt idx="16">
                  <c:v>5</c:v>
                </c:pt>
                <c:pt idx="17">
                  <c:v>8</c:v>
                </c:pt>
                <c:pt idx="18">
                  <c:v>10</c:v>
                </c:pt>
                <c:pt idx="19">
                  <c:v>13</c:v>
                </c:pt>
                <c:pt idx="20">
                  <c:v>17</c:v>
                </c:pt>
                <c:pt idx="21">
                  <c:v>20</c:v>
                </c:pt>
                <c:pt idx="22">
                  <c:v>50</c:v>
                </c:pt>
                <c:pt idx="23">
                  <c:v>75</c:v>
                </c:pt>
                <c:pt idx="24">
                  <c:v>100</c:v>
                </c:pt>
                <c:pt idx="25">
                  <c:v>150</c:v>
                </c:pt>
                <c:pt idx="26">
                  <c:v>200</c:v>
                </c:pt>
                <c:pt idx="27">
                  <c:v>250</c:v>
                </c:pt>
                <c:pt idx="28">
                  <c:v>500</c:v>
                </c:pt>
                <c:pt idx="29">
                  <c:v>1000</c:v>
                </c:pt>
                <c:pt idx="30">
                  <c:v>2000</c:v>
                </c:pt>
                <c:pt idx="31">
                  <c:v>4000</c:v>
                </c:pt>
                <c:pt idx="32">
                  <c:v>8000</c:v>
                </c:pt>
                <c:pt idx="33">
                  <c:v>16000</c:v>
                </c:pt>
                <c:pt idx="34">
                  <c:v>32000</c:v>
                </c:pt>
                <c:pt idx="35">
                  <c:v>64000</c:v>
                </c:pt>
                <c:pt idx="36">
                  <c:v>128000</c:v>
                </c:pt>
                <c:pt idx="37">
                  <c:v>256000</c:v>
                </c:pt>
                <c:pt idx="38">
                  <c:v>512000</c:v>
                </c:pt>
                <c:pt idx="39">
                  <c:v>1024000</c:v>
                </c:pt>
                <c:pt idx="40">
                  <c:v>2024000</c:v>
                </c:pt>
                <c:pt idx="41">
                  <c:v>4048000</c:v>
                </c:pt>
                <c:pt idx="42">
                  <c:v>8096000</c:v>
                </c:pt>
                <c:pt idx="43">
                  <c:v>16192000</c:v>
                </c:pt>
              </c:numCache>
            </c:numRef>
          </c:xVal>
          <c:yVal>
            <c:numRef>
              <c:f>'CA samples'!$S$20:$S$63</c:f>
              <c:numCache>
                <c:formatCode>0.00</c:formatCode>
                <c:ptCount val="44"/>
                <c:pt idx="0">
                  <c:v>0.32625327637267726</c:v>
                </c:pt>
                <c:pt idx="1">
                  <c:v>0.32625327576317192</c:v>
                </c:pt>
                <c:pt idx="2">
                  <c:v>0.32625325360111596</c:v>
                </c:pt>
                <c:pt idx="3">
                  <c:v>0.32625313734388256</c:v>
                </c:pt>
                <c:pt idx="4">
                  <c:v>0.32625302746303769</c:v>
                </c:pt>
                <c:pt idx="5">
                  <c:v>0.3262517567723775</c:v>
                </c:pt>
                <c:pt idx="6">
                  <c:v>0.32624889791166783</c:v>
                </c:pt>
                <c:pt idx="7">
                  <c:v>0.32624399951727118</c:v>
                </c:pt>
                <c:pt idx="8">
                  <c:v>0.3261966545348926</c:v>
                </c:pt>
                <c:pt idx="9">
                  <c:v>0.32615192731336912</c:v>
                </c:pt>
                <c:pt idx="10">
                  <c:v>0.32563616907612863</c:v>
                </c:pt>
                <c:pt idx="11">
                  <c:v>0.32254544885763115</c:v>
                </c:pt>
                <c:pt idx="12">
                  <c:v>0.31593566528296768</c:v>
                </c:pt>
                <c:pt idx="13">
                  <c:v>0.30559637334769374</c:v>
                </c:pt>
                <c:pt idx="14">
                  <c:v>0.29206100042014838</c:v>
                </c:pt>
                <c:pt idx="15">
                  <c:v>0.158569866511868</c:v>
                </c:pt>
                <c:pt idx="16">
                  <c:v>0.11245222375065909</c:v>
                </c:pt>
                <c:pt idx="17">
                  <c:v>9.0405060988053065E-2</c:v>
                </c:pt>
                <c:pt idx="18">
                  <c:v>8.4311193904015327E-2</c:v>
                </c:pt>
                <c:pt idx="19">
                  <c:v>7.9407320389020847E-2</c:v>
                </c:pt>
                <c:pt idx="20">
                  <c:v>7.6116860047763191E-2</c:v>
                </c:pt>
                <c:pt idx="21">
                  <c:v>7.4710970234359103E-2</c:v>
                </c:pt>
                <c:pt idx="22">
                  <c:v>7.1078452708050799E-2</c:v>
                </c:pt>
                <c:pt idx="23">
                  <c:v>7.0561459971128365E-2</c:v>
                </c:pt>
                <c:pt idx="24">
                  <c:v>7.0353324980510556E-2</c:v>
                </c:pt>
                <c:pt idx="25">
                  <c:v>7.0183937995672852E-2</c:v>
                </c:pt>
                <c:pt idx="26">
                  <c:v>7.011575005760444E-2</c:v>
                </c:pt>
                <c:pt idx="27">
                  <c:v>7.008081584933798E-2</c:v>
                </c:pt>
                <c:pt idx="28">
                  <c:v>7.0026475167783417E-2</c:v>
                </c:pt>
                <c:pt idx="29">
                  <c:v>7.0008673222853243E-2</c:v>
                </c:pt>
                <c:pt idx="30">
                  <c:v>7.0002841333587223E-2</c:v>
                </c:pt>
                <c:pt idx="31">
                  <c:v>7.0000930816202164E-2</c:v>
                </c:pt>
                <c:pt idx="32">
                  <c:v>7.0000304933853119E-2</c:v>
                </c:pt>
                <c:pt idx="33">
                  <c:v>7.000009989582745E-2</c:v>
                </c:pt>
                <c:pt idx="34">
                  <c:v>7.0000032725708344E-2</c:v>
                </c:pt>
                <c:pt idx="35">
                  <c:v>7.0000010720888087E-2</c:v>
                </c:pt>
                <c:pt idx="36">
                  <c:v>7.0000003512145262E-2</c:v>
                </c:pt>
                <c:pt idx="37">
                  <c:v>7.0000001150573005E-2</c:v>
                </c:pt>
                <c:pt idx="38">
                  <c:v>7.0000000376925817E-2</c:v>
                </c:pt>
                <c:pt idx="39">
                  <c:v>7.0000000123480288E-2</c:v>
                </c:pt>
                <c:pt idx="40">
                  <c:v>7.0000000041227001E-2</c:v>
                </c:pt>
                <c:pt idx="41">
                  <c:v>7.0000000013505898E-2</c:v>
                </c:pt>
                <c:pt idx="42">
                  <c:v>7.0000000004424509E-2</c:v>
                </c:pt>
                <c:pt idx="43">
                  <c:v>7.0000000001449472E-2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2F-41E9-9322-400A07678E26}"/>
            </c:ext>
          </c:extLst>
        </c:ser>
        <c:ser>
          <c:idx val="20"/>
          <c:order val="20"/>
          <c:tx>
            <c:v>Valley Sub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'CA samples'!$I$26:$I$28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290</c:v>
                </c:pt>
              </c:numCache>
            </c:numRef>
          </c:xVal>
          <c:yVal>
            <c:numRef>
              <c:f>'CA samples'!$J$26:$J$28</c:f>
              <c:numCache>
                <c:formatCode>0.00</c:formatCode>
                <c:ptCount val="3"/>
                <c:pt idx="0">
                  <c:v>0.37483524655761424</c:v>
                </c:pt>
                <c:pt idx="1">
                  <c:v>0.36579977715050876</c:v>
                </c:pt>
                <c:pt idx="2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2F-41E9-9322-400A07678E26}"/>
            </c:ext>
          </c:extLst>
        </c:ser>
        <c:ser>
          <c:idx val="21"/>
          <c:order val="21"/>
          <c:tx>
            <c:v>Valley Sub</c:v>
          </c:tx>
          <c:spPr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xVal>
            <c:numRef>
              <c:f>'CA samples'!$U$20:$U$66</c:f>
              <c:numCache>
                <c:formatCode>General</c:formatCode>
                <c:ptCount val="47"/>
                <c:pt idx="0">
                  <c:v>9.9999999999999995E-7</c:v>
                </c:pt>
                <c:pt idx="1">
                  <c:v>1.0000000000000001E-5</c:v>
                </c:pt>
                <c:pt idx="2">
                  <c:v>5.0000000000000002E-5</c:v>
                </c:pt>
                <c:pt idx="3">
                  <c:v>1E-4</c:v>
                </c:pt>
                <c:pt idx="4">
                  <c:v>1E-3</c:v>
                </c:pt>
                <c:pt idx="5">
                  <c:v>4.0000000000000001E-3</c:v>
                </c:pt>
                <c:pt idx="6">
                  <c:v>8.0000000000000002E-3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0.04</c:v>
                </c:pt>
                <c:pt idx="11">
                  <c:v>0.08</c:v>
                </c:pt>
                <c:pt idx="12">
                  <c:v>0.1</c:v>
                </c:pt>
                <c:pt idx="13">
                  <c:v>0.2</c:v>
                </c:pt>
                <c:pt idx="14">
                  <c:v>0.4</c:v>
                </c:pt>
                <c:pt idx="15">
                  <c:v>0.6</c:v>
                </c:pt>
                <c:pt idx="16">
                  <c:v>0.8</c:v>
                </c:pt>
                <c:pt idx="17">
                  <c:v>1</c:v>
                </c:pt>
                <c:pt idx="18">
                  <c:v>3</c:v>
                </c:pt>
                <c:pt idx="19">
                  <c:v>5</c:v>
                </c:pt>
                <c:pt idx="20">
                  <c:v>8</c:v>
                </c:pt>
                <c:pt idx="21">
                  <c:v>10</c:v>
                </c:pt>
                <c:pt idx="22">
                  <c:v>13</c:v>
                </c:pt>
                <c:pt idx="23">
                  <c:v>17</c:v>
                </c:pt>
                <c:pt idx="24">
                  <c:v>20</c:v>
                </c:pt>
                <c:pt idx="25">
                  <c:v>50</c:v>
                </c:pt>
                <c:pt idx="26">
                  <c:v>75</c:v>
                </c:pt>
                <c:pt idx="27">
                  <c:v>100</c:v>
                </c:pt>
                <c:pt idx="28">
                  <c:v>150</c:v>
                </c:pt>
                <c:pt idx="29">
                  <c:v>200</c:v>
                </c:pt>
                <c:pt idx="30">
                  <c:v>250</c:v>
                </c:pt>
                <c:pt idx="31">
                  <c:v>500</c:v>
                </c:pt>
                <c:pt idx="32">
                  <c:v>1000</c:v>
                </c:pt>
                <c:pt idx="33">
                  <c:v>2000</c:v>
                </c:pt>
                <c:pt idx="34">
                  <c:v>4000</c:v>
                </c:pt>
                <c:pt idx="35">
                  <c:v>8000</c:v>
                </c:pt>
                <c:pt idx="36">
                  <c:v>16000</c:v>
                </c:pt>
                <c:pt idx="37">
                  <c:v>32000</c:v>
                </c:pt>
                <c:pt idx="38">
                  <c:v>64000</c:v>
                </c:pt>
                <c:pt idx="39">
                  <c:v>128000</c:v>
                </c:pt>
                <c:pt idx="40">
                  <c:v>256000</c:v>
                </c:pt>
                <c:pt idx="41">
                  <c:v>512000</c:v>
                </c:pt>
                <c:pt idx="42">
                  <c:v>1024000</c:v>
                </c:pt>
                <c:pt idx="43">
                  <c:v>2024000</c:v>
                </c:pt>
                <c:pt idx="44">
                  <c:v>4048000</c:v>
                </c:pt>
                <c:pt idx="45">
                  <c:v>8096000</c:v>
                </c:pt>
                <c:pt idx="46">
                  <c:v>16192000</c:v>
                </c:pt>
              </c:numCache>
            </c:numRef>
          </c:xVal>
          <c:yVal>
            <c:numRef>
              <c:f>'CA samples'!$V$20:$V$66</c:f>
              <c:numCache>
                <c:formatCode>0.00</c:formatCode>
                <c:ptCount val="47"/>
                <c:pt idx="0">
                  <c:v>0.3748352465576083</c:v>
                </c:pt>
                <c:pt idx="1">
                  <c:v>0.37483524655722328</c:v>
                </c:pt>
                <c:pt idx="2">
                  <c:v>0.3748352465502986</c:v>
                </c:pt>
                <c:pt idx="3">
                  <c:v>0.37483524653178407</c:v>
                </c:pt>
                <c:pt idx="4">
                  <c:v>0.37483524485103142</c:v>
                </c:pt>
                <c:pt idx="5">
                  <c:v>0.37483522528227503</c:v>
                </c:pt>
                <c:pt idx="6">
                  <c:v>0.37483517143841699</c:v>
                </c:pt>
                <c:pt idx="7">
                  <c:v>0.37483513380488614</c:v>
                </c:pt>
                <c:pt idx="8">
                  <c:v>0.37483484844964815</c:v>
                </c:pt>
                <c:pt idx="9">
                  <c:v>0.37483441386297822</c:v>
                </c:pt>
                <c:pt idx="10">
                  <c:v>0.37483384092218236</c:v>
                </c:pt>
                <c:pt idx="11">
                  <c:v>0.37483028363470855</c:v>
                </c:pt>
                <c:pt idx="12">
                  <c:v>0.37482779740397509</c:v>
                </c:pt>
                <c:pt idx="13">
                  <c:v>0.37480894812840443</c:v>
                </c:pt>
                <c:pt idx="14">
                  <c:v>0.37474243076709707</c:v>
                </c:pt>
                <c:pt idx="15">
                  <c:v>0.37464123386172232</c:v>
                </c:pt>
                <c:pt idx="16">
                  <c:v>0.37450801684058072</c:v>
                </c:pt>
                <c:pt idx="17">
                  <c:v>0.37434458758426892</c:v>
                </c:pt>
                <c:pt idx="18">
                  <c:v>0.37128174225276711</c:v>
                </c:pt>
                <c:pt idx="19">
                  <c:v>0.36612835630681451</c:v>
                </c:pt>
                <c:pt idx="20">
                  <c:v>0.35574221161075525</c:v>
                </c:pt>
                <c:pt idx="21">
                  <c:v>0.34775312123018676</c:v>
                </c:pt>
                <c:pt idx="22">
                  <c:v>0.33511532732320048</c:v>
                </c:pt>
                <c:pt idx="23">
                  <c:v>0.31835206304027008</c:v>
                </c:pt>
                <c:pt idx="24">
                  <c:v>0.30647928547368813</c:v>
                </c:pt>
                <c:pt idx="25">
                  <c:v>0.23120557152297894</c:v>
                </c:pt>
                <c:pt idx="26">
                  <c:v>0.20291886712953286</c:v>
                </c:pt>
                <c:pt idx="27">
                  <c:v>0.18651461333472225</c:v>
                </c:pt>
                <c:pt idx="28">
                  <c:v>0.16828060336073508</c:v>
                </c:pt>
                <c:pt idx="29">
                  <c:v>0.15831069955167323</c:v>
                </c:pt>
                <c:pt idx="30">
                  <c:v>0.15197643623679491</c:v>
                </c:pt>
                <c:pt idx="31">
                  <c:v>0.1381714950355078</c:v>
                </c:pt>
                <c:pt idx="32">
                  <c:v>0.13030257737807616</c:v>
                </c:pt>
                <c:pt idx="33">
                  <c:v>0.12583733576903142</c:v>
                </c:pt>
                <c:pt idx="34">
                  <c:v>0.12330675640930192</c:v>
                </c:pt>
                <c:pt idx="35">
                  <c:v>0.12187312477051479</c:v>
                </c:pt>
                <c:pt idx="36">
                  <c:v>0.1210610227302981</c:v>
                </c:pt>
                <c:pt idx="37">
                  <c:v>0.12060100878668693</c:v>
                </c:pt>
                <c:pt idx="38">
                  <c:v>0.12034043674673547</c:v>
                </c:pt>
                <c:pt idx="39">
                  <c:v>0.12019283767816796</c:v>
                </c:pt>
                <c:pt idx="40">
                  <c:v>0.12010923135320804</c:v>
                </c:pt>
                <c:pt idx="41">
                  <c:v>0.12006187322057835</c:v>
                </c:pt>
                <c:pt idx="42">
                  <c:v>0</c:v>
                </c:pt>
                <c:pt idx="43">
                  <c:v>0.12002004524991404</c:v>
                </c:pt>
                <c:pt idx="44">
                  <c:v>0.12001135447030502</c:v>
                </c:pt>
                <c:pt idx="45">
                  <c:v>0.12000643164821777</c:v>
                </c:pt>
                <c:pt idx="46">
                  <c:v>0.12000364315531098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2F-41E9-9322-400A07678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83688"/>
        <c:axId val="393782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St. Cloud #1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square"/>
                  <c:size val="9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'[1]St. Cloud'!$J$20:$J$22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'[1]St. Cloud'!$K$20:$K$22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0.40680489092622502</c:v>
                      </c:pt>
                      <c:pt idx="1">
                        <c:v>0.21186070565043802</c:v>
                      </c:pt>
                      <c:pt idx="2">
                        <c:v>6.2629466076069173E-2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9E2F-41E9-9322-400A07678E26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St. Cloud #2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square"/>
                  <c:size val="9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'[1]St. Cloud'!$J$26:$J$28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2</c:v>
                      </c:pt>
                      <c:pt idx="2">
                        <c:v>250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'[1]St. Cloud'!$K$26:$K$28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0.41271131516419768</c:v>
                      </c:pt>
                      <c:pt idx="1">
                        <c:v>0.12408054334844583</c:v>
                      </c:pt>
                      <c:pt idx="2">
                        <c:v>6.9904786624584145E-2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2F-41E9-9322-400A07678E26}"/>
                  </c:ext>
                </c:extLst>
              </c15:ser>
            </c15:filteredScatterSeries>
            <c15:filteredScatterSeries>
              <c15:ser>
                <c:idx val="9"/>
                <c:order val="2"/>
                <c:tx>
                  <c:v>Davis Quarry #1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square"/>
                  <c:size val="9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'[1]Davis Quarry'!$J$20:$J$22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</c:v>
                      </c:pt>
                      <c:pt idx="2">
                        <c:v>250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'[1]Davis Quarry'!$K$20:$K$22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0.34174009674469552</c:v>
                      </c:pt>
                      <c:pt idx="1">
                        <c:v>8.1238147658885415E-2</c:v>
                      </c:pt>
                      <c:pt idx="2">
                        <c:v>7.0575062263589722E-3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E2F-41E9-9322-400A07678E26}"/>
                  </c:ext>
                </c:extLst>
              </c15:ser>
            </c15:filteredScatterSeries>
            <c15:filteredScatterSeries>
              <c15:ser>
                <c:idx val="10"/>
                <c:order val="3"/>
                <c:tx>
                  <c:v>Davis Quarry #2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square"/>
                  <c:size val="9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'[1]Davis Quarry'!$J$26:$J$28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'[1]Davis Quarry'!$K$26:$K$28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0.3725941508110826</c:v>
                      </c:pt>
                      <c:pt idx="1">
                        <c:v>0.36500295700267288</c:v>
                      </c:pt>
                      <c:pt idx="2">
                        <c:v>8.2279649138183697E-2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E2F-41E9-9322-400A07678E26}"/>
                  </c:ext>
                </c:extLst>
              </c15:ser>
            </c15:filteredScatterSeries>
            <c15:filteredScatterSeries>
              <c15:ser>
                <c:idx val="11"/>
                <c:order val="4"/>
                <c:tx>
                  <c:v>Mill Creek #1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square"/>
                  <c:size val="9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'[1]Mill Creek'!$I$20:$I$22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'[1]Mill Creek'!$J$20:$J$22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0.37850277301691559</c:v>
                      </c:pt>
                      <c:pt idx="1">
                        <c:v>0.1878825218277875</c:v>
                      </c:pt>
                      <c:pt idx="2">
                        <c:v>6.5113428403700976E-2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2F-41E9-9322-400A07678E26}"/>
                  </c:ext>
                </c:extLst>
              </c15:ser>
            </c15:filteredScatterSeries>
            <c15:filteredScatterSeries>
              <c15:ser>
                <c:idx val="12"/>
                <c:order val="5"/>
                <c:tx>
                  <c:v>Mill Creek #2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square"/>
                  <c:size val="9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'[1]Mill Creek'!$I$26:$I$28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'[1]Mill Creek'!$J$26:$J$28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0.33347417490999554</c:v>
                      </c:pt>
                      <c:pt idx="1">
                        <c:v>0.14976053889249955</c:v>
                      </c:pt>
                      <c:pt idx="2">
                        <c:v>6.2656717091178343E-2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E2F-41E9-9322-400A07678E26}"/>
                  </c:ext>
                </c:extLst>
              </c15:ser>
            </c15:filteredScatterSeries>
            <c15:filteredScatterSeries>
              <c15:ser>
                <c:idx val="13"/>
                <c:order val="6"/>
                <c:tx>
                  <c:v>Ottawa Sand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square"/>
                  <c:size val="9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'[1]Ottawa Sand'!$E$20:$E$22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'[1]Ottawa Sand'!$F$20:$F$22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0.35844568722451653</c:v>
                      </c:pt>
                      <c:pt idx="1">
                        <c:v>0.33854291760166727</c:v>
                      </c:pt>
                      <c:pt idx="2">
                        <c:v>1.0489482866151326E-2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E2F-41E9-9322-400A07678E26}"/>
                  </c:ext>
                </c:extLst>
              </c15:ser>
            </c15:filteredScatterSeries>
            <c15:filteredScatterSeries>
              <c15:ser>
                <c:idx val="14"/>
                <c:order val="7"/>
                <c:tx>
                  <c:v>Grand River #1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9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'[1]Grand River'!$I$20:$I$22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'[1]Grand River'!$J$20:$J$22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0.35694536416454614</c:v>
                      </c:pt>
                      <c:pt idx="1">
                        <c:v>0.28802478649328883</c:v>
                      </c:pt>
                      <c:pt idx="2">
                        <c:v>7.1674103542646347E-2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E2F-41E9-9322-400A07678E26}"/>
                  </c:ext>
                </c:extLst>
              </c15:ser>
            </c15:filteredScatterSeries>
            <c15:filteredScatterSeries>
              <c15:ser>
                <c:idx val="15"/>
                <c:order val="8"/>
                <c:tx>
                  <c:v>Grand River #2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9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'[1]Grand River'!$I$26:$I$28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'[1]Grand River'!$J$26:$J$28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0.36422172718471996</c:v>
                      </c:pt>
                      <c:pt idx="1">
                        <c:v>0.34296814628054439</c:v>
                      </c:pt>
                      <c:pt idx="2">
                        <c:v>3.1768924968028994E-2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E2F-41E9-9322-400A07678E26}"/>
                  </c:ext>
                </c:extLst>
              </c15:ser>
            </c15:filteredScatterSeries>
            <c15:filteredScatterSeries>
              <c15:ser>
                <c:idx val="1"/>
                <c:order val="9"/>
                <c:tx>
                  <c:v>St. Cloud #1 Fit</c:v>
                </c:tx>
                <c:spPr>
                  <a:ln w="254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'[1]St. Cloud'!$S$20:$S$63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1E-4</c:v>
                      </c:pt>
                      <c:pt idx="1">
                        <c:v>1E-3</c:v>
                      </c:pt>
                      <c:pt idx="2">
                        <c:v>4.0000000000000001E-3</c:v>
                      </c:pt>
                      <c:pt idx="3">
                        <c:v>8.0000000000000002E-3</c:v>
                      </c:pt>
                      <c:pt idx="4">
                        <c:v>0.01</c:v>
                      </c:pt>
                      <c:pt idx="5">
                        <c:v>0.02</c:v>
                      </c:pt>
                      <c:pt idx="6">
                        <c:v>0.03</c:v>
                      </c:pt>
                      <c:pt idx="7">
                        <c:v>0.04</c:v>
                      </c:pt>
                      <c:pt idx="8">
                        <c:v>0.08</c:v>
                      </c:pt>
                      <c:pt idx="9">
                        <c:v>0.1</c:v>
                      </c:pt>
                      <c:pt idx="10">
                        <c:v>0.2</c:v>
                      </c:pt>
                      <c:pt idx="11">
                        <c:v>0.4</c:v>
                      </c:pt>
                      <c:pt idx="12">
                        <c:v>0.6</c:v>
                      </c:pt>
                      <c:pt idx="13">
                        <c:v>0.8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8</c:v>
                      </c:pt>
                      <c:pt idx="18">
                        <c:v>10</c:v>
                      </c:pt>
                      <c:pt idx="19">
                        <c:v>13</c:v>
                      </c:pt>
                      <c:pt idx="20">
                        <c:v>17</c:v>
                      </c:pt>
                      <c:pt idx="21">
                        <c:v>20</c:v>
                      </c:pt>
                      <c:pt idx="22">
                        <c:v>50</c:v>
                      </c:pt>
                      <c:pt idx="23">
                        <c:v>75</c:v>
                      </c:pt>
                      <c:pt idx="24">
                        <c:v>100</c:v>
                      </c:pt>
                      <c:pt idx="25">
                        <c:v>150</c:v>
                      </c:pt>
                      <c:pt idx="26">
                        <c:v>200</c:v>
                      </c:pt>
                      <c:pt idx="27">
                        <c:v>250</c:v>
                      </c:pt>
                      <c:pt idx="28">
                        <c:v>500</c:v>
                      </c:pt>
                      <c:pt idx="29">
                        <c:v>1000</c:v>
                      </c:pt>
                      <c:pt idx="30">
                        <c:v>2000</c:v>
                      </c:pt>
                      <c:pt idx="31">
                        <c:v>4000</c:v>
                      </c:pt>
                      <c:pt idx="32">
                        <c:v>8000</c:v>
                      </c:pt>
                      <c:pt idx="33">
                        <c:v>16000</c:v>
                      </c:pt>
                      <c:pt idx="34">
                        <c:v>32000</c:v>
                      </c:pt>
                      <c:pt idx="35">
                        <c:v>64000</c:v>
                      </c:pt>
                      <c:pt idx="36">
                        <c:v>128000</c:v>
                      </c:pt>
                      <c:pt idx="37">
                        <c:v>256000</c:v>
                      </c:pt>
                      <c:pt idx="38">
                        <c:v>512000</c:v>
                      </c:pt>
                      <c:pt idx="39">
                        <c:v>1024000</c:v>
                      </c:pt>
                      <c:pt idx="40">
                        <c:v>2024000</c:v>
                      </c:pt>
                      <c:pt idx="41">
                        <c:v>4048000</c:v>
                      </c:pt>
                      <c:pt idx="42">
                        <c:v>8096000</c:v>
                      </c:pt>
                      <c:pt idx="43">
                        <c:v>16192000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'[1]St. Cloud'!$T$20:$T$63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0.4068048889732872</c:v>
                      </c:pt>
                      <c:pt idx="1">
                        <c:v>0.40680462543274104</c:v>
                      </c:pt>
                      <c:pt idx="2">
                        <c:v>0.40679978047407256</c:v>
                      </c:pt>
                      <c:pt idx="3">
                        <c:v>0.40678247095852232</c:v>
                      </c:pt>
                      <c:pt idx="4">
                        <c:v>0.40676880360499729</c:v>
                      </c:pt>
                      <c:pt idx="5">
                        <c:v>0.406646642442893</c:v>
                      </c:pt>
                      <c:pt idx="6">
                        <c:v>0.40642938982192356</c:v>
                      </c:pt>
                      <c:pt idx="7">
                        <c:v>0.40611214605439611</c:v>
                      </c:pt>
                      <c:pt idx="8">
                        <c:v>0.40379507010962096</c:v>
                      </c:pt>
                      <c:pt idx="9">
                        <c:v>0.40199680902700219</c:v>
                      </c:pt>
                      <c:pt idx="10">
                        <c:v>0.38704326878159689</c:v>
                      </c:pt>
                      <c:pt idx="11">
                        <c:v>0.33849522488882738</c:v>
                      </c:pt>
                      <c:pt idx="12">
                        <c:v>0.28757068684453224</c:v>
                      </c:pt>
                      <c:pt idx="13">
                        <c:v>0.2461488072270237</c:v>
                      </c:pt>
                      <c:pt idx="14">
                        <c:v>0.21478392422748413</c:v>
                      </c:pt>
                      <c:pt idx="15">
                        <c:v>0.11176928494566862</c:v>
                      </c:pt>
                      <c:pt idx="16">
                        <c:v>9.0423820063921218E-2</c:v>
                      </c:pt>
                      <c:pt idx="17">
                        <c:v>7.899380337554357E-2</c:v>
                      </c:pt>
                      <c:pt idx="18">
                        <c:v>7.5345357583707945E-2</c:v>
                      </c:pt>
                      <c:pt idx="19">
                        <c:v>7.2078913037673484E-2</c:v>
                      </c:pt>
                      <c:pt idx="20">
                        <c:v>6.9603413670744019E-2</c:v>
                      </c:pt>
                      <c:pt idx="21">
                        <c:v>6.8430807325499055E-2</c:v>
                      </c:pt>
                      <c:pt idx="22">
                        <c:v>6.4683500715354433E-2</c:v>
                      </c:pt>
                      <c:pt idx="23">
                        <c:v>6.3926766686600009E-2</c:v>
                      </c:pt>
                      <c:pt idx="24">
                        <c:v>6.3565824700895848E-2</c:v>
                      </c:pt>
                      <c:pt idx="25">
                        <c:v>6.3220848432655533E-2</c:v>
                      </c:pt>
                      <c:pt idx="26">
                        <c:v>6.3056308637711639E-2</c:v>
                      </c:pt>
                      <c:pt idx="27">
                        <c:v>6.2960927892859953E-2</c:v>
                      </c:pt>
                      <c:pt idx="28">
                        <c:v>6.2780563388969299E-2</c:v>
                      </c:pt>
                      <c:pt idx="29">
                        <c:v>6.2698343942614185E-2</c:v>
                      </c:pt>
                      <c:pt idx="30">
                        <c:v>6.2660864118096363E-2</c:v>
                      </c:pt>
                      <c:pt idx="31">
                        <c:v>6.2643778903375399E-2</c:v>
                      </c:pt>
                      <c:pt idx="32">
                        <c:v>6.2635990591951629E-2</c:v>
                      </c:pt>
                      <c:pt idx="33">
                        <c:v>6.2632440282807872E-2</c:v>
                      </c:pt>
                      <c:pt idx="34">
                        <c:v>6.2630821871024742E-2</c:v>
                      </c:pt>
                      <c:pt idx="35">
                        <c:v>6.2630084116482243E-2</c:v>
                      </c:pt>
                      <c:pt idx="36">
                        <c:v>6.2629747810376127E-2</c:v>
                      </c:pt>
                      <c:pt idx="37">
                        <c:v>6.262959450491952E-2</c:v>
                      </c:pt>
                      <c:pt idx="38">
                        <c:v>6.2629524620482102E-2</c:v>
                      </c:pt>
                      <c:pt idx="39">
                        <c:v>6.2629492763595182E-2</c:v>
                      </c:pt>
                      <c:pt idx="40">
                        <c:v>6.2629478405226077E-2</c:v>
                      </c:pt>
                      <c:pt idx="41">
                        <c:v>6.2629471696327016E-2</c:v>
                      </c:pt>
                      <c:pt idx="42">
                        <c:v>6.2629468638069022E-2</c:v>
                      </c:pt>
                      <c:pt idx="43">
                        <c:v>6.2629467243959236E-2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E2F-41E9-9322-400A07678E26}"/>
                  </c:ext>
                </c:extLst>
              </c15:ser>
            </c15:filteredScatterSeries>
            <c15:filteredScatterSeries>
              <c15:ser>
                <c:idx val="3"/>
                <c:order val="10"/>
                <c:tx>
                  <c:v>St. Cloud #2 Fit</c:v>
                </c:tx>
                <c:spPr>
                  <a:ln w="254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'[1]St. Cloud'!$V$20:$V$66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9.9999999999999995E-7</c:v>
                      </c:pt>
                      <c:pt idx="1">
                        <c:v>1.0000000000000001E-5</c:v>
                      </c:pt>
                      <c:pt idx="2">
                        <c:v>5.0000000000000002E-5</c:v>
                      </c:pt>
                      <c:pt idx="3">
                        <c:v>1E-4</c:v>
                      </c:pt>
                      <c:pt idx="4">
                        <c:v>1E-3</c:v>
                      </c:pt>
                      <c:pt idx="5">
                        <c:v>4.0000000000000001E-3</c:v>
                      </c:pt>
                      <c:pt idx="6">
                        <c:v>8.0000000000000002E-3</c:v>
                      </c:pt>
                      <c:pt idx="7">
                        <c:v>0.01</c:v>
                      </c:pt>
                      <c:pt idx="8">
                        <c:v>0.02</c:v>
                      </c:pt>
                      <c:pt idx="9">
                        <c:v>0.03</c:v>
                      </c:pt>
                      <c:pt idx="10">
                        <c:v>0.04</c:v>
                      </c:pt>
                      <c:pt idx="11">
                        <c:v>0.08</c:v>
                      </c:pt>
                      <c:pt idx="12">
                        <c:v>0.1</c:v>
                      </c:pt>
                      <c:pt idx="13">
                        <c:v>0.2</c:v>
                      </c:pt>
                      <c:pt idx="14">
                        <c:v>0.4</c:v>
                      </c:pt>
                      <c:pt idx="15">
                        <c:v>0.6</c:v>
                      </c:pt>
                      <c:pt idx="16">
                        <c:v>0.8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8</c:v>
                      </c:pt>
                      <c:pt idx="21">
                        <c:v>10</c:v>
                      </c:pt>
                      <c:pt idx="22">
                        <c:v>13</c:v>
                      </c:pt>
                      <c:pt idx="23">
                        <c:v>17</c:v>
                      </c:pt>
                      <c:pt idx="24">
                        <c:v>20</c:v>
                      </c:pt>
                      <c:pt idx="25">
                        <c:v>50</c:v>
                      </c:pt>
                      <c:pt idx="26">
                        <c:v>75</c:v>
                      </c:pt>
                      <c:pt idx="27">
                        <c:v>100</c:v>
                      </c:pt>
                      <c:pt idx="28">
                        <c:v>150</c:v>
                      </c:pt>
                      <c:pt idx="29">
                        <c:v>200</c:v>
                      </c:pt>
                      <c:pt idx="30">
                        <c:v>250</c:v>
                      </c:pt>
                      <c:pt idx="31">
                        <c:v>500</c:v>
                      </c:pt>
                      <c:pt idx="32">
                        <c:v>1000</c:v>
                      </c:pt>
                      <c:pt idx="33">
                        <c:v>2000</c:v>
                      </c:pt>
                      <c:pt idx="34">
                        <c:v>4000</c:v>
                      </c:pt>
                      <c:pt idx="35">
                        <c:v>8000</c:v>
                      </c:pt>
                      <c:pt idx="36">
                        <c:v>16000</c:v>
                      </c:pt>
                      <c:pt idx="37">
                        <c:v>32000</c:v>
                      </c:pt>
                      <c:pt idx="38">
                        <c:v>64000</c:v>
                      </c:pt>
                      <c:pt idx="39">
                        <c:v>128000</c:v>
                      </c:pt>
                      <c:pt idx="40">
                        <c:v>256000</c:v>
                      </c:pt>
                      <c:pt idx="41">
                        <c:v>512000</c:v>
                      </c:pt>
                      <c:pt idx="42">
                        <c:v>1024000</c:v>
                      </c:pt>
                      <c:pt idx="43">
                        <c:v>2024000</c:v>
                      </c:pt>
                      <c:pt idx="44">
                        <c:v>4048000</c:v>
                      </c:pt>
                      <c:pt idx="45">
                        <c:v>8096000</c:v>
                      </c:pt>
                      <c:pt idx="46">
                        <c:v>16192000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'[1]St. Cloud'!$W$20:$W$66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0.41271131516399356</c:v>
                      </c:pt>
                      <c:pt idx="1">
                        <c:v>0.41271131513639353</c:v>
                      </c:pt>
                      <c:pt idx="2">
                        <c:v>0.41271131430150526</c:v>
                      </c:pt>
                      <c:pt idx="3">
                        <c:v>0.41271131137701428</c:v>
                      </c:pt>
                      <c:pt idx="4">
                        <c:v>0.41271079931530513</c:v>
                      </c:pt>
                      <c:pt idx="5">
                        <c:v>0.41270137425726111</c:v>
                      </c:pt>
                      <c:pt idx="6">
                        <c:v>0.41266768118146679</c:v>
                      </c:pt>
                      <c:pt idx="7">
                        <c:v>0.41264107228359598</c:v>
                      </c:pt>
                      <c:pt idx="8">
                        <c:v>0.41240326013790052</c:v>
                      </c:pt>
                      <c:pt idx="9">
                        <c:v>0.41198072991323842</c:v>
                      </c:pt>
                      <c:pt idx="10">
                        <c:v>0.41136487221995321</c:v>
                      </c:pt>
                      <c:pt idx="11">
                        <c:v>0.40691141259232577</c:v>
                      </c:pt>
                      <c:pt idx="12">
                        <c:v>0.40350942100271914</c:v>
                      </c:pt>
                      <c:pt idx="13">
                        <c:v>0.37691569957114079</c:v>
                      </c:pt>
                      <c:pt idx="14">
                        <c:v>0.30630192421603242</c:v>
                      </c:pt>
                      <c:pt idx="15">
                        <c:v>0.24865214118521078</c:v>
                      </c:pt>
                      <c:pt idx="16">
                        <c:v>0.20919932745311026</c:v>
                      </c:pt>
                      <c:pt idx="17">
                        <c:v>0.18227885238018043</c:v>
                      </c:pt>
                      <c:pt idx="18">
                        <c:v>0.10431055429843406</c:v>
                      </c:pt>
                      <c:pt idx="19">
                        <c:v>8.9270953057103503E-2</c:v>
                      </c:pt>
                      <c:pt idx="20">
                        <c:v>8.1285922734676955E-2</c:v>
                      </c:pt>
                      <c:pt idx="21">
                        <c:v>7.8744004745398305E-2</c:v>
                      </c:pt>
                      <c:pt idx="22">
                        <c:v>7.6470470096267923E-2</c:v>
                      </c:pt>
                      <c:pt idx="23">
                        <c:v>7.4748711926284864E-2</c:v>
                      </c:pt>
                      <c:pt idx="24">
                        <c:v>7.3933498789843149E-2</c:v>
                      </c:pt>
                      <c:pt idx="25">
                        <c:v>7.1329954944572768E-2</c:v>
                      </c:pt>
                      <c:pt idx="26">
                        <c:v>7.080458793780417E-2</c:v>
                      </c:pt>
                      <c:pt idx="27">
                        <c:v>7.0554081079569828E-2</c:v>
                      </c:pt>
                      <c:pt idx="28">
                        <c:v>7.0314725158819202E-2</c:v>
                      </c:pt>
                      <c:pt idx="29">
                        <c:v>7.0200596505860025E-2</c:v>
                      </c:pt>
                      <c:pt idx="30">
                        <c:v>7.0134452675100892E-2</c:v>
                      </c:pt>
                      <c:pt idx="31">
                        <c:v>7.0009419131942432E-2</c:v>
                      </c:pt>
                      <c:pt idx="32">
                        <c:v>6.9952455654786402E-2</c:v>
                      </c:pt>
                      <c:pt idx="33">
                        <c:v>6.9926503931403719E-2</c:v>
                      </c:pt>
                      <c:pt idx="34">
                        <c:v>6.9914680708966156E-2</c:v>
                      </c:pt>
                      <c:pt idx="35">
                        <c:v>6.9909294223347698E-2</c:v>
                      </c:pt>
                      <c:pt idx="36">
                        <c:v>6.9906840220026661E-2</c:v>
                      </c:pt>
                      <c:pt idx="37">
                        <c:v>6.9905722212346463E-2</c:v>
                      </c:pt>
                      <c:pt idx="38">
                        <c:v>6.99052128645547E-2</c:v>
                      </c:pt>
                      <c:pt idx="39">
                        <c:v>6.9904980813221301E-2</c:v>
                      </c:pt>
                      <c:pt idx="40">
                        <c:v>6.9904875094060043E-2</c:v>
                      </c:pt>
                      <c:pt idx="41">
                        <c:v>6.9904826929971103E-2</c:v>
                      </c:pt>
                      <c:pt idx="42">
                        <c:v>6.9904804987123342E-2</c:v>
                      </c:pt>
                      <c:pt idx="43">
                        <c:v>6.9904795102886219E-2</c:v>
                      </c:pt>
                      <c:pt idx="44">
                        <c:v>6.9904790487173393E-2</c:v>
                      </c:pt>
                      <c:pt idx="45">
                        <c:v>6.9904788384322777E-2</c:v>
                      </c:pt>
                      <c:pt idx="46">
                        <c:v>6.9904787426295079E-2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E2F-41E9-9322-400A07678E26}"/>
                  </c:ext>
                </c:extLst>
              </c15:ser>
            </c15:filteredScatterSeries>
            <c15:filteredScatterSeries>
              <c15:ser>
                <c:idx val="4"/>
                <c:order val="11"/>
                <c:tx>
                  <c:v>Davis Quarry #1 Fit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'[1]Davis Quarry'!$S$20:$S$63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1E-4</c:v>
                      </c:pt>
                      <c:pt idx="1">
                        <c:v>1E-3</c:v>
                      </c:pt>
                      <c:pt idx="2">
                        <c:v>4.0000000000000001E-3</c:v>
                      </c:pt>
                      <c:pt idx="3">
                        <c:v>8.0000000000000002E-3</c:v>
                      </c:pt>
                      <c:pt idx="4">
                        <c:v>0.01</c:v>
                      </c:pt>
                      <c:pt idx="5">
                        <c:v>0.02</c:v>
                      </c:pt>
                      <c:pt idx="6">
                        <c:v>0.03</c:v>
                      </c:pt>
                      <c:pt idx="7">
                        <c:v>0.04</c:v>
                      </c:pt>
                      <c:pt idx="8">
                        <c:v>0.08</c:v>
                      </c:pt>
                      <c:pt idx="9">
                        <c:v>0.1</c:v>
                      </c:pt>
                      <c:pt idx="10">
                        <c:v>0.2</c:v>
                      </c:pt>
                      <c:pt idx="11">
                        <c:v>0.4</c:v>
                      </c:pt>
                      <c:pt idx="12">
                        <c:v>0.6</c:v>
                      </c:pt>
                      <c:pt idx="13">
                        <c:v>0.8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8</c:v>
                      </c:pt>
                      <c:pt idx="18">
                        <c:v>10</c:v>
                      </c:pt>
                      <c:pt idx="19">
                        <c:v>13</c:v>
                      </c:pt>
                      <c:pt idx="20">
                        <c:v>17</c:v>
                      </c:pt>
                      <c:pt idx="21">
                        <c:v>20</c:v>
                      </c:pt>
                      <c:pt idx="22">
                        <c:v>50</c:v>
                      </c:pt>
                      <c:pt idx="23">
                        <c:v>75</c:v>
                      </c:pt>
                      <c:pt idx="24">
                        <c:v>100</c:v>
                      </c:pt>
                      <c:pt idx="25">
                        <c:v>150</c:v>
                      </c:pt>
                      <c:pt idx="26">
                        <c:v>200</c:v>
                      </c:pt>
                      <c:pt idx="27">
                        <c:v>250</c:v>
                      </c:pt>
                      <c:pt idx="28">
                        <c:v>500</c:v>
                      </c:pt>
                      <c:pt idx="29">
                        <c:v>1000</c:v>
                      </c:pt>
                      <c:pt idx="30">
                        <c:v>2000</c:v>
                      </c:pt>
                      <c:pt idx="31">
                        <c:v>4000</c:v>
                      </c:pt>
                      <c:pt idx="32">
                        <c:v>8000</c:v>
                      </c:pt>
                      <c:pt idx="33">
                        <c:v>16000</c:v>
                      </c:pt>
                      <c:pt idx="34">
                        <c:v>32000</c:v>
                      </c:pt>
                      <c:pt idx="35">
                        <c:v>64000</c:v>
                      </c:pt>
                      <c:pt idx="36">
                        <c:v>128000</c:v>
                      </c:pt>
                      <c:pt idx="37">
                        <c:v>256000</c:v>
                      </c:pt>
                      <c:pt idx="38">
                        <c:v>512000</c:v>
                      </c:pt>
                      <c:pt idx="39">
                        <c:v>1024000</c:v>
                      </c:pt>
                      <c:pt idx="40">
                        <c:v>2024000</c:v>
                      </c:pt>
                      <c:pt idx="41">
                        <c:v>4048000</c:v>
                      </c:pt>
                      <c:pt idx="42">
                        <c:v>8096000</c:v>
                      </c:pt>
                      <c:pt idx="43">
                        <c:v>16192000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'[1]Davis Quarry'!$T$20:$T$63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0.34174009674448891</c:v>
                      </c:pt>
                      <c:pt idx="1">
                        <c:v>0.34174009658098425</c:v>
                      </c:pt>
                      <c:pt idx="2">
                        <c:v>0.34174008763719682</c:v>
                      </c:pt>
                      <c:pt idx="3">
                        <c:v>0.34174002881506232</c:v>
                      </c:pt>
                      <c:pt idx="4">
                        <c:v>0.34173996702885345</c:v>
                      </c:pt>
                      <c:pt idx="5">
                        <c:v>0.34173912924264638</c:v>
                      </c:pt>
                      <c:pt idx="6">
                        <c:v>0.34173696257965258</c:v>
                      </c:pt>
                      <c:pt idx="7">
                        <c:v>0.34173288065541868</c:v>
                      </c:pt>
                      <c:pt idx="8">
                        <c:v>0.3416862839247069</c:v>
                      </c:pt>
                      <c:pt idx="9">
                        <c:v>0.3416373567887403</c:v>
                      </c:pt>
                      <c:pt idx="10">
                        <c:v>0.34097570947037059</c:v>
                      </c:pt>
                      <c:pt idx="11">
                        <c:v>0.33614292802194068</c:v>
                      </c:pt>
                      <c:pt idx="12">
                        <c:v>0.32442262843889041</c:v>
                      </c:pt>
                      <c:pt idx="13">
                        <c:v>0.30495429837657995</c:v>
                      </c:pt>
                      <c:pt idx="14">
                        <c:v>0.2791840701250406</c:v>
                      </c:pt>
                      <c:pt idx="15">
                        <c:v>8.1238210421231236E-2</c:v>
                      </c:pt>
                      <c:pt idx="16">
                        <c:v>3.6702475651560859E-2</c:v>
                      </c:pt>
                      <c:pt idx="17">
                        <c:v>1.9349551418877477E-2</c:v>
                      </c:pt>
                      <c:pt idx="18">
                        <c:v>1.5120106273852858E-2</c:v>
                      </c:pt>
                      <c:pt idx="19">
                        <c:v>1.1962290639815604E-2</c:v>
                      </c:pt>
                      <c:pt idx="20">
                        <c:v>1.0006200210066925E-2</c:v>
                      </c:pt>
                      <c:pt idx="21">
                        <c:v>9.223614747611894E-3</c:v>
                      </c:pt>
                      <c:pt idx="22">
                        <c:v>7.4378239629486779E-3</c:v>
                      </c:pt>
                      <c:pt idx="23">
                        <c:v>7.2336107888517319E-3</c:v>
                      </c:pt>
                      <c:pt idx="24">
                        <c:v>7.1594883863757737E-3</c:v>
                      </c:pt>
                      <c:pt idx="25">
                        <c:v>7.1047280535818606E-3</c:v>
                      </c:pt>
                      <c:pt idx="26">
                        <c:v>7.0848523019896199E-3</c:v>
                      </c:pt>
                      <c:pt idx="27">
                        <c:v>7.0754069773154606E-3</c:v>
                      </c:pt>
                      <c:pt idx="28">
                        <c:v>7.0623062245391399E-3</c:v>
                      </c:pt>
                      <c:pt idx="29">
                        <c:v>7.058793322033261E-3</c:v>
                      </c:pt>
                      <c:pt idx="30">
                        <c:v>7.0578513546652229E-3</c:v>
                      </c:pt>
                      <c:pt idx="31">
                        <c:v>7.0575987707982386E-3</c:v>
                      </c:pt>
                      <c:pt idx="32">
                        <c:v>7.0575310416902013E-3</c:v>
                      </c:pt>
                      <c:pt idx="33">
                        <c:v>7.0575128804666511E-3</c:v>
                      </c:pt>
                      <c:pt idx="34">
                        <c:v>7.05750801062486E-3</c:v>
                      </c:pt>
                      <c:pt idx="35">
                        <c:v>7.0575067048009978E-3</c:v>
                      </c:pt>
                      <c:pt idx="36">
                        <c:v>7.0575063546508224E-3</c:v>
                      </c:pt>
                      <c:pt idx="37">
                        <c:v>7.0575062607597938E-3</c:v>
                      </c:pt>
                      <c:pt idx="38">
                        <c:v>7.0575062355833816E-3</c:v>
                      </c:pt>
                      <c:pt idx="39">
                        <c:v>7.057506228832452E-3</c:v>
                      </c:pt>
                      <c:pt idx="40">
                        <c:v>7.0575062270372369E-3</c:v>
                      </c:pt>
                      <c:pt idx="41">
                        <c:v>7.0575062265408458E-3</c:v>
                      </c:pt>
                      <c:pt idx="42">
                        <c:v>7.0575062264077405E-3</c:v>
                      </c:pt>
                      <c:pt idx="43">
                        <c:v>7.0575062263720494E-3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E2F-41E9-9322-400A07678E26}"/>
                  </c:ext>
                </c:extLst>
              </c15:ser>
            </c15:filteredScatterSeries>
            <c15:filteredScatterSeries>
              <c15:ser>
                <c:idx val="5"/>
                <c:order val="12"/>
                <c:tx>
                  <c:v>Davis Quarry #2 Fit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'[1]Davis Quarry'!$V$20:$V$78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9.9999999999999995E-7</c:v>
                      </c:pt>
                      <c:pt idx="1">
                        <c:v>1.0000000000000001E-5</c:v>
                      </c:pt>
                      <c:pt idx="2">
                        <c:v>5.0000000000000002E-5</c:v>
                      </c:pt>
                      <c:pt idx="3">
                        <c:v>1E-4</c:v>
                      </c:pt>
                      <c:pt idx="4">
                        <c:v>1E-3</c:v>
                      </c:pt>
                      <c:pt idx="5">
                        <c:v>4.0000000000000001E-3</c:v>
                      </c:pt>
                      <c:pt idx="6">
                        <c:v>8.0000000000000002E-3</c:v>
                      </c:pt>
                      <c:pt idx="7">
                        <c:v>0.01</c:v>
                      </c:pt>
                      <c:pt idx="8">
                        <c:v>0.02</c:v>
                      </c:pt>
                      <c:pt idx="9">
                        <c:v>0.03</c:v>
                      </c:pt>
                      <c:pt idx="10">
                        <c:v>0.04</c:v>
                      </c:pt>
                      <c:pt idx="11">
                        <c:v>0.08</c:v>
                      </c:pt>
                      <c:pt idx="12">
                        <c:v>0.1</c:v>
                      </c:pt>
                      <c:pt idx="13">
                        <c:v>0.2</c:v>
                      </c:pt>
                      <c:pt idx="14">
                        <c:v>0.4</c:v>
                      </c:pt>
                      <c:pt idx="15">
                        <c:v>0.6</c:v>
                      </c:pt>
                      <c:pt idx="16">
                        <c:v>0.8</c:v>
                      </c:pt>
                      <c:pt idx="17">
                        <c:v>0.9</c:v>
                      </c:pt>
                      <c:pt idx="18">
                        <c:v>1</c:v>
                      </c:pt>
                      <c:pt idx="19">
                        <c:v>1.1000000000000001</c:v>
                      </c:pt>
                      <c:pt idx="20">
                        <c:v>1.2</c:v>
                      </c:pt>
                      <c:pt idx="21">
                        <c:v>1.5</c:v>
                      </c:pt>
                      <c:pt idx="22">
                        <c:v>1.7</c:v>
                      </c:pt>
                      <c:pt idx="23">
                        <c:v>2</c:v>
                      </c:pt>
                      <c:pt idx="24">
                        <c:v>2.5</c:v>
                      </c:pt>
                      <c:pt idx="25">
                        <c:v>3</c:v>
                      </c:pt>
                      <c:pt idx="26">
                        <c:v>5</c:v>
                      </c:pt>
                      <c:pt idx="27">
                        <c:v>6</c:v>
                      </c:pt>
                      <c:pt idx="28">
                        <c:v>7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12</c:v>
                      </c:pt>
                      <c:pt idx="34">
                        <c:v>13</c:v>
                      </c:pt>
                      <c:pt idx="35">
                        <c:v>17</c:v>
                      </c:pt>
                      <c:pt idx="36">
                        <c:v>20</c:v>
                      </c:pt>
                      <c:pt idx="37">
                        <c:v>50</c:v>
                      </c:pt>
                      <c:pt idx="38">
                        <c:v>75</c:v>
                      </c:pt>
                      <c:pt idx="39">
                        <c:v>100</c:v>
                      </c:pt>
                      <c:pt idx="40">
                        <c:v>150</c:v>
                      </c:pt>
                      <c:pt idx="41">
                        <c:v>200</c:v>
                      </c:pt>
                      <c:pt idx="42">
                        <c:v>250</c:v>
                      </c:pt>
                      <c:pt idx="43">
                        <c:v>500</c:v>
                      </c:pt>
                      <c:pt idx="44">
                        <c:v>1000</c:v>
                      </c:pt>
                      <c:pt idx="45">
                        <c:v>2000</c:v>
                      </c:pt>
                      <c:pt idx="46">
                        <c:v>4000</c:v>
                      </c:pt>
                      <c:pt idx="47">
                        <c:v>8000</c:v>
                      </c:pt>
                      <c:pt idx="48">
                        <c:v>16000</c:v>
                      </c:pt>
                      <c:pt idx="49">
                        <c:v>32000</c:v>
                      </c:pt>
                      <c:pt idx="50">
                        <c:v>64000</c:v>
                      </c:pt>
                      <c:pt idx="51">
                        <c:v>128000</c:v>
                      </c:pt>
                      <c:pt idx="52">
                        <c:v>256000</c:v>
                      </c:pt>
                      <c:pt idx="53">
                        <c:v>512000</c:v>
                      </c:pt>
                      <c:pt idx="54">
                        <c:v>1024000</c:v>
                      </c:pt>
                      <c:pt idx="55">
                        <c:v>2024000</c:v>
                      </c:pt>
                      <c:pt idx="56">
                        <c:v>4048000</c:v>
                      </c:pt>
                      <c:pt idx="57">
                        <c:v>8096000</c:v>
                      </c:pt>
                      <c:pt idx="58">
                        <c:v>16192000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'[1]Davis Quarry'!$W$20:$W$78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0.3725941508110826</c:v>
                      </c:pt>
                      <c:pt idx="1">
                        <c:v>0.3725941508110826</c:v>
                      </c:pt>
                      <c:pt idx="2">
                        <c:v>0.3725941508110826</c:v>
                      </c:pt>
                      <c:pt idx="3">
                        <c:v>0.37259415081108255</c:v>
                      </c:pt>
                      <c:pt idx="4">
                        <c:v>0.37259415081086122</c:v>
                      </c:pt>
                      <c:pt idx="5">
                        <c:v>0.37259415078213942</c:v>
                      </c:pt>
                      <c:pt idx="6">
                        <c:v>0.37259415048016342</c:v>
                      </c:pt>
                      <c:pt idx="7">
                        <c:v>0.37259415008601526</c:v>
                      </c:pt>
                      <c:pt idx="8">
                        <c:v>0.37259414252109879</c:v>
                      </c:pt>
                      <c:pt idx="9">
                        <c:v>0.37259411633272749</c:v>
                      </c:pt>
                      <c:pt idx="10">
                        <c:v>0.37259405602842421</c:v>
                      </c:pt>
                      <c:pt idx="11">
                        <c:v>0.37259306712755685</c:v>
                      </c:pt>
                      <c:pt idx="12">
                        <c:v>0.37259177639659158</c:v>
                      </c:pt>
                      <c:pt idx="13">
                        <c:v>0.3725670059596054</c:v>
                      </c:pt>
                      <c:pt idx="14">
                        <c:v>0.37228415539547222</c:v>
                      </c:pt>
                      <c:pt idx="15">
                        <c:v>0.37131005872003719</c:v>
                      </c:pt>
                      <c:pt idx="16">
                        <c:v>0.36909652093839135</c:v>
                      </c:pt>
                      <c:pt idx="17">
                        <c:v>0.36734141649106949</c:v>
                      </c:pt>
                      <c:pt idx="18">
                        <c:v>0.36505987563128012</c:v>
                      </c:pt>
                      <c:pt idx="19">
                        <c:v>0.36218963570857821</c:v>
                      </c:pt>
                      <c:pt idx="20">
                        <c:v>0.35867966633479575</c:v>
                      </c:pt>
                      <c:pt idx="21">
                        <c:v>0.34404124966283439</c:v>
                      </c:pt>
                      <c:pt idx="22">
                        <c:v>0.33093138554796242</c:v>
                      </c:pt>
                      <c:pt idx="23">
                        <c:v>0.30726848547146235</c:v>
                      </c:pt>
                      <c:pt idx="24">
                        <c:v>0.26312292494561151</c:v>
                      </c:pt>
                      <c:pt idx="25">
                        <c:v>0.22196323664999909</c:v>
                      </c:pt>
                      <c:pt idx="26">
                        <c:v>0.13216663229189618</c:v>
                      </c:pt>
                      <c:pt idx="27">
                        <c:v>0.11476117342941444</c:v>
                      </c:pt>
                      <c:pt idx="28">
                        <c:v>0.10463604989617518</c:v>
                      </c:pt>
                      <c:pt idx="29">
                        <c:v>9.8378435920049759E-2</c:v>
                      </c:pt>
                      <c:pt idx="30">
                        <c:v>9.8378435920049759E-2</c:v>
                      </c:pt>
                      <c:pt idx="31">
                        <c:v>9.1527212712236489E-2</c:v>
                      </c:pt>
                      <c:pt idx="32">
                        <c:v>8.9568076356895274E-2</c:v>
                      </c:pt>
                      <c:pt idx="33">
                        <c:v>8.8141896091501984E-2</c:v>
                      </c:pt>
                      <c:pt idx="34">
                        <c:v>8.7076512628490838E-2</c:v>
                      </c:pt>
                      <c:pt idx="35">
                        <c:v>8.4726111887097486E-2</c:v>
                      </c:pt>
                      <c:pt idx="36">
                        <c:v>8.3905890485587442E-2</c:v>
                      </c:pt>
                      <c:pt idx="37">
                        <c:v>8.2442019237420158E-2</c:v>
                      </c:pt>
                      <c:pt idx="38">
                        <c:v>8.2338210495340111E-2</c:v>
                      </c:pt>
                      <c:pt idx="39">
                        <c:v>8.2308052436056808E-2</c:v>
                      </c:pt>
                      <c:pt idx="40">
                        <c:v>8.2289893094335848E-2</c:v>
                      </c:pt>
                      <c:pt idx="41">
                        <c:v>8.2284617624646186E-2</c:v>
                      </c:pt>
                      <c:pt idx="42">
                        <c:v>8.2282483646810428E-2</c:v>
                      </c:pt>
                      <c:pt idx="43">
                        <c:v>8.2280144967781049E-2</c:v>
                      </c:pt>
                      <c:pt idx="44">
                        <c:v>8.2279735871726406E-2</c:v>
                      </c:pt>
                      <c:pt idx="45">
                        <c:v>8.2279664310144857E-2</c:v>
                      </c:pt>
                      <c:pt idx="46">
                        <c:v>8.2279651792155822E-2</c:v>
                      </c:pt>
                      <c:pt idx="47">
                        <c:v>8.2279649602432711E-2</c:v>
                      </c:pt>
                      <c:pt idx="48">
                        <c:v>8.2279649219392972E-2</c:v>
                      </c:pt>
                      <c:pt idx="49">
                        <c:v>8.227964915238932E-2</c:v>
                      </c:pt>
                      <c:pt idx="50">
                        <c:v>8.2279649140668626E-2</c:v>
                      </c:pt>
                      <c:pt idx="51">
                        <c:v>8.2279649138618377E-2</c:v>
                      </c:pt>
                      <c:pt idx="52">
                        <c:v>8.2279649138259733E-2</c:v>
                      </c:pt>
                      <c:pt idx="53">
                        <c:v>8.2279649138196992E-2</c:v>
                      </c:pt>
                      <c:pt idx="54">
                        <c:v>8.2279649138186028E-2</c:v>
                      </c:pt>
                      <c:pt idx="55">
                        <c:v>8.2279649138184113E-2</c:v>
                      </c:pt>
                      <c:pt idx="56">
                        <c:v>8.2279649138183766E-2</c:v>
                      </c:pt>
                      <c:pt idx="57">
                        <c:v>8.2279649138183711E-2</c:v>
                      </c:pt>
                      <c:pt idx="58">
                        <c:v>8.2279649138183697E-2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E2F-41E9-9322-400A07678E26}"/>
                  </c:ext>
                </c:extLst>
              </c15:ser>
            </c15:filteredScatterSeries>
            <c15:filteredScatterSeries>
              <c15:ser>
                <c:idx val="6"/>
                <c:order val="13"/>
                <c:tx>
                  <c:v>Mill Creek #1 Fit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'[1]Mill Creek'!$R$20:$R$67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1E-4</c:v>
                      </c:pt>
                      <c:pt idx="1">
                        <c:v>1E-3</c:v>
                      </c:pt>
                      <c:pt idx="2">
                        <c:v>4.0000000000000001E-3</c:v>
                      </c:pt>
                      <c:pt idx="3">
                        <c:v>8.0000000000000002E-3</c:v>
                      </c:pt>
                      <c:pt idx="4">
                        <c:v>0.01</c:v>
                      </c:pt>
                      <c:pt idx="5">
                        <c:v>0.02</c:v>
                      </c:pt>
                      <c:pt idx="6">
                        <c:v>0.03</c:v>
                      </c:pt>
                      <c:pt idx="7">
                        <c:v>0.04</c:v>
                      </c:pt>
                      <c:pt idx="8">
                        <c:v>0.08</c:v>
                      </c:pt>
                      <c:pt idx="9">
                        <c:v>0.1</c:v>
                      </c:pt>
                      <c:pt idx="10">
                        <c:v>0.2</c:v>
                      </c:pt>
                      <c:pt idx="11">
                        <c:v>0.4</c:v>
                      </c:pt>
                      <c:pt idx="12">
                        <c:v>0.6</c:v>
                      </c:pt>
                      <c:pt idx="13">
                        <c:v>0.8</c:v>
                      </c:pt>
                      <c:pt idx="14">
                        <c:v>1</c:v>
                      </c:pt>
                      <c:pt idx="15">
                        <c:v>1.1000000000000001</c:v>
                      </c:pt>
                      <c:pt idx="16">
                        <c:v>1.5</c:v>
                      </c:pt>
                      <c:pt idx="17">
                        <c:v>1.7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5</c:v>
                      </c:pt>
                      <c:pt idx="21">
                        <c:v>8</c:v>
                      </c:pt>
                      <c:pt idx="22">
                        <c:v>10</c:v>
                      </c:pt>
                      <c:pt idx="23">
                        <c:v>13</c:v>
                      </c:pt>
                      <c:pt idx="24">
                        <c:v>17</c:v>
                      </c:pt>
                      <c:pt idx="25">
                        <c:v>20</c:v>
                      </c:pt>
                      <c:pt idx="26">
                        <c:v>50</c:v>
                      </c:pt>
                      <c:pt idx="27">
                        <c:v>75</c:v>
                      </c:pt>
                      <c:pt idx="28">
                        <c:v>100</c:v>
                      </c:pt>
                      <c:pt idx="29">
                        <c:v>150</c:v>
                      </c:pt>
                      <c:pt idx="30">
                        <c:v>200</c:v>
                      </c:pt>
                      <c:pt idx="31">
                        <c:v>250</c:v>
                      </c:pt>
                      <c:pt idx="32">
                        <c:v>500</c:v>
                      </c:pt>
                      <c:pt idx="33">
                        <c:v>1000</c:v>
                      </c:pt>
                      <c:pt idx="34">
                        <c:v>2000</c:v>
                      </c:pt>
                      <c:pt idx="35">
                        <c:v>4000</c:v>
                      </c:pt>
                      <c:pt idx="36">
                        <c:v>8000</c:v>
                      </c:pt>
                      <c:pt idx="37">
                        <c:v>16000</c:v>
                      </c:pt>
                      <c:pt idx="38">
                        <c:v>32000</c:v>
                      </c:pt>
                      <c:pt idx="39">
                        <c:v>64000</c:v>
                      </c:pt>
                      <c:pt idx="40">
                        <c:v>128000</c:v>
                      </c:pt>
                      <c:pt idx="41">
                        <c:v>256000</c:v>
                      </c:pt>
                      <c:pt idx="42">
                        <c:v>512000</c:v>
                      </c:pt>
                      <c:pt idx="43">
                        <c:v>1024000</c:v>
                      </c:pt>
                      <c:pt idx="44">
                        <c:v>2024000</c:v>
                      </c:pt>
                      <c:pt idx="45">
                        <c:v>4048000</c:v>
                      </c:pt>
                      <c:pt idx="46">
                        <c:v>8096000</c:v>
                      </c:pt>
                      <c:pt idx="47">
                        <c:v>16192000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'[1]Mill Creek'!$S$20:$S$67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0.37850277301495211</c:v>
                      </c:pt>
                      <c:pt idx="1">
                        <c:v>0.37850277152463818</c:v>
                      </c:pt>
                      <c:pt idx="2">
                        <c:v>0.37850269205646647</c:v>
                      </c:pt>
                      <c:pt idx="3">
                        <c:v>0.37850217669091313</c:v>
                      </c:pt>
                      <c:pt idx="4">
                        <c:v>0.37850163888746663</c:v>
                      </c:pt>
                      <c:pt idx="5">
                        <c:v>0.37849441964716091</c:v>
                      </c:pt>
                      <c:pt idx="6">
                        <c:v>0.37847591242446438</c:v>
                      </c:pt>
                      <c:pt idx="7">
                        <c:v>0.37844125813703217</c:v>
                      </c:pt>
                      <c:pt idx="8">
                        <c:v>0.37805039067002266</c:v>
                      </c:pt>
                      <c:pt idx="9">
                        <c:v>0.37764381757824866</c:v>
                      </c:pt>
                      <c:pt idx="10">
                        <c:v>0.37231244106504763</c:v>
                      </c:pt>
                      <c:pt idx="11">
                        <c:v>0.33909473909089605</c:v>
                      </c:pt>
                      <c:pt idx="12">
                        <c:v>0.28381649362720751</c:v>
                      </c:pt>
                      <c:pt idx="13">
                        <c:v>0.22962658180093326</c:v>
                      </c:pt>
                      <c:pt idx="14">
                        <c:v>0.18787583589251289</c:v>
                      </c:pt>
                      <c:pt idx="15">
                        <c:v>0.17174785634249437</c:v>
                      </c:pt>
                      <c:pt idx="16">
                        <c:v>0.12947940849629874</c:v>
                      </c:pt>
                      <c:pt idx="17">
                        <c:v>0.11688865612164953</c:v>
                      </c:pt>
                      <c:pt idx="18">
                        <c:v>0.1038549597523882</c:v>
                      </c:pt>
                      <c:pt idx="19">
                        <c:v>8.3522956139984506E-2</c:v>
                      </c:pt>
                      <c:pt idx="20">
                        <c:v>7.2203385338053691E-2</c:v>
                      </c:pt>
                      <c:pt idx="21">
                        <c:v>6.8046800268997759E-2</c:v>
                      </c:pt>
                      <c:pt idx="22">
                        <c:v>6.7041851564212246E-2</c:v>
                      </c:pt>
                      <c:pt idx="23">
                        <c:v>6.6290919821358457E-2</c:v>
                      </c:pt>
                      <c:pt idx="24">
                        <c:v>6.582441559258341E-2</c:v>
                      </c:pt>
                      <c:pt idx="25">
                        <c:v>6.5637175072783438E-2</c:v>
                      </c:pt>
                      <c:pt idx="26">
                        <c:v>6.5206901021718111E-2</c:v>
                      </c:pt>
                      <c:pt idx="27">
                        <c:v>6.5157028765649591E-2</c:v>
                      </c:pt>
                      <c:pt idx="28">
                        <c:v>6.5138809106065426E-2</c:v>
                      </c:pt>
                      <c:pt idx="29">
                        <c:v>6.5125267230081635E-2</c:v>
                      </c:pt>
                      <c:pt idx="30">
                        <c:v>6.5120320034801615E-2</c:v>
                      </c:pt>
                      <c:pt idx="31">
                        <c:v>6.5117957924112554E-2</c:v>
                      </c:pt>
                      <c:pt idx="32">
                        <c:v>6.511465830563383E-2</c:v>
                      </c:pt>
                      <c:pt idx="33">
                        <c:v>6.5113762359307423E-2</c:v>
                      </c:pt>
                      <c:pt idx="34">
                        <c:v>6.5113519082757421E-2</c:v>
                      </c:pt>
                      <c:pt idx="35">
                        <c:v>6.5113453025809773E-2</c:v>
                      </c:pt>
                      <c:pt idx="36">
                        <c:v>6.5113435089348859E-2</c:v>
                      </c:pt>
                      <c:pt idx="37">
                        <c:v>6.5113430219056759E-2</c:v>
                      </c:pt>
                      <c:pt idx="38">
                        <c:v>6.5113428896625025E-2</c:v>
                      </c:pt>
                      <c:pt idx="39">
                        <c:v>6.5113428537544774E-2</c:v>
                      </c:pt>
                      <c:pt idx="40">
                        <c:v>6.5113428440043614E-2</c:v>
                      </c:pt>
                      <c:pt idx="41">
                        <c:v>6.511342841356911E-2</c:v>
                      </c:pt>
                      <c:pt idx="42">
                        <c:v>6.5113428406380472E-2</c:v>
                      </c:pt>
                      <c:pt idx="43">
                        <c:v>6.5113428404428547E-2</c:v>
                      </c:pt>
                      <c:pt idx="44">
                        <c:v>6.5113428403902968E-2</c:v>
                      </c:pt>
                      <c:pt idx="45">
                        <c:v>6.5113428403755821E-2</c:v>
                      </c:pt>
                      <c:pt idx="46">
                        <c:v>6.5113428403715867E-2</c:v>
                      </c:pt>
                      <c:pt idx="47">
                        <c:v>6.5113428403705015E-2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E2F-41E9-9322-400A07678E26}"/>
                  </c:ext>
                </c:extLst>
              </c15:ser>
            </c15:filteredScatterSeries>
            <c15:filteredScatterSeries>
              <c15:ser>
                <c:idx val="7"/>
                <c:order val="14"/>
                <c:tx>
                  <c:v>Mill Creek #2 Fit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'[1]Mill Creek'!$U$20:$U$66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9.9999999999999995E-7</c:v>
                      </c:pt>
                      <c:pt idx="1">
                        <c:v>1.0000000000000001E-5</c:v>
                      </c:pt>
                      <c:pt idx="2">
                        <c:v>5.0000000000000002E-5</c:v>
                      </c:pt>
                      <c:pt idx="3">
                        <c:v>1E-4</c:v>
                      </c:pt>
                      <c:pt idx="4">
                        <c:v>1E-3</c:v>
                      </c:pt>
                      <c:pt idx="5">
                        <c:v>4.0000000000000001E-3</c:v>
                      </c:pt>
                      <c:pt idx="6">
                        <c:v>8.0000000000000002E-3</c:v>
                      </c:pt>
                      <c:pt idx="7">
                        <c:v>0.01</c:v>
                      </c:pt>
                      <c:pt idx="8">
                        <c:v>0.02</c:v>
                      </c:pt>
                      <c:pt idx="9">
                        <c:v>0.03</c:v>
                      </c:pt>
                      <c:pt idx="10">
                        <c:v>0.04</c:v>
                      </c:pt>
                      <c:pt idx="11">
                        <c:v>0.08</c:v>
                      </c:pt>
                      <c:pt idx="12">
                        <c:v>0.1</c:v>
                      </c:pt>
                      <c:pt idx="13">
                        <c:v>0.2</c:v>
                      </c:pt>
                      <c:pt idx="14">
                        <c:v>0.4</c:v>
                      </c:pt>
                      <c:pt idx="15">
                        <c:v>0.6</c:v>
                      </c:pt>
                      <c:pt idx="16">
                        <c:v>0.8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8</c:v>
                      </c:pt>
                      <c:pt idx="21">
                        <c:v>10</c:v>
                      </c:pt>
                      <c:pt idx="22">
                        <c:v>13</c:v>
                      </c:pt>
                      <c:pt idx="23">
                        <c:v>17</c:v>
                      </c:pt>
                      <c:pt idx="24">
                        <c:v>20</c:v>
                      </c:pt>
                      <c:pt idx="25">
                        <c:v>50</c:v>
                      </c:pt>
                      <c:pt idx="26">
                        <c:v>75</c:v>
                      </c:pt>
                      <c:pt idx="27">
                        <c:v>100</c:v>
                      </c:pt>
                      <c:pt idx="28">
                        <c:v>150</c:v>
                      </c:pt>
                      <c:pt idx="29">
                        <c:v>200</c:v>
                      </c:pt>
                      <c:pt idx="30">
                        <c:v>250</c:v>
                      </c:pt>
                      <c:pt idx="31">
                        <c:v>500</c:v>
                      </c:pt>
                      <c:pt idx="32">
                        <c:v>1000</c:v>
                      </c:pt>
                      <c:pt idx="33">
                        <c:v>2000</c:v>
                      </c:pt>
                      <c:pt idx="34">
                        <c:v>4000</c:v>
                      </c:pt>
                      <c:pt idx="35">
                        <c:v>8000</c:v>
                      </c:pt>
                      <c:pt idx="36">
                        <c:v>16000</c:v>
                      </c:pt>
                      <c:pt idx="37">
                        <c:v>32000</c:v>
                      </c:pt>
                      <c:pt idx="38">
                        <c:v>64000</c:v>
                      </c:pt>
                      <c:pt idx="39">
                        <c:v>128000</c:v>
                      </c:pt>
                      <c:pt idx="40">
                        <c:v>256000</c:v>
                      </c:pt>
                      <c:pt idx="41">
                        <c:v>512000</c:v>
                      </c:pt>
                      <c:pt idx="42">
                        <c:v>1024000</c:v>
                      </c:pt>
                      <c:pt idx="43">
                        <c:v>2024000</c:v>
                      </c:pt>
                      <c:pt idx="44">
                        <c:v>4048000</c:v>
                      </c:pt>
                      <c:pt idx="45">
                        <c:v>8096000</c:v>
                      </c:pt>
                      <c:pt idx="46">
                        <c:v>16192000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'[1]Mill Creek'!$V$20:$V$66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0.33347417490999554</c:v>
                      </c:pt>
                      <c:pt idx="1">
                        <c:v>0.33347417490999398</c:v>
                      </c:pt>
                      <c:pt idx="2">
                        <c:v>0.33347417490982534</c:v>
                      </c:pt>
                      <c:pt idx="3">
                        <c:v>0.33347417490868181</c:v>
                      </c:pt>
                      <c:pt idx="4">
                        <c:v>0.33347417374338673</c:v>
                      </c:pt>
                      <c:pt idx="5">
                        <c:v>0.33347410539817579</c:v>
                      </c:pt>
                      <c:pt idx="6">
                        <c:v>0.33347363834232169</c:v>
                      </c:pt>
                      <c:pt idx="7">
                        <c:v>0.33347313891851704</c:v>
                      </c:pt>
                      <c:pt idx="8">
                        <c:v>0.33346617824423974</c:v>
                      </c:pt>
                      <c:pt idx="9">
                        <c:v>0.33344774686200918</c:v>
                      </c:pt>
                      <c:pt idx="10">
                        <c:v>0.33341246321545659</c:v>
                      </c:pt>
                      <c:pt idx="11">
                        <c:v>0.33299873063533447</c:v>
                      </c:pt>
                      <c:pt idx="12">
                        <c:v>0.33255807712188379</c:v>
                      </c:pt>
                      <c:pt idx="13">
                        <c:v>0.3265986103410411</c:v>
                      </c:pt>
                      <c:pt idx="14">
                        <c:v>0.28963804510154156</c:v>
                      </c:pt>
                      <c:pt idx="15">
                        <c:v>0.23325422057011116</c:v>
                      </c:pt>
                      <c:pt idx="16">
                        <c:v>0.18412888341871519</c:v>
                      </c:pt>
                      <c:pt idx="17">
                        <c:v>0.14976088823037376</c:v>
                      </c:pt>
                      <c:pt idx="18">
                        <c:v>7.4265670893300745E-2</c:v>
                      </c:pt>
                      <c:pt idx="19">
                        <c:v>6.6966380236142042E-2</c:v>
                      </c:pt>
                      <c:pt idx="20">
                        <c:v>6.4383105426830914E-2</c:v>
                      </c:pt>
                      <c:pt idx="21">
                        <c:v>6.3774562352385641E-2</c:v>
                      </c:pt>
                      <c:pt idx="22">
                        <c:v>6.3327232591014554E-2</c:v>
                      </c:pt>
                      <c:pt idx="23">
                        <c:v>6.305429603119686E-2</c:v>
                      </c:pt>
                      <c:pt idx="24">
                        <c:v>6.2946389086904933E-2</c:v>
                      </c:pt>
                      <c:pt idx="25">
                        <c:v>6.2705308065000839E-2</c:v>
                      </c:pt>
                      <c:pt idx="26">
                        <c:v>6.2678769396836378E-2</c:v>
                      </c:pt>
                      <c:pt idx="27">
                        <c:v>6.2669306906120326E-2</c:v>
                      </c:pt>
                      <c:pt idx="28">
                        <c:v>6.2662430790382542E-2</c:v>
                      </c:pt>
                      <c:pt idx="29">
                        <c:v>6.2659979081166203E-2</c:v>
                      </c:pt>
                      <c:pt idx="30">
                        <c:v>6.2658828926048696E-2</c:v>
                      </c:pt>
                      <c:pt idx="31">
                        <c:v>6.2657264262301032E-2</c:v>
                      </c:pt>
                      <c:pt idx="32">
                        <c:v>6.2656858861843703E-2</c:v>
                      </c:pt>
                      <c:pt idx="33">
                        <c:v>6.2656753823602071E-2</c:v>
                      </c:pt>
                      <c:pt idx="34">
                        <c:v>6.2656726608457183E-2</c:v>
                      </c:pt>
                      <c:pt idx="35">
                        <c:v>6.2656719557081408E-2</c:v>
                      </c:pt>
                      <c:pt idx="36">
                        <c:v>6.2656717730087644E-2</c:v>
                      </c:pt>
                      <c:pt idx="37">
                        <c:v>6.2656717256718134E-2</c:v>
                      </c:pt>
                      <c:pt idx="38">
                        <c:v>6.2656717134069284E-2</c:v>
                      </c:pt>
                      <c:pt idx="39">
                        <c:v>6.2656717102291273E-2</c:v>
                      </c:pt>
                      <c:pt idx="40">
                        <c:v>6.2656717094057679E-2</c:v>
                      </c:pt>
                      <c:pt idx="41">
                        <c:v>6.2656717091924372E-2</c:v>
                      </c:pt>
                      <c:pt idx="42">
                        <c:v>6.2656717091371633E-2</c:v>
                      </c:pt>
                      <c:pt idx="43">
                        <c:v>6.2656717091229594E-2</c:v>
                      </c:pt>
                      <c:pt idx="44">
                        <c:v>6.2656717091191624E-2</c:v>
                      </c:pt>
                      <c:pt idx="45">
                        <c:v>6.2656717091181785E-2</c:v>
                      </c:pt>
                      <c:pt idx="46">
                        <c:v>6.2656717091179231E-2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E2F-41E9-9322-400A07678E26}"/>
                  </c:ext>
                </c:extLst>
              </c15:ser>
            </c15:filteredScatterSeries>
            <c15:filteredScatterSeries>
              <c15:ser>
                <c:idx val="8"/>
                <c:order val="15"/>
                <c:tx>
                  <c:v>Ottawa Sand Fit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'[1]Ottawa Sand'!$N$20:$N$63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1E-4</c:v>
                      </c:pt>
                      <c:pt idx="1">
                        <c:v>1E-3</c:v>
                      </c:pt>
                      <c:pt idx="2">
                        <c:v>4.0000000000000001E-3</c:v>
                      </c:pt>
                      <c:pt idx="3">
                        <c:v>8.0000000000000002E-3</c:v>
                      </c:pt>
                      <c:pt idx="4">
                        <c:v>0.01</c:v>
                      </c:pt>
                      <c:pt idx="5">
                        <c:v>0.02</c:v>
                      </c:pt>
                      <c:pt idx="6">
                        <c:v>0.03</c:v>
                      </c:pt>
                      <c:pt idx="7">
                        <c:v>0.04</c:v>
                      </c:pt>
                      <c:pt idx="8">
                        <c:v>0.08</c:v>
                      </c:pt>
                      <c:pt idx="9">
                        <c:v>0.1</c:v>
                      </c:pt>
                      <c:pt idx="10">
                        <c:v>0.2</c:v>
                      </c:pt>
                      <c:pt idx="11">
                        <c:v>0.4</c:v>
                      </c:pt>
                      <c:pt idx="12">
                        <c:v>0.6</c:v>
                      </c:pt>
                      <c:pt idx="13">
                        <c:v>0.8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8</c:v>
                      </c:pt>
                      <c:pt idx="18">
                        <c:v>10</c:v>
                      </c:pt>
                      <c:pt idx="19">
                        <c:v>13</c:v>
                      </c:pt>
                      <c:pt idx="20">
                        <c:v>17</c:v>
                      </c:pt>
                      <c:pt idx="21">
                        <c:v>20</c:v>
                      </c:pt>
                      <c:pt idx="22">
                        <c:v>50</c:v>
                      </c:pt>
                      <c:pt idx="23">
                        <c:v>75</c:v>
                      </c:pt>
                      <c:pt idx="24">
                        <c:v>100</c:v>
                      </c:pt>
                      <c:pt idx="25">
                        <c:v>150</c:v>
                      </c:pt>
                      <c:pt idx="26">
                        <c:v>200</c:v>
                      </c:pt>
                      <c:pt idx="27">
                        <c:v>250</c:v>
                      </c:pt>
                      <c:pt idx="28">
                        <c:v>500</c:v>
                      </c:pt>
                      <c:pt idx="29">
                        <c:v>1000</c:v>
                      </c:pt>
                      <c:pt idx="30">
                        <c:v>2000</c:v>
                      </c:pt>
                      <c:pt idx="31">
                        <c:v>4000</c:v>
                      </c:pt>
                      <c:pt idx="32">
                        <c:v>8000</c:v>
                      </c:pt>
                      <c:pt idx="33">
                        <c:v>16000</c:v>
                      </c:pt>
                      <c:pt idx="34">
                        <c:v>32000</c:v>
                      </c:pt>
                      <c:pt idx="35">
                        <c:v>64000</c:v>
                      </c:pt>
                      <c:pt idx="36">
                        <c:v>128000</c:v>
                      </c:pt>
                      <c:pt idx="37">
                        <c:v>256000</c:v>
                      </c:pt>
                      <c:pt idx="38">
                        <c:v>512000</c:v>
                      </c:pt>
                      <c:pt idx="39">
                        <c:v>1024000</c:v>
                      </c:pt>
                      <c:pt idx="40">
                        <c:v>2024000</c:v>
                      </c:pt>
                      <c:pt idx="41">
                        <c:v>4048000</c:v>
                      </c:pt>
                      <c:pt idx="42">
                        <c:v>8096000</c:v>
                      </c:pt>
                      <c:pt idx="43">
                        <c:v>16192000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'[1]Ottawa Sand'!$O$20:$O$63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0.35844568722451547</c:v>
                      </c:pt>
                      <c:pt idx="1">
                        <c:v>0.35844568722229209</c:v>
                      </c:pt>
                      <c:pt idx="2">
                        <c:v>0.35844568700031298</c:v>
                      </c:pt>
                      <c:pt idx="3">
                        <c:v>0.3584456849736346</c:v>
                      </c:pt>
                      <c:pt idx="4">
                        <c:v>0.3584456824948406</c:v>
                      </c:pt>
                      <c:pt idx="5">
                        <c:v>0.35844563974114063</c:v>
                      </c:pt>
                      <c:pt idx="6">
                        <c:v>0.35844550420208177</c:v>
                      </c:pt>
                      <c:pt idx="7">
                        <c:v>0.35844521051786776</c:v>
                      </c:pt>
                      <c:pt idx="8">
                        <c:v>0.35844090142009172</c:v>
                      </c:pt>
                      <c:pt idx="9">
                        <c:v>0.35843563121593952</c:v>
                      </c:pt>
                      <c:pt idx="10">
                        <c:v>0.35834476237660601</c:v>
                      </c:pt>
                      <c:pt idx="11">
                        <c:v>0.35743567271984239</c:v>
                      </c:pt>
                      <c:pt idx="12">
                        <c:v>0.35459138857709033</c:v>
                      </c:pt>
                      <c:pt idx="13">
                        <c:v>0.34861823574572665</c:v>
                      </c:pt>
                      <c:pt idx="14">
                        <c:v>0.33854306975433646</c:v>
                      </c:pt>
                      <c:pt idx="15">
                        <c:v>0.133933750132811</c:v>
                      </c:pt>
                      <c:pt idx="16">
                        <c:v>5.3892810654127446E-2</c:v>
                      </c:pt>
                      <c:pt idx="17">
                        <c:v>2.5448975240780627E-2</c:v>
                      </c:pt>
                      <c:pt idx="18">
                        <c:v>1.9425097623246783E-2</c:v>
                      </c:pt>
                      <c:pt idx="19">
                        <c:v>1.5351900618581009E-2</c:v>
                      </c:pt>
                      <c:pt idx="20">
                        <c:v>1.3096075967018986E-2</c:v>
                      </c:pt>
                      <c:pt idx="21">
                        <c:v>1.2275576360692932E-2</c:v>
                      </c:pt>
                      <c:pt idx="22">
                        <c:v>1.0701226087939365E-2</c:v>
                      </c:pt>
                      <c:pt idx="23">
                        <c:v>1.057188595990281E-2</c:v>
                      </c:pt>
                      <c:pt idx="24">
                        <c:v>1.0531665739122311E-2</c:v>
                      </c:pt>
                      <c:pt idx="25">
                        <c:v>1.050589877890524E-2</c:v>
                      </c:pt>
                      <c:pt idx="26">
                        <c:v>1.0497886295790012E-2</c:v>
                      </c:pt>
                      <c:pt idx="27">
                        <c:v>1.0494481921460116E-2</c:v>
                      </c:pt>
                      <c:pt idx="28">
                        <c:v>1.0490478747729067E-2</c:v>
                      </c:pt>
                      <c:pt idx="29">
                        <c:v>1.0489681259645394E-2</c:v>
                      </c:pt>
                      <c:pt idx="30">
                        <c:v>1.0489522388900921E-2</c:v>
                      </c:pt>
                      <c:pt idx="31">
                        <c:v>1.0489490739633981E-2</c:v>
                      </c:pt>
                      <c:pt idx="32">
                        <c:v>1.0489484434658825E-2</c:v>
                      </c:pt>
                      <c:pt idx="33">
                        <c:v>1.0489483178619884E-2</c:v>
                      </c:pt>
                      <c:pt idx="34">
                        <c:v>1.0489482928399418E-2</c:v>
                      </c:pt>
                      <c:pt idx="35">
                        <c:v>1.0489482878552014E-2</c:v>
                      </c:pt>
                      <c:pt idx="36">
                        <c:v>1.0489482868621716E-2</c:v>
                      </c:pt>
                      <c:pt idx="37">
                        <c:v>1.0489482866643461E-2</c:v>
                      </c:pt>
                      <c:pt idx="38">
                        <c:v>1.0489482866249365E-2</c:v>
                      </c:pt>
                      <c:pt idx="39">
                        <c:v>1.0489482866170857E-2</c:v>
                      </c:pt>
                      <c:pt idx="40">
                        <c:v>1.0489482866155324E-2</c:v>
                      </c:pt>
                      <c:pt idx="41">
                        <c:v>1.0489482866152122E-2</c:v>
                      </c:pt>
                      <c:pt idx="42">
                        <c:v>1.0489482866151483E-2</c:v>
                      </c:pt>
                      <c:pt idx="43">
                        <c:v>1.0489482866151357E-2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E2F-41E9-9322-400A07678E26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Grand River #1 Fit</c:v>
                </c:tx>
                <c:spPr>
                  <a:ln w="12700" cap="flat" cmpd="sng" algn="ctr">
                    <a:solidFill>
                      <a:schemeClr val="accent5"/>
                    </a:solidFill>
                    <a:prstDash val="solid"/>
                    <a:miter lim="800000"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'[1]Grand River'!$R$20:$R$63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1E-4</c:v>
                      </c:pt>
                      <c:pt idx="1">
                        <c:v>1E-3</c:v>
                      </c:pt>
                      <c:pt idx="2">
                        <c:v>4.0000000000000001E-3</c:v>
                      </c:pt>
                      <c:pt idx="3">
                        <c:v>8.0000000000000002E-3</c:v>
                      </c:pt>
                      <c:pt idx="4">
                        <c:v>0.01</c:v>
                      </c:pt>
                      <c:pt idx="5">
                        <c:v>0.02</c:v>
                      </c:pt>
                      <c:pt idx="6">
                        <c:v>0.03</c:v>
                      </c:pt>
                      <c:pt idx="7">
                        <c:v>0.04</c:v>
                      </c:pt>
                      <c:pt idx="8">
                        <c:v>0.08</c:v>
                      </c:pt>
                      <c:pt idx="9">
                        <c:v>0.1</c:v>
                      </c:pt>
                      <c:pt idx="10">
                        <c:v>0.2</c:v>
                      </c:pt>
                      <c:pt idx="11">
                        <c:v>0.4</c:v>
                      </c:pt>
                      <c:pt idx="12">
                        <c:v>0.6</c:v>
                      </c:pt>
                      <c:pt idx="13">
                        <c:v>0.8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8</c:v>
                      </c:pt>
                      <c:pt idx="18">
                        <c:v>10</c:v>
                      </c:pt>
                      <c:pt idx="19">
                        <c:v>13</c:v>
                      </c:pt>
                      <c:pt idx="20">
                        <c:v>17</c:v>
                      </c:pt>
                      <c:pt idx="21">
                        <c:v>20</c:v>
                      </c:pt>
                      <c:pt idx="22">
                        <c:v>50</c:v>
                      </c:pt>
                      <c:pt idx="23">
                        <c:v>75</c:v>
                      </c:pt>
                      <c:pt idx="24">
                        <c:v>100</c:v>
                      </c:pt>
                      <c:pt idx="25">
                        <c:v>150</c:v>
                      </c:pt>
                      <c:pt idx="26">
                        <c:v>200</c:v>
                      </c:pt>
                      <c:pt idx="27">
                        <c:v>250</c:v>
                      </c:pt>
                      <c:pt idx="28">
                        <c:v>500</c:v>
                      </c:pt>
                      <c:pt idx="29">
                        <c:v>1000</c:v>
                      </c:pt>
                      <c:pt idx="30">
                        <c:v>2000</c:v>
                      </c:pt>
                      <c:pt idx="31">
                        <c:v>4000</c:v>
                      </c:pt>
                      <c:pt idx="32">
                        <c:v>8000</c:v>
                      </c:pt>
                      <c:pt idx="33">
                        <c:v>16000</c:v>
                      </c:pt>
                      <c:pt idx="34">
                        <c:v>32000</c:v>
                      </c:pt>
                      <c:pt idx="35">
                        <c:v>64000</c:v>
                      </c:pt>
                      <c:pt idx="36">
                        <c:v>128000</c:v>
                      </c:pt>
                      <c:pt idx="37">
                        <c:v>256000</c:v>
                      </c:pt>
                      <c:pt idx="38">
                        <c:v>512000</c:v>
                      </c:pt>
                      <c:pt idx="39">
                        <c:v>1024000</c:v>
                      </c:pt>
                      <c:pt idx="40">
                        <c:v>2024000</c:v>
                      </c:pt>
                      <c:pt idx="41">
                        <c:v>4048000</c:v>
                      </c:pt>
                      <c:pt idx="42">
                        <c:v>8096000</c:v>
                      </c:pt>
                      <c:pt idx="43">
                        <c:v>16192000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'[1]Grand River'!$S$20:$S$63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0.35694536416438954</c:v>
                      </c:pt>
                      <c:pt idx="1">
                        <c:v>0.356945363951995</c:v>
                      </c:pt>
                      <c:pt idx="2">
                        <c:v>0.35694534781588216</c:v>
                      </c:pt>
                      <c:pt idx="3">
                        <c:v>0.35694522078360513</c:v>
                      </c:pt>
                      <c:pt idx="4">
                        <c:v>0.35694507571333117</c:v>
                      </c:pt>
                      <c:pt idx="5">
                        <c:v>0.356942834414817</c:v>
                      </c:pt>
                      <c:pt idx="6">
                        <c:v>0.35693635487559427</c:v>
                      </c:pt>
                      <c:pt idx="7">
                        <c:v>0.35692317964557291</c:v>
                      </c:pt>
                      <c:pt idx="8">
                        <c:v>0.35675094655459816</c:v>
                      </c:pt>
                      <c:pt idx="9">
                        <c:v>0.35655457064219187</c:v>
                      </c:pt>
                      <c:pt idx="10">
                        <c:v>0.35356243326925496</c:v>
                      </c:pt>
                      <c:pt idx="11">
                        <c:v>0.33028326799007629</c:v>
                      </c:pt>
                      <c:pt idx="12">
                        <c:v>0.28315601339440533</c:v>
                      </c:pt>
                      <c:pt idx="13">
                        <c:v>0.23068389906007264</c:v>
                      </c:pt>
                      <c:pt idx="14">
                        <c:v>0.18798489483030789</c:v>
                      </c:pt>
                      <c:pt idx="15">
                        <c:v>8.5376144216078961E-2</c:v>
                      </c:pt>
                      <c:pt idx="16">
                        <c:v>7.6312962405812285E-2</c:v>
                      </c:pt>
                      <c:pt idx="17">
                        <c:v>7.3378774051456722E-2</c:v>
                      </c:pt>
                      <c:pt idx="18">
                        <c:v>7.2733478717251554E-2</c:v>
                      </c:pt>
                      <c:pt idx="19">
                        <c:v>7.227958068062551E-2</c:v>
                      </c:pt>
                      <c:pt idx="20">
                        <c:v>7.2015812825369244E-2</c:v>
                      </c:pt>
                      <c:pt idx="21">
                        <c:v>7.1915728027652559E-2</c:v>
                      </c:pt>
                      <c:pt idx="22">
                        <c:v>7.1708340794682621E-2</c:v>
                      </c:pt>
                      <c:pt idx="23">
                        <c:v>7.1688523547071697E-2</c:v>
                      </c:pt>
                      <c:pt idx="24">
                        <c:v>7.1681911185766028E-2</c:v>
                      </c:pt>
                      <c:pt idx="25">
                        <c:v>7.1677391953853989E-2</c:v>
                      </c:pt>
                      <c:pt idx="26">
                        <c:v>7.167588403701286E-2</c:v>
                      </c:pt>
                      <c:pt idx="27">
                        <c:v>7.1675209833702722E-2</c:v>
                      </c:pt>
                      <c:pt idx="28">
                        <c:v>7.1674355826817249E-2</c:v>
                      </c:pt>
                      <c:pt idx="29">
                        <c:v>7.1674161074795906E-2</c:v>
                      </c:pt>
                      <c:pt idx="30">
                        <c:v>7.1674116662566706E-2</c:v>
                      </c:pt>
                      <c:pt idx="31">
                        <c:v>7.1674106534578882E-2</c:v>
                      </c:pt>
                      <c:pt idx="32">
                        <c:v>7.1674104224941665E-2</c:v>
                      </c:pt>
                      <c:pt idx="33">
                        <c:v>7.1674103698240399E-2</c:v>
                      </c:pt>
                      <c:pt idx="34">
                        <c:v>7.1674103578128798E-2</c:v>
                      </c:pt>
                      <c:pt idx="35">
                        <c:v>7.1674103550737944E-2</c:v>
                      </c:pt>
                      <c:pt idx="36">
                        <c:v>7.1674103544491594E-2</c:v>
                      </c:pt>
                      <c:pt idx="37">
                        <c:v>7.167410354306715E-2</c:v>
                      </c:pt>
                      <c:pt idx="38">
                        <c:v>7.1674103542742312E-2</c:v>
                      </c:pt>
                      <c:pt idx="39">
                        <c:v>7.1674103542668233E-2</c:v>
                      </c:pt>
                      <c:pt idx="40">
                        <c:v>7.1674103542651468E-2</c:v>
                      </c:pt>
                      <c:pt idx="41">
                        <c:v>7.1674103542647513E-2</c:v>
                      </c:pt>
                      <c:pt idx="42">
                        <c:v>7.1674103542646611E-2</c:v>
                      </c:pt>
                      <c:pt idx="43">
                        <c:v>7.1674103542646403E-2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9E2F-41E9-9322-400A07678E26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Grand River #2</c:v>
                </c:tx>
                <c:spPr>
                  <a:ln w="12700" cap="flat" cmpd="sng" algn="ctr">
                    <a:solidFill>
                      <a:schemeClr val="accent3"/>
                    </a:solidFill>
                    <a:prstDash val="solid"/>
                    <a:miter lim="800000"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'[1]Grand River'!$U$20:$U$66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9.9999999999999995E-7</c:v>
                      </c:pt>
                      <c:pt idx="1">
                        <c:v>1.0000000000000001E-5</c:v>
                      </c:pt>
                      <c:pt idx="2">
                        <c:v>5.0000000000000002E-5</c:v>
                      </c:pt>
                      <c:pt idx="3">
                        <c:v>1E-4</c:v>
                      </c:pt>
                      <c:pt idx="4">
                        <c:v>1E-3</c:v>
                      </c:pt>
                      <c:pt idx="5">
                        <c:v>4.0000000000000001E-3</c:v>
                      </c:pt>
                      <c:pt idx="6">
                        <c:v>8.0000000000000002E-3</c:v>
                      </c:pt>
                      <c:pt idx="7">
                        <c:v>0.01</c:v>
                      </c:pt>
                      <c:pt idx="8">
                        <c:v>0.02</c:v>
                      </c:pt>
                      <c:pt idx="9">
                        <c:v>0.03</c:v>
                      </c:pt>
                      <c:pt idx="10">
                        <c:v>0.04</c:v>
                      </c:pt>
                      <c:pt idx="11">
                        <c:v>0.08</c:v>
                      </c:pt>
                      <c:pt idx="12">
                        <c:v>0.1</c:v>
                      </c:pt>
                      <c:pt idx="13">
                        <c:v>0.2</c:v>
                      </c:pt>
                      <c:pt idx="14">
                        <c:v>0.4</c:v>
                      </c:pt>
                      <c:pt idx="15">
                        <c:v>0.6</c:v>
                      </c:pt>
                      <c:pt idx="16">
                        <c:v>0.8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8</c:v>
                      </c:pt>
                      <c:pt idx="21">
                        <c:v>10</c:v>
                      </c:pt>
                      <c:pt idx="22">
                        <c:v>13</c:v>
                      </c:pt>
                      <c:pt idx="23">
                        <c:v>17</c:v>
                      </c:pt>
                      <c:pt idx="24">
                        <c:v>20</c:v>
                      </c:pt>
                      <c:pt idx="25">
                        <c:v>50</c:v>
                      </c:pt>
                      <c:pt idx="26">
                        <c:v>75</c:v>
                      </c:pt>
                      <c:pt idx="27">
                        <c:v>100</c:v>
                      </c:pt>
                      <c:pt idx="28">
                        <c:v>150</c:v>
                      </c:pt>
                      <c:pt idx="29">
                        <c:v>200</c:v>
                      </c:pt>
                      <c:pt idx="30">
                        <c:v>250</c:v>
                      </c:pt>
                      <c:pt idx="31">
                        <c:v>500</c:v>
                      </c:pt>
                      <c:pt idx="32">
                        <c:v>1000</c:v>
                      </c:pt>
                      <c:pt idx="33">
                        <c:v>2000</c:v>
                      </c:pt>
                      <c:pt idx="34">
                        <c:v>4000</c:v>
                      </c:pt>
                      <c:pt idx="35">
                        <c:v>8000</c:v>
                      </c:pt>
                      <c:pt idx="36">
                        <c:v>16000</c:v>
                      </c:pt>
                      <c:pt idx="37">
                        <c:v>32000</c:v>
                      </c:pt>
                      <c:pt idx="38">
                        <c:v>64000</c:v>
                      </c:pt>
                      <c:pt idx="39">
                        <c:v>128000</c:v>
                      </c:pt>
                      <c:pt idx="40">
                        <c:v>256000</c:v>
                      </c:pt>
                      <c:pt idx="41">
                        <c:v>512000</c:v>
                      </c:pt>
                      <c:pt idx="42">
                        <c:v>1024000</c:v>
                      </c:pt>
                      <c:pt idx="43">
                        <c:v>2024000</c:v>
                      </c:pt>
                      <c:pt idx="44">
                        <c:v>4048000</c:v>
                      </c:pt>
                      <c:pt idx="45">
                        <c:v>8096000</c:v>
                      </c:pt>
                      <c:pt idx="46">
                        <c:v>16192000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'[1]Grand River'!$V$20:$V$66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0.3642217271847199</c:v>
                      </c:pt>
                      <c:pt idx="1">
                        <c:v>0.36422172718471979</c:v>
                      </c:pt>
                      <c:pt idx="2">
                        <c:v>0.36422172718470658</c:v>
                      </c:pt>
                      <c:pt idx="3">
                        <c:v>0.36422172718461321</c:v>
                      </c:pt>
                      <c:pt idx="4">
                        <c:v>0.36422172707761369</c:v>
                      </c:pt>
                      <c:pt idx="5">
                        <c:v>0.36422172031480227</c:v>
                      </c:pt>
                      <c:pt idx="6">
                        <c:v>0.36422167216480816</c:v>
                      </c:pt>
                      <c:pt idx="7">
                        <c:v>0.36422161968585776</c:v>
                      </c:pt>
                      <c:pt idx="8">
                        <c:v>0.36422086624831929</c:v>
                      </c:pt>
                      <c:pt idx="9">
                        <c:v>0.3642188196736369</c:v>
                      </c:pt>
                      <c:pt idx="10">
                        <c:v>0.36421483225805373</c:v>
                      </c:pt>
                      <c:pt idx="11">
                        <c:v>0.36416651700080771</c:v>
                      </c:pt>
                      <c:pt idx="12">
                        <c:v>0.36411387789395511</c:v>
                      </c:pt>
                      <c:pt idx="13">
                        <c:v>0.36336042875546226</c:v>
                      </c:pt>
                      <c:pt idx="14">
                        <c:v>0.35747652591550694</c:v>
                      </c:pt>
                      <c:pt idx="15">
                        <c:v>0.34272829313863584</c:v>
                      </c:pt>
                      <c:pt idx="16">
                        <c:v>0.31825634224009758</c:v>
                      </c:pt>
                      <c:pt idx="17">
                        <c:v>0.28676963202385308</c:v>
                      </c:pt>
                      <c:pt idx="18">
                        <c:v>8.8405965369368081E-2</c:v>
                      </c:pt>
                      <c:pt idx="19">
                        <c:v>5.2927599535833966E-2</c:v>
                      </c:pt>
                      <c:pt idx="20">
                        <c:v>4.0095473428064986E-2</c:v>
                      </c:pt>
                      <c:pt idx="21">
                        <c:v>3.7102921392198618E-2</c:v>
                      </c:pt>
                      <c:pt idx="22">
                        <c:v>3.4926156296334297E-2</c:v>
                      </c:pt>
                      <c:pt idx="23">
                        <c:v>3.3615039443842427E-2</c:v>
                      </c:pt>
                      <c:pt idx="24">
                        <c:v>3.3102540551459857E-2</c:v>
                      </c:pt>
                      <c:pt idx="25">
                        <c:v>3.1982026813315377E-2</c:v>
                      </c:pt>
                      <c:pt idx="26">
                        <c:v>3.1863576606756365E-2</c:v>
                      </c:pt>
                      <c:pt idx="27">
                        <c:v>3.1822142275602185E-2</c:v>
                      </c:pt>
                      <c:pt idx="28">
                        <c:v>3.1792561890017938E-2</c:v>
                      </c:pt>
                      <c:pt idx="29">
                        <c:v>3.1782214661883593E-2</c:v>
                      </c:pt>
                      <c:pt idx="30">
                        <c:v>3.1777427356841081E-2</c:v>
                      </c:pt>
                      <c:pt idx="31">
                        <c:v>3.1771048224992743E-2</c:v>
                      </c:pt>
                      <c:pt idx="32">
                        <c:v>3.1769455197819083E-2</c:v>
                      </c:pt>
                      <c:pt idx="33">
                        <c:v>3.1769057379523583E-2</c:v>
                      </c:pt>
                      <c:pt idx="34">
                        <c:v>3.176895803445455E-2</c:v>
                      </c:pt>
                      <c:pt idx="35">
                        <c:v>3.176893322553339E-2</c:v>
                      </c:pt>
                      <c:pt idx="36">
                        <c:v>3.1768927030132101E-2</c:v>
                      </c:pt>
                      <c:pt idx="37">
                        <c:v>3.1768925482987147E-2</c:v>
                      </c:pt>
                      <c:pt idx="38">
                        <c:v>3.1768925096626786E-2</c:v>
                      </c:pt>
                      <c:pt idx="39">
                        <c:v>3.1768925000143042E-2</c:v>
                      </c:pt>
                      <c:pt idx="40">
                        <c:v>3.1768924976048669E-2</c:v>
                      </c:pt>
                      <c:pt idx="41">
                        <c:v>3.1768924970031705E-2</c:v>
                      </c:pt>
                      <c:pt idx="42">
                        <c:v>3.1768924968529122E-2</c:v>
                      </c:pt>
                      <c:pt idx="43">
                        <c:v>3.1768924968156871E-2</c:v>
                      </c:pt>
                      <c:pt idx="44">
                        <c:v>3.1768924968060927E-2</c:v>
                      </c:pt>
                      <c:pt idx="45">
                        <c:v>3.1768924968036967E-2</c:v>
                      </c:pt>
                      <c:pt idx="46">
                        <c:v>3.1768924968030986E-2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E2F-41E9-9322-400A07678E26}"/>
                  </c:ext>
                </c:extLst>
              </c15:ser>
            </c15:filteredScatterSeries>
          </c:ext>
        </c:extLst>
      </c:scatterChart>
      <c:valAx>
        <c:axId val="393783688"/>
        <c:scaling>
          <c:logBase val="10"/>
          <c:orientation val="minMax"/>
          <c:max val="100000"/>
          <c:min val="1.0000000000000003E-4"/>
        </c:scaling>
        <c:delete val="0"/>
        <c:axPos val="b"/>
        <c:majorGridlines>
          <c:spPr>
            <a:ln w="63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</c:majorGridlines>
        <c:minorGridlines>
          <c:spPr>
            <a:ln w="63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Suction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3782512"/>
        <c:crosses val="autoZero"/>
        <c:crossBetween val="midCat"/>
      </c:valAx>
      <c:valAx>
        <c:axId val="39378251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Effective 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accent3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3783688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598715</xdr:colOff>
      <xdr:row>1</xdr:row>
      <xdr:rowOff>68036</xdr:rowOff>
    </xdr:from>
    <xdr:to>
      <xdr:col>11</xdr:col>
      <xdr:colOff>269910</xdr:colOff>
      <xdr:row>15</xdr:row>
      <xdr:rowOff>108858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515FEE-67D1-40F8-85C0-C1E775875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70915" y="363311"/>
          <a:ext cx="4357495" cy="2707822"/>
        </a:xfrm>
        <a:prstGeom prst="rect">
          <a:avLst/>
        </a:prstGeom>
      </xdr:spPr>
    </xdr:pic>
    <xdr:clientData/>
  </xdr:twoCellAnchor>
  <xdr:twoCellAnchor>
    <xdr:from>
      <xdr:col>7</xdr:col>
      <xdr:colOff>285750</xdr:colOff>
      <xdr:row>30</xdr:row>
      <xdr:rowOff>0</xdr:rowOff>
    </xdr:from>
    <xdr:to>
      <xdr:col>15</xdr:col>
      <xdr:colOff>496021</xdr:colOff>
      <xdr:row>77</xdr:row>
      <xdr:rowOff>136072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A3DB5E-FC30-46BB-9360-83C67C272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esults%20Small%20Test\TRIM%20Parameter%20Calculator%20and%20Curve%20Fit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St. Cloud"/>
      <sheetName val="Davis Quarry"/>
      <sheetName val="Mill Creek"/>
      <sheetName val="Ottawa Sand"/>
      <sheetName val="Ortonville"/>
      <sheetName val="Grand River"/>
      <sheetName val="Grand River (2)"/>
      <sheetName val="CA samples"/>
      <sheetName val="BNSF 1&amp;3"/>
      <sheetName val="BNSF 4&amp;5"/>
      <sheetName val="BNSF 2"/>
    </sheetNames>
    <sheetDataSet>
      <sheetData sheetId="0" refreshError="1"/>
      <sheetData sheetId="1">
        <row r="20">
          <cell r="J20">
            <v>0</v>
          </cell>
          <cell r="K20">
            <v>0.40680489092622502</v>
          </cell>
          <cell r="S20">
            <v>1E-4</v>
          </cell>
          <cell r="T20">
            <v>0.4068048889732872</v>
          </cell>
          <cell r="V20">
            <v>9.9999999999999995E-7</v>
          </cell>
          <cell r="W20">
            <v>0.41271131516399356</v>
          </cell>
        </row>
        <row r="21">
          <cell r="J21">
            <v>1</v>
          </cell>
          <cell r="K21">
            <v>0.21186070565043802</v>
          </cell>
          <cell r="S21">
            <v>1E-3</v>
          </cell>
          <cell r="T21">
            <v>0.40680462543274104</v>
          </cell>
          <cell r="V21">
            <v>1.0000000000000001E-5</v>
          </cell>
          <cell r="W21">
            <v>0.41271131513639353</v>
          </cell>
        </row>
        <row r="22">
          <cell r="J22">
            <v>250</v>
          </cell>
          <cell r="K22">
            <v>6.2629466076069173E-2</v>
          </cell>
          <cell r="S22">
            <v>4.0000000000000001E-3</v>
          </cell>
          <cell r="T22">
            <v>0.40679978047407256</v>
          </cell>
          <cell r="V22">
            <v>5.0000000000000002E-5</v>
          </cell>
          <cell r="W22">
            <v>0.41271131430150526</v>
          </cell>
        </row>
        <row r="23">
          <cell r="S23">
            <v>8.0000000000000002E-3</v>
          </cell>
          <cell r="T23">
            <v>0.40678247095852232</v>
          </cell>
          <cell r="V23">
            <v>1E-4</v>
          </cell>
          <cell r="W23">
            <v>0.41271131137701428</v>
          </cell>
        </row>
        <row r="24">
          <cell r="S24">
            <v>0.01</v>
          </cell>
          <cell r="T24">
            <v>0.40676880360499729</v>
          </cell>
          <cell r="V24">
            <v>1E-3</v>
          </cell>
          <cell r="W24">
            <v>0.41271079931530513</v>
          </cell>
        </row>
        <row r="25">
          <cell r="S25">
            <v>0.02</v>
          </cell>
          <cell r="T25">
            <v>0.406646642442893</v>
          </cell>
          <cell r="V25">
            <v>4.0000000000000001E-3</v>
          </cell>
          <cell r="W25">
            <v>0.41270137425726111</v>
          </cell>
        </row>
        <row r="26">
          <cell r="J26">
            <v>0</v>
          </cell>
          <cell r="K26">
            <v>0.41271131516419768</v>
          </cell>
          <cell r="S26">
            <v>0.03</v>
          </cell>
          <cell r="T26">
            <v>0.40642938982192356</v>
          </cell>
          <cell r="V26">
            <v>8.0000000000000002E-3</v>
          </cell>
          <cell r="W26">
            <v>0.41266768118146679</v>
          </cell>
        </row>
        <row r="27">
          <cell r="J27">
            <v>2</v>
          </cell>
          <cell r="K27">
            <v>0.12408054334844583</v>
          </cell>
          <cell r="S27">
            <v>0.04</v>
          </cell>
          <cell r="T27">
            <v>0.40611214605439611</v>
          </cell>
          <cell r="V27">
            <v>0.01</v>
          </cell>
          <cell r="W27">
            <v>0.41264107228359598</v>
          </cell>
        </row>
        <row r="28">
          <cell r="J28">
            <v>250</v>
          </cell>
          <cell r="K28">
            <v>6.9904786624584145E-2</v>
          </cell>
          <cell r="S28">
            <v>0.08</v>
          </cell>
          <cell r="T28">
            <v>0.40379507010962096</v>
          </cell>
          <cell r="V28">
            <v>0.02</v>
          </cell>
          <cell r="W28">
            <v>0.41240326013790052</v>
          </cell>
        </row>
        <row r="29">
          <cell r="S29">
            <v>0.1</v>
          </cell>
          <cell r="T29">
            <v>0.40199680902700219</v>
          </cell>
          <cell r="V29">
            <v>0.03</v>
          </cell>
          <cell r="W29">
            <v>0.41198072991323842</v>
          </cell>
        </row>
        <row r="30">
          <cell r="S30">
            <v>0.2</v>
          </cell>
          <cell r="T30">
            <v>0.38704326878159689</v>
          </cell>
          <cell r="V30">
            <v>0.04</v>
          </cell>
          <cell r="W30">
            <v>0.41136487221995321</v>
          </cell>
        </row>
        <row r="31">
          <cell r="S31">
            <v>0.4</v>
          </cell>
          <cell r="T31">
            <v>0.33849522488882738</v>
          </cell>
          <cell r="V31">
            <v>0.08</v>
          </cell>
          <cell r="W31">
            <v>0.40691141259232577</v>
          </cell>
        </row>
        <row r="32">
          <cell r="S32">
            <v>0.6</v>
          </cell>
          <cell r="T32">
            <v>0.28757068684453224</v>
          </cell>
          <cell r="V32">
            <v>0.1</v>
          </cell>
          <cell r="W32">
            <v>0.40350942100271914</v>
          </cell>
        </row>
        <row r="33">
          <cell r="S33">
            <v>0.8</v>
          </cell>
          <cell r="T33">
            <v>0.2461488072270237</v>
          </cell>
          <cell r="V33">
            <v>0.2</v>
          </cell>
          <cell r="W33">
            <v>0.37691569957114079</v>
          </cell>
        </row>
        <row r="34">
          <cell r="S34">
            <v>1</v>
          </cell>
          <cell r="T34">
            <v>0.21478392422748413</v>
          </cell>
          <cell r="V34">
            <v>0.4</v>
          </cell>
          <cell r="W34">
            <v>0.30630192421603242</v>
          </cell>
        </row>
        <row r="35">
          <cell r="S35">
            <v>3</v>
          </cell>
          <cell r="T35">
            <v>0.11176928494566862</v>
          </cell>
          <cell r="V35">
            <v>0.6</v>
          </cell>
          <cell r="W35">
            <v>0.24865214118521078</v>
          </cell>
        </row>
        <row r="36">
          <cell r="S36">
            <v>5</v>
          </cell>
          <cell r="T36">
            <v>9.0423820063921218E-2</v>
          </cell>
          <cell r="V36">
            <v>0.8</v>
          </cell>
          <cell r="W36">
            <v>0.20919932745311026</v>
          </cell>
        </row>
        <row r="37">
          <cell r="S37">
            <v>8</v>
          </cell>
          <cell r="T37">
            <v>7.899380337554357E-2</v>
          </cell>
          <cell r="V37">
            <v>1</v>
          </cell>
          <cell r="W37">
            <v>0.18227885238018043</v>
          </cell>
        </row>
        <row r="38">
          <cell r="S38">
            <v>10</v>
          </cell>
          <cell r="T38">
            <v>7.5345357583707945E-2</v>
          </cell>
          <cell r="V38">
            <v>3</v>
          </cell>
          <cell r="W38">
            <v>0.10431055429843406</v>
          </cell>
        </row>
        <row r="39">
          <cell r="S39">
            <v>13</v>
          </cell>
          <cell r="T39">
            <v>7.2078913037673484E-2</v>
          </cell>
          <cell r="V39">
            <v>5</v>
          </cell>
          <cell r="W39">
            <v>8.9270953057103503E-2</v>
          </cell>
        </row>
        <row r="40">
          <cell r="S40">
            <v>17</v>
          </cell>
          <cell r="T40">
            <v>6.9603413670744019E-2</v>
          </cell>
          <cell r="V40">
            <v>8</v>
          </cell>
          <cell r="W40">
            <v>8.1285922734676955E-2</v>
          </cell>
        </row>
        <row r="41">
          <cell r="S41">
            <v>20</v>
          </cell>
          <cell r="T41">
            <v>6.8430807325499055E-2</v>
          </cell>
          <cell r="V41">
            <v>10</v>
          </cell>
          <cell r="W41">
            <v>7.8744004745398305E-2</v>
          </cell>
        </row>
        <row r="42">
          <cell r="S42">
            <v>50</v>
          </cell>
          <cell r="T42">
            <v>6.4683500715354433E-2</v>
          </cell>
          <cell r="V42">
            <v>13</v>
          </cell>
          <cell r="W42">
            <v>7.6470470096267923E-2</v>
          </cell>
        </row>
        <row r="43">
          <cell r="S43">
            <v>75</v>
          </cell>
          <cell r="T43">
            <v>6.3926766686600009E-2</v>
          </cell>
          <cell r="V43">
            <v>17</v>
          </cell>
          <cell r="W43">
            <v>7.4748711926284864E-2</v>
          </cell>
        </row>
        <row r="44">
          <cell r="S44">
            <v>100</v>
          </cell>
          <cell r="T44">
            <v>6.3565824700895848E-2</v>
          </cell>
          <cell r="V44">
            <v>20</v>
          </cell>
          <cell r="W44">
            <v>7.3933498789843149E-2</v>
          </cell>
        </row>
        <row r="45">
          <cell r="S45">
            <v>150</v>
          </cell>
          <cell r="T45">
            <v>6.3220848432655533E-2</v>
          </cell>
          <cell r="V45">
            <v>50</v>
          </cell>
          <cell r="W45">
            <v>7.1329954944572768E-2</v>
          </cell>
        </row>
        <row r="46">
          <cell r="S46">
            <v>200</v>
          </cell>
          <cell r="T46">
            <v>6.3056308637711639E-2</v>
          </cell>
          <cell r="V46">
            <v>75</v>
          </cell>
          <cell r="W46">
            <v>7.080458793780417E-2</v>
          </cell>
        </row>
        <row r="47">
          <cell r="S47">
            <v>250</v>
          </cell>
          <cell r="T47">
            <v>6.2960927892859953E-2</v>
          </cell>
          <cell r="V47">
            <v>100</v>
          </cell>
          <cell r="W47">
            <v>7.0554081079569828E-2</v>
          </cell>
        </row>
        <row r="48">
          <cell r="S48">
            <v>500</v>
          </cell>
          <cell r="T48">
            <v>6.2780563388969299E-2</v>
          </cell>
          <cell r="V48">
            <v>150</v>
          </cell>
          <cell r="W48">
            <v>7.0314725158819202E-2</v>
          </cell>
        </row>
        <row r="49">
          <cell r="S49">
            <v>1000</v>
          </cell>
          <cell r="T49">
            <v>6.2698343942614185E-2</v>
          </cell>
          <cell r="V49">
            <v>200</v>
          </cell>
          <cell r="W49">
            <v>7.0200596505860025E-2</v>
          </cell>
        </row>
        <row r="50">
          <cell r="S50">
            <v>2000</v>
          </cell>
          <cell r="T50">
            <v>6.2660864118096363E-2</v>
          </cell>
          <cell r="V50">
            <v>250</v>
          </cell>
          <cell r="W50">
            <v>7.0134452675100892E-2</v>
          </cell>
        </row>
        <row r="51">
          <cell r="S51">
            <v>4000</v>
          </cell>
          <cell r="T51">
            <v>6.2643778903375399E-2</v>
          </cell>
          <cell r="V51">
            <v>500</v>
          </cell>
          <cell r="W51">
            <v>7.0009419131942432E-2</v>
          </cell>
        </row>
        <row r="52">
          <cell r="S52">
            <v>8000</v>
          </cell>
          <cell r="T52">
            <v>6.2635990591951629E-2</v>
          </cell>
          <cell r="V52">
            <v>1000</v>
          </cell>
          <cell r="W52">
            <v>6.9952455654786402E-2</v>
          </cell>
        </row>
        <row r="53">
          <cell r="S53">
            <v>16000</v>
          </cell>
          <cell r="T53">
            <v>6.2632440282807872E-2</v>
          </cell>
          <cell r="V53">
            <v>2000</v>
          </cell>
          <cell r="W53">
            <v>6.9926503931403719E-2</v>
          </cell>
        </row>
        <row r="54">
          <cell r="S54">
            <v>32000</v>
          </cell>
          <cell r="T54">
            <v>6.2630821871024742E-2</v>
          </cell>
          <cell r="V54">
            <v>4000</v>
          </cell>
          <cell r="W54">
            <v>6.9914680708966156E-2</v>
          </cell>
        </row>
        <row r="55">
          <cell r="S55">
            <v>64000</v>
          </cell>
          <cell r="T55">
            <v>6.2630084116482243E-2</v>
          </cell>
          <cell r="V55">
            <v>8000</v>
          </cell>
          <cell r="W55">
            <v>6.9909294223347698E-2</v>
          </cell>
        </row>
        <row r="56">
          <cell r="S56">
            <v>128000</v>
          </cell>
          <cell r="T56">
            <v>6.2629747810376127E-2</v>
          </cell>
          <cell r="V56">
            <v>16000</v>
          </cell>
          <cell r="W56">
            <v>6.9906840220026661E-2</v>
          </cell>
        </row>
        <row r="57">
          <cell r="S57">
            <v>256000</v>
          </cell>
          <cell r="T57">
            <v>6.262959450491952E-2</v>
          </cell>
          <cell r="V57">
            <v>32000</v>
          </cell>
          <cell r="W57">
            <v>6.9905722212346463E-2</v>
          </cell>
        </row>
        <row r="58">
          <cell r="S58">
            <v>512000</v>
          </cell>
          <cell r="T58">
            <v>6.2629524620482102E-2</v>
          </cell>
          <cell r="V58">
            <v>64000</v>
          </cell>
          <cell r="W58">
            <v>6.99052128645547E-2</v>
          </cell>
        </row>
        <row r="59">
          <cell r="S59">
            <v>1024000</v>
          </cell>
          <cell r="T59">
            <v>6.2629492763595182E-2</v>
          </cell>
          <cell r="V59">
            <v>128000</v>
          </cell>
          <cell r="W59">
            <v>6.9904980813221301E-2</v>
          </cell>
        </row>
        <row r="60">
          <cell r="S60">
            <v>2024000</v>
          </cell>
          <cell r="T60">
            <v>6.2629478405226077E-2</v>
          </cell>
          <cell r="V60">
            <v>256000</v>
          </cell>
          <cell r="W60">
            <v>6.9904875094060043E-2</v>
          </cell>
        </row>
        <row r="61">
          <cell r="S61">
            <v>4048000</v>
          </cell>
          <cell r="T61">
            <v>6.2629471696327016E-2</v>
          </cell>
          <cell r="V61">
            <v>512000</v>
          </cell>
          <cell r="W61">
            <v>6.9904826929971103E-2</v>
          </cell>
        </row>
        <row r="62">
          <cell r="S62">
            <v>8096000</v>
          </cell>
          <cell r="T62">
            <v>6.2629468638069022E-2</v>
          </cell>
          <cell r="V62">
            <v>1024000</v>
          </cell>
          <cell r="W62">
            <v>6.9904804987123342E-2</v>
          </cell>
        </row>
        <row r="63">
          <cell r="S63">
            <v>16192000</v>
          </cell>
          <cell r="T63">
            <v>6.2629467243959236E-2</v>
          </cell>
          <cell r="V63">
            <v>2024000</v>
          </cell>
          <cell r="W63">
            <v>6.9904795102886219E-2</v>
          </cell>
        </row>
        <row r="64">
          <cell r="V64">
            <v>4048000</v>
          </cell>
          <cell r="W64">
            <v>6.9904790487173393E-2</v>
          </cell>
        </row>
        <row r="65">
          <cell r="V65">
            <v>8096000</v>
          </cell>
          <cell r="W65">
            <v>6.9904788384322777E-2</v>
          </cell>
        </row>
        <row r="66">
          <cell r="V66">
            <v>16192000</v>
          </cell>
          <cell r="W66">
            <v>6.9904787426295079E-2</v>
          </cell>
        </row>
      </sheetData>
      <sheetData sheetId="2">
        <row r="20">
          <cell r="J20">
            <v>0</v>
          </cell>
          <cell r="K20">
            <v>0.34174009674469552</v>
          </cell>
          <cell r="S20">
            <v>1E-4</v>
          </cell>
          <cell r="T20">
            <v>0.34174009674448891</v>
          </cell>
          <cell r="V20">
            <v>9.9999999999999995E-7</v>
          </cell>
          <cell r="W20">
            <v>0.3725941508110826</v>
          </cell>
        </row>
        <row r="21">
          <cell r="J21">
            <v>3</v>
          </cell>
          <cell r="K21">
            <v>8.1238147658885415E-2</v>
          </cell>
          <cell r="S21">
            <v>1E-3</v>
          </cell>
          <cell r="T21">
            <v>0.34174009658098425</v>
          </cell>
          <cell r="V21">
            <v>1.0000000000000001E-5</v>
          </cell>
          <cell r="W21">
            <v>0.3725941508110826</v>
          </cell>
        </row>
        <row r="22">
          <cell r="J22">
            <v>250</v>
          </cell>
          <cell r="K22">
            <v>7.0575062263589722E-3</v>
          </cell>
          <cell r="S22">
            <v>4.0000000000000001E-3</v>
          </cell>
          <cell r="T22">
            <v>0.34174008763719682</v>
          </cell>
          <cell r="V22">
            <v>5.0000000000000002E-5</v>
          </cell>
          <cell r="W22">
            <v>0.3725941508110826</v>
          </cell>
        </row>
        <row r="23">
          <cell r="S23">
            <v>8.0000000000000002E-3</v>
          </cell>
          <cell r="T23">
            <v>0.34174002881506232</v>
          </cell>
          <cell r="V23">
            <v>1E-4</v>
          </cell>
          <cell r="W23">
            <v>0.37259415081108255</v>
          </cell>
        </row>
        <row r="24">
          <cell r="S24">
            <v>0.01</v>
          </cell>
          <cell r="T24">
            <v>0.34173996702885345</v>
          </cell>
          <cell r="V24">
            <v>1E-3</v>
          </cell>
          <cell r="W24">
            <v>0.37259415081086122</v>
          </cell>
        </row>
        <row r="25">
          <cell r="S25">
            <v>0.02</v>
          </cell>
          <cell r="T25">
            <v>0.34173912924264638</v>
          </cell>
          <cell r="V25">
            <v>4.0000000000000001E-3</v>
          </cell>
          <cell r="W25">
            <v>0.37259415078213942</v>
          </cell>
        </row>
        <row r="26">
          <cell r="J26">
            <v>0</v>
          </cell>
          <cell r="K26">
            <v>0.3725941508110826</v>
          </cell>
          <cell r="S26">
            <v>0.03</v>
          </cell>
          <cell r="T26">
            <v>0.34173696257965258</v>
          </cell>
          <cell r="V26">
            <v>8.0000000000000002E-3</v>
          </cell>
          <cell r="W26">
            <v>0.37259415048016342</v>
          </cell>
        </row>
        <row r="27">
          <cell r="J27">
            <v>1</v>
          </cell>
          <cell r="K27">
            <v>0.36500295700267288</v>
          </cell>
          <cell r="S27">
            <v>0.04</v>
          </cell>
          <cell r="T27">
            <v>0.34173288065541868</v>
          </cell>
          <cell r="V27">
            <v>0.01</v>
          </cell>
          <cell r="W27">
            <v>0.37259415008601526</v>
          </cell>
        </row>
        <row r="28">
          <cell r="J28">
            <v>200</v>
          </cell>
          <cell r="K28">
            <v>8.2279649138183697E-2</v>
          </cell>
          <cell r="S28">
            <v>0.08</v>
          </cell>
          <cell r="T28">
            <v>0.3416862839247069</v>
          </cell>
          <cell r="V28">
            <v>0.02</v>
          </cell>
          <cell r="W28">
            <v>0.37259414252109879</v>
          </cell>
        </row>
        <row r="29">
          <cell r="S29">
            <v>0.1</v>
          </cell>
          <cell r="T29">
            <v>0.3416373567887403</v>
          </cell>
          <cell r="V29">
            <v>0.03</v>
          </cell>
          <cell r="W29">
            <v>0.37259411633272749</v>
          </cell>
        </row>
        <row r="30">
          <cell r="S30">
            <v>0.2</v>
          </cell>
          <cell r="T30">
            <v>0.34097570947037059</v>
          </cell>
          <cell r="V30">
            <v>0.04</v>
          </cell>
          <cell r="W30">
            <v>0.37259405602842421</v>
          </cell>
        </row>
        <row r="31">
          <cell r="S31">
            <v>0.4</v>
          </cell>
          <cell r="T31">
            <v>0.33614292802194068</v>
          </cell>
          <cell r="V31">
            <v>0.08</v>
          </cell>
          <cell r="W31">
            <v>0.37259306712755685</v>
          </cell>
        </row>
        <row r="32">
          <cell r="S32">
            <v>0.6</v>
          </cell>
          <cell r="T32">
            <v>0.32442262843889041</v>
          </cell>
          <cell r="V32">
            <v>0.1</v>
          </cell>
          <cell r="W32">
            <v>0.37259177639659158</v>
          </cell>
        </row>
        <row r="33">
          <cell r="S33">
            <v>0.8</v>
          </cell>
          <cell r="T33">
            <v>0.30495429837657995</v>
          </cell>
          <cell r="V33">
            <v>0.2</v>
          </cell>
          <cell r="W33">
            <v>0.3725670059596054</v>
          </cell>
        </row>
        <row r="34">
          <cell r="S34">
            <v>1</v>
          </cell>
          <cell r="T34">
            <v>0.2791840701250406</v>
          </cell>
          <cell r="V34">
            <v>0.4</v>
          </cell>
          <cell r="W34">
            <v>0.37228415539547222</v>
          </cell>
        </row>
        <row r="35">
          <cell r="S35">
            <v>3</v>
          </cell>
          <cell r="T35">
            <v>8.1238210421231236E-2</v>
          </cell>
          <cell r="V35">
            <v>0.6</v>
          </cell>
          <cell r="W35">
            <v>0.37131005872003719</v>
          </cell>
        </row>
        <row r="36">
          <cell r="S36">
            <v>5</v>
          </cell>
          <cell r="T36">
            <v>3.6702475651560859E-2</v>
          </cell>
          <cell r="V36">
            <v>0.8</v>
          </cell>
          <cell r="W36">
            <v>0.36909652093839135</v>
          </cell>
        </row>
        <row r="37">
          <cell r="S37">
            <v>8</v>
          </cell>
          <cell r="T37">
            <v>1.9349551418877477E-2</v>
          </cell>
          <cell r="V37">
            <v>0.9</v>
          </cell>
          <cell r="W37">
            <v>0.36734141649106949</v>
          </cell>
        </row>
        <row r="38">
          <cell r="S38">
            <v>10</v>
          </cell>
          <cell r="T38">
            <v>1.5120106273852858E-2</v>
          </cell>
          <cell r="V38">
            <v>1</v>
          </cell>
          <cell r="W38">
            <v>0.36505987563128012</v>
          </cell>
        </row>
        <row r="39">
          <cell r="S39">
            <v>13</v>
          </cell>
          <cell r="T39">
            <v>1.1962290639815604E-2</v>
          </cell>
          <cell r="V39">
            <v>1.1000000000000001</v>
          </cell>
          <cell r="W39">
            <v>0.36218963570857821</v>
          </cell>
        </row>
        <row r="40">
          <cell r="S40">
            <v>17</v>
          </cell>
          <cell r="T40">
            <v>1.0006200210066925E-2</v>
          </cell>
          <cell r="V40">
            <v>1.2</v>
          </cell>
          <cell r="W40">
            <v>0.35867966633479575</v>
          </cell>
        </row>
        <row r="41">
          <cell r="S41">
            <v>20</v>
          </cell>
          <cell r="T41">
            <v>9.223614747611894E-3</v>
          </cell>
          <cell r="V41">
            <v>1.5</v>
          </cell>
          <cell r="W41">
            <v>0.34404124966283439</v>
          </cell>
        </row>
        <row r="42">
          <cell r="S42">
            <v>50</v>
          </cell>
          <cell r="T42">
            <v>7.4378239629486779E-3</v>
          </cell>
          <cell r="V42">
            <v>1.7</v>
          </cell>
          <cell r="W42">
            <v>0.33093138554796242</v>
          </cell>
        </row>
        <row r="43">
          <cell r="S43">
            <v>75</v>
          </cell>
          <cell r="T43">
            <v>7.2336107888517319E-3</v>
          </cell>
          <cell r="V43">
            <v>2</v>
          </cell>
          <cell r="W43">
            <v>0.30726848547146235</v>
          </cell>
        </row>
        <row r="44">
          <cell r="S44">
            <v>100</v>
          </cell>
          <cell r="T44">
            <v>7.1594883863757737E-3</v>
          </cell>
          <cell r="V44">
            <v>2.5</v>
          </cell>
          <cell r="W44">
            <v>0.26312292494561151</v>
          </cell>
        </row>
        <row r="45">
          <cell r="S45">
            <v>150</v>
          </cell>
          <cell r="T45">
            <v>7.1047280535818606E-3</v>
          </cell>
          <cell r="V45">
            <v>3</v>
          </cell>
          <cell r="W45">
            <v>0.22196323664999909</v>
          </cell>
        </row>
        <row r="46">
          <cell r="S46">
            <v>200</v>
          </cell>
          <cell r="T46">
            <v>7.0848523019896199E-3</v>
          </cell>
          <cell r="V46">
            <v>5</v>
          </cell>
          <cell r="W46">
            <v>0.13216663229189618</v>
          </cell>
        </row>
        <row r="47">
          <cell r="S47">
            <v>250</v>
          </cell>
          <cell r="T47">
            <v>7.0754069773154606E-3</v>
          </cell>
          <cell r="V47">
            <v>6</v>
          </cell>
          <cell r="W47">
            <v>0.11476117342941444</v>
          </cell>
        </row>
        <row r="48">
          <cell r="S48">
            <v>500</v>
          </cell>
          <cell r="T48">
            <v>7.0623062245391399E-3</v>
          </cell>
          <cell r="V48">
            <v>7</v>
          </cell>
          <cell r="W48">
            <v>0.10463604989617518</v>
          </cell>
        </row>
        <row r="49">
          <cell r="S49">
            <v>1000</v>
          </cell>
          <cell r="T49">
            <v>7.058793322033261E-3</v>
          </cell>
          <cell r="V49">
            <v>8</v>
          </cell>
          <cell r="W49">
            <v>9.8378435920049759E-2</v>
          </cell>
        </row>
        <row r="50">
          <cell r="S50">
            <v>2000</v>
          </cell>
          <cell r="T50">
            <v>7.0578513546652229E-3</v>
          </cell>
          <cell r="V50">
            <v>8</v>
          </cell>
          <cell r="W50">
            <v>9.8378435920049759E-2</v>
          </cell>
        </row>
        <row r="51">
          <cell r="S51">
            <v>4000</v>
          </cell>
          <cell r="T51">
            <v>7.0575987707982386E-3</v>
          </cell>
          <cell r="V51">
            <v>10</v>
          </cell>
          <cell r="W51">
            <v>9.1527212712236489E-2</v>
          </cell>
        </row>
        <row r="52">
          <cell r="S52">
            <v>8000</v>
          </cell>
          <cell r="T52">
            <v>7.0575310416902013E-3</v>
          </cell>
          <cell r="V52">
            <v>11</v>
          </cell>
          <cell r="W52">
            <v>8.9568076356895274E-2</v>
          </cell>
        </row>
        <row r="53">
          <cell r="S53">
            <v>16000</v>
          </cell>
          <cell r="T53">
            <v>7.0575128804666511E-3</v>
          </cell>
          <cell r="V53">
            <v>12</v>
          </cell>
          <cell r="W53">
            <v>8.8141896091501984E-2</v>
          </cell>
        </row>
        <row r="54">
          <cell r="S54">
            <v>32000</v>
          </cell>
          <cell r="T54">
            <v>7.05750801062486E-3</v>
          </cell>
          <cell r="V54">
            <v>13</v>
          </cell>
          <cell r="W54">
            <v>8.7076512628490838E-2</v>
          </cell>
        </row>
        <row r="55">
          <cell r="S55">
            <v>64000</v>
          </cell>
          <cell r="T55">
            <v>7.0575067048009978E-3</v>
          </cell>
          <cell r="V55">
            <v>17</v>
          </cell>
          <cell r="W55">
            <v>8.4726111887097486E-2</v>
          </cell>
        </row>
        <row r="56">
          <cell r="S56">
            <v>128000</v>
          </cell>
          <cell r="T56">
            <v>7.0575063546508224E-3</v>
          </cell>
          <cell r="V56">
            <v>20</v>
          </cell>
          <cell r="W56">
            <v>8.3905890485587442E-2</v>
          </cell>
        </row>
        <row r="57">
          <cell r="S57">
            <v>256000</v>
          </cell>
          <cell r="T57">
            <v>7.0575062607597938E-3</v>
          </cell>
          <cell r="V57">
            <v>50</v>
          </cell>
          <cell r="W57">
            <v>8.2442019237420158E-2</v>
          </cell>
        </row>
        <row r="58">
          <cell r="S58">
            <v>512000</v>
          </cell>
          <cell r="T58">
            <v>7.0575062355833816E-3</v>
          </cell>
          <cell r="V58">
            <v>75</v>
          </cell>
          <cell r="W58">
            <v>8.2338210495340111E-2</v>
          </cell>
        </row>
        <row r="59">
          <cell r="S59">
            <v>1024000</v>
          </cell>
          <cell r="T59">
            <v>7.057506228832452E-3</v>
          </cell>
          <cell r="V59">
            <v>100</v>
          </cell>
          <cell r="W59">
            <v>8.2308052436056808E-2</v>
          </cell>
        </row>
        <row r="60">
          <cell r="S60">
            <v>2024000</v>
          </cell>
          <cell r="T60">
            <v>7.0575062270372369E-3</v>
          </cell>
          <cell r="V60">
            <v>150</v>
          </cell>
          <cell r="W60">
            <v>8.2289893094335848E-2</v>
          </cell>
        </row>
        <row r="61">
          <cell r="S61">
            <v>4048000</v>
          </cell>
          <cell r="T61">
            <v>7.0575062265408458E-3</v>
          </cell>
          <cell r="V61">
            <v>200</v>
          </cell>
          <cell r="W61">
            <v>8.2284617624646186E-2</v>
          </cell>
        </row>
        <row r="62">
          <cell r="S62">
            <v>8096000</v>
          </cell>
          <cell r="T62">
            <v>7.0575062264077405E-3</v>
          </cell>
          <cell r="V62">
            <v>250</v>
          </cell>
          <cell r="W62">
            <v>8.2282483646810428E-2</v>
          </cell>
        </row>
        <row r="63">
          <cell r="S63">
            <v>16192000</v>
          </cell>
          <cell r="T63">
            <v>7.0575062263720494E-3</v>
          </cell>
          <cell r="V63">
            <v>500</v>
          </cell>
          <cell r="W63">
            <v>8.2280144967781049E-2</v>
          </cell>
        </row>
        <row r="64">
          <cell r="V64">
            <v>1000</v>
          </cell>
          <cell r="W64">
            <v>8.2279735871726406E-2</v>
          </cell>
        </row>
        <row r="65">
          <cell r="V65">
            <v>2000</v>
          </cell>
          <cell r="W65">
            <v>8.2279664310144857E-2</v>
          </cell>
        </row>
        <row r="66">
          <cell r="V66">
            <v>4000</v>
          </cell>
          <cell r="W66">
            <v>8.2279651792155822E-2</v>
          </cell>
        </row>
        <row r="67">
          <cell r="V67">
            <v>8000</v>
          </cell>
          <cell r="W67">
            <v>8.2279649602432711E-2</v>
          </cell>
        </row>
        <row r="68">
          <cell r="V68">
            <v>16000</v>
          </cell>
          <cell r="W68">
            <v>8.2279649219392972E-2</v>
          </cell>
        </row>
        <row r="69">
          <cell r="V69">
            <v>32000</v>
          </cell>
          <cell r="W69">
            <v>8.227964915238932E-2</v>
          </cell>
        </row>
        <row r="70">
          <cell r="V70">
            <v>64000</v>
          </cell>
          <cell r="W70">
            <v>8.2279649140668626E-2</v>
          </cell>
        </row>
        <row r="71">
          <cell r="V71">
            <v>128000</v>
          </cell>
          <cell r="W71">
            <v>8.2279649138618377E-2</v>
          </cell>
        </row>
        <row r="72">
          <cell r="V72">
            <v>256000</v>
          </cell>
          <cell r="W72">
            <v>8.2279649138259733E-2</v>
          </cell>
        </row>
        <row r="73">
          <cell r="V73">
            <v>512000</v>
          </cell>
          <cell r="W73">
            <v>8.2279649138196992E-2</v>
          </cell>
        </row>
        <row r="74">
          <cell r="V74">
            <v>1024000</v>
          </cell>
          <cell r="W74">
            <v>8.2279649138186028E-2</v>
          </cell>
        </row>
        <row r="75">
          <cell r="V75">
            <v>2024000</v>
          </cell>
          <cell r="W75">
            <v>8.2279649138184113E-2</v>
          </cell>
        </row>
        <row r="76">
          <cell r="V76">
            <v>4048000</v>
          </cell>
          <cell r="W76">
            <v>8.2279649138183766E-2</v>
          </cell>
        </row>
        <row r="77">
          <cell r="V77">
            <v>8096000</v>
          </cell>
          <cell r="W77">
            <v>8.2279649138183711E-2</v>
          </cell>
        </row>
        <row r="78">
          <cell r="V78">
            <v>16192000</v>
          </cell>
          <cell r="W78">
            <v>8.2279649138183697E-2</v>
          </cell>
        </row>
      </sheetData>
      <sheetData sheetId="3">
        <row r="20">
          <cell r="I20">
            <v>0</v>
          </cell>
          <cell r="J20">
            <v>0.37850277301691559</v>
          </cell>
          <cell r="R20">
            <v>1E-4</v>
          </cell>
          <cell r="S20">
            <v>0.37850277301495211</v>
          </cell>
          <cell r="U20">
            <v>9.9999999999999995E-7</v>
          </cell>
          <cell r="V20">
            <v>0.33347417490999554</v>
          </cell>
        </row>
        <row r="21">
          <cell r="I21">
            <v>1</v>
          </cell>
          <cell r="J21">
            <v>0.1878825218277875</v>
          </cell>
          <cell r="R21">
            <v>1E-3</v>
          </cell>
          <cell r="S21">
            <v>0.37850277152463818</v>
          </cell>
          <cell r="U21">
            <v>1.0000000000000001E-5</v>
          </cell>
          <cell r="V21">
            <v>0.33347417490999398</v>
          </cell>
        </row>
        <row r="22">
          <cell r="I22">
            <v>200</v>
          </cell>
          <cell r="J22">
            <v>6.5113428403700976E-2</v>
          </cell>
          <cell r="R22">
            <v>4.0000000000000001E-3</v>
          </cell>
          <cell r="S22">
            <v>0.37850269205646647</v>
          </cell>
          <cell r="U22">
            <v>5.0000000000000002E-5</v>
          </cell>
          <cell r="V22">
            <v>0.33347417490982534</v>
          </cell>
        </row>
        <row r="23">
          <cell r="R23">
            <v>8.0000000000000002E-3</v>
          </cell>
          <cell r="S23">
            <v>0.37850217669091313</v>
          </cell>
          <cell r="U23">
            <v>1E-4</v>
          </cell>
          <cell r="V23">
            <v>0.33347417490868181</v>
          </cell>
        </row>
        <row r="24">
          <cell r="R24">
            <v>0.01</v>
          </cell>
          <cell r="S24">
            <v>0.37850163888746663</v>
          </cell>
          <cell r="U24">
            <v>1E-3</v>
          </cell>
          <cell r="V24">
            <v>0.33347417374338673</v>
          </cell>
        </row>
        <row r="25">
          <cell r="R25">
            <v>0.02</v>
          </cell>
          <cell r="S25">
            <v>0.37849441964716091</v>
          </cell>
          <cell r="U25">
            <v>4.0000000000000001E-3</v>
          </cell>
          <cell r="V25">
            <v>0.33347410539817579</v>
          </cell>
        </row>
        <row r="26">
          <cell r="I26">
            <v>0</v>
          </cell>
          <cell r="J26">
            <v>0.33347417490999554</v>
          </cell>
          <cell r="R26">
            <v>0.03</v>
          </cell>
          <cell r="S26">
            <v>0.37847591242446438</v>
          </cell>
          <cell r="U26">
            <v>8.0000000000000002E-3</v>
          </cell>
          <cell r="V26">
            <v>0.33347363834232169</v>
          </cell>
        </row>
        <row r="27">
          <cell r="I27">
            <v>1</v>
          </cell>
          <cell r="J27">
            <v>0.14976053889249955</v>
          </cell>
          <cell r="R27">
            <v>0.04</v>
          </cell>
          <cell r="S27">
            <v>0.37844125813703217</v>
          </cell>
          <cell r="U27">
            <v>0.01</v>
          </cell>
          <cell r="V27">
            <v>0.33347313891851704</v>
          </cell>
        </row>
        <row r="28">
          <cell r="I28">
            <v>200</v>
          </cell>
          <cell r="J28">
            <v>6.2656717091178343E-2</v>
          </cell>
          <cell r="R28">
            <v>0.08</v>
          </cell>
          <cell r="S28">
            <v>0.37805039067002266</v>
          </cell>
          <cell r="U28">
            <v>0.02</v>
          </cell>
          <cell r="V28">
            <v>0.33346617824423974</v>
          </cell>
        </row>
        <row r="29">
          <cell r="R29">
            <v>0.1</v>
          </cell>
          <cell r="S29">
            <v>0.37764381757824866</v>
          </cell>
          <cell r="U29">
            <v>0.03</v>
          </cell>
          <cell r="V29">
            <v>0.33344774686200918</v>
          </cell>
        </row>
        <row r="30">
          <cell r="R30">
            <v>0.2</v>
          </cell>
          <cell r="S30">
            <v>0.37231244106504763</v>
          </cell>
          <cell r="U30">
            <v>0.04</v>
          </cell>
          <cell r="V30">
            <v>0.33341246321545659</v>
          </cell>
        </row>
        <row r="31">
          <cell r="R31">
            <v>0.4</v>
          </cell>
          <cell r="S31">
            <v>0.33909473909089605</v>
          </cell>
          <cell r="U31">
            <v>0.08</v>
          </cell>
          <cell r="V31">
            <v>0.33299873063533447</v>
          </cell>
        </row>
        <row r="32">
          <cell r="R32">
            <v>0.6</v>
          </cell>
          <cell r="S32">
            <v>0.28381649362720751</v>
          </cell>
          <cell r="U32">
            <v>0.1</v>
          </cell>
          <cell r="V32">
            <v>0.33255807712188379</v>
          </cell>
        </row>
        <row r="33">
          <cell r="R33">
            <v>0.8</v>
          </cell>
          <cell r="S33">
            <v>0.22962658180093326</v>
          </cell>
          <cell r="U33">
            <v>0.2</v>
          </cell>
          <cell r="V33">
            <v>0.3265986103410411</v>
          </cell>
        </row>
        <row r="34">
          <cell r="R34">
            <v>1</v>
          </cell>
          <cell r="S34">
            <v>0.18787583589251289</v>
          </cell>
          <cell r="U34">
            <v>0.4</v>
          </cell>
          <cell r="V34">
            <v>0.28963804510154156</v>
          </cell>
        </row>
        <row r="35">
          <cell r="R35">
            <v>1.1000000000000001</v>
          </cell>
          <cell r="S35">
            <v>0.17174785634249437</v>
          </cell>
          <cell r="U35">
            <v>0.6</v>
          </cell>
          <cell r="V35">
            <v>0.23325422057011116</v>
          </cell>
        </row>
        <row r="36">
          <cell r="R36">
            <v>1.5</v>
          </cell>
          <cell r="S36">
            <v>0.12947940849629874</v>
          </cell>
          <cell r="U36">
            <v>0.8</v>
          </cell>
          <cell r="V36">
            <v>0.18412888341871519</v>
          </cell>
        </row>
        <row r="37">
          <cell r="R37">
            <v>1.7</v>
          </cell>
          <cell r="S37">
            <v>0.11688865612164953</v>
          </cell>
          <cell r="U37">
            <v>1</v>
          </cell>
          <cell r="V37">
            <v>0.14976088823037376</v>
          </cell>
        </row>
        <row r="38">
          <cell r="R38">
            <v>2</v>
          </cell>
          <cell r="S38">
            <v>0.1038549597523882</v>
          </cell>
          <cell r="U38">
            <v>3</v>
          </cell>
          <cell r="V38">
            <v>7.4265670893300745E-2</v>
          </cell>
        </row>
        <row r="39">
          <cell r="R39">
            <v>3</v>
          </cell>
          <cell r="S39">
            <v>8.3522956139984506E-2</v>
          </cell>
          <cell r="U39">
            <v>5</v>
          </cell>
          <cell r="V39">
            <v>6.6966380236142042E-2</v>
          </cell>
        </row>
        <row r="40">
          <cell r="R40">
            <v>5</v>
          </cell>
          <cell r="S40">
            <v>7.2203385338053691E-2</v>
          </cell>
          <cell r="U40">
            <v>8</v>
          </cell>
          <cell r="V40">
            <v>6.4383105426830914E-2</v>
          </cell>
        </row>
        <row r="41">
          <cell r="R41">
            <v>8</v>
          </cell>
          <cell r="S41">
            <v>6.8046800268997759E-2</v>
          </cell>
          <cell r="U41">
            <v>10</v>
          </cell>
          <cell r="V41">
            <v>6.3774562352385641E-2</v>
          </cell>
        </row>
        <row r="42">
          <cell r="R42">
            <v>10</v>
          </cell>
          <cell r="S42">
            <v>6.7041851564212246E-2</v>
          </cell>
          <cell r="U42">
            <v>13</v>
          </cell>
          <cell r="V42">
            <v>6.3327232591014554E-2</v>
          </cell>
        </row>
        <row r="43">
          <cell r="R43">
            <v>13</v>
          </cell>
          <cell r="S43">
            <v>6.6290919821358457E-2</v>
          </cell>
          <cell r="U43">
            <v>17</v>
          </cell>
          <cell r="V43">
            <v>6.305429603119686E-2</v>
          </cell>
        </row>
        <row r="44">
          <cell r="R44">
            <v>17</v>
          </cell>
          <cell r="S44">
            <v>6.582441559258341E-2</v>
          </cell>
          <cell r="U44">
            <v>20</v>
          </cell>
          <cell r="V44">
            <v>6.2946389086904933E-2</v>
          </cell>
        </row>
        <row r="45">
          <cell r="R45">
            <v>20</v>
          </cell>
          <cell r="S45">
            <v>6.5637175072783438E-2</v>
          </cell>
          <cell r="U45">
            <v>50</v>
          </cell>
          <cell r="V45">
            <v>6.2705308065000839E-2</v>
          </cell>
        </row>
        <row r="46">
          <cell r="R46">
            <v>50</v>
          </cell>
          <cell r="S46">
            <v>6.5206901021718111E-2</v>
          </cell>
          <cell r="U46">
            <v>75</v>
          </cell>
          <cell r="V46">
            <v>6.2678769396836378E-2</v>
          </cell>
        </row>
        <row r="47">
          <cell r="R47">
            <v>75</v>
          </cell>
          <cell r="S47">
            <v>6.5157028765649591E-2</v>
          </cell>
          <cell r="U47">
            <v>100</v>
          </cell>
          <cell r="V47">
            <v>6.2669306906120326E-2</v>
          </cell>
        </row>
        <row r="48">
          <cell r="R48">
            <v>100</v>
          </cell>
          <cell r="S48">
            <v>6.5138809106065426E-2</v>
          </cell>
          <cell r="U48">
            <v>150</v>
          </cell>
          <cell r="V48">
            <v>6.2662430790382542E-2</v>
          </cell>
        </row>
        <row r="49">
          <cell r="R49">
            <v>150</v>
          </cell>
          <cell r="S49">
            <v>6.5125267230081635E-2</v>
          </cell>
          <cell r="U49">
            <v>200</v>
          </cell>
          <cell r="V49">
            <v>6.2659979081166203E-2</v>
          </cell>
        </row>
        <row r="50">
          <cell r="R50">
            <v>200</v>
          </cell>
          <cell r="S50">
            <v>6.5120320034801615E-2</v>
          </cell>
          <cell r="U50">
            <v>250</v>
          </cell>
          <cell r="V50">
            <v>6.2658828926048696E-2</v>
          </cell>
        </row>
        <row r="51">
          <cell r="R51">
            <v>250</v>
          </cell>
          <cell r="S51">
            <v>6.5117957924112554E-2</v>
          </cell>
          <cell r="U51">
            <v>500</v>
          </cell>
          <cell r="V51">
            <v>6.2657264262301032E-2</v>
          </cell>
        </row>
        <row r="52">
          <cell r="R52">
            <v>500</v>
          </cell>
          <cell r="S52">
            <v>6.511465830563383E-2</v>
          </cell>
          <cell r="U52">
            <v>1000</v>
          </cell>
          <cell r="V52">
            <v>6.2656858861843703E-2</v>
          </cell>
        </row>
        <row r="53">
          <cell r="R53">
            <v>1000</v>
          </cell>
          <cell r="S53">
            <v>6.5113762359307423E-2</v>
          </cell>
          <cell r="U53">
            <v>2000</v>
          </cell>
          <cell r="V53">
            <v>6.2656753823602071E-2</v>
          </cell>
        </row>
        <row r="54">
          <cell r="R54">
            <v>2000</v>
          </cell>
          <cell r="S54">
            <v>6.5113519082757421E-2</v>
          </cell>
          <cell r="U54">
            <v>4000</v>
          </cell>
          <cell r="V54">
            <v>6.2656726608457183E-2</v>
          </cell>
        </row>
        <row r="55">
          <cell r="R55">
            <v>4000</v>
          </cell>
          <cell r="S55">
            <v>6.5113453025809773E-2</v>
          </cell>
          <cell r="U55">
            <v>8000</v>
          </cell>
          <cell r="V55">
            <v>6.2656719557081408E-2</v>
          </cell>
        </row>
        <row r="56">
          <cell r="R56">
            <v>8000</v>
          </cell>
          <cell r="S56">
            <v>6.5113435089348859E-2</v>
          </cell>
          <cell r="U56">
            <v>16000</v>
          </cell>
          <cell r="V56">
            <v>6.2656717730087644E-2</v>
          </cell>
        </row>
        <row r="57">
          <cell r="R57">
            <v>16000</v>
          </cell>
          <cell r="S57">
            <v>6.5113430219056759E-2</v>
          </cell>
          <cell r="U57">
            <v>32000</v>
          </cell>
          <cell r="V57">
            <v>6.2656717256718134E-2</v>
          </cell>
        </row>
        <row r="58">
          <cell r="R58">
            <v>32000</v>
          </cell>
          <cell r="S58">
            <v>6.5113428896625025E-2</v>
          </cell>
          <cell r="U58">
            <v>64000</v>
          </cell>
          <cell r="V58">
            <v>6.2656717134069284E-2</v>
          </cell>
        </row>
        <row r="59">
          <cell r="R59">
            <v>64000</v>
          </cell>
          <cell r="S59">
            <v>6.5113428537544774E-2</v>
          </cell>
          <cell r="U59">
            <v>128000</v>
          </cell>
          <cell r="V59">
            <v>6.2656717102291273E-2</v>
          </cell>
        </row>
        <row r="60">
          <cell r="R60">
            <v>128000</v>
          </cell>
          <cell r="S60">
            <v>6.5113428440043614E-2</v>
          </cell>
          <cell r="U60">
            <v>256000</v>
          </cell>
          <cell r="V60">
            <v>6.2656717094057679E-2</v>
          </cell>
        </row>
        <row r="61">
          <cell r="R61">
            <v>256000</v>
          </cell>
          <cell r="S61">
            <v>6.511342841356911E-2</v>
          </cell>
          <cell r="U61">
            <v>512000</v>
          </cell>
          <cell r="V61">
            <v>6.2656717091924372E-2</v>
          </cell>
        </row>
        <row r="62">
          <cell r="R62">
            <v>512000</v>
          </cell>
          <cell r="S62">
            <v>6.5113428406380472E-2</v>
          </cell>
          <cell r="U62">
            <v>1024000</v>
          </cell>
          <cell r="V62">
            <v>6.2656717091371633E-2</v>
          </cell>
        </row>
        <row r="63">
          <cell r="R63">
            <v>1024000</v>
          </cell>
          <cell r="S63">
            <v>6.5113428404428547E-2</v>
          </cell>
          <cell r="U63">
            <v>2024000</v>
          </cell>
          <cell r="V63">
            <v>6.2656717091229594E-2</v>
          </cell>
        </row>
        <row r="64">
          <cell r="R64">
            <v>2024000</v>
          </cell>
          <cell r="S64">
            <v>6.5113428403902968E-2</v>
          </cell>
          <cell r="U64">
            <v>4048000</v>
          </cell>
          <cell r="V64">
            <v>6.2656717091191624E-2</v>
          </cell>
        </row>
        <row r="65">
          <cell r="R65">
            <v>4048000</v>
          </cell>
          <cell r="S65">
            <v>6.5113428403755821E-2</v>
          </cell>
          <cell r="U65">
            <v>8096000</v>
          </cell>
          <cell r="V65">
            <v>6.2656717091181785E-2</v>
          </cell>
        </row>
        <row r="66">
          <cell r="R66">
            <v>8096000</v>
          </cell>
          <cell r="S66">
            <v>6.5113428403715867E-2</v>
          </cell>
          <cell r="U66">
            <v>16192000</v>
          </cell>
          <cell r="V66">
            <v>6.2656717091179231E-2</v>
          </cell>
        </row>
        <row r="67">
          <cell r="R67">
            <v>16192000</v>
          </cell>
          <cell r="S67">
            <v>6.5113428403705015E-2</v>
          </cell>
        </row>
      </sheetData>
      <sheetData sheetId="4">
        <row r="20">
          <cell r="E20">
            <v>0</v>
          </cell>
          <cell r="F20">
            <v>0.35844568722451653</v>
          </cell>
          <cell r="N20">
            <v>1E-4</v>
          </cell>
          <cell r="O20">
            <v>0.35844568722451547</v>
          </cell>
        </row>
        <row r="21">
          <cell r="E21">
            <v>1</v>
          </cell>
          <cell r="F21">
            <v>0.33854291760166727</v>
          </cell>
          <cell r="N21">
            <v>1E-3</v>
          </cell>
          <cell r="O21">
            <v>0.35844568722229209</v>
          </cell>
        </row>
        <row r="22">
          <cell r="E22">
            <v>200</v>
          </cell>
          <cell r="F22">
            <v>1.0489482866151326E-2</v>
          </cell>
          <cell r="N22">
            <v>4.0000000000000001E-3</v>
          </cell>
          <cell r="O22">
            <v>0.35844568700031298</v>
          </cell>
        </row>
        <row r="23">
          <cell r="N23">
            <v>8.0000000000000002E-3</v>
          </cell>
          <cell r="O23">
            <v>0.3584456849736346</v>
          </cell>
        </row>
        <row r="24">
          <cell r="N24">
            <v>0.01</v>
          </cell>
          <cell r="O24">
            <v>0.3584456824948406</v>
          </cell>
        </row>
        <row r="25">
          <cell r="N25">
            <v>0.02</v>
          </cell>
          <cell r="O25">
            <v>0.35844563974114063</v>
          </cell>
        </row>
        <row r="26">
          <cell r="N26">
            <v>0.03</v>
          </cell>
          <cell r="O26">
            <v>0.35844550420208177</v>
          </cell>
        </row>
        <row r="27">
          <cell r="N27">
            <v>0.04</v>
          </cell>
          <cell r="O27">
            <v>0.35844521051786776</v>
          </cell>
        </row>
        <row r="28">
          <cell r="N28">
            <v>0.08</v>
          </cell>
          <cell r="O28">
            <v>0.35844090142009172</v>
          </cell>
        </row>
        <row r="29">
          <cell r="N29">
            <v>0.1</v>
          </cell>
          <cell r="O29">
            <v>0.35843563121593952</v>
          </cell>
        </row>
        <row r="30">
          <cell r="N30">
            <v>0.2</v>
          </cell>
          <cell r="O30">
            <v>0.35834476237660601</v>
          </cell>
        </row>
        <row r="31">
          <cell r="N31">
            <v>0.4</v>
          </cell>
          <cell r="O31">
            <v>0.35743567271984239</v>
          </cell>
        </row>
        <row r="32">
          <cell r="N32">
            <v>0.6</v>
          </cell>
          <cell r="O32">
            <v>0.35459138857709033</v>
          </cell>
        </row>
        <row r="33">
          <cell r="N33">
            <v>0.8</v>
          </cell>
          <cell r="O33">
            <v>0.34861823574572665</v>
          </cell>
        </row>
        <row r="34">
          <cell r="N34">
            <v>1</v>
          </cell>
          <cell r="O34">
            <v>0.33854306975433646</v>
          </cell>
        </row>
        <row r="35">
          <cell r="N35">
            <v>3</v>
          </cell>
          <cell r="O35">
            <v>0.133933750132811</v>
          </cell>
        </row>
        <row r="36">
          <cell r="N36">
            <v>5</v>
          </cell>
          <cell r="O36">
            <v>5.3892810654127446E-2</v>
          </cell>
        </row>
        <row r="37">
          <cell r="N37">
            <v>8</v>
          </cell>
          <cell r="O37">
            <v>2.5448975240780627E-2</v>
          </cell>
        </row>
        <row r="38">
          <cell r="N38">
            <v>10</v>
          </cell>
          <cell r="O38">
            <v>1.9425097623246783E-2</v>
          </cell>
        </row>
        <row r="39">
          <cell r="N39">
            <v>13</v>
          </cell>
          <cell r="O39">
            <v>1.5351900618581009E-2</v>
          </cell>
        </row>
        <row r="40">
          <cell r="N40">
            <v>17</v>
          </cell>
          <cell r="O40">
            <v>1.3096075967018986E-2</v>
          </cell>
        </row>
        <row r="41">
          <cell r="N41">
            <v>20</v>
          </cell>
          <cell r="O41">
            <v>1.2275576360692932E-2</v>
          </cell>
        </row>
        <row r="42">
          <cell r="N42">
            <v>50</v>
          </cell>
          <cell r="O42">
            <v>1.0701226087939365E-2</v>
          </cell>
        </row>
        <row r="43">
          <cell r="N43">
            <v>75</v>
          </cell>
          <cell r="O43">
            <v>1.057188595990281E-2</v>
          </cell>
        </row>
        <row r="44">
          <cell r="N44">
            <v>100</v>
          </cell>
          <cell r="O44">
            <v>1.0531665739122311E-2</v>
          </cell>
        </row>
        <row r="45">
          <cell r="N45">
            <v>150</v>
          </cell>
          <cell r="O45">
            <v>1.050589877890524E-2</v>
          </cell>
        </row>
        <row r="46">
          <cell r="N46">
            <v>200</v>
          </cell>
          <cell r="O46">
            <v>1.0497886295790012E-2</v>
          </cell>
        </row>
        <row r="47">
          <cell r="N47">
            <v>250</v>
          </cell>
          <cell r="O47">
            <v>1.0494481921460116E-2</v>
          </cell>
        </row>
        <row r="48">
          <cell r="N48">
            <v>500</v>
          </cell>
          <cell r="O48">
            <v>1.0490478747729067E-2</v>
          </cell>
        </row>
        <row r="49">
          <cell r="N49">
            <v>1000</v>
          </cell>
          <cell r="O49">
            <v>1.0489681259645394E-2</v>
          </cell>
        </row>
        <row r="50">
          <cell r="N50">
            <v>2000</v>
          </cell>
          <cell r="O50">
            <v>1.0489522388900921E-2</v>
          </cell>
        </row>
        <row r="51">
          <cell r="N51">
            <v>4000</v>
          </cell>
          <cell r="O51">
            <v>1.0489490739633981E-2</v>
          </cell>
        </row>
        <row r="52">
          <cell r="N52">
            <v>8000</v>
          </cell>
          <cell r="O52">
            <v>1.0489484434658825E-2</v>
          </cell>
        </row>
        <row r="53">
          <cell r="N53">
            <v>16000</v>
          </cell>
          <cell r="O53">
            <v>1.0489483178619884E-2</v>
          </cell>
        </row>
        <row r="54">
          <cell r="N54">
            <v>32000</v>
          </cell>
          <cell r="O54">
            <v>1.0489482928399418E-2</v>
          </cell>
        </row>
        <row r="55">
          <cell r="N55">
            <v>64000</v>
          </cell>
          <cell r="O55">
            <v>1.0489482878552014E-2</v>
          </cell>
        </row>
        <row r="56">
          <cell r="N56">
            <v>128000</v>
          </cell>
          <cell r="O56">
            <v>1.0489482868621716E-2</v>
          </cell>
        </row>
        <row r="57">
          <cell r="N57">
            <v>256000</v>
          </cell>
          <cell r="O57">
            <v>1.0489482866643461E-2</v>
          </cell>
        </row>
        <row r="58">
          <cell r="N58">
            <v>512000</v>
          </cell>
          <cell r="O58">
            <v>1.0489482866249365E-2</v>
          </cell>
        </row>
        <row r="59">
          <cell r="N59">
            <v>1024000</v>
          </cell>
          <cell r="O59">
            <v>1.0489482866170857E-2</v>
          </cell>
        </row>
        <row r="60">
          <cell r="N60">
            <v>2024000</v>
          </cell>
          <cell r="O60">
            <v>1.0489482866155324E-2</v>
          </cell>
        </row>
        <row r="61">
          <cell r="N61">
            <v>4048000</v>
          </cell>
          <cell r="O61">
            <v>1.0489482866152122E-2</v>
          </cell>
        </row>
        <row r="62">
          <cell r="N62">
            <v>8096000</v>
          </cell>
          <cell r="O62">
            <v>1.0489482866151483E-2</v>
          </cell>
        </row>
        <row r="63">
          <cell r="N63">
            <v>16192000</v>
          </cell>
          <cell r="O63">
            <v>1.0489482866151357E-2</v>
          </cell>
        </row>
      </sheetData>
      <sheetData sheetId="5" refreshError="1"/>
      <sheetData sheetId="6">
        <row r="20">
          <cell r="I20">
            <v>0</v>
          </cell>
          <cell r="J20">
            <v>0.35694536416454614</v>
          </cell>
          <cell r="R20">
            <v>1E-4</v>
          </cell>
          <cell r="S20">
            <v>0.35694536416438954</v>
          </cell>
          <cell r="U20">
            <v>9.9999999999999995E-7</v>
          </cell>
          <cell r="V20">
            <v>0.3642217271847199</v>
          </cell>
        </row>
        <row r="21">
          <cell r="I21">
            <v>0.6</v>
          </cell>
          <cell r="J21">
            <v>0.28802478649328883</v>
          </cell>
          <cell r="R21">
            <v>1E-3</v>
          </cell>
          <cell r="S21">
            <v>0.356945363951995</v>
          </cell>
          <cell r="U21">
            <v>1.0000000000000001E-5</v>
          </cell>
          <cell r="V21">
            <v>0.36422172718471979</v>
          </cell>
        </row>
        <row r="22">
          <cell r="I22">
            <v>200</v>
          </cell>
          <cell r="J22">
            <v>7.1674103542646347E-2</v>
          </cell>
          <cell r="R22">
            <v>4.0000000000000001E-3</v>
          </cell>
          <cell r="S22">
            <v>0.35694534781588216</v>
          </cell>
          <cell r="U22">
            <v>5.0000000000000002E-5</v>
          </cell>
          <cell r="V22">
            <v>0.36422172718470658</v>
          </cell>
        </row>
        <row r="23">
          <cell r="R23">
            <v>8.0000000000000002E-3</v>
          </cell>
          <cell r="S23">
            <v>0.35694522078360513</v>
          </cell>
          <cell r="U23">
            <v>1E-4</v>
          </cell>
          <cell r="V23">
            <v>0.36422172718461321</v>
          </cell>
        </row>
        <row r="24">
          <cell r="R24">
            <v>0.01</v>
          </cell>
          <cell r="S24">
            <v>0.35694507571333117</v>
          </cell>
          <cell r="U24">
            <v>1E-3</v>
          </cell>
          <cell r="V24">
            <v>0.36422172707761369</v>
          </cell>
        </row>
        <row r="25">
          <cell r="R25">
            <v>0.02</v>
          </cell>
          <cell r="S25">
            <v>0.356942834414817</v>
          </cell>
          <cell r="U25">
            <v>4.0000000000000001E-3</v>
          </cell>
          <cell r="V25">
            <v>0.36422172031480227</v>
          </cell>
        </row>
        <row r="26">
          <cell r="I26">
            <v>0</v>
          </cell>
          <cell r="J26">
            <v>0.36422172718471996</v>
          </cell>
          <cell r="R26">
            <v>0.03</v>
          </cell>
          <cell r="S26">
            <v>0.35693635487559427</v>
          </cell>
          <cell r="U26">
            <v>8.0000000000000002E-3</v>
          </cell>
          <cell r="V26">
            <v>0.36422167216480816</v>
          </cell>
        </row>
        <row r="27">
          <cell r="I27">
            <v>0.6</v>
          </cell>
          <cell r="J27">
            <v>0.34296814628054439</v>
          </cell>
          <cell r="R27">
            <v>0.04</v>
          </cell>
          <cell r="S27">
            <v>0.35692317964557291</v>
          </cell>
          <cell r="U27">
            <v>0.01</v>
          </cell>
          <cell r="V27">
            <v>0.36422161968585776</v>
          </cell>
        </row>
        <row r="28">
          <cell r="I28">
            <v>200</v>
          </cell>
          <cell r="J28">
            <v>3.1768924968028994E-2</v>
          </cell>
          <cell r="R28">
            <v>0.08</v>
          </cell>
          <cell r="S28">
            <v>0.35675094655459816</v>
          </cell>
          <cell r="U28">
            <v>0.02</v>
          </cell>
          <cell r="V28">
            <v>0.36422086624831929</v>
          </cell>
        </row>
        <row r="29">
          <cell r="R29">
            <v>0.1</v>
          </cell>
          <cell r="S29">
            <v>0.35655457064219187</v>
          </cell>
          <cell r="U29">
            <v>0.03</v>
          </cell>
          <cell r="V29">
            <v>0.3642188196736369</v>
          </cell>
        </row>
        <row r="30">
          <cell r="R30">
            <v>0.2</v>
          </cell>
          <cell r="S30">
            <v>0.35356243326925496</v>
          </cell>
          <cell r="U30">
            <v>0.04</v>
          </cell>
          <cell r="V30">
            <v>0.36421483225805373</v>
          </cell>
        </row>
        <row r="31">
          <cell r="R31">
            <v>0.4</v>
          </cell>
          <cell r="S31">
            <v>0.33028326799007629</v>
          </cell>
          <cell r="U31">
            <v>0.08</v>
          </cell>
          <cell r="V31">
            <v>0.36416651700080771</v>
          </cell>
        </row>
        <row r="32">
          <cell r="R32">
            <v>0.6</v>
          </cell>
          <cell r="S32">
            <v>0.28315601339440533</v>
          </cell>
          <cell r="U32">
            <v>0.1</v>
          </cell>
          <cell r="V32">
            <v>0.36411387789395511</v>
          </cell>
        </row>
        <row r="33">
          <cell r="R33">
            <v>0.8</v>
          </cell>
          <cell r="S33">
            <v>0.23068389906007264</v>
          </cell>
          <cell r="U33">
            <v>0.2</v>
          </cell>
          <cell r="V33">
            <v>0.36336042875546226</v>
          </cell>
        </row>
        <row r="34">
          <cell r="R34">
            <v>1</v>
          </cell>
          <cell r="S34">
            <v>0.18798489483030789</v>
          </cell>
          <cell r="U34">
            <v>0.4</v>
          </cell>
          <cell r="V34">
            <v>0.35747652591550694</v>
          </cell>
        </row>
        <row r="35">
          <cell r="R35">
            <v>3</v>
          </cell>
          <cell r="S35">
            <v>8.5376144216078961E-2</v>
          </cell>
          <cell r="U35">
            <v>0.6</v>
          </cell>
          <cell r="V35">
            <v>0.34272829313863584</v>
          </cell>
        </row>
        <row r="36">
          <cell r="R36">
            <v>5</v>
          </cell>
          <cell r="S36">
            <v>7.6312962405812285E-2</v>
          </cell>
          <cell r="U36">
            <v>0.8</v>
          </cell>
          <cell r="V36">
            <v>0.31825634224009758</v>
          </cell>
        </row>
        <row r="37">
          <cell r="R37">
            <v>8</v>
          </cell>
          <cell r="S37">
            <v>7.3378774051456722E-2</v>
          </cell>
          <cell r="U37">
            <v>1</v>
          </cell>
          <cell r="V37">
            <v>0.28676963202385308</v>
          </cell>
        </row>
        <row r="38">
          <cell r="R38">
            <v>10</v>
          </cell>
          <cell r="S38">
            <v>7.2733478717251554E-2</v>
          </cell>
          <cell r="U38">
            <v>3</v>
          </cell>
          <cell r="V38">
            <v>8.8405965369368081E-2</v>
          </cell>
        </row>
        <row r="39">
          <cell r="R39">
            <v>13</v>
          </cell>
          <cell r="S39">
            <v>7.227958068062551E-2</v>
          </cell>
          <cell r="U39">
            <v>5</v>
          </cell>
          <cell r="V39">
            <v>5.2927599535833966E-2</v>
          </cell>
        </row>
        <row r="40">
          <cell r="R40">
            <v>17</v>
          </cell>
          <cell r="S40">
            <v>7.2015812825369244E-2</v>
          </cell>
          <cell r="U40">
            <v>8</v>
          </cell>
          <cell r="V40">
            <v>4.0095473428064986E-2</v>
          </cell>
        </row>
        <row r="41">
          <cell r="R41">
            <v>20</v>
          </cell>
          <cell r="S41">
            <v>7.1915728027652559E-2</v>
          </cell>
          <cell r="U41">
            <v>10</v>
          </cell>
          <cell r="V41">
            <v>3.7102921392198618E-2</v>
          </cell>
        </row>
        <row r="42">
          <cell r="R42">
            <v>50</v>
          </cell>
          <cell r="S42">
            <v>7.1708340794682621E-2</v>
          </cell>
          <cell r="U42">
            <v>13</v>
          </cell>
          <cell r="V42">
            <v>3.4926156296334297E-2</v>
          </cell>
        </row>
        <row r="43">
          <cell r="R43">
            <v>75</v>
          </cell>
          <cell r="S43">
            <v>7.1688523547071697E-2</v>
          </cell>
          <cell r="U43">
            <v>17</v>
          </cell>
          <cell r="V43">
            <v>3.3615039443842427E-2</v>
          </cell>
        </row>
        <row r="44">
          <cell r="R44">
            <v>100</v>
          </cell>
          <cell r="S44">
            <v>7.1681911185766028E-2</v>
          </cell>
          <cell r="U44">
            <v>20</v>
          </cell>
          <cell r="V44">
            <v>3.3102540551459857E-2</v>
          </cell>
        </row>
        <row r="45">
          <cell r="R45">
            <v>150</v>
          </cell>
          <cell r="S45">
            <v>7.1677391953853989E-2</v>
          </cell>
          <cell r="U45">
            <v>50</v>
          </cell>
          <cell r="V45">
            <v>3.1982026813315377E-2</v>
          </cell>
        </row>
        <row r="46">
          <cell r="R46">
            <v>200</v>
          </cell>
          <cell r="S46">
            <v>7.167588403701286E-2</v>
          </cell>
          <cell r="U46">
            <v>75</v>
          </cell>
          <cell r="V46">
            <v>3.1863576606756365E-2</v>
          </cell>
        </row>
        <row r="47">
          <cell r="R47">
            <v>250</v>
          </cell>
          <cell r="S47">
            <v>7.1675209833702722E-2</v>
          </cell>
          <cell r="U47">
            <v>100</v>
          </cell>
          <cell r="V47">
            <v>3.1822142275602185E-2</v>
          </cell>
        </row>
        <row r="48">
          <cell r="R48">
            <v>500</v>
          </cell>
          <cell r="S48">
            <v>7.1674355826817249E-2</v>
          </cell>
          <cell r="U48">
            <v>150</v>
          </cell>
          <cell r="V48">
            <v>3.1792561890017938E-2</v>
          </cell>
        </row>
        <row r="49">
          <cell r="R49">
            <v>1000</v>
          </cell>
          <cell r="S49">
            <v>7.1674161074795906E-2</v>
          </cell>
          <cell r="U49">
            <v>200</v>
          </cell>
          <cell r="V49">
            <v>3.1782214661883593E-2</v>
          </cell>
        </row>
        <row r="50">
          <cell r="R50">
            <v>2000</v>
          </cell>
          <cell r="S50">
            <v>7.1674116662566706E-2</v>
          </cell>
          <cell r="U50">
            <v>250</v>
          </cell>
          <cell r="V50">
            <v>3.1777427356841081E-2</v>
          </cell>
        </row>
        <row r="51">
          <cell r="R51">
            <v>4000</v>
          </cell>
          <cell r="S51">
            <v>7.1674106534578882E-2</v>
          </cell>
          <cell r="U51">
            <v>500</v>
          </cell>
          <cell r="V51">
            <v>3.1771048224992743E-2</v>
          </cell>
        </row>
        <row r="52">
          <cell r="R52">
            <v>8000</v>
          </cell>
          <cell r="S52">
            <v>7.1674104224941665E-2</v>
          </cell>
          <cell r="U52">
            <v>1000</v>
          </cell>
          <cell r="V52">
            <v>3.1769455197819083E-2</v>
          </cell>
        </row>
        <row r="53">
          <cell r="R53">
            <v>16000</v>
          </cell>
          <cell r="S53">
            <v>7.1674103698240399E-2</v>
          </cell>
          <cell r="U53">
            <v>2000</v>
          </cell>
          <cell r="V53">
            <v>3.1769057379523583E-2</v>
          </cell>
        </row>
        <row r="54">
          <cell r="R54">
            <v>32000</v>
          </cell>
          <cell r="S54">
            <v>7.1674103578128798E-2</v>
          </cell>
          <cell r="U54">
            <v>4000</v>
          </cell>
          <cell r="V54">
            <v>3.176895803445455E-2</v>
          </cell>
        </row>
        <row r="55">
          <cell r="R55">
            <v>64000</v>
          </cell>
          <cell r="S55">
            <v>7.1674103550737944E-2</v>
          </cell>
          <cell r="U55">
            <v>8000</v>
          </cell>
          <cell r="V55">
            <v>3.176893322553339E-2</v>
          </cell>
        </row>
        <row r="56">
          <cell r="R56">
            <v>128000</v>
          </cell>
          <cell r="S56">
            <v>7.1674103544491594E-2</v>
          </cell>
          <cell r="U56">
            <v>16000</v>
          </cell>
          <cell r="V56">
            <v>3.1768927030132101E-2</v>
          </cell>
        </row>
        <row r="57">
          <cell r="R57">
            <v>256000</v>
          </cell>
          <cell r="S57">
            <v>7.167410354306715E-2</v>
          </cell>
          <cell r="U57">
            <v>32000</v>
          </cell>
          <cell r="V57">
            <v>3.1768925482987147E-2</v>
          </cell>
        </row>
        <row r="58">
          <cell r="R58">
            <v>512000</v>
          </cell>
          <cell r="S58">
            <v>7.1674103542742312E-2</v>
          </cell>
          <cell r="U58">
            <v>64000</v>
          </cell>
          <cell r="V58">
            <v>3.1768925096626786E-2</v>
          </cell>
        </row>
        <row r="59">
          <cell r="R59">
            <v>1024000</v>
          </cell>
          <cell r="S59">
            <v>7.1674103542668233E-2</v>
          </cell>
          <cell r="U59">
            <v>128000</v>
          </cell>
          <cell r="V59">
            <v>3.1768925000143042E-2</v>
          </cell>
        </row>
        <row r="60">
          <cell r="R60">
            <v>2024000</v>
          </cell>
          <cell r="S60">
            <v>7.1674103542651468E-2</v>
          </cell>
          <cell r="U60">
            <v>256000</v>
          </cell>
          <cell r="V60">
            <v>3.1768924976048669E-2</v>
          </cell>
        </row>
        <row r="61">
          <cell r="R61">
            <v>4048000</v>
          </cell>
          <cell r="S61">
            <v>7.1674103542647513E-2</v>
          </cell>
          <cell r="U61">
            <v>512000</v>
          </cell>
          <cell r="V61">
            <v>3.1768924970031705E-2</v>
          </cell>
        </row>
        <row r="62">
          <cell r="R62">
            <v>8096000</v>
          </cell>
          <cell r="S62">
            <v>7.1674103542646611E-2</v>
          </cell>
          <cell r="U62">
            <v>1024000</v>
          </cell>
          <cell r="V62">
            <v>3.1768924968529122E-2</v>
          </cell>
        </row>
        <row r="63">
          <cell r="R63">
            <v>16192000</v>
          </cell>
          <cell r="S63">
            <v>7.1674103542646403E-2</v>
          </cell>
          <cell r="U63">
            <v>2024000</v>
          </cell>
          <cell r="V63">
            <v>3.1768924968156871E-2</v>
          </cell>
        </row>
        <row r="64">
          <cell r="U64">
            <v>4048000</v>
          </cell>
          <cell r="V64">
            <v>3.1768924968060927E-2</v>
          </cell>
        </row>
        <row r="65">
          <cell r="U65">
            <v>8096000</v>
          </cell>
          <cell r="V65">
            <v>3.1768924968036967E-2</v>
          </cell>
        </row>
        <row r="66">
          <cell r="U66">
            <v>16192000</v>
          </cell>
          <cell r="V66">
            <v>3.1768924968030986E-2</v>
          </cell>
        </row>
      </sheetData>
      <sheetData sheetId="7" refreshError="1"/>
      <sheetData sheetId="8">
        <row r="20">
          <cell r="I20">
            <v>0</v>
          </cell>
          <cell r="J20">
            <v>0.32625327637417711</v>
          </cell>
          <cell r="R20">
            <v>1E-4</v>
          </cell>
          <cell r="S20">
            <v>0.32625327637267726</v>
          </cell>
          <cell r="U20">
            <v>9.9999999999999995E-7</v>
          </cell>
          <cell r="V20">
            <v>0.3748352465576083</v>
          </cell>
        </row>
        <row r="21">
          <cell r="I21">
            <v>0.6</v>
          </cell>
          <cell r="J21">
            <v>0.31080218721658154</v>
          </cell>
          <cell r="R21">
            <v>1E-3</v>
          </cell>
          <cell r="S21">
            <v>0.32625327576317192</v>
          </cell>
          <cell r="U21">
            <v>1.0000000000000001E-5</v>
          </cell>
          <cell r="V21">
            <v>0.37483524655722328</v>
          </cell>
        </row>
        <row r="22">
          <cell r="I22">
            <v>90</v>
          </cell>
          <cell r="J22">
            <v>7.0000000000000007E-2</v>
          </cell>
          <cell r="R22">
            <v>4.0000000000000001E-3</v>
          </cell>
          <cell r="S22">
            <v>0.32625325360111596</v>
          </cell>
          <cell r="U22">
            <v>5.0000000000000002E-5</v>
          </cell>
          <cell r="V22">
            <v>0.3748352465502986</v>
          </cell>
        </row>
        <row r="23">
          <cell r="R23">
            <v>8.0000000000000002E-3</v>
          </cell>
          <cell r="S23">
            <v>0.32625313734388256</v>
          </cell>
          <cell r="U23">
            <v>1E-4</v>
          </cell>
          <cell r="V23">
            <v>0.37483524653178407</v>
          </cell>
        </row>
        <row r="24">
          <cell r="R24">
            <v>0.01</v>
          </cell>
          <cell r="S24">
            <v>0.32625302746303769</v>
          </cell>
          <cell r="U24">
            <v>1E-3</v>
          </cell>
          <cell r="V24">
            <v>0.37483524485103142</v>
          </cell>
        </row>
        <row r="25">
          <cell r="R25">
            <v>0.02</v>
          </cell>
          <cell r="S25">
            <v>0.3262517567723775</v>
          </cell>
          <cell r="U25">
            <v>4.0000000000000001E-3</v>
          </cell>
          <cell r="V25">
            <v>0.37483522528227503</v>
          </cell>
        </row>
        <row r="26">
          <cell r="I26">
            <v>0</v>
          </cell>
          <cell r="J26">
            <v>0.37483524655761424</v>
          </cell>
          <cell r="R26">
            <v>0.03</v>
          </cell>
          <cell r="S26">
            <v>0.32624889791166783</v>
          </cell>
          <cell r="U26">
            <v>8.0000000000000002E-3</v>
          </cell>
          <cell r="V26">
            <v>0.37483517143841699</v>
          </cell>
        </row>
        <row r="27">
          <cell r="I27">
            <v>4</v>
          </cell>
          <cell r="J27">
            <v>0.36579977715050876</v>
          </cell>
          <cell r="R27">
            <v>0.04</v>
          </cell>
          <cell r="S27">
            <v>0.32624399951727118</v>
          </cell>
          <cell r="U27">
            <v>0.01</v>
          </cell>
          <cell r="V27">
            <v>0.37483513380488614</v>
          </cell>
        </row>
        <row r="28">
          <cell r="I28">
            <v>290</v>
          </cell>
          <cell r="J28">
            <v>0.12</v>
          </cell>
          <cell r="R28">
            <v>0.08</v>
          </cell>
          <cell r="S28">
            <v>0.3261966545348926</v>
          </cell>
          <cell r="U28">
            <v>0.02</v>
          </cell>
          <cell r="V28">
            <v>0.37483484844964815</v>
          </cell>
        </row>
        <row r="29">
          <cell r="R29">
            <v>0.1</v>
          </cell>
          <cell r="S29">
            <v>0.32615192731336912</v>
          </cell>
          <cell r="U29">
            <v>0.03</v>
          </cell>
          <cell r="V29">
            <v>0.37483441386297822</v>
          </cell>
        </row>
        <row r="30">
          <cell r="R30">
            <v>0.2</v>
          </cell>
          <cell r="S30">
            <v>0.32563616907612863</v>
          </cell>
          <cell r="U30">
            <v>0.04</v>
          </cell>
          <cell r="V30">
            <v>0.37483384092218236</v>
          </cell>
        </row>
        <row r="31">
          <cell r="R31">
            <v>0.4</v>
          </cell>
          <cell r="S31">
            <v>0.32254544885763115</v>
          </cell>
          <cell r="U31">
            <v>0.08</v>
          </cell>
          <cell r="V31">
            <v>0.37483028363470855</v>
          </cell>
        </row>
        <row r="32">
          <cell r="R32">
            <v>0.6</v>
          </cell>
          <cell r="S32">
            <v>0.31593566528296768</v>
          </cell>
          <cell r="U32">
            <v>0.1</v>
          </cell>
          <cell r="V32">
            <v>0.37482779740397509</v>
          </cell>
        </row>
        <row r="33">
          <cell r="R33">
            <v>0.8</v>
          </cell>
          <cell r="S33">
            <v>0.30559637334769374</v>
          </cell>
          <cell r="U33">
            <v>0.2</v>
          </cell>
          <cell r="V33">
            <v>0.37480894812840443</v>
          </cell>
        </row>
        <row r="34">
          <cell r="R34">
            <v>1</v>
          </cell>
          <cell r="S34">
            <v>0.29206100042014838</v>
          </cell>
          <cell r="U34">
            <v>0.4</v>
          </cell>
          <cell r="V34">
            <v>0.37474243076709707</v>
          </cell>
        </row>
        <row r="35">
          <cell r="R35">
            <v>3</v>
          </cell>
          <cell r="S35">
            <v>0.158569866511868</v>
          </cell>
          <cell r="U35">
            <v>0.6</v>
          </cell>
          <cell r="V35">
            <v>0.37464123386172232</v>
          </cell>
        </row>
        <row r="36">
          <cell r="R36">
            <v>5</v>
          </cell>
          <cell r="S36">
            <v>0.11245222375065909</v>
          </cell>
          <cell r="U36">
            <v>0.8</v>
          </cell>
          <cell r="V36">
            <v>0.37450801684058072</v>
          </cell>
        </row>
        <row r="37">
          <cell r="R37">
            <v>8</v>
          </cell>
          <cell r="S37">
            <v>9.0405060988053065E-2</v>
          </cell>
          <cell r="U37">
            <v>1</v>
          </cell>
          <cell r="V37">
            <v>0.37434458758426892</v>
          </cell>
        </row>
        <row r="38">
          <cell r="R38">
            <v>10</v>
          </cell>
          <cell r="S38">
            <v>8.4311193904015327E-2</v>
          </cell>
          <cell r="U38">
            <v>3</v>
          </cell>
          <cell r="V38">
            <v>0.37128174225276711</v>
          </cell>
        </row>
        <row r="39">
          <cell r="R39">
            <v>13</v>
          </cell>
          <cell r="S39">
            <v>7.9407320389020847E-2</v>
          </cell>
          <cell r="U39">
            <v>5</v>
          </cell>
          <cell r="V39">
            <v>0.36612835630681451</v>
          </cell>
        </row>
        <row r="40">
          <cell r="R40">
            <v>17</v>
          </cell>
          <cell r="S40">
            <v>7.6116860047763191E-2</v>
          </cell>
          <cell r="U40">
            <v>8</v>
          </cell>
          <cell r="V40">
            <v>0.35574221161075525</v>
          </cell>
        </row>
        <row r="41">
          <cell r="R41">
            <v>20</v>
          </cell>
          <cell r="S41">
            <v>7.4710970234359103E-2</v>
          </cell>
          <cell r="U41">
            <v>10</v>
          </cell>
          <cell r="V41">
            <v>0.34775312123018676</v>
          </cell>
        </row>
        <row r="42">
          <cell r="R42">
            <v>50</v>
          </cell>
          <cell r="S42">
            <v>7.1078452708050799E-2</v>
          </cell>
          <cell r="U42">
            <v>13</v>
          </cell>
          <cell r="V42">
            <v>0.33511532732320048</v>
          </cell>
        </row>
        <row r="43">
          <cell r="R43">
            <v>75</v>
          </cell>
          <cell r="S43">
            <v>7.0561459971128365E-2</v>
          </cell>
          <cell r="U43">
            <v>17</v>
          </cell>
          <cell r="V43">
            <v>0.31835206304027008</v>
          </cell>
        </row>
        <row r="44">
          <cell r="R44">
            <v>100</v>
          </cell>
          <cell r="S44">
            <v>7.0353324980510556E-2</v>
          </cell>
          <cell r="U44">
            <v>20</v>
          </cell>
          <cell r="V44">
            <v>0.30647928547368813</v>
          </cell>
        </row>
        <row r="45">
          <cell r="R45">
            <v>150</v>
          </cell>
          <cell r="S45">
            <v>7.0183937995672852E-2</v>
          </cell>
          <cell r="U45">
            <v>50</v>
          </cell>
          <cell r="V45">
            <v>0.23120557152297894</v>
          </cell>
        </row>
        <row r="46">
          <cell r="R46">
            <v>200</v>
          </cell>
          <cell r="S46">
            <v>7.011575005760444E-2</v>
          </cell>
          <cell r="U46">
            <v>75</v>
          </cell>
          <cell r="V46">
            <v>0.20291886712953286</v>
          </cell>
        </row>
        <row r="47">
          <cell r="R47">
            <v>250</v>
          </cell>
          <cell r="S47">
            <v>7.008081584933798E-2</v>
          </cell>
          <cell r="U47">
            <v>100</v>
          </cell>
          <cell r="V47">
            <v>0.18651461333472225</v>
          </cell>
        </row>
        <row r="48">
          <cell r="R48">
            <v>500</v>
          </cell>
          <cell r="S48">
            <v>7.0026475167783417E-2</v>
          </cell>
          <cell r="U48">
            <v>150</v>
          </cell>
          <cell r="V48">
            <v>0.16828060336073508</v>
          </cell>
        </row>
        <row r="49">
          <cell r="R49">
            <v>1000</v>
          </cell>
          <cell r="S49">
            <v>7.0008673222853243E-2</v>
          </cell>
          <cell r="U49">
            <v>200</v>
          </cell>
          <cell r="V49">
            <v>0.15831069955167323</v>
          </cell>
        </row>
        <row r="50">
          <cell r="R50">
            <v>2000</v>
          </cell>
          <cell r="S50">
            <v>7.0002841333587223E-2</v>
          </cell>
          <cell r="U50">
            <v>250</v>
          </cell>
          <cell r="V50">
            <v>0.15197643623679491</v>
          </cell>
        </row>
        <row r="51">
          <cell r="R51">
            <v>4000</v>
          </cell>
          <cell r="S51">
            <v>7.0000930816202164E-2</v>
          </cell>
          <cell r="U51">
            <v>500</v>
          </cell>
          <cell r="V51">
            <v>0.1381714950355078</v>
          </cell>
        </row>
        <row r="52">
          <cell r="R52">
            <v>8000</v>
          </cell>
          <cell r="S52">
            <v>7.0000304933853119E-2</v>
          </cell>
          <cell r="U52">
            <v>1000</v>
          </cell>
          <cell r="V52">
            <v>0.13030257737807616</v>
          </cell>
        </row>
        <row r="53">
          <cell r="R53">
            <v>16000</v>
          </cell>
          <cell r="S53">
            <v>7.000009989582745E-2</v>
          </cell>
          <cell r="U53">
            <v>2000</v>
          </cell>
          <cell r="V53">
            <v>0.12583733576903142</v>
          </cell>
        </row>
        <row r="54">
          <cell r="R54">
            <v>32000</v>
          </cell>
          <cell r="S54">
            <v>7.0000032725708344E-2</v>
          </cell>
          <cell r="U54">
            <v>4000</v>
          </cell>
          <cell r="V54">
            <v>0.12330675640930192</v>
          </cell>
        </row>
        <row r="55">
          <cell r="R55">
            <v>64000</v>
          </cell>
          <cell r="S55">
            <v>7.0000010720888087E-2</v>
          </cell>
          <cell r="U55">
            <v>8000</v>
          </cell>
          <cell r="V55">
            <v>0.12187312477051479</v>
          </cell>
        </row>
        <row r="56">
          <cell r="R56">
            <v>128000</v>
          </cell>
          <cell r="S56">
            <v>7.0000003512145262E-2</v>
          </cell>
          <cell r="U56">
            <v>16000</v>
          </cell>
          <cell r="V56">
            <v>0.1210610227302981</v>
          </cell>
        </row>
        <row r="57">
          <cell r="R57">
            <v>256000</v>
          </cell>
          <cell r="S57">
            <v>7.0000001150573005E-2</v>
          </cell>
          <cell r="U57">
            <v>32000</v>
          </cell>
          <cell r="V57">
            <v>0.12060100878668693</v>
          </cell>
        </row>
        <row r="58">
          <cell r="R58">
            <v>512000</v>
          </cell>
          <cell r="S58">
            <v>7.0000000376925817E-2</v>
          </cell>
          <cell r="U58">
            <v>64000</v>
          </cell>
          <cell r="V58">
            <v>0.12034043674673547</v>
          </cell>
        </row>
        <row r="59">
          <cell r="R59">
            <v>1024000</v>
          </cell>
          <cell r="S59">
            <v>7.0000000123480288E-2</v>
          </cell>
          <cell r="U59">
            <v>128000</v>
          </cell>
          <cell r="V59">
            <v>0.12019283767816796</v>
          </cell>
        </row>
        <row r="60">
          <cell r="R60">
            <v>2024000</v>
          </cell>
          <cell r="S60">
            <v>7.0000000041227001E-2</v>
          </cell>
          <cell r="U60">
            <v>256000</v>
          </cell>
          <cell r="V60">
            <v>0.12010923135320804</v>
          </cell>
        </row>
        <row r="61">
          <cell r="R61">
            <v>4048000</v>
          </cell>
          <cell r="S61">
            <v>7.0000000013505898E-2</v>
          </cell>
          <cell r="U61">
            <v>512000</v>
          </cell>
          <cell r="V61">
            <v>0.12006187322057835</v>
          </cell>
        </row>
        <row r="62">
          <cell r="R62">
            <v>8096000</v>
          </cell>
          <cell r="S62">
            <v>7.0000000004424509E-2</v>
          </cell>
          <cell r="U62">
            <v>1024000</v>
          </cell>
          <cell r="V62">
            <v>0.12003504758736963</v>
          </cell>
        </row>
        <row r="63">
          <cell r="R63">
            <v>16192000</v>
          </cell>
          <cell r="S63">
            <v>7.0000000001449472E-2</v>
          </cell>
          <cell r="U63">
            <v>2024000</v>
          </cell>
          <cell r="V63">
            <v>0.12002004524991404</v>
          </cell>
        </row>
        <row r="64">
          <cell r="U64">
            <v>4048000</v>
          </cell>
          <cell r="V64">
            <v>0.12001135447030502</v>
          </cell>
        </row>
        <row r="65">
          <cell r="U65">
            <v>8096000</v>
          </cell>
          <cell r="V65">
            <v>0.12000643164821777</v>
          </cell>
        </row>
        <row r="66">
          <cell r="U66">
            <v>16192000</v>
          </cell>
          <cell r="V66">
            <v>0.12000364315531098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6FFD-F120-4145-9669-3C25F78285B1}">
  <dimension ref="B1:V84"/>
  <sheetViews>
    <sheetView tabSelected="1" view="pageBreakPreview" zoomScale="70" zoomScaleNormal="55" zoomScaleSheetLayoutView="70" workbookViewId="0">
      <selection activeCell="V62" sqref="V62"/>
    </sheetView>
  </sheetViews>
  <sheetFormatPr defaultRowHeight="15" x14ac:dyDescent="0.25"/>
  <cols>
    <col min="2" max="2" width="22.42578125" bestFit="1" customWidth="1"/>
    <col min="3" max="3" width="12" bestFit="1" customWidth="1"/>
    <col min="4" max="4" width="5.42578125" customWidth="1"/>
    <col min="5" max="5" width="22.42578125" bestFit="1" customWidth="1"/>
    <col min="6" max="6" width="12" bestFit="1" customWidth="1"/>
    <col min="9" max="9" width="17.42578125" bestFit="1" customWidth="1"/>
    <col min="10" max="10" width="28.28515625" bestFit="1" customWidth="1"/>
    <col min="11" max="11" width="15.42578125" bestFit="1" customWidth="1"/>
    <col min="12" max="14" width="14.85546875" bestFit="1" customWidth="1"/>
    <col min="15" max="15" width="16.7109375" bestFit="1" customWidth="1"/>
    <col min="16" max="16" width="12.42578125" bestFit="1" customWidth="1"/>
    <col min="18" max="18" width="17.42578125" bestFit="1" customWidth="1"/>
    <col min="19" max="19" width="28.28515625" bestFit="1" customWidth="1"/>
    <col min="20" max="20" width="2.42578125" customWidth="1"/>
    <col min="21" max="21" width="17.42578125" bestFit="1" customWidth="1"/>
    <col min="22" max="22" width="28.28515625" bestFit="1" customWidth="1"/>
  </cols>
  <sheetData>
    <row r="1" spans="2:6" ht="23.25" x14ac:dyDescent="0.35">
      <c r="B1" s="1" t="s">
        <v>0</v>
      </c>
    </row>
    <row r="2" spans="2:6" x14ac:dyDescent="0.25">
      <c r="B2" s="2" t="s">
        <v>1</v>
      </c>
      <c r="E2" s="2" t="s">
        <v>2</v>
      </c>
    </row>
    <row r="3" spans="2:6" x14ac:dyDescent="0.25">
      <c r="B3" s="3" t="s">
        <v>3</v>
      </c>
      <c r="C3" s="4"/>
      <c r="E3" s="3" t="s">
        <v>3</v>
      </c>
      <c r="F3" s="4"/>
    </row>
    <row r="4" spans="2:6" x14ac:dyDescent="0.25">
      <c r="B4" s="4" t="s">
        <v>4</v>
      </c>
      <c r="C4" s="4">
        <v>6.5970000000000004</v>
      </c>
      <c r="E4" s="4" t="s">
        <v>4</v>
      </c>
      <c r="F4" s="4">
        <f>$C$4</f>
        <v>6.5970000000000004</v>
      </c>
    </row>
    <row r="5" spans="2:6" x14ac:dyDescent="0.25">
      <c r="B5" s="4" t="s">
        <v>5</v>
      </c>
      <c r="C5" s="4">
        <v>6.1749999999999998</v>
      </c>
      <c r="E5" s="4" t="s">
        <v>5</v>
      </c>
      <c r="F5" s="4">
        <f>$C$5</f>
        <v>6.1749999999999998</v>
      </c>
    </row>
    <row r="6" spans="2:6" x14ac:dyDescent="0.25">
      <c r="B6" s="4" t="s">
        <v>6</v>
      </c>
      <c r="C6" s="4">
        <f>C5^2*PI()/4</f>
        <v>29.947722844196822</v>
      </c>
      <c r="E6" s="4" t="s">
        <v>6</v>
      </c>
      <c r="F6" s="4">
        <f>$C$6</f>
        <v>29.947722844196822</v>
      </c>
    </row>
    <row r="7" spans="2:6" x14ac:dyDescent="0.25">
      <c r="B7" s="4" t="s">
        <v>7</v>
      </c>
      <c r="C7" s="4">
        <f>C6*C4</f>
        <v>197.56512760316645</v>
      </c>
      <c r="E7" s="4" t="s">
        <v>7</v>
      </c>
      <c r="F7" s="4">
        <f>$C$7</f>
        <v>197.56512760316645</v>
      </c>
    </row>
    <row r="9" spans="2:6" x14ac:dyDescent="0.25">
      <c r="B9" s="2" t="s">
        <v>8</v>
      </c>
      <c r="E9" s="2" t="s">
        <v>8</v>
      </c>
    </row>
    <row r="10" spans="2:6" x14ac:dyDescent="0.25">
      <c r="B10" t="s">
        <v>9</v>
      </c>
      <c r="C10">
        <v>0</v>
      </c>
      <c r="E10" t="s">
        <v>9</v>
      </c>
      <c r="F10">
        <v>0</v>
      </c>
    </row>
    <row r="11" spans="2:6" x14ac:dyDescent="0.25">
      <c r="B11" t="s">
        <v>10</v>
      </c>
      <c r="C11" s="5">
        <v>170.06</v>
      </c>
      <c r="E11" t="s">
        <v>10</v>
      </c>
      <c r="F11" s="5">
        <v>170</v>
      </c>
    </row>
    <row r="12" spans="2:6" x14ac:dyDescent="0.25">
      <c r="B12" t="s">
        <v>11</v>
      </c>
      <c r="C12" s="5">
        <v>3.41</v>
      </c>
      <c r="E12" t="s">
        <v>11</v>
      </c>
      <c r="F12" s="5">
        <v>3.202</v>
      </c>
    </row>
    <row r="13" spans="2:6" x14ac:dyDescent="0.25">
      <c r="B13" t="s">
        <v>12</v>
      </c>
      <c r="C13" s="5">
        <v>3.3860000000000001</v>
      </c>
      <c r="E13" t="s">
        <v>12</v>
      </c>
      <c r="F13" s="5">
        <v>3.23</v>
      </c>
    </row>
    <row r="14" spans="2:6" x14ac:dyDescent="0.25">
      <c r="B14" t="s">
        <v>13</v>
      </c>
      <c r="C14" s="5">
        <v>3.27</v>
      </c>
      <c r="E14" t="s">
        <v>13</v>
      </c>
      <c r="F14" s="5">
        <v>3.27</v>
      </c>
    </row>
    <row r="15" spans="2:6" x14ac:dyDescent="0.25">
      <c r="B15" t="s">
        <v>14</v>
      </c>
      <c r="C15">
        <f>AVERAGE(C12:C14)</f>
        <v>3.3553333333333337</v>
      </c>
      <c r="E15" t="s">
        <v>14</v>
      </c>
      <c r="F15">
        <f>AVERAGE(F12:F14)</f>
        <v>3.234</v>
      </c>
    </row>
    <row r="16" spans="2:6" x14ac:dyDescent="0.25">
      <c r="B16" s="6" t="s">
        <v>15</v>
      </c>
      <c r="C16" s="6">
        <f>C4-C15</f>
        <v>3.2416666666666667</v>
      </c>
      <c r="E16" s="6" t="s">
        <v>15</v>
      </c>
      <c r="F16" s="7">
        <f>F4-F15</f>
        <v>3.3630000000000004</v>
      </c>
    </row>
    <row r="17" spans="2:22" x14ac:dyDescent="0.25">
      <c r="B17" t="s">
        <v>16</v>
      </c>
      <c r="C17">
        <f>C16*C6</f>
        <v>97.080534886604696</v>
      </c>
      <c r="E17" t="s">
        <v>16</v>
      </c>
      <c r="F17">
        <f>F16*F6</f>
        <v>100.71419192503393</v>
      </c>
    </row>
    <row r="18" spans="2:22" ht="23.25" x14ac:dyDescent="0.35">
      <c r="B18" t="s">
        <v>17</v>
      </c>
      <c r="C18">
        <f>C11/C17</f>
        <v>1.7517414814271395</v>
      </c>
      <c r="E18" t="s">
        <v>17</v>
      </c>
      <c r="F18">
        <f>F11/F17</f>
        <v>1.6879448342944416</v>
      </c>
      <c r="I18" s="8" t="s">
        <v>18</v>
      </c>
      <c r="J18" s="8"/>
      <c r="K18" s="8"/>
      <c r="L18" s="8"/>
      <c r="M18" s="8"/>
      <c r="N18" s="8"/>
      <c r="O18" s="8"/>
      <c r="P18" s="8"/>
      <c r="R18" s="9" t="s">
        <v>19</v>
      </c>
      <c r="S18" s="9"/>
      <c r="T18" s="9"/>
      <c r="U18" s="9"/>
      <c r="V18" s="9"/>
    </row>
    <row r="19" spans="2:22" x14ac:dyDescent="0.25">
      <c r="B19" t="s">
        <v>20</v>
      </c>
      <c r="C19" s="5">
        <v>2.6</v>
      </c>
      <c r="E19" t="s">
        <v>20</v>
      </c>
      <c r="F19" s="5">
        <v>2.7</v>
      </c>
      <c r="I19" s="10" t="s">
        <v>21</v>
      </c>
      <c r="J19" s="10" t="s">
        <v>22</v>
      </c>
      <c r="K19" s="11" t="s">
        <v>23</v>
      </c>
      <c r="L19" s="12" t="s">
        <v>24</v>
      </c>
      <c r="M19" s="11" t="s">
        <v>25</v>
      </c>
      <c r="N19" s="11" t="s">
        <v>26</v>
      </c>
      <c r="O19" s="13" t="s">
        <v>27</v>
      </c>
      <c r="P19" s="11" t="s">
        <v>28</v>
      </c>
      <c r="R19" s="10" t="s">
        <v>21</v>
      </c>
      <c r="S19" s="10" t="s">
        <v>22</v>
      </c>
      <c r="U19" s="10" t="s">
        <v>21</v>
      </c>
      <c r="V19" s="10" t="s">
        <v>22</v>
      </c>
    </row>
    <row r="20" spans="2:22" x14ac:dyDescent="0.25">
      <c r="B20" t="s">
        <v>29</v>
      </c>
      <c r="C20">
        <v>1</v>
      </c>
      <c r="E20" t="s">
        <v>29</v>
      </c>
      <c r="F20">
        <v>1</v>
      </c>
      <c r="I20" s="14">
        <v>0</v>
      </c>
      <c r="J20" s="15">
        <f>C51</f>
        <v>0.32625327637417711</v>
      </c>
      <c r="K20" s="14">
        <f>(J20-$C$65)/($C$30-$C$65)</f>
        <v>1</v>
      </c>
      <c r="L20" s="16">
        <v>0.59799999999999998</v>
      </c>
      <c r="M20" s="14">
        <v>2.61</v>
      </c>
      <c r="N20" s="17">
        <f>1-1/M20</f>
        <v>0.61685823754789271</v>
      </c>
      <c r="O20" s="17">
        <f>(1/(1+($L$20*I20)^$M$20))^$N$20</f>
        <v>1</v>
      </c>
      <c r="P20" s="14">
        <f>(K20-O20)^2</f>
        <v>0</v>
      </c>
      <c r="R20" s="14">
        <v>1E-4</v>
      </c>
      <c r="S20" s="15">
        <f>(1/(1+($L$20*R20)^$M$20))^$N$20*($J$20-$J$22)+$J$22</f>
        <v>0.32625327637267726</v>
      </c>
      <c r="U20" s="14">
        <v>9.9999999999999995E-7</v>
      </c>
      <c r="V20" s="15">
        <f>(1/(1+($L$26*U20)^$M$26))^$N$26*($J$26-$J$28)+$J$28</f>
        <v>0.3748352465576083</v>
      </c>
    </row>
    <row r="21" spans="2:22" x14ac:dyDescent="0.25">
      <c r="B21" t="s">
        <v>30</v>
      </c>
      <c r="C21">
        <f>((C19*C20)-C18)/C18</f>
        <v>0.48423727334571448</v>
      </c>
      <c r="E21" t="s">
        <v>30</v>
      </c>
      <c r="F21">
        <f>((F19*F20)-F18)/F18</f>
        <v>0.59957834233877438</v>
      </c>
      <c r="I21" s="14">
        <v>0.6</v>
      </c>
      <c r="J21" s="15">
        <f>C58</f>
        <v>0.31080218721658154</v>
      </c>
      <c r="K21" s="14">
        <f t="shared" ref="K21:K22" si="0">(J21-$C$65)/($C$30-$C$65)</f>
        <v>0.94910078045469981</v>
      </c>
      <c r="L21" s="4">
        <f>L20/10.2</f>
        <v>5.8627450980392161E-2</v>
      </c>
      <c r="O21" s="17">
        <f t="shared" ref="O21:O22" si="1">(1/(1+($L$20*I21)^$M$20))^$N$20</f>
        <v>0.95973666664014146</v>
      </c>
      <c r="P21" s="14">
        <f t="shared" ref="P21:P22" si="2">(K21-O21)^2</f>
        <v>1.1312207494966844E-4</v>
      </c>
      <c r="R21" s="14">
        <v>1E-3</v>
      </c>
      <c r="S21" s="15">
        <f t="shared" ref="S21:S63" si="3">(1/(1+($L$20*R21)^$M$20))^$N$20*($J$20-$J$22)+$J$22</f>
        <v>0.32625327576317192</v>
      </c>
      <c r="U21" s="14">
        <v>1.0000000000000001E-5</v>
      </c>
      <c r="V21" s="15">
        <f t="shared" ref="V21:V66" si="4">(1/(1+($L$26*U21)^$M$26))^$N$26*($J$26-$J$28)+$J$28</f>
        <v>0.37483524655722328</v>
      </c>
    </row>
    <row r="22" spans="2:22" ht="15.75" thickBot="1" x14ac:dyDescent="0.3">
      <c r="B22" s="6" t="s">
        <v>31</v>
      </c>
      <c r="C22" s="18">
        <f>C21/(1+C21)</f>
        <v>0.32625327637417711</v>
      </c>
      <c r="E22" s="6" t="s">
        <v>31</v>
      </c>
      <c r="F22" s="18">
        <f>F21/(1+F21)</f>
        <v>0.37483524655761424</v>
      </c>
      <c r="I22" s="14">
        <v>90</v>
      </c>
      <c r="J22" s="15">
        <v>7.0000000000000007E-2</v>
      </c>
      <c r="K22" s="14">
        <f t="shared" si="0"/>
        <v>0.15584644937733091</v>
      </c>
      <c r="O22" s="17">
        <f t="shared" si="1"/>
        <v>1.6337007993097164E-3</v>
      </c>
      <c r="P22" s="19">
        <f t="shared" si="2"/>
        <v>2.378157182398798E-2</v>
      </c>
      <c r="R22" s="14">
        <v>4.0000000000000001E-3</v>
      </c>
      <c r="S22" s="15">
        <f t="shared" si="3"/>
        <v>0.32625325360111596</v>
      </c>
      <c r="U22" s="14">
        <v>5.0000000000000002E-5</v>
      </c>
      <c r="V22" s="15">
        <f t="shared" si="4"/>
        <v>0.3748352465502986</v>
      </c>
    </row>
    <row r="23" spans="2:22" ht="15.75" thickTop="1" x14ac:dyDescent="0.25">
      <c r="B23" t="s">
        <v>32</v>
      </c>
      <c r="C23" s="20">
        <f>1-(C11/(C19*1*C17))</f>
        <v>0.32625327637417723</v>
      </c>
      <c r="E23" t="s">
        <v>32</v>
      </c>
      <c r="F23" s="20">
        <f>1-(F11/(F19*1*F17))</f>
        <v>0.37483524655761424</v>
      </c>
      <c r="P23" s="21">
        <f>SUM(P20:P22)</f>
        <v>2.3894693898937648E-2</v>
      </c>
      <c r="R23" s="14">
        <v>8.0000000000000002E-3</v>
      </c>
      <c r="S23" s="15">
        <f t="shared" si="3"/>
        <v>0.32625313734388256</v>
      </c>
      <c r="U23" s="14">
        <v>1E-4</v>
      </c>
      <c r="V23" s="15">
        <f t="shared" si="4"/>
        <v>0.37483524653178407</v>
      </c>
    </row>
    <row r="24" spans="2:22" x14ac:dyDescent="0.25">
      <c r="B24" s="2" t="s">
        <v>33</v>
      </c>
      <c r="E24" s="2" t="s">
        <v>33</v>
      </c>
      <c r="R24" s="14">
        <v>0.01</v>
      </c>
      <c r="S24" s="15">
        <f t="shared" si="3"/>
        <v>0.32625302746303769</v>
      </c>
      <c r="U24" s="14">
        <v>1E-3</v>
      </c>
      <c r="V24" s="15">
        <f t="shared" si="4"/>
        <v>0.37483524485103142</v>
      </c>
    </row>
    <row r="25" spans="2:22" x14ac:dyDescent="0.25">
      <c r="B25" t="s">
        <v>34</v>
      </c>
      <c r="C25" s="22">
        <v>1</v>
      </c>
      <c r="E25" t="s">
        <v>34</v>
      </c>
      <c r="F25" s="22">
        <v>1</v>
      </c>
      <c r="I25" s="10" t="s">
        <v>21</v>
      </c>
      <c r="J25" s="10" t="s">
        <v>22</v>
      </c>
      <c r="K25" s="11" t="s">
        <v>23</v>
      </c>
      <c r="L25" s="12" t="s">
        <v>24</v>
      </c>
      <c r="M25" s="11" t="s">
        <v>25</v>
      </c>
      <c r="N25" s="11" t="s">
        <v>26</v>
      </c>
      <c r="O25" s="13" t="s">
        <v>27</v>
      </c>
      <c r="P25" s="11" t="s">
        <v>28</v>
      </c>
      <c r="R25" s="14">
        <v>0.02</v>
      </c>
      <c r="S25" s="15">
        <f t="shared" si="3"/>
        <v>0.3262517567723775</v>
      </c>
      <c r="U25" s="14">
        <v>4.0000000000000001E-3</v>
      </c>
      <c r="V25" s="15">
        <f t="shared" si="4"/>
        <v>0.37483522528227503</v>
      </c>
    </row>
    <row r="26" spans="2:22" x14ac:dyDescent="0.25">
      <c r="B26" t="s">
        <v>35</v>
      </c>
      <c r="C26" s="23">
        <f>C21*C25/C19</f>
        <v>0.1862451051329671</v>
      </c>
      <c r="E26" t="s">
        <v>36</v>
      </c>
      <c r="F26" s="23">
        <f>F21*F25/F19</f>
        <v>0.22206605271806457</v>
      </c>
      <c r="I26" s="14">
        <v>0</v>
      </c>
      <c r="J26" s="15">
        <f>F51</f>
        <v>0.37483524655761424</v>
      </c>
      <c r="K26" s="14">
        <f>(J26-$F$65)/($F$30-$F$65)</f>
        <v>1</v>
      </c>
      <c r="L26" s="16">
        <v>0.05</v>
      </c>
      <c r="M26" s="14">
        <v>1.82</v>
      </c>
      <c r="N26" s="17">
        <f>1-1/M26</f>
        <v>0.45054945054945061</v>
      </c>
      <c r="O26" s="17">
        <f>(1/(1+($L$26*I26)^$M$26))^$N$26</f>
        <v>1</v>
      </c>
      <c r="P26" s="14">
        <f>(K26-O26)^2</f>
        <v>0</v>
      </c>
      <c r="R26" s="14">
        <v>0.03</v>
      </c>
      <c r="S26" s="15">
        <f t="shared" si="3"/>
        <v>0.32624889791166783</v>
      </c>
      <c r="U26" s="14">
        <v>8.0000000000000002E-3</v>
      </c>
      <c r="V26" s="15">
        <f t="shared" si="4"/>
        <v>0.37483517143841699</v>
      </c>
    </row>
    <row r="27" spans="2:22" x14ac:dyDescent="0.25">
      <c r="B27" t="s">
        <v>37</v>
      </c>
      <c r="C27">
        <f>C11*C26</f>
        <v>31.672842578912388</v>
      </c>
      <c r="E27" t="s">
        <v>37</v>
      </c>
      <c r="F27">
        <f>F11*F26</f>
        <v>37.751228962070975</v>
      </c>
      <c r="G27">
        <f>0.1*F11</f>
        <v>17</v>
      </c>
      <c r="I27" s="14">
        <v>4</v>
      </c>
      <c r="J27" s="15">
        <f>F58</f>
        <v>0.36579977715050876</v>
      </c>
      <c r="K27" s="14">
        <f t="shared" ref="K27:K28" si="5">(J27-$F$65)/($F$30-$F$65)</f>
        <v>0.96436961628817564</v>
      </c>
      <c r="L27" s="4">
        <f>L26/10.2</f>
        <v>4.9019607843137263E-3</v>
      </c>
      <c r="O27" s="17">
        <f t="shared" ref="O27:O28" si="6">(1/(1+($L$26*I27)^$M$26))^$N$26</f>
        <v>0.9768164815645225</v>
      </c>
      <c r="P27" s="14">
        <f t="shared" ref="P27" si="7">(K27-O27)^2</f>
        <v>1.5492445520752927E-4</v>
      </c>
      <c r="R27" s="14">
        <v>0.04</v>
      </c>
      <c r="S27" s="15">
        <f t="shared" si="3"/>
        <v>0.32624399951727118</v>
      </c>
      <c r="U27" s="14">
        <v>0.01</v>
      </c>
      <c r="V27" s="15">
        <f t="shared" si="4"/>
        <v>0.37483513380488614</v>
      </c>
    </row>
    <row r="28" spans="2:22" ht="15.75" thickBot="1" x14ac:dyDescent="0.3">
      <c r="B28" t="s">
        <v>38</v>
      </c>
      <c r="C28">
        <f>C27*1</f>
        <v>31.672842578912388</v>
      </c>
      <c r="E28" t="s">
        <v>38</v>
      </c>
      <c r="F28">
        <f>F27*1</f>
        <v>37.751228962070975</v>
      </c>
      <c r="G28">
        <f>F27-G27</f>
        <v>20.751228962070975</v>
      </c>
      <c r="I28" s="14">
        <v>290</v>
      </c>
      <c r="J28" s="15">
        <v>0.12</v>
      </c>
      <c r="K28" s="14">
        <f t="shared" si="5"/>
        <v>-4.9148759227449308E-3</v>
      </c>
      <c r="O28" s="17">
        <f t="shared" si="6"/>
        <v>0.11121873796759887</v>
      </c>
      <c r="P28" s="19">
        <f>(K28-O28)^2</f>
        <v>1.3487016275231457E-2</v>
      </c>
      <c r="R28" s="14">
        <v>0.08</v>
      </c>
      <c r="S28" s="15">
        <f t="shared" si="3"/>
        <v>0.3261966545348926</v>
      </c>
      <c r="U28" s="14">
        <v>0.02</v>
      </c>
      <c r="V28" s="15">
        <f t="shared" si="4"/>
        <v>0.37483484844964815</v>
      </c>
    </row>
    <row r="29" spans="2:22" ht="15.75" thickTop="1" x14ac:dyDescent="0.25">
      <c r="B29" s="24" t="s">
        <v>39</v>
      </c>
      <c r="C29" s="24"/>
      <c r="D29" s="24"/>
      <c r="E29" s="24" t="s">
        <v>39</v>
      </c>
      <c r="F29" s="24">
        <v>39.11</v>
      </c>
      <c r="P29" s="21">
        <f>SUM(P26:P28)</f>
        <v>1.3641940730438985E-2</v>
      </c>
      <c r="R29" s="14">
        <v>0.1</v>
      </c>
      <c r="S29" s="15">
        <f t="shared" si="3"/>
        <v>0.32615192731336912</v>
      </c>
      <c r="U29" s="14">
        <v>0.03</v>
      </c>
      <c r="V29" s="15">
        <f t="shared" si="4"/>
        <v>0.37483441386297822</v>
      </c>
    </row>
    <row r="30" spans="2:22" x14ac:dyDescent="0.25">
      <c r="B30" s="6" t="s">
        <v>40</v>
      </c>
      <c r="C30" s="25">
        <f>C28/C17</f>
        <v>0.32625327637417711</v>
      </c>
      <c r="E30" s="6" t="s">
        <v>40</v>
      </c>
      <c r="F30" s="25">
        <f>F28/F17</f>
        <v>0.37483524655761424</v>
      </c>
      <c r="R30" s="14">
        <v>0.2</v>
      </c>
      <c r="S30" s="15">
        <f t="shared" si="3"/>
        <v>0.32563616907612863</v>
      </c>
      <c r="U30" s="14">
        <v>0.04</v>
      </c>
      <c r="V30" s="15">
        <f t="shared" si="4"/>
        <v>0.37483384092218236</v>
      </c>
    </row>
    <row r="31" spans="2:22" x14ac:dyDescent="0.25">
      <c r="B31" s="2" t="s">
        <v>41</v>
      </c>
      <c r="E31" s="2" t="s">
        <v>41</v>
      </c>
      <c r="R31" s="14">
        <v>0.4</v>
      </c>
      <c r="S31" s="15">
        <f t="shared" si="3"/>
        <v>0.32254544885763115</v>
      </c>
      <c r="U31" s="14">
        <v>0.08</v>
      </c>
      <c r="V31" s="15">
        <f t="shared" si="4"/>
        <v>0.37483028363470855</v>
      </c>
    </row>
    <row r="32" spans="2:22" x14ac:dyDescent="0.25">
      <c r="B32" t="s">
        <v>42</v>
      </c>
      <c r="C32" s="5">
        <v>35.64</v>
      </c>
      <c r="E32" t="s">
        <v>42</v>
      </c>
      <c r="F32" s="5">
        <v>29.48</v>
      </c>
      <c r="R32" s="14">
        <v>0.6</v>
      </c>
      <c r="S32" s="15">
        <f t="shared" si="3"/>
        <v>0.31593566528296768</v>
      </c>
      <c r="U32" s="14">
        <v>0.1</v>
      </c>
      <c r="V32" s="15">
        <f t="shared" si="4"/>
        <v>0.37482779740397509</v>
      </c>
    </row>
    <row r="33" spans="2:22" x14ac:dyDescent="0.25">
      <c r="B33" t="s">
        <v>43</v>
      </c>
      <c r="C33" s="5">
        <v>211.71</v>
      </c>
      <c r="E33" t="s">
        <v>43</v>
      </c>
      <c r="F33" s="5">
        <v>213.92</v>
      </c>
      <c r="R33" s="14">
        <v>0.8</v>
      </c>
      <c r="S33" s="15">
        <f t="shared" si="3"/>
        <v>0.30559637334769374</v>
      </c>
      <c r="U33" s="14">
        <v>0.2</v>
      </c>
      <c r="V33" s="15">
        <f t="shared" si="4"/>
        <v>0.37480894812840443</v>
      </c>
    </row>
    <row r="34" spans="2:22" x14ac:dyDescent="0.25">
      <c r="B34" t="s">
        <v>44</v>
      </c>
      <c r="C34" s="5">
        <v>204.28</v>
      </c>
      <c r="E34" t="s">
        <v>44</v>
      </c>
      <c r="F34" s="5">
        <v>199.23</v>
      </c>
      <c r="R34" s="14">
        <v>1</v>
      </c>
      <c r="S34" s="15">
        <f t="shared" si="3"/>
        <v>0.29206100042014838</v>
      </c>
      <c r="U34" s="14">
        <v>0.4</v>
      </c>
      <c r="V34" s="15">
        <f t="shared" si="4"/>
        <v>0.37474243076709707</v>
      </c>
    </row>
    <row r="35" spans="2:22" x14ac:dyDescent="0.25">
      <c r="B35" t="s">
        <v>45</v>
      </c>
      <c r="C35">
        <f>C33-C34</f>
        <v>7.4300000000000068</v>
      </c>
      <c r="E35" t="s">
        <v>45</v>
      </c>
      <c r="F35">
        <f>F33-F34</f>
        <v>14.689999999999998</v>
      </c>
      <c r="R35" s="14">
        <v>3</v>
      </c>
      <c r="S35" s="15">
        <f t="shared" si="3"/>
        <v>0.158569866511868</v>
      </c>
      <c r="U35" s="14">
        <v>0.6</v>
      </c>
      <c r="V35" s="15">
        <f t="shared" si="4"/>
        <v>0.37464123386172232</v>
      </c>
    </row>
    <row r="36" spans="2:22" x14ac:dyDescent="0.25">
      <c r="B36" t="s">
        <v>46</v>
      </c>
      <c r="C36">
        <f>C34-C32</f>
        <v>168.64</v>
      </c>
      <c r="E36" t="s">
        <v>46</v>
      </c>
      <c r="F36">
        <f>F34-F32</f>
        <v>169.75</v>
      </c>
      <c r="R36" s="14">
        <v>5</v>
      </c>
      <c r="S36" s="15">
        <f t="shared" si="3"/>
        <v>0.11245222375065909</v>
      </c>
      <c r="U36" s="14">
        <v>0.8</v>
      </c>
      <c r="V36" s="15">
        <f t="shared" si="4"/>
        <v>0.37450801684058072</v>
      </c>
    </row>
    <row r="37" spans="2:22" x14ac:dyDescent="0.25">
      <c r="B37" t="s">
        <v>47</v>
      </c>
      <c r="C37" s="23">
        <f>C35/C36</f>
        <v>4.40583491461101E-2</v>
      </c>
      <c r="E37" t="s">
        <v>48</v>
      </c>
      <c r="F37" s="23">
        <f>F35/F36</f>
        <v>8.6539027982326933E-2</v>
      </c>
      <c r="R37" s="14">
        <v>8</v>
      </c>
      <c r="S37" s="15">
        <f t="shared" si="3"/>
        <v>9.0405060988053065E-2</v>
      </c>
      <c r="U37" s="14">
        <v>1</v>
      </c>
      <c r="V37" s="15">
        <f t="shared" si="4"/>
        <v>0.37434458758426892</v>
      </c>
    </row>
    <row r="38" spans="2:22" x14ac:dyDescent="0.25">
      <c r="B38" t="s">
        <v>49</v>
      </c>
      <c r="C38">
        <f>C37*C11</f>
        <v>7.4925628557874839</v>
      </c>
      <c r="E38" t="s">
        <v>49</v>
      </c>
      <c r="F38">
        <f>F37*F11</f>
        <v>14.711634756995579</v>
      </c>
      <c r="R38" s="14">
        <v>10</v>
      </c>
      <c r="S38" s="15">
        <f t="shared" si="3"/>
        <v>8.4311193904015327E-2</v>
      </c>
      <c r="U38" s="14">
        <v>3</v>
      </c>
      <c r="V38" s="15">
        <f t="shared" si="4"/>
        <v>0.37128174225276711</v>
      </c>
    </row>
    <row r="39" spans="2:22" x14ac:dyDescent="0.25">
      <c r="B39" t="s">
        <v>50</v>
      </c>
      <c r="C39">
        <f>C38*1</f>
        <v>7.4925628557874839</v>
      </c>
      <c r="E39" t="s">
        <v>50</v>
      </c>
      <c r="F39">
        <f>F38*1</f>
        <v>14.711634756995579</v>
      </c>
      <c r="R39" s="14">
        <v>13</v>
      </c>
      <c r="S39" s="15">
        <f t="shared" si="3"/>
        <v>7.9407320389020847E-2</v>
      </c>
      <c r="U39" s="14">
        <v>5</v>
      </c>
      <c r="V39" s="15">
        <f t="shared" si="4"/>
        <v>0.36612835630681451</v>
      </c>
    </row>
    <row r="40" spans="2:22" x14ac:dyDescent="0.25">
      <c r="B40" s="6" t="s">
        <v>51</v>
      </c>
      <c r="C40" s="25">
        <f>C39/C17</f>
        <v>7.7178837802441058E-2</v>
      </c>
      <c r="E40" s="6" t="s">
        <v>51</v>
      </c>
      <c r="F40" s="25">
        <f>F39/F17</f>
        <v>0.1460731052476309</v>
      </c>
      <c r="R40" s="14">
        <v>17</v>
      </c>
      <c r="S40" s="15">
        <f t="shared" si="3"/>
        <v>7.6116860047763191E-2</v>
      </c>
      <c r="U40" s="14">
        <v>8</v>
      </c>
      <c r="V40" s="15">
        <f t="shared" si="4"/>
        <v>0.35574221161075525</v>
      </c>
    </row>
    <row r="41" spans="2:22" x14ac:dyDescent="0.25">
      <c r="B41" t="s">
        <v>52</v>
      </c>
      <c r="C41" s="26">
        <v>10.5</v>
      </c>
      <c r="E41" t="s">
        <v>52</v>
      </c>
      <c r="F41" s="26">
        <v>11</v>
      </c>
      <c r="R41" s="14">
        <v>20</v>
      </c>
      <c r="S41" s="15">
        <f t="shared" si="3"/>
        <v>7.4710970234359103E-2</v>
      </c>
      <c r="U41" s="14">
        <v>10</v>
      </c>
      <c r="V41" s="15">
        <f t="shared" si="4"/>
        <v>0.34775312123018676</v>
      </c>
    </row>
    <row r="42" spans="2:22" x14ac:dyDescent="0.25">
      <c r="B42" t="s">
        <v>53</v>
      </c>
      <c r="C42">
        <v>10.3</v>
      </c>
      <c r="E42" t="s">
        <v>53</v>
      </c>
      <c r="F42">
        <v>8.3000000000000007</v>
      </c>
      <c r="R42" s="14">
        <v>50</v>
      </c>
      <c r="S42" s="15">
        <f t="shared" si="3"/>
        <v>7.1078452708050799E-2</v>
      </c>
      <c r="U42" s="14">
        <v>13</v>
      </c>
      <c r="V42" s="15">
        <f t="shared" si="4"/>
        <v>0.33511532732320048</v>
      </c>
    </row>
    <row r="43" spans="2:22" x14ac:dyDescent="0.25">
      <c r="B43" t="s">
        <v>54</v>
      </c>
      <c r="C43" s="27">
        <f>(C41-C42)/C62</f>
        <v>6.7865626060400171E-3</v>
      </c>
      <c r="E43" t="s">
        <v>54</v>
      </c>
      <c r="F43" s="27">
        <f>(F41-F42)/F62</f>
        <v>0.10571652310101799</v>
      </c>
      <c r="R43" s="14">
        <v>75</v>
      </c>
      <c r="S43" s="15">
        <f t="shared" si="3"/>
        <v>7.0561459971128365E-2</v>
      </c>
      <c r="U43" s="14">
        <v>17</v>
      </c>
      <c r="V43" s="15">
        <f t="shared" si="4"/>
        <v>0.31835206304027008</v>
      </c>
    </row>
    <row r="44" spans="2:22" x14ac:dyDescent="0.25">
      <c r="R44" s="14">
        <v>100</v>
      </c>
      <c r="S44" s="15">
        <f t="shared" si="3"/>
        <v>7.0353324980510556E-2</v>
      </c>
      <c r="U44" s="14">
        <v>20</v>
      </c>
      <c r="V44" s="15">
        <f t="shared" si="4"/>
        <v>0.30647928547368813</v>
      </c>
    </row>
    <row r="45" spans="2:22" ht="23.25" x14ac:dyDescent="0.35">
      <c r="B45" s="1" t="s">
        <v>55</v>
      </c>
      <c r="C45" s="23"/>
      <c r="F45" s="23"/>
      <c r="R45" s="14">
        <v>150</v>
      </c>
      <c r="S45" s="15">
        <f t="shared" si="3"/>
        <v>7.0183937995672852E-2</v>
      </c>
      <c r="U45" s="14">
        <v>50</v>
      </c>
      <c r="V45" s="15">
        <f t="shared" si="4"/>
        <v>0.23120557152297894</v>
      </c>
    </row>
    <row r="46" spans="2:22" x14ac:dyDescent="0.25">
      <c r="B46" s="2" t="s">
        <v>56</v>
      </c>
      <c r="E46" s="2" t="s">
        <v>56</v>
      </c>
      <c r="R46" s="14">
        <v>200</v>
      </c>
      <c r="S46" s="15">
        <f t="shared" si="3"/>
        <v>7.011575005760444E-2</v>
      </c>
      <c r="U46" s="14">
        <v>75</v>
      </c>
      <c r="V46" s="15">
        <f t="shared" si="4"/>
        <v>0.20291886712953286</v>
      </c>
    </row>
    <row r="47" spans="2:22" x14ac:dyDescent="0.25">
      <c r="B47" s="28" t="s">
        <v>57</v>
      </c>
      <c r="C47" s="28">
        <v>0</v>
      </c>
      <c r="E47" s="28" t="s">
        <v>57</v>
      </c>
      <c r="F47" s="28">
        <v>0</v>
      </c>
      <c r="R47" s="14">
        <v>250</v>
      </c>
      <c r="S47" s="15">
        <f t="shared" si="3"/>
        <v>7.008081584933798E-2</v>
      </c>
      <c r="U47" s="14">
        <v>100</v>
      </c>
      <c r="V47" s="15">
        <f t="shared" si="4"/>
        <v>0.18651461333472225</v>
      </c>
    </row>
    <row r="48" spans="2:22" x14ac:dyDescent="0.25">
      <c r="B48" s="5" t="s">
        <v>58</v>
      </c>
      <c r="C48" s="5">
        <v>0</v>
      </c>
      <c r="E48" s="5" t="s">
        <v>58</v>
      </c>
      <c r="F48" s="5">
        <v>0</v>
      </c>
      <c r="R48" s="14">
        <v>500</v>
      </c>
      <c r="S48" s="15">
        <f t="shared" si="3"/>
        <v>7.0026475167783417E-2</v>
      </c>
      <c r="U48" s="14">
        <v>150</v>
      </c>
      <c r="V48" s="15">
        <f t="shared" si="4"/>
        <v>0.16828060336073508</v>
      </c>
    </row>
    <row r="49" spans="2:22" x14ac:dyDescent="0.25">
      <c r="B49" t="s">
        <v>59</v>
      </c>
      <c r="C49">
        <f>C27</f>
        <v>31.672842578912388</v>
      </c>
      <c r="E49" t="s">
        <v>59</v>
      </c>
      <c r="F49">
        <f>F27</f>
        <v>37.751228962070975</v>
      </c>
      <c r="R49" s="14">
        <v>1000</v>
      </c>
      <c r="S49" s="15">
        <f t="shared" si="3"/>
        <v>7.0008673222853243E-2</v>
      </c>
      <c r="U49" s="14">
        <v>200</v>
      </c>
      <c r="V49" s="15">
        <f t="shared" si="4"/>
        <v>0.15831069955167323</v>
      </c>
    </row>
    <row r="50" spans="2:22" x14ac:dyDescent="0.25">
      <c r="B50" t="s">
        <v>60</v>
      </c>
      <c r="C50">
        <f>C49/C20</f>
        <v>31.672842578912388</v>
      </c>
      <c r="E50" t="s">
        <v>60</v>
      </c>
      <c r="F50">
        <f>F49/F20</f>
        <v>37.751228962070975</v>
      </c>
      <c r="R50" s="14">
        <v>2000</v>
      </c>
      <c r="S50" s="15">
        <f t="shared" si="3"/>
        <v>7.0002841333587223E-2</v>
      </c>
      <c r="U50" s="14">
        <v>250</v>
      </c>
      <c r="V50" s="15">
        <f t="shared" si="4"/>
        <v>0.15197643623679491</v>
      </c>
    </row>
    <row r="51" spans="2:22" x14ac:dyDescent="0.25">
      <c r="B51" s="28" t="s">
        <v>61</v>
      </c>
      <c r="C51" s="29">
        <f>C50/C17</f>
        <v>0.32625327637417711</v>
      </c>
      <c r="E51" s="28" t="s">
        <v>61</v>
      </c>
      <c r="F51" s="29">
        <f>F50/F17</f>
        <v>0.37483524655761424</v>
      </c>
      <c r="R51" s="14">
        <v>4000</v>
      </c>
      <c r="S51" s="15">
        <f t="shared" si="3"/>
        <v>7.0000930816202164E-2</v>
      </c>
      <c r="U51" s="14">
        <v>500</v>
      </c>
      <c r="V51" s="15">
        <f t="shared" si="4"/>
        <v>0.1381714950355078</v>
      </c>
    </row>
    <row r="52" spans="2:22" x14ac:dyDescent="0.25">
      <c r="B52" s="28" t="s">
        <v>62</v>
      </c>
      <c r="C52" s="28">
        <f>(C49+C11)/1000*9.81</f>
        <v>1.9789991856991307</v>
      </c>
      <c r="E52" s="28" t="s">
        <v>62</v>
      </c>
      <c r="F52" s="28">
        <f>(F49+F11)/1000*9.81</f>
        <v>2.0380395561179161</v>
      </c>
      <c r="R52" s="14">
        <v>8000</v>
      </c>
      <c r="S52" s="15">
        <f t="shared" si="3"/>
        <v>7.0000304933853119E-2</v>
      </c>
      <c r="U52" s="14">
        <v>1000</v>
      </c>
      <c r="V52" s="15">
        <f t="shared" si="4"/>
        <v>0.13030257737807616</v>
      </c>
    </row>
    <row r="53" spans="2:22" x14ac:dyDescent="0.25">
      <c r="B53" s="2" t="s">
        <v>63</v>
      </c>
      <c r="E53" s="2" t="s">
        <v>63</v>
      </c>
      <c r="R53" s="14">
        <v>16000</v>
      </c>
      <c r="S53" s="15">
        <f t="shared" si="3"/>
        <v>7.000009989582745E-2</v>
      </c>
      <c r="U53" s="14">
        <v>2000</v>
      </c>
      <c r="V53" s="15">
        <f t="shared" si="4"/>
        <v>0.12583733576903142</v>
      </c>
    </row>
    <row r="54" spans="2:22" x14ac:dyDescent="0.25">
      <c r="B54" s="28" t="s">
        <v>57</v>
      </c>
      <c r="C54" s="28">
        <v>0.6</v>
      </c>
      <c r="E54" s="28" t="s">
        <v>57</v>
      </c>
      <c r="F54" s="28">
        <v>4</v>
      </c>
      <c r="R54" s="14">
        <v>32000</v>
      </c>
      <c r="S54" s="15">
        <f t="shared" si="3"/>
        <v>7.0000032725708344E-2</v>
      </c>
      <c r="U54" s="14">
        <v>4000</v>
      </c>
      <c r="V54" s="15">
        <f t="shared" si="4"/>
        <v>0.12330675640930192</v>
      </c>
    </row>
    <row r="55" spans="2:22" x14ac:dyDescent="0.25">
      <c r="B55" s="5" t="s">
        <v>58</v>
      </c>
      <c r="C55" s="5">
        <v>1.5</v>
      </c>
      <c r="E55" s="5" t="s">
        <v>58</v>
      </c>
      <c r="F55" s="5">
        <v>0.91</v>
      </c>
      <c r="R55" s="14">
        <v>64000</v>
      </c>
      <c r="S55" s="15">
        <f t="shared" si="3"/>
        <v>7.0000010720888087E-2</v>
      </c>
      <c r="U55" s="14">
        <v>8000</v>
      </c>
      <c r="V55" s="15">
        <f t="shared" si="4"/>
        <v>0.12187312477051479</v>
      </c>
    </row>
    <row r="56" spans="2:22" x14ac:dyDescent="0.25">
      <c r="B56" t="s">
        <v>59</v>
      </c>
      <c r="C56">
        <f>C27-C55</f>
        <v>30.172842578912388</v>
      </c>
      <c r="E56" t="s">
        <v>59</v>
      </c>
      <c r="F56">
        <f>F27-F55</f>
        <v>36.841228962070979</v>
      </c>
      <c r="R56" s="14">
        <v>128000</v>
      </c>
      <c r="S56" s="15">
        <f t="shared" si="3"/>
        <v>7.0000003512145262E-2</v>
      </c>
      <c r="U56" s="14">
        <v>16000</v>
      </c>
      <c r="V56" s="15">
        <f t="shared" si="4"/>
        <v>0.1210610227302981</v>
      </c>
    </row>
    <row r="57" spans="2:22" x14ac:dyDescent="0.25">
      <c r="B57" t="s">
        <v>60</v>
      </c>
      <c r="C57">
        <f>C56/C20</f>
        <v>30.172842578912388</v>
      </c>
      <c r="E57" t="s">
        <v>60</v>
      </c>
      <c r="F57">
        <f>F56/F20</f>
        <v>36.841228962070979</v>
      </c>
      <c r="R57" s="14">
        <v>256000</v>
      </c>
      <c r="S57" s="15">
        <f t="shared" si="3"/>
        <v>7.0000001150573005E-2</v>
      </c>
      <c r="U57" s="14">
        <v>32000</v>
      </c>
      <c r="V57" s="15">
        <f t="shared" si="4"/>
        <v>0.12060100878668693</v>
      </c>
    </row>
    <row r="58" spans="2:22" x14ac:dyDescent="0.25">
      <c r="B58" s="28" t="s">
        <v>61</v>
      </c>
      <c r="C58" s="29">
        <f>C57/C17</f>
        <v>0.31080218721658154</v>
      </c>
      <c r="E58" s="28" t="s">
        <v>61</v>
      </c>
      <c r="F58" s="29">
        <f>F57/F17</f>
        <v>0.36579977715050876</v>
      </c>
      <c r="R58" s="14">
        <v>512000</v>
      </c>
      <c r="S58" s="15">
        <f t="shared" si="3"/>
        <v>7.0000000376925817E-2</v>
      </c>
      <c r="U58" s="14">
        <v>64000</v>
      </c>
      <c r="V58" s="15">
        <f t="shared" si="4"/>
        <v>0.12034043674673547</v>
      </c>
    </row>
    <row r="59" spans="2:22" x14ac:dyDescent="0.25">
      <c r="B59" s="28" t="s">
        <v>62</v>
      </c>
      <c r="C59" s="28">
        <f>(C56+C11)/1000*9.81</f>
        <v>1.9642841856991307</v>
      </c>
      <c r="E59" s="28" t="s">
        <v>62</v>
      </c>
      <c r="F59" s="28">
        <f>(F56+F11)/1000*9.81</f>
        <v>2.0291124561179164</v>
      </c>
      <c r="R59" s="14">
        <v>1024000</v>
      </c>
      <c r="S59" s="15">
        <f t="shared" si="3"/>
        <v>7.0000000123480288E-2</v>
      </c>
      <c r="U59" s="14">
        <v>128000</v>
      </c>
      <c r="V59" s="15">
        <f t="shared" si="4"/>
        <v>0.12019283767816796</v>
      </c>
    </row>
    <row r="60" spans="2:22" x14ac:dyDescent="0.25">
      <c r="B60" s="2" t="s">
        <v>64</v>
      </c>
      <c r="E60" s="2" t="s">
        <v>64</v>
      </c>
      <c r="R60" s="14">
        <v>2024000</v>
      </c>
      <c r="S60" s="15">
        <f t="shared" si="3"/>
        <v>7.0000000041227001E-2</v>
      </c>
      <c r="U60" s="14">
        <v>256000</v>
      </c>
      <c r="V60" s="15">
        <f t="shared" si="4"/>
        <v>0.12010923135320804</v>
      </c>
    </row>
    <row r="61" spans="2:22" x14ac:dyDescent="0.25">
      <c r="B61" s="28" t="s">
        <v>57</v>
      </c>
      <c r="C61" s="28">
        <v>90</v>
      </c>
      <c r="E61" s="28" t="s">
        <v>57</v>
      </c>
      <c r="F61" s="28">
        <v>290</v>
      </c>
      <c r="R61" s="14">
        <v>4048000</v>
      </c>
      <c r="S61" s="15">
        <f t="shared" si="3"/>
        <v>7.0000000013505898E-2</v>
      </c>
      <c r="U61" s="14">
        <v>512000</v>
      </c>
      <c r="V61" s="15">
        <f t="shared" si="4"/>
        <v>0.12006187322057835</v>
      </c>
    </row>
    <row r="62" spans="2:22" x14ac:dyDescent="0.25">
      <c r="B62" s="5" t="s">
        <v>58</v>
      </c>
      <c r="C62" s="5">
        <v>29.47</v>
      </c>
      <c r="E62" s="5" t="s">
        <v>58</v>
      </c>
      <c r="F62" s="5">
        <v>25.54</v>
      </c>
      <c r="R62" s="14">
        <v>8096000</v>
      </c>
      <c r="S62" s="15">
        <f t="shared" si="3"/>
        <v>7.0000000004424509E-2</v>
      </c>
      <c r="U62" s="14">
        <v>1024000</v>
      </c>
      <c r="V62" s="15" t="s">
        <v>77</v>
      </c>
    </row>
    <row r="63" spans="2:22" x14ac:dyDescent="0.25">
      <c r="B63" t="s">
        <v>59</v>
      </c>
      <c r="C63">
        <f>C27-C62</f>
        <v>2.2028425789123887</v>
      </c>
      <c r="E63" t="s">
        <v>59</v>
      </c>
      <c r="F63">
        <f>F27-F62</f>
        <v>12.211228962070976</v>
      </c>
      <c r="R63" s="14">
        <v>16192000</v>
      </c>
      <c r="S63" s="15">
        <f t="shared" si="3"/>
        <v>7.0000000001449472E-2</v>
      </c>
      <c r="U63" s="14">
        <v>2024000</v>
      </c>
      <c r="V63" s="15">
        <f t="shared" si="4"/>
        <v>0.12002004524991404</v>
      </c>
    </row>
    <row r="64" spans="2:22" x14ac:dyDescent="0.25">
      <c r="B64" t="s">
        <v>60</v>
      </c>
      <c r="C64">
        <f>C63/C20</f>
        <v>2.2028425789123887</v>
      </c>
      <c r="E64" t="s">
        <v>60</v>
      </c>
      <c r="F64">
        <f>F63/F20</f>
        <v>12.211228962070976</v>
      </c>
      <c r="U64" s="14">
        <v>4048000</v>
      </c>
      <c r="V64" s="15">
        <f t="shared" si="4"/>
        <v>0.12001135447030502</v>
      </c>
    </row>
    <row r="65" spans="2:22" x14ac:dyDescent="0.25">
      <c r="B65" s="28" t="s">
        <v>61</v>
      </c>
      <c r="C65" s="29">
        <f>C64/C17</f>
        <v>2.2690878057948772E-2</v>
      </c>
      <c r="E65" s="28" t="s">
        <v>61</v>
      </c>
      <c r="F65" s="29">
        <f>F64/F17</f>
        <v>0.12124635792302578</v>
      </c>
      <c r="U65" s="14">
        <v>8096000</v>
      </c>
      <c r="V65" s="15">
        <f t="shared" si="4"/>
        <v>0.12000643164821777</v>
      </c>
    </row>
    <row r="66" spans="2:22" x14ac:dyDescent="0.25">
      <c r="B66" s="28" t="s">
        <v>62</v>
      </c>
      <c r="C66" s="28">
        <f>(C63+C11)/1000*9.81</f>
        <v>1.6898984856991306</v>
      </c>
      <c r="E66" s="28" t="s">
        <v>62</v>
      </c>
      <c r="F66" s="28">
        <f>(F63+F11)/1000*9.81</f>
        <v>1.7874921561179165</v>
      </c>
      <c r="U66" s="14">
        <v>16192000</v>
      </c>
      <c r="V66" s="15">
        <f t="shared" si="4"/>
        <v>0.12000364315531098</v>
      </c>
    </row>
    <row r="68" spans="2:22" x14ac:dyDescent="0.25">
      <c r="B68" t="s">
        <v>65</v>
      </c>
      <c r="C68">
        <f>AVERAGE(0.386,0.386,0.386)</f>
        <v>0.38599999999999995</v>
      </c>
      <c r="E68" t="s">
        <v>65</v>
      </c>
      <c r="F68">
        <f>AVERAGE(0.386,0.386,0.386)</f>
        <v>0.38599999999999995</v>
      </c>
    </row>
    <row r="69" spans="2:22" x14ac:dyDescent="0.25">
      <c r="B69" t="s">
        <v>66</v>
      </c>
      <c r="C69">
        <f>C16+C68</f>
        <v>3.6276666666666668</v>
      </c>
      <c r="E69" t="s">
        <v>66</v>
      </c>
      <c r="F69">
        <f>F16+F68</f>
        <v>3.7490000000000006</v>
      </c>
    </row>
    <row r="71" spans="2:22" x14ac:dyDescent="0.25">
      <c r="B71" s="2" t="s">
        <v>67</v>
      </c>
      <c r="E71" s="2" t="s">
        <v>67</v>
      </c>
    </row>
    <row r="72" spans="2:22" x14ac:dyDescent="0.25">
      <c r="B72" s="4" t="s">
        <v>68</v>
      </c>
      <c r="C72" s="30">
        <v>6.3506666666666662</v>
      </c>
      <c r="E72" s="4" t="s">
        <v>68</v>
      </c>
      <c r="F72" s="30">
        <v>6.3506666666666662</v>
      </c>
    </row>
    <row r="73" spans="2:22" x14ac:dyDescent="0.25">
      <c r="B73" s="4" t="s">
        <v>69</v>
      </c>
      <c r="C73" s="30">
        <v>9.8580000000000005</v>
      </c>
      <c r="E73" s="4" t="s">
        <v>69</v>
      </c>
      <c r="F73" s="30">
        <v>9.8580000000000005</v>
      </c>
    </row>
    <row r="74" spans="2:22" x14ac:dyDescent="0.25">
      <c r="B74" s="4" t="s">
        <v>6</v>
      </c>
      <c r="C74" s="30">
        <f>PI()*C72^2/4</f>
        <v>31.675867497109554</v>
      </c>
      <c r="E74" s="4" t="s">
        <v>6</v>
      </c>
      <c r="F74" s="30">
        <f>PI()*F72^2/4</f>
        <v>31.675867497109554</v>
      </c>
    </row>
    <row r="75" spans="2:22" x14ac:dyDescent="0.25">
      <c r="B75" s="4" t="s">
        <v>7</v>
      </c>
      <c r="C75" s="30">
        <f>C74*C73</f>
        <v>312.26070178650599</v>
      </c>
      <c r="E75" s="4" t="s">
        <v>7</v>
      </c>
      <c r="F75" s="30">
        <f>F74*F73</f>
        <v>312.26070178650599</v>
      </c>
    </row>
    <row r="77" spans="2:22" x14ac:dyDescent="0.25">
      <c r="B77" s="5" t="s">
        <v>70</v>
      </c>
      <c r="C77" s="5"/>
      <c r="E77" s="5" t="s">
        <v>70</v>
      </c>
      <c r="F77" s="5"/>
    </row>
    <row r="78" spans="2:22" x14ac:dyDescent="0.25">
      <c r="B78" s="5" t="s">
        <v>20</v>
      </c>
      <c r="C78" s="5">
        <f>C19</f>
        <v>2.6</v>
      </c>
      <c r="E78" s="5" t="s">
        <v>20</v>
      </c>
      <c r="F78" s="5">
        <f>F19</f>
        <v>2.7</v>
      </c>
    </row>
    <row r="79" spans="2:22" x14ac:dyDescent="0.25">
      <c r="B79" s="31" t="s">
        <v>71</v>
      </c>
      <c r="C79" s="32">
        <v>211.57365317037244</v>
      </c>
      <c r="E79" s="31" t="s">
        <v>71</v>
      </c>
      <c r="F79" s="32">
        <v>211.57365317037244</v>
      </c>
    </row>
    <row r="80" spans="2:22" x14ac:dyDescent="0.25">
      <c r="B80" t="s">
        <v>72</v>
      </c>
      <c r="C80" s="33">
        <f>C77/C78</f>
        <v>0</v>
      </c>
      <c r="E80" t="s">
        <v>72</v>
      </c>
      <c r="F80" s="33">
        <f>F77/F78</f>
        <v>0</v>
      </c>
    </row>
    <row r="81" spans="2:6" x14ac:dyDescent="0.25">
      <c r="B81" t="s">
        <v>73</v>
      </c>
      <c r="C81" s="33">
        <f>C79-C80</f>
        <v>211.57365317037244</v>
      </c>
      <c r="E81" t="s">
        <v>73</v>
      </c>
      <c r="F81" s="33">
        <f>F79-F80</f>
        <v>211.57365317037244</v>
      </c>
    </row>
    <row r="82" spans="2:6" x14ac:dyDescent="0.25">
      <c r="B82" s="31" t="s">
        <v>74</v>
      </c>
      <c r="C82" s="34">
        <f>C81/C79</f>
        <v>1</v>
      </c>
      <c r="E82" s="31" t="s">
        <v>74</v>
      </c>
      <c r="F82" s="34">
        <f>F81/F79</f>
        <v>1</v>
      </c>
    </row>
    <row r="83" spans="2:6" x14ac:dyDescent="0.25">
      <c r="B83" s="5" t="s">
        <v>75</v>
      </c>
      <c r="C83" s="35">
        <f>C22</f>
        <v>0.32625327637417711</v>
      </c>
      <c r="E83" s="5" t="s">
        <v>75</v>
      </c>
      <c r="F83" s="35">
        <f>F22</f>
        <v>0.37483524655761424</v>
      </c>
    </row>
    <row r="84" spans="2:6" x14ac:dyDescent="0.25">
      <c r="B84" s="36" t="s">
        <v>76</v>
      </c>
      <c r="C84" s="37">
        <f>C79/C74</f>
        <v>6.6793325609686516</v>
      </c>
      <c r="E84" s="36" t="s">
        <v>76</v>
      </c>
      <c r="F84" s="37">
        <f>F79/F74</f>
        <v>6.6793325609686516</v>
      </c>
    </row>
  </sheetData>
  <mergeCells count="2">
    <mergeCell ref="I18:P18"/>
    <mergeCell ref="R18:V18"/>
  </mergeCells>
  <pageMargins left="0.7" right="0.7" top="0.75" bottom="0.75" header="0.3" footer="0.3"/>
  <pageSetup scale="54" orientation="portrait" r:id="rId1"/>
  <colBreaks count="2" manualBreakCount="2">
    <brk id="6" max="83" man="1"/>
    <brk id="1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Sherwood</dc:creator>
  <cp:lastModifiedBy>Robert Sherwood</cp:lastModifiedBy>
  <dcterms:created xsi:type="dcterms:W3CDTF">2020-04-06T15:08:03Z</dcterms:created>
  <dcterms:modified xsi:type="dcterms:W3CDTF">2020-04-06T15:09:14Z</dcterms:modified>
</cp:coreProperties>
</file>