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2"/>
  <workbookPr/>
  <mc:AlternateContent xmlns:mc="http://schemas.openxmlformats.org/markup-compatibility/2006">
    <mc:Choice Requires="x15">
      <x15ac:absPath xmlns:x15ac="http://schemas.microsoft.com/office/spreadsheetml/2010/11/ac" url="/Users/robert.molloy/Downloads/"/>
    </mc:Choice>
  </mc:AlternateContent>
  <xr:revisionPtr revIDLastSave="0" documentId="8_{CDA59144-E60B-BC41-ACEC-FE08FD87A63B}" xr6:coauthVersionLast="47" xr6:coauthVersionMax="47" xr10:uidLastSave="{00000000-0000-0000-0000-000000000000}"/>
  <bookViews>
    <workbookView xWindow="34560" yWindow="0" windowWidth="38400" windowHeight="21600" activeTab="3" xr2:uid="{00000000-000D-0000-FFFF-FFFF00000000}"/>
  </bookViews>
  <sheets>
    <sheet name="HR-Eng Mapping" sheetId="1" r:id="rId1"/>
    <sheet name="Skill-Competency Model" sheetId="4" r:id="rId2"/>
    <sheet name="Skill Levels" sheetId="7" r:id="rId3"/>
    <sheet name="Eng Competency Assessment" sheetId="23" r:id="rId4"/>
    <sheet name="SW Developer Role Description " sheetId="11" r:id="rId5"/>
    <sheet name="Architecture Role Description" sheetId="15" r:id="rId6"/>
    <sheet name="Systems Analysis Role Desc - O" sheetId="18" state="hidden" r:id="rId7"/>
    <sheet name="Tech Product Owner Role Desc" sheetId="29" r:id="rId8"/>
    <sheet name="Engineering BA Role Desc" sheetId="33" r:id="rId9"/>
    <sheet name="System Analyst Role Desc" sheetId="34" r:id="rId10"/>
    <sheet name="Tech Delivery Mgt Role Desc" sheetId="21" r:id="rId11"/>
    <sheet name="Scrum Master Role Desc" sheetId="26" r:id="rId12"/>
    <sheet name="Core Engineering Competencies" sheetId="6" r:id="rId13"/>
    <sheet name="Software Developer Skills" sheetId="5" r:id="rId14"/>
    <sheet name="Software Developer Roles" sheetId="9" r:id="rId15"/>
    <sheet name="Architecture Skills" sheetId="13" r:id="rId16"/>
    <sheet name="Architecture Roles" sheetId="14" r:id="rId17"/>
    <sheet name="Systems Analysis Skills - O" sheetId="16" state="hidden" r:id="rId18"/>
    <sheet name="Systems Analysis Roles - O" sheetId="17" state="hidden" r:id="rId19"/>
    <sheet name="Engineering BA Skills" sheetId="30" r:id="rId20"/>
    <sheet name="Engineering BA Roles" sheetId="31" r:id="rId21"/>
    <sheet name="System Analysis Skills" sheetId="35" r:id="rId22"/>
    <sheet name="System Analysis Roles" sheetId="36" r:id="rId23"/>
    <sheet name="Product Owner Skills" sheetId="27" r:id="rId24"/>
    <sheet name="Product Owner Roles" sheetId="28" r:id="rId25"/>
    <sheet name="Tech Delivery Management Skills" sheetId="19" r:id="rId26"/>
    <sheet name="Scrum Master Skills" sheetId="25" r:id="rId27"/>
    <sheet name="Tech Delivery Management Roles" sheetId="20" r:id="rId28"/>
    <sheet name="Scrum Master Roles" sheetId="24" r:id="rId29"/>
    <sheet name="Ref Data" sheetId="12" r:id="rId30"/>
  </sheets>
  <definedNames>
    <definedName name="Arch_Roles">'Architecture Roles'!$C$4:$C$7</definedName>
    <definedName name="Expertise_Level">'Ref Data'!$B$2:$B$6</definedName>
    <definedName name="PO_Roles">'Product Owner Roles'!$C$4:$C$7</definedName>
    <definedName name="SA_Roles">'Engineering BA Roles'!$C$4:$C$8</definedName>
    <definedName name="SFLevels">'Core Engineering Competencies'!$D$4:$I$4</definedName>
    <definedName name="SW_DevRoles">'Software Developer Roles'!$C$4:$C$9</definedName>
    <definedName name="TDM_Roles" localSheetId="28">'Scrum Master Roles'!$C$4:$C$6</definedName>
    <definedName name="TDM_Roles">'Tech Delivery Management Roles'!$C$4:$C$6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33" l="1"/>
  <c r="F23" i="33"/>
  <c r="F15" i="33"/>
  <c r="F20" i="33" s="1"/>
  <c r="F18" i="34"/>
  <c r="F17" i="34"/>
  <c r="G18" i="34"/>
  <c r="F15" i="34"/>
  <c r="F16" i="34" s="1"/>
  <c r="F16" i="33" l="1"/>
  <c r="F17" i="33"/>
  <c r="G15" i="33"/>
  <c r="G20" i="33" s="1"/>
  <c r="H15" i="33"/>
  <c r="H17" i="33" s="1"/>
  <c r="H18" i="33" s="1"/>
  <c r="I15" i="33"/>
  <c r="I17" i="33" s="1"/>
  <c r="I18" i="33" s="1"/>
  <c r="J15" i="33"/>
  <c r="J17" i="33" s="1"/>
  <c r="J18" i="33" s="1"/>
  <c r="K15" i="33"/>
  <c r="K17" i="33" s="1"/>
  <c r="K18" i="33" s="1"/>
  <c r="L15" i="33"/>
  <c r="L17" i="33" s="1"/>
  <c r="L18" i="33" s="1"/>
  <c r="M15" i="33"/>
  <c r="N15" i="33"/>
  <c r="N20" i="33" s="1"/>
  <c r="O15" i="33"/>
  <c r="O20" i="33" s="1"/>
  <c r="F22" i="33" l="1"/>
  <c r="M20" i="33"/>
  <c r="M16" i="33"/>
  <c r="G17" i="33"/>
  <c r="G18" i="33" s="1"/>
  <c r="L20" i="33"/>
  <c r="K20" i="33"/>
  <c r="O17" i="33"/>
  <c r="O18" i="33" s="1"/>
  <c r="N17" i="33"/>
  <c r="N18" i="33" s="1"/>
  <c r="H20" i="33"/>
  <c r="M17" i="33"/>
  <c r="M18" i="33" s="1"/>
  <c r="I20" i="33"/>
  <c r="J20" i="33"/>
  <c r="E20" i="34"/>
  <c r="F20" i="34"/>
  <c r="G15" i="34"/>
  <c r="G17" i="34" s="1"/>
  <c r="H15" i="34"/>
  <c r="H17" i="34" s="1"/>
  <c r="H18" i="34" s="1"/>
  <c r="I15" i="34"/>
  <c r="I17" i="34" s="1"/>
  <c r="I18" i="34" s="1"/>
  <c r="J15" i="34"/>
  <c r="J17" i="34" s="1"/>
  <c r="J18" i="34" s="1"/>
  <c r="K15" i="34"/>
  <c r="K17" i="34" s="1"/>
  <c r="K18" i="34" s="1"/>
  <c r="L15" i="34"/>
  <c r="L17" i="34" s="1"/>
  <c r="L18" i="34" s="1"/>
  <c r="D12" i="34"/>
  <c r="D10" i="34"/>
  <c r="D8" i="34"/>
  <c r="E15" i="34"/>
  <c r="E17" i="34" s="1"/>
  <c r="E18" i="34" s="1"/>
  <c r="D15" i="34"/>
  <c r="D20" i="34" s="1"/>
  <c r="L20" i="34" l="1"/>
  <c r="K20" i="34"/>
  <c r="J20" i="34"/>
  <c r="I20" i="34"/>
  <c r="H20" i="34"/>
  <c r="G20" i="34"/>
  <c r="L16" i="34"/>
  <c r="D16" i="34"/>
  <c r="K16" i="34"/>
  <c r="G16" i="34"/>
  <c r="J16" i="34"/>
  <c r="D17" i="34"/>
  <c r="D18" i="34" s="1"/>
  <c r="E16" i="34"/>
  <c r="I16" i="34"/>
  <c r="H16" i="34"/>
  <c r="D6" i="34"/>
  <c r="D2" i="34"/>
  <c r="L23" i="34" l="1"/>
  <c r="K23" i="34"/>
  <c r="J23" i="34"/>
  <c r="I23" i="34"/>
  <c r="H23" i="34"/>
  <c r="G23" i="34"/>
  <c r="F23" i="34"/>
  <c r="E23" i="34"/>
  <c r="D23" i="34"/>
  <c r="K22" i="34"/>
  <c r="E23" i="33"/>
  <c r="G23" i="33"/>
  <c r="H23" i="33"/>
  <c r="I23" i="33"/>
  <c r="J23" i="33"/>
  <c r="K23" i="33"/>
  <c r="L23" i="33"/>
  <c r="M23" i="33"/>
  <c r="N23" i="33"/>
  <c r="O23" i="33"/>
  <c r="D23" i="33"/>
  <c r="I16" i="33"/>
  <c r="J22" i="33"/>
  <c r="K22" i="33"/>
  <c r="M22" i="33"/>
  <c r="N16" i="33"/>
  <c r="O16" i="33"/>
  <c r="G22" i="33"/>
  <c r="E15" i="33"/>
  <c r="D15" i="33"/>
  <c r="D17" i="33" s="1"/>
  <c r="D22" i="33" s="1"/>
  <c r="D12" i="33"/>
  <c r="D10" i="33"/>
  <c r="D8" i="33"/>
  <c r="D6" i="33"/>
  <c r="D2" i="33"/>
  <c r="F20" i="29"/>
  <c r="G20" i="29"/>
  <c r="H20" i="29"/>
  <c r="I20" i="29"/>
  <c r="J20" i="29"/>
  <c r="K20" i="29"/>
  <c r="L20" i="29"/>
  <c r="M20" i="29"/>
  <c r="E20" i="29"/>
  <c r="D20" i="29"/>
  <c r="E17" i="29"/>
  <c r="E18" i="29" s="1"/>
  <c r="F17" i="29"/>
  <c r="F18" i="29" s="1"/>
  <c r="G17" i="29"/>
  <c r="G18" i="29" s="1"/>
  <c r="H17" i="29"/>
  <c r="H18" i="29" s="1"/>
  <c r="I17" i="29"/>
  <c r="I18" i="29" s="1"/>
  <c r="J17" i="29"/>
  <c r="J22" i="29" s="1"/>
  <c r="K17" i="29"/>
  <c r="K18" i="29" s="1"/>
  <c r="L17" i="29"/>
  <c r="L18" i="29" s="1"/>
  <c r="M17" i="29"/>
  <c r="M18" i="29" s="1"/>
  <c r="D17" i="29"/>
  <c r="D22" i="29" s="1"/>
  <c r="H16" i="29"/>
  <c r="I16" i="29"/>
  <c r="J16" i="29"/>
  <c r="K16" i="29"/>
  <c r="L16" i="29"/>
  <c r="M16" i="29"/>
  <c r="G16" i="29"/>
  <c r="F16" i="29"/>
  <c r="E16" i="29"/>
  <c r="D16" i="29"/>
  <c r="K15" i="29"/>
  <c r="L15" i="29"/>
  <c r="M15" i="29"/>
  <c r="J15" i="29"/>
  <c r="I15" i="29"/>
  <c r="H15" i="29"/>
  <c r="G15" i="29"/>
  <c r="F15" i="29"/>
  <c r="E15" i="29"/>
  <c r="D15" i="29"/>
  <c r="E23" i="29"/>
  <c r="F23" i="29"/>
  <c r="G23" i="29"/>
  <c r="H23" i="29"/>
  <c r="I23" i="29"/>
  <c r="J23" i="29"/>
  <c r="K23" i="29"/>
  <c r="L23" i="29"/>
  <c r="M23" i="29"/>
  <c r="D23" i="29"/>
  <c r="D12" i="29"/>
  <c r="D10" i="29"/>
  <c r="D6" i="29"/>
  <c r="D2" i="29"/>
  <c r="D8" i="29"/>
  <c r="E20" i="33" l="1"/>
  <c r="E17" i="33"/>
  <c r="E18" i="33" s="1"/>
  <c r="H22" i="33"/>
  <c r="K16" i="33"/>
  <c r="J16" i="33"/>
  <c r="D16" i="33"/>
  <c r="E16" i="33"/>
  <c r="G16" i="33"/>
  <c r="I22" i="33"/>
  <c r="L16" i="33"/>
  <c r="O22" i="33"/>
  <c r="N22" i="33"/>
  <c r="D20" i="33"/>
  <c r="H16" i="33"/>
  <c r="E22" i="34"/>
  <c r="F22" i="34"/>
  <c r="D22" i="34"/>
  <c r="D18" i="33"/>
  <c r="L22" i="33"/>
  <c r="D18" i="29"/>
  <c r="I22" i="29"/>
  <c r="E22" i="29"/>
  <c r="J18" i="29"/>
  <c r="F22" i="29"/>
  <c r="G22" i="29"/>
  <c r="H22" i="29"/>
  <c r="K22" i="29"/>
  <c r="L22" i="29"/>
  <c r="M22" i="29"/>
  <c r="E22" i="33" l="1"/>
  <c r="J22" i="34"/>
  <c r="L22" i="34"/>
  <c r="G22" i="34"/>
  <c r="H22" i="34"/>
  <c r="I22" i="34"/>
  <c r="L20" i="26"/>
  <c r="G20" i="26"/>
  <c r="E20" i="26"/>
  <c r="F20" i="26"/>
  <c r="H20" i="26"/>
  <c r="I20" i="26"/>
  <c r="J20" i="26"/>
  <c r="M20" i="26"/>
  <c r="D20" i="26"/>
  <c r="E17" i="26"/>
  <c r="E18" i="26" s="1"/>
  <c r="F17" i="26"/>
  <c r="F18" i="26" s="1"/>
  <c r="G17" i="26"/>
  <c r="G18" i="26" s="1"/>
  <c r="H17" i="26"/>
  <c r="H18" i="26" s="1"/>
  <c r="I17" i="26"/>
  <c r="I18" i="26" s="1"/>
  <c r="J17" i="26"/>
  <c r="J18" i="26" s="1"/>
  <c r="L17" i="26"/>
  <c r="L18" i="26" s="1"/>
  <c r="M17" i="26"/>
  <c r="M18" i="26" s="1"/>
  <c r="D17" i="26"/>
  <c r="D18" i="26" s="1"/>
  <c r="F16" i="26"/>
  <c r="G16" i="26"/>
  <c r="H16" i="26"/>
  <c r="I16" i="26"/>
  <c r="J16" i="26"/>
  <c r="L16" i="26"/>
  <c r="M16" i="26"/>
  <c r="E16" i="26"/>
  <c r="D16" i="26"/>
  <c r="M15" i="26"/>
  <c r="E15" i="26"/>
  <c r="F15" i="26"/>
  <c r="G15" i="26"/>
  <c r="H15" i="26"/>
  <c r="I15" i="26"/>
  <c r="J15" i="26"/>
  <c r="K15" i="26"/>
  <c r="K20" i="26" s="1"/>
  <c r="L15" i="26"/>
  <c r="D15" i="26"/>
  <c r="D12" i="26"/>
  <c r="D10" i="26"/>
  <c r="D8" i="26"/>
  <c r="D6" i="26"/>
  <c r="D2" i="26"/>
  <c r="L23" i="26"/>
  <c r="K23" i="26"/>
  <c r="J23" i="26"/>
  <c r="I23" i="26"/>
  <c r="H23" i="26"/>
  <c r="G23" i="26"/>
  <c r="F23" i="26"/>
  <c r="E23" i="26"/>
  <c r="D23" i="26"/>
  <c r="D10" i="15"/>
  <c r="D12" i="11"/>
  <c r="F9" i="23"/>
  <c r="H20" i="21"/>
  <c r="F20" i="18"/>
  <c r="J20" i="18"/>
  <c r="K20" i="18"/>
  <c r="P20" i="18"/>
  <c r="F20" i="15"/>
  <c r="H20" i="15"/>
  <c r="J20" i="15"/>
  <c r="D20" i="15"/>
  <c r="M20" i="11"/>
  <c r="F25" i="23"/>
  <c r="H25" i="23"/>
  <c r="H29" i="23"/>
  <c r="F29" i="23"/>
  <c r="H28" i="23"/>
  <c r="F28" i="23"/>
  <c r="H27" i="23"/>
  <c r="F27" i="23"/>
  <c r="H26" i="23"/>
  <c r="F26" i="23"/>
  <c r="F10" i="23"/>
  <c r="H10" i="23"/>
  <c r="F11" i="23"/>
  <c r="H11" i="23"/>
  <c r="F16" i="23"/>
  <c r="H16" i="23"/>
  <c r="F17" i="23"/>
  <c r="H17" i="23"/>
  <c r="F18" i="23"/>
  <c r="H18" i="23"/>
  <c r="F19" i="23"/>
  <c r="H19" i="23"/>
  <c r="F20" i="23"/>
  <c r="H20" i="23"/>
  <c r="F21" i="23"/>
  <c r="H21" i="23"/>
  <c r="H15" i="23"/>
  <c r="F15" i="23"/>
  <c r="H9" i="23"/>
  <c r="L23" i="21"/>
  <c r="K23" i="21"/>
  <c r="J23" i="21"/>
  <c r="I23" i="21"/>
  <c r="H23" i="21"/>
  <c r="G23" i="21"/>
  <c r="F23" i="21"/>
  <c r="E23" i="21"/>
  <c r="D23" i="21"/>
  <c r="L15" i="21"/>
  <c r="L17" i="21" s="1"/>
  <c r="K15" i="21"/>
  <c r="K17" i="21" s="1"/>
  <c r="K22" i="21" s="1"/>
  <c r="J15" i="21"/>
  <c r="J16" i="21" s="1"/>
  <c r="I15" i="21"/>
  <c r="I17" i="21" s="1"/>
  <c r="H15" i="21"/>
  <c r="H17" i="21" s="1"/>
  <c r="G15" i="21"/>
  <c r="G17" i="21" s="1"/>
  <c r="F15" i="21"/>
  <c r="F17" i="21" s="1"/>
  <c r="E15" i="21"/>
  <c r="E17" i="21" s="1"/>
  <c r="D15" i="21"/>
  <c r="D17" i="21" s="1"/>
  <c r="D22" i="21" s="1"/>
  <c r="D12" i="21"/>
  <c r="D10" i="21"/>
  <c r="D8" i="21"/>
  <c r="D6" i="21"/>
  <c r="D2" i="21"/>
  <c r="E23" i="11"/>
  <c r="F23" i="11"/>
  <c r="G23" i="11"/>
  <c r="H23" i="11"/>
  <c r="I23" i="11"/>
  <c r="J23" i="11"/>
  <c r="K23" i="11"/>
  <c r="L23" i="11"/>
  <c r="M23" i="11"/>
  <c r="D23" i="11"/>
  <c r="E23" i="15"/>
  <c r="F23" i="15"/>
  <c r="G23" i="15"/>
  <c r="H23" i="15"/>
  <c r="I23" i="15"/>
  <c r="J23" i="15"/>
  <c r="K23" i="15"/>
  <c r="D23" i="15"/>
  <c r="E23" i="18"/>
  <c r="F23" i="18"/>
  <c r="G23" i="18"/>
  <c r="H23" i="18"/>
  <c r="I23" i="18"/>
  <c r="J23" i="18"/>
  <c r="K23" i="18"/>
  <c r="L23" i="18"/>
  <c r="M23" i="18"/>
  <c r="N23" i="18"/>
  <c r="O23" i="18"/>
  <c r="P23" i="18"/>
  <c r="D23" i="18"/>
  <c r="K15" i="18"/>
  <c r="K16" i="18" s="1"/>
  <c r="L15" i="18"/>
  <c r="L17" i="18" s="1"/>
  <c r="L22" i="18" s="1"/>
  <c r="M15" i="18"/>
  <c r="M16" i="18" s="1"/>
  <c r="N15" i="18"/>
  <c r="N17" i="18" s="1"/>
  <c r="N18" i="18" s="1"/>
  <c r="O15" i="18"/>
  <c r="O17" i="18" s="1"/>
  <c r="O18" i="18" s="1"/>
  <c r="P15" i="18"/>
  <c r="P17" i="18" s="1"/>
  <c r="P18" i="18" s="1"/>
  <c r="J15" i="18"/>
  <c r="J17" i="18" s="1"/>
  <c r="J22" i="18" s="1"/>
  <c r="I15" i="18"/>
  <c r="I16" i="18" s="1"/>
  <c r="H15" i="18"/>
  <c r="H16" i="18" s="1"/>
  <c r="G15" i="18"/>
  <c r="G16" i="18" s="1"/>
  <c r="F15" i="18"/>
  <c r="F16" i="18" s="1"/>
  <c r="E15" i="18"/>
  <c r="E17" i="18" s="1"/>
  <c r="E22" i="18" s="1"/>
  <c r="D15" i="18"/>
  <c r="D16" i="18" s="1"/>
  <c r="D12" i="18"/>
  <c r="D10" i="18"/>
  <c r="D6" i="18"/>
  <c r="D8" i="18"/>
  <c r="D2" i="18"/>
  <c r="K15" i="15"/>
  <c r="K17" i="15" s="1"/>
  <c r="K22" i="15" s="1"/>
  <c r="J15" i="15"/>
  <c r="I15" i="15"/>
  <c r="I17" i="15" s="1"/>
  <c r="I18" i="15" s="1"/>
  <c r="H15" i="15"/>
  <c r="H16" i="15" s="1"/>
  <c r="G15" i="15"/>
  <c r="G17" i="15" s="1"/>
  <c r="G18" i="15" s="1"/>
  <c r="F15" i="15"/>
  <c r="E15" i="15"/>
  <c r="E17" i="15" s="1"/>
  <c r="E18" i="15" s="1"/>
  <c r="D15" i="15"/>
  <c r="D16" i="15" s="1"/>
  <c r="D12" i="15"/>
  <c r="D8" i="15"/>
  <c r="D6" i="15"/>
  <c r="D2" i="15"/>
  <c r="E15" i="11"/>
  <c r="E17" i="11" s="1"/>
  <c r="E18" i="11" s="1"/>
  <c r="F15" i="11"/>
  <c r="F17" i="11" s="1"/>
  <c r="F18" i="11" s="1"/>
  <c r="G15" i="11"/>
  <c r="G17" i="11" s="1"/>
  <c r="G22" i="11" s="1"/>
  <c r="H15" i="11"/>
  <c r="H17" i="11" s="1"/>
  <c r="H22" i="11" s="1"/>
  <c r="I15" i="11"/>
  <c r="I17" i="11" s="1"/>
  <c r="I22" i="11" s="1"/>
  <c r="J15" i="11"/>
  <c r="J17" i="11" s="1"/>
  <c r="J22" i="11" s="1"/>
  <c r="K15" i="11"/>
  <c r="K17" i="11" s="1"/>
  <c r="K22" i="11" s="1"/>
  <c r="L15" i="11"/>
  <c r="L17" i="11" s="1"/>
  <c r="L22" i="11" s="1"/>
  <c r="M15" i="11"/>
  <c r="M17" i="11" s="1"/>
  <c r="M18" i="11" s="1"/>
  <c r="D15" i="11"/>
  <c r="D17" i="11" s="1"/>
  <c r="D22" i="11" s="1"/>
  <c r="D10" i="11"/>
  <c r="D8" i="11"/>
  <c r="D2" i="11"/>
  <c r="D6" i="11"/>
  <c r="K20" i="21" l="1"/>
  <c r="J20" i="21"/>
  <c r="I20" i="21"/>
  <c r="K16" i="26"/>
  <c r="K17" i="26"/>
  <c r="K18" i="26" s="1"/>
  <c r="J22" i="26"/>
  <c r="H22" i="26"/>
  <c r="G22" i="26"/>
  <c r="E20" i="21"/>
  <c r="G20" i="21"/>
  <c r="F20" i="21"/>
  <c r="D20" i="21"/>
  <c r="L20" i="21"/>
  <c r="G20" i="18"/>
  <c r="J16" i="18"/>
  <c r="E20" i="18"/>
  <c r="D20" i="18"/>
  <c r="O20" i="18"/>
  <c r="N20" i="18"/>
  <c r="L16" i="18"/>
  <c r="M20" i="18"/>
  <c r="D17" i="18"/>
  <c r="D22" i="18" s="1"/>
  <c r="L20" i="18"/>
  <c r="K17" i="18"/>
  <c r="K22" i="18" s="1"/>
  <c r="I20" i="18"/>
  <c r="H20" i="18"/>
  <c r="E20" i="15"/>
  <c r="K20" i="15"/>
  <c r="I20" i="15"/>
  <c r="G20" i="15"/>
  <c r="E20" i="11"/>
  <c r="I20" i="11"/>
  <c r="H20" i="11"/>
  <c r="G20" i="11"/>
  <c r="F20" i="11"/>
  <c r="D20" i="11"/>
  <c r="L20" i="11"/>
  <c r="K20" i="11"/>
  <c r="J20" i="11"/>
  <c r="I17" i="18"/>
  <c r="I22" i="18" s="1"/>
  <c r="H17" i="18"/>
  <c r="H18" i="18" s="1"/>
  <c r="E16" i="18"/>
  <c r="N16" i="18"/>
  <c r="G17" i="18"/>
  <c r="G18" i="18" s="1"/>
  <c r="O16" i="18"/>
  <c r="F17" i="18"/>
  <c r="F18" i="18" s="1"/>
  <c r="P16" i="18"/>
  <c r="M17" i="18"/>
  <c r="M18" i="18" s="1"/>
  <c r="G16" i="15"/>
  <c r="D17" i="15"/>
  <c r="D22" i="15" s="1"/>
  <c r="E16" i="15"/>
  <c r="D16" i="21"/>
  <c r="K16" i="21"/>
  <c r="J17" i="21"/>
  <c r="J22" i="21" s="1"/>
  <c r="F22" i="21"/>
  <c r="F18" i="21"/>
  <c r="H22" i="21"/>
  <c r="H18" i="21"/>
  <c r="I22" i="21"/>
  <c r="I18" i="21"/>
  <c r="E22" i="21"/>
  <c r="E18" i="21"/>
  <c r="G22" i="21"/>
  <c r="G18" i="21"/>
  <c r="L22" i="21"/>
  <c r="L18" i="21"/>
  <c r="E16" i="21"/>
  <c r="F16" i="21"/>
  <c r="D18" i="21"/>
  <c r="G16" i="21"/>
  <c r="H16" i="21"/>
  <c r="I16" i="21"/>
  <c r="L16" i="21"/>
  <c r="K18" i="21"/>
  <c r="L18" i="18"/>
  <c r="J18" i="18"/>
  <c r="E18" i="18"/>
  <c r="K18" i="15"/>
  <c r="I22" i="15"/>
  <c r="K18" i="11"/>
  <c r="L18" i="11"/>
  <c r="H18" i="11"/>
  <c r="G18" i="11"/>
  <c r="E22" i="11"/>
  <c r="D18" i="11"/>
  <c r="M22" i="11"/>
  <c r="F22" i="11"/>
  <c r="J18" i="11"/>
  <c r="I18" i="11"/>
  <c r="G22" i="15"/>
  <c r="E22" i="15"/>
  <c r="O22" i="18"/>
  <c r="N22" i="18"/>
  <c r="P22" i="18"/>
  <c r="J16" i="15"/>
  <c r="K16" i="15"/>
  <c r="F17" i="15"/>
  <c r="I16" i="15"/>
  <c r="H17" i="15"/>
  <c r="J17" i="15"/>
  <c r="F16" i="15"/>
  <c r="H16" i="11"/>
  <c r="M16" i="11"/>
  <c r="J16" i="11"/>
  <c r="G16" i="11"/>
  <c r="D16" i="11"/>
  <c r="L16" i="11"/>
  <c r="K16" i="11"/>
  <c r="I16" i="11"/>
  <c r="F16" i="11"/>
  <c r="E16" i="11"/>
  <c r="F22" i="26" l="1"/>
  <c r="I22" i="26"/>
  <c r="E22" i="26"/>
  <c r="L22" i="26"/>
  <c r="D22" i="26"/>
  <c r="K22" i="26"/>
  <c r="G22" i="18"/>
  <c r="I18" i="18"/>
  <c r="H22" i="18"/>
  <c r="K18" i="18"/>
  <c r="D18" i="18"/>
  <c r="F22" i="18"/>
  <c r="M22" i="18"/>
  <c r="D18" i="15"/>
  <c r="J18" i="21"/>
  <c r="F18" i="15"/>
  <c r="F22" i="15"/>
  <c r="J18" i="15"/>
  <c r="J22" i="15"/>
  <c r="H18" i="15"/>
  <c r="H22" i="15"/>
</calcChain>
</file>

<file path=xl/sharedStrings.xml><?xml version="1.0" encoding="utf-8"?>
<sst xmlns="http://schemas.openxmlformats.org/spreadsheetml/2006/main" count="1818" uniqueCount="672">
  <si>
    <t>HR Job Families</t>
  </si>
  <si>
    <t>Proposed Engineering Role Families</t>
  </si>
  <si>
    <t>Engineering Roles</t>
  </si>
  <si>
    <t>Engineering Business Analysis Role Family</t>
  </si>
  <si>
    <t>Associate EBA</t>
  </si>
  <si>
    <t>Junior EBA</t>
  </si>
  <si>
    <t>EBA</t>
  </si>
  <si>
    <t>Senior EBA</t>
  </si>
  <si>
    <t>Lead EBA</t>
  </si>
  <si>
    <t>Solution Management</t>
  </si>
  <si>
    <t>System Analyst Role family</t>
  </si>
  <si>
    <t>Associate SA</t>
  </si>
  <si>
    <t>Junior SA</t>
  </si>
  <si>
    <t>SA</t>
  </si>
  <si>
    <t>Senior SA</t>
  </si>
  <si>
    <t>Lead SA</t>
  </si>
  <si>
    <t>Technical Product Owner Role Family</t>
  </si>
  <si>
    <t>No role at this level as expected to be technical first</t>
  </si>
  <si>
    <t>Junior TPO</t>
  </si>
  <si>
    <t>TPO</t>
  </si>
  <si>
    <t>Senior TPO</t>
  </si>
  <si>
    <t>Scrum Master Role Family</t>
  </si>
  <si>
    <t>Junior SM</t>
  </si>
  <si>
    <t>SM</t>
  </si>
  <si>
    <t>Snr SM</t>
  </si>
  <si>
    <t>Technical Delivery Management Role Family</t>
  </si>
  <si>
    <t>TDM</t>
  </si>
  <si>
    <t>Snr TDM</t>
  </si>
  <si>
    <t>Lead TDM</t>
  </si>
  <si>
    <t>Architecture</t>
  </si>
  <si>
    <t>Technical Architecture Role Family</t>
  </si>
  <si>
    <t>Technical Architect</t>
  </si>
  <si>
    <t>Snr Technical Architect</t>
  </si>
  <si>
    <t>Lead Technical Architect</t>
  </si>
  <si>
    <t>Principal Technical Architect</t>
  </si>
  <si>
    <t>App &amp; Digital Engineering</t>
  </si>
  <si>
    <t>Software Developer Role Family</t>
  </si>
  <si>
    <t>Associate Software Developer</t>
  </si>
  <si>
    <t>Junior Software Developer</t>
  </si>
  <si>
    <t>Software Developer</t>
  </si>
  <si>
    <t>Senior Software Developer</t>
  </si>
  <si>
    <t>Lead Software Developer</t>
  </si>
  <si>
    <t>Principal Software Developer</t>
  </si>
  <si>
    <t>Scope</t>
  </si>
  <si>
    <t>Own Work</t>
  </si>
  <si>
    <t>Work within Team</t>
  </si>
  <si>
    <t>Cross Functional Work</t>
  </si>
  <si>
    <t>Across Teams within practice/outside of practice</t>
  </si>
  <si>
    <t>Sub-practice, whole accounts</t>
  </si>
  <si>
    <t>Sub-practice/Practice, whole sectors</t>
  </si>
  <si>
    <t>Old Grades</t>
  </si>
  <si>
    <t>G5</t>
  </si>
  <si>
    <t>G6-G7</t>
  </si>
  <si>
    <t>G8-G9</t>
  </si>
  <si>
    <t>G10-G11</t>
  </si>
  <si>
    <t>G12</t>
  </si>
  <si>
    <t>G13</t>
  </si>
  <si>
    <t>G14</t>
  </si>
  <si>
    <t>Career Stages (Individual Contributor)</t>
  </si>
  <si>
    <t>Associate (P1)</t>
  </si>
  <si>
    <t>Sr. Associate (P2)</t>
  </si>
  <si>
    <t>Specialist (P3)</t>
  </si>
  <si>
    <t>Sr. Specialist (P4)</t>
  </si>
  <si>
    <t>Lead Specialist (P5)</t>
  </si>
  <si>
    <t>Principal Specialist (P6)</t>
  </si>
  <si>
    <t>Sr. Principal Specialist (P7)</t>
  </si>
  <si>
    <t>Career Stages (People Manager)</t>
  </si>
  <si>
    <t>Manager (M1)</t>
  </si>
  <si>
    <t>Senior Manager (M2)</t>
  </si>
  <si>
    <t>Director (M3)</t>
  </si>
  <si>
    <t>Senior Director (M4)</t>
  </si>
  <si>
    <t>VP (M5)</t>
  </si>
  <si>
    <t>HR Competencies (Individual Contributor)</t>
  </si>
  <si>
    <t>• Performs routine 
assignments in the entry 
level to a professional 
job progression and 
develops the knowledge 
applied to the role
• Typically requires 
a college or university 
degree or the equivalent 
work experience that 
provides exposure 
to fundamental theories, 
principles and concepts
• Uses existing 
procedures to solve 
routine or standard 
problems
• Receives instruction, 
guidance and direction 
from others</t>
  </si>
  <si>
    <t>• Requires expanded 
knowledge and 
experience in own area; 
incumbents are still 
acquiring higher-level 
knowledge and skills 
• Builds knowledge 
of the company, 
processes and 
customers
• Solves a range 
of straightforward 
problems
• Analyses possible 
solutions using 
standard procedures
• Receives a 
moderate level 
of guidance and 
direction</t>
  </si>
  <si>
    <t>• Requires in-depth 
knowledge and 
experience within a 
specific subject
• Uses best practices 
and knowledge 
of internal or external 
business issues 
to improve products 
or services
• Solves complex 
problems; takes a 
new perspective using 
existing solutions
• Works 
independently, receives 
minimal guidance
• Acts as a resource 
for colleagues with less 
experience</t>
  </si>
  <si>
    <t>• Requires specialised 
depth and/or breadth of 
expertise
• Interprets internal 
or external business 
issues and 
recommends best 
practices 
• Solves complex 
problems; takes a 
broad perspective 
to identify innovative 
solutions
• Works 
independently, with 
guidance in only the 
most complex 
situations and holds 
responsibility for the 
solution delivered
• May lead functional 
teams or projects</t>
  </si>
  <si>
    <t xml:space="preserve">• Requires a 
recognised expert within 
the company
• Anticipates internal 
and or external business 
challenges, vendor 
and/or regulatory issues; 
recommends process, 
product or service 
improvements
• Solves unique and 
complex problems that 
have a broad impact on 
the business
• Progression to this 
level is restricted on the 
basis of business 
requirements
</t>
  </si>
  <si>
    <t>• Requires an external 
thought leader within a 
strategic area
• Influences the 
strategy to address 
internal or external 
business, vendor 
and/or regulatory 
issues
• Proactively identifies 
and solves the most 
complex problems that 
impact the 
management and 
direction of the 
business
• Progression to this 
level is restricted on the 
basis of individual 
capabilities and 
business requirements</t>
  </si>
  <si>
    <t>• Requires an external 
thought leader within a 
field/ strategic area who 
contributes to thought 
leadership across the 
industry
• Serves as strategist 
to translate ideas and 
innovations into 
business opportunities
• Has notable depth 
and breadth of 
expertise influencing 
and driving objectives 
and strategy across the 
business
• Progression to this 
level is restricted on the 
basis of individual 
capabilities and 
business requirements</t>
  </si>
  <si>
    <t>HR Competencies Manager</t>
  </si>
  <si>
    <t>• Supervises the daily activities 
of business support, technicians 
and/or production teams
• Sets priorities for the team to 
ensure task completion; 
coordinates work activities with 
other supervisors
• Decisions are guided by 
policies, procedures and the local 
business plan; receives guidance 
and oversight from manager
• Typically, does not perform the 
work supervised</t>
  </si>
  <si>
    <t>• Manages professional 
associates and/or supervisors
• Is accountable for the 
performance and results of a 
team
• Adapts departmental plans 
and priorities to address resource 
and operational challenges
• Decisions are guided 
by policies, resources and 
business plan; receives moderate 
guidance from manager
• Provides subject matter 
guidance to associates, 
colleagues and/or customers</t>
  </si>
  <si>
    <t>• Provides leadership to Senior 
Managers and professional 
associates
• Is accountable for the 
performance and results 
of multiple related teams
• Develops departmental plans, 
including business, production 
and/or organisational priorities
• Decision-making is guided 
by department/district objectives</t>
  </si>
  <si>
    <t>• Provides leadership and 
direction through Directors and/or 
Senior Managers and is expected 
to lead multiple teams
• Is accountable for the 
performance and results 
of related departments
• Executes functional business 
plans and contributes to the 
development of functional 
strategy
• Decisions are guided 
by divisional strategy 
and priorities</t>
  </si>
  <si>
    <t>• Provides leadership 
and direction through Senior 
Directors and is expected to lead 
multiple teams
• Is accountable for the 
performance and results of 
diverse areas or departments 
within a major region or division
• Develops and executes 
functional or divisional strategy to 
achieve key business objectives
• Decisions are guided 
by company strategy 
and objectives</t>
  </si>
  <si>
    <r>
      <rPr>
        <b/>
        <sz val="10"/>
        <color theme="1"/>
        <rFont val="Helvetica Light"/>
      </rPr>
      <t xml:space="preserve">Job Family: Solution Management </t>
    </r>
    <r>
      <rPr>
        <sz val="10"/>
        <color theme="1"/>
        <rFont val="Helvetica Light"/>
      </rPr>
      <t xml:space="preserve">
Descriptor: Conducts analysis to identify bespoke or customised off-the-shelf industry applications/solutions based on in-depth industry knowledge and 
experience. Leads or advises cross-functional project/program teams from design to delivery of fully-developed products that are ready for customer use. 
Investigates facts and develops solutions to problems during the design and planning phases. May be responsible for feasibility studies, field trials management, 
identifying product gaps, defining product requirements and engaging with customers to understand market needs and trends</t>
    </r>
  </si>
  <si>
    <r>
      <rPr>
        <b/>
        <sz val="10"/>
        <color theme="1"/>
        <rFont val="Helvetica Light"/>
      </rPr>
      <t>Job Family: Architecture</t>
    </r>
    <r>
      <rPr>
        <sz val="10"/>
        <color theme="1"/>
        <rFont val="Helvetica Light"/>
      </rPr>
      <t xml:space="preserve">
Descriptor: Analyses external clients’ business and enterprise computing requirements and designs, deploys and implements total systems solutions to the 
enterprise-wide technical requirements of customers. Integrates hardware, processes, methodologies, and software within the customer environment. </t>
    </r>
  </si>
  <si>
    <r>
      <rPr>
        <b/>
        <sz val="10"/>
        <color theme="1"/>
        <rFont val="Helvetica Light"/>
      </rPr>
      <t>Job Family: App &amp; Digital Engineering</t>
    </r>
    <r>
      <rPr>
        <sz val="10"/>
        <color theme="1"/>
        <rFont val="Helvetica Light"/>
      </rPr>
      <t xml:space="preserve">
Descriptor: Provides application and digital engineering services to clients involving designing, developing, testing, debugging, and implementing software 
applications in accordance with specifications and business needs. Develops program logic for new applications or analyses and modifies logic in existing 
applications and ensures that application improvements are successfully implemented. Typically works on a defined project and may work in a highly efficient 
("Agile") development environment</t>
    </r>
  </si>
  <si>
    <t>NOTES/EXAMPLES</t>
  </si>
  <si>
    <t>Technical Knowledge/experience</t>
  </si>
  <si>
    <t>This model does not include tech knowledge/experience</t>
  </si>
  <si>
    <t>+</t>
  </si>
  <si>
    <t>Role #1</t>
  </si>
  <si>
    <t>Role #2</t>
  </si>
  <si>
    <t>Role #3</t>
  </si>
  <si>
    <t>Role #4</t>
  </si>
  <si>
    <t>Role #5</t>
  </si>
  <si>
    <t>Role #6</t>
  </si>
  <si>
    <t>Role #7</t>
  </si>
  <si>
    <t>Role #8</t>
  </si>
  <si>
    <t>We may need to consider a library of Roles so have a standard for the Role family e.g. software developer then special roles that utilise most of the same core skills plus additional for that special role - e.g. Accessibility might be really important for a FE dev.</t>
  </si>
  <si>
    <t>Role Specific Skills</t>
  </si>
  <si>
    <t>Role Family #1</t>
  </si>
  <si>
    <t>Role Family #2</t>
  </si>
  <si>
    <t>Role Family #3</t>
  </si>
  <si>
    <t>Role Family #4</t>
  </si>
  <si>
    <t>Defined for each Role family with standard levels</t>
  </si>
  <si>
    <t>Will map these to equivalent SFIA skills</t>
  </si>
  <si>
    <t>Role Family Specific Skills</t>
  </si>
  <si>
    <t>Core Competencies</t>
  </si>
  <si>
    <t>Mapped to SFIA Core Attributes and levels</t>
  </si>
  <si>
    <t>We may add some Engineering specific ones</t>
  </si>
  <si>
    <t>Underpinned by company values</t>
  </si>
  <si>
    <t>Each job level in this framework includes a list of required skills. 
Each skill is assigned one of 4 skill levels, reflecting the required proficiency: awareness, working, practitioner or expert.
As you progress from one role level to the next, the proficiency required for each skill will typically increase (other than in instances where leadership positions no longer require day-to-day use of the skill).</t>
  </si>
  <si>
    <t>Skill Level</t>
  </si>
  <si>
    <t>What the level means</t>
  </si>
  <si>
    <t>Awareness</t>
  </si>
  <si>
    <t>You can:
Describe the fundamentals of the skill
Demonstrate basic knowledge of some of the skill's tools and techniques</t>
  </si>
  <si>
    <t>Working</t>
  </si>
  <si>
    <t>You can:
Apply the skill with some support
Adopt the most appropriate tools and techniques</t>
  </si>
  <si>
    <t>Practitioner</t>
  </si>
  <si>
    <t>You can:
Apply the skill without support
Determine and use the most appropriate tools and techniques
Share knowledge and experience of the skill</t>
  </si>
  <si>
    <t>Expert</t>
  </si>
  <si>
    <t>You can:
Lead and guide a team or organisation in the skill's best practice
Teach the skill's advanced tools and techniques</t>
  </si>
  <si>
    <t>SFIA Level</t>
  </si>
  <si>
    <t>L4</t>
  </si>
  <si>
    <t>Delivery</t>
  </si>
  <si>
    <t>Competency</t>
  </si>
  <si>
    <t>Expected Level Description</t>
  </si>
  <si>
    <t>Assessed Level</t>
  </si>
  <si>
    <t>Assessed Level Description</t>
  </si>
  <si>
    <t>Development Need</t>
  </si>
  <si>
    <t>Dealing with Ambiguity</t>
  </si>
  <si>
    <t>L2</t>
  </si>
  <si>
    <t>Reliability, accountability</t>
  </si>
  <si>
    <t>L1</t>
  </si>
  <si>
    <t>Economic thinking</t>
  </si>
  <si>
    <t>Feedback, comms, collaboration</t>
  </si>
  <si>
    <t>Delivering Feedback</t>
  </si>
  <si>
    <t>Seeking and receiving feedback</t>
  </si>
  <si>
    <t>Effective communication</t>
  </si>
  <si>
    <t>Knowledge Sharing</t>
  </si>
  <si>
    <t>L5</t>
  </si>
  <si>
    <t>Teamwork</t>
  </si>
  <si>
    <t>Relationship Building</t>
  </si>
  <si>
    <t>Handling disagreement</t>
  </si>
  <si>
    <t>Leadership</t>
  </si>
  <si>
    <t>Decision Making</t>
  </si>
  <si>
    <t>Driving alignment</t>
  </si>
  <si>
    <t>Process thinking</t>
  </si>
  <si>
    <t>Facilitation</t>
  </si>
  <si>
    <t>L3</t>
  </si>
  <si>
    <t>Mentoring</t>
  </si>
  <si>
    <t>Job Family Description</t>
  </si>
  <si>
    <t>Select Role -&gt;</t>
  </si>
  <si>
    <t>Job Family Role</t>
  </si>
  <si>
    <t>Role Description</t>
  </si>
  <si>
    <t>Scope of Work</t>
  </si>
  <si>
    <t>Career Stage</t>
  </si>
  <si>
    <t xml:space="preserve">Job Family Skills </t>
  </si>
  <si>
    <t>Description</t>
  </si>
  <si>
    <t>Target Skill Level</t>
  </si>
  <si>
    <t>Target Level Description</t>
  </si>
  <si>
    <t>Complete this -&gt;</t>
  </si>
  <si>
    <t>Current Assessed Skill Level</t>
  </si>
  <si>
    <t>Senior Technical Architect</t>
  </si>
  <si>
    <t>Not Required</t>
  </si>
  <si>
    <t>Senior PO</t>
  </si>
  <si>
    <t>Level</t>
  </si>
  <si>
    <t>Execution of work</t>
  </si>
  <si>
    <t>Facilitating, guiding, mentoring others in area of work</t>
  </si>
  <si>
    <t>Area</t>
  </si>
  <si>
    <t>L6</t>
  </si>
  <si>
    <t>n/a (not applicable at this level)</t>
  </si>
  <si>
    <t>Usually handles risk, change, and uncertainty within their personal scope of work effectively. Usually decides and acts responsibly without having the total picture during routine business, and when in high pressure situations.</t>
  </si>
  <si>
    <t>Handles risk, change, and uncertainty within their personal scope of work effectively. Decides and acts responsibly without having the total picture during routine business and when in high pressure situations.</t>
  </si>
  <si>
    <t>Effectively handles risk, change, and uncertainty within their team. Decides and acts responsibly in their work with their team without having the total picture during routine business, as well as when in high pressure situations.</t>
  </si>
  <si>
    <t>Effectively handles risk, change, and uncertainty across several teams. Decides and acts responsibly in their work across teams without having the total picture during routine business, as well as when in high pressure situations.</t>
  </si>
  <si>
    <t>Effectively handles risk, change, and uncertainty across the organization. Decides and acts responsibly in their work across the organization without having the total picture during routine business, as well as when in high pressure situations.</t>
  </si>
  <si>
    <t>Has daily conversation with the team about the progress of their work. Delivers on commitments with a sense of urgency.</t>
  </si>
  <si>
    <t xml:space="preserve">Commits to a realistic amount of work, and works with their teammates both to ensure they understand priority and urgency, and to deliver upon them accordingly. Escalates any blockers, delays, and cost ballooning to their team daily. Clarifies expectations with their teammates. </t>
  </si>
  <si>
    <t xml:space="preserve">Ensures their commitments are realistic, understands their priority and urgency, and delivers upon them accordingly. Anticipates and communicates blockers, delays, and cost ballooning for their work before they require escalation. Ensures expectations within their team are clarified between all parties involved. </t>
  </si>
  <si>
    <t xml:space="preserve">Anticipates and communicates blockers, delays, and cost ballooning within their team’s projects, before they require escalation. Ensures expectations with their team and external stakeholders are clarified between all parties involved. </t>
  </si>
  <si>
    <t xml:space="preserve">Successfully manages cross-team commitments, their progress, and roadmap to delivery. Anticipates and communicates blockers, delays, and cost ballooning across teams, before they require escalation. Ensures expectations across teams and stakeholders are clarified between all parties involved. </t>
  </si>
  <si>
    <t xml:space="preserve">Successfully manages organization-wide commitments, their progress, and roadmap to delivery. Ensures expectations across the organization and external stakeholders are clarified between all parties involved. </t>
  </si>
  <si>
    <t>Understands the importance of weighing cost and value in decision making. Asks more senior peers for help in applying this type of thinking to their work.</t>
  </si>
  <si>
    <t>When taking action, weighs cost and value in order to take the most economic action with help from more senior peers. Sometimes uses this type of thinking to make suggestions to teammates.</t>
  </si>
  <si>
    <t>When taking action, weighs cost and value in order to take the most economic action. Uses this thinking in their own work, and to make suggestions to teammates.</t>
  </si>
  <si>
    <t>When taking action, weighs cost and value in order to take the most economic action. Uses this thinking in their own work, and to foster a culture within their team where people apply economic thinking to make timely decisions.</t>
  </si>
  <si>
    <t xml:space="preserve">When taking action, weighs cost and value in order to make the most economic action. Uses this thinking in their own work, and to foster a culture across several teams where people apply economic thinking to make timely decisions. </t>
  </si>
  <si>
    <t xml:space="preserve">When taking action, weighs cost and value in order to make the most economic action. Uses this thinking in their own work, and to foster a culture within the organization where people apply economic thinking to make timely decisions. </t>
  </si>
  <si>
    <t>Understands how to deliver praise and constructive feedback in a useful manner.</t>
  </si>
  <si>
    <t>Delivers praise and constructive feedback to their team, teammates, and manager in a useful manner.</t>
  </si>
  <si>
    <t xml:space="preserve">Delivers praise and constructive feedback to their team, teammates, and manager in a useful manner. Delivers feedback to their team's stakeholders when opportunities arise. </t>
  </si>
  <si>
    <t xml:space="preserve">Fosters a culture of delivering praise and constructive feedback within their team and team's respective stakeholders. Actively demonstrates these behaviours. </t>
  </si>
  <si>
    <t xml:space="preserve">Fosters a culture of delivering praise and constructive feedback across several teams as well as their respective stakeholders. Actively demonstrates these behaviours. </t>
  </si>
  <si>
    <t xml:space="preserve">Fosters a culture of delivering praise and constructive feedback across the organization. Actively demonstrates these behaviours. </t>
  </si>
  <si>
    <t>Actively seeks out feedback from their teammates and manager, and works to use feedback that they receive as a tool for growth.</t>
  </si>
  <si>
    <t>See L1</t>
  </si>
  <si>
    <t xml:space="preserve">Works within their team and with its stakeholders to foster a culture of seeking out feedback and using it as a tool for growth. Actively demonstrates these behaviours. </t>
  </si>
  <si>
    <t xml:space="preserve">Works across several teams and with their stakeholders to foster a culture of seeking out feedback and using it as a tool for growth. Actively demonstrates these behaviours. </t>
  </si>
  <si>
    <t xml:space="preserve">Works across the organization to foster a culture of seeking out feedback and using it as a tool for growth. Actively demonstrates these behaviours. </t>
  </si>
  <si>
    <t>Communicates effectively, clearly, concisely and in an audience-oriented way, in written and verbal form. Actively listens to others and ensures they are understood. Pays attention to nonverbal communication.</t>
  </si>
  <si>
    <t xml:space="preserve">Usually communicates effectively, clearly, concisely and in an audience-oriented way in written and verbal form both technical and non technical subjects, to their teammates. Actively listens to others and ensures they are understood. Pays attention to nonverbal communication. </t>
  </si>
  <si>
    <t xml:space="preserve">Communicates effectively, clearly, concisely in written and verbal form both technical and non technical subjects, and in an audience-oriented way. Actively listens to others and ensures they are understood. Pays attention to nonverbal communication. </t>
  </si>
  <si>
    <t xml:space="preserve">Is able to communicate effectively with a diverse team. Fosters a culture of clear, concise, effective, audience-oriented communication on their team, ensuring teammates actively listen to others and are understood. Actively demonstrates these behaviours. Pays attention to nonverbal communication. </t>
  </si>
  <si>
    <t xml:space="preserve">Is able to communicate effectively with a diverse set of teams. Fosters a culture of clear, concise, effective, audience-oriented communication across several teams, ensuring teammates actively listen to others and are understood. Actively demonstrates these behaviours. Pays attention to nonverbal communication. </t>
  </si>
  <si>
    <t xml:space="preserve">Is able to communicate effectively across the company. Fosters a culture of clear, concise, effective, audience-oriented communication across the company, ensuring teammates actively listen to others and are understood. Actively demonstrates these behaviours. Pays attention to nonverbal communication. </t>
  </si>
  <si>
    <t>Understands their area of work and shares their knowledge frequently with their teammates.</t>
  </si>
  <si>
    <t>Understands their work domain, shares their knowledge frequently with their teammates and contributes to their team's documentation. Watches out for opportunities to share knowledge.</t>
  </si>
  <si>
    <t>Understands their team's domain, shares their knowledge frequently with their teammates and contributes to their team's documentation. Watches out for opportunities to share knowledge and encourages others to do the same.</t>
  </si>
  <si>
    <t>Fosters a culture of documentation and knowledge sharing within their team and with their team's stakeholders; actively demonstrates these behaviors.</t>
  </si>
  <si>
    <t>Fosters a culture of documentation and knowledge sharing across several teams and their respective stakeholders; actively demonstrates these behaviors.</t>
  </si>
  <si>
    <t>Fosters a culture of documentation and knowledge sharing across the organization; actively demonstrates these behaviors.</t>
  </si>
  <si>
    <t xml:space="preserve">Helps their teammates when requested. Gives or shares credit where due.
</t>
  </si>
  <si>
    <t>When requested, helps their teammates overcome obstacles, resolve blockers, and complete work tasks. Gives or shares credit where due.</t>
  </si>
  <si>
    <t>Sometimes helps their teammates overcome obstacles, resolve blockers, and complete work tasks. Gives or shares credit where due.</t>
  </si>
  <si>
    <t>Consistently helps their teammates overcome obstacles, resolve blockers, and complete work tasks. Gives or shares credit where due.</t>
  </si>
  <si>
    <t xml:space="preserve">Consistently works across teams to help them resolve blockers, and complete work tasks. Ensures that credit is shared and given where due. </t>
  </si>
  <si>
    <t xml:space="preserve">Consistently works across the organization to enable teams to support each other. Ensures that credit is shared and given where due. </t>
  </si>
  <si>
    <t>Works to build strong relationships with their teammates and manager.</t>
  </si>
  <si>
    <t>Works to build strong relationships with their teammates, manager, as well as their teams' relevant stakeholders.</t>
  </si>
  <si>
    <t>Works to build and improve strong relationships with their teammates, manager, their teams' relevant stakeholders, and senior peers across the organization. Leverages relationships to better plan for and position their team.</t>
  </si>
  <si>
    <t>Works to build and improve strong relationships with engineers and managers across the organization as well as relevant stakeholders for several teams. Leverages relationships to better plan for and position those teams.</t>
  </si>
  <si>
    <t>Works to build and improve strong relationships across the organization. Leverages those relationships to better plan for and position the engineering organization.</t>
  </si>
  <si>
    <t>Openly shares their opinions and contributes to discussions in a respectful manner. Works with teammates to resolve disagreement in a healthy manner. Is open to changing their perspective and plans based on others' input.</t>
  </si>
  <si>
    <t xml:space="preserve">Openly shares their opinions and contributes to discussions in a respectful manner. Approaches disagreement with their teammates non-defensively with inquisitiveness. Uses contradictory opinions as a basis for constructive, productive conversations. Is open to changing their perspective and plans based on others' input. </t>
  </si>
  <si>
    <t xml:space="preserve">Encourages their teammates to openly share their opinions and contribute to discussions in a respectful manner. Approaches disagreement non-defensively with inquisitiveness. Uses contradictory opinions as a basis for constructive, productive conversations. Is open to changing their perspective and plans based on others' input. </t>
  </si>
  <si>
    <t xml:space="preserve">Fosters a culture within their team where people are encouraged to share their opinions and contribute to discussions in a respectful manner, approach disagreement non-defensively with inquisitiveness, and use contradictory opinions as a basis for constructive, productive conversations. Is open to changing their perspective and plans based on others' input. </t>
  </si>
  <si>
    <t>Fosters a culture across several teams where people are encouraged to share their opinions and contribute to discussions in a respectful manner, approach disagreement non-defensively with inquisitiveness, and use contradictory opinions as a basis for constructive, productive conversations. Works through surface-level disagreements to expose the concerns of disagreeing voices and integrates these concerns into their perspective and plans.</t>
  </si>
  <si>
    <t>Fosters a culture across the organization where people are encouraged to share their opinions and contribute to discussions in a respectful manner, approach disagreement non-defensively with inquisitiveness, and use contradictory opinion as a basis for constructive, productive conversations. Integrates disagreeing perspectives from the whole company into their perspective and plans.</t>
  </si>
  <si>
    <t>Decision making</t>
  </si>
  <si>
    <t>Understands the impact of biases on decision making. Understands accountability.</t>
  </si>
  <si>
    <t>Strives to be objective and reflects on their own biases when making decisions. Holds themselves accountable for decision and outcomes.</t>
  </si>
  <si>
    <t>See L2</t>
  </si>
  <si>
    <t>Takes ownership of decisions made in their team by helping their team mates make clear decisions in alignment with organizational goals, backing decisions made, and taking responsibility for their success. Raises awareness for how biases impact decisions and ensures accountability is practiced within their team. Demonstrates these behaviours themselves.</t>
  </si>
  <si>
    <t>Takes ownership of decisions made across teams by helping them make clear decisions in alignment with organizational goals, backing decisions made, and taking responsibility for their success. Raises awareness for how biases impact decisions and ensures accountability is practiced throughout those teams. Demonstrates these behaviours themselves.</t>
  </si>
  <si>
    <t>Takes ownership of decisions made in the engineering organization by helping organization members make clear decisions in alignment with organizational goals, backing decisions made, and taking responsibility for their success. Raises awareness for how biases impact decisions and ensures accountability is practiced throughout the organization. Demonstrates these behaviours themselves.</t>
  </si>
  <si>
    <t>Contributes to conversations based on organizational strategy and principles with their teammates when appropriate. Strongly oriented towards goals and works towards their team's goals.</t>
  </si>
  <si>
    <t>Has conversations based on organizational strategy and principles with their teammates when appropriate. Strongly oriented towards goals and works towards their team's goals.</t>
  </si>
  <si>
    <t>Has conversations based on organizational strategy and principles with their teammates when appropriate to ensure team alignment. Strongly oriented towards goals and ensures their team is continuously working towards their shared goals.</t>
  </si>
  <si>
    <t>Fosters a culture within their team of having conversations based on organizational strategy and principles to create alignment. Strongly oriented towards goals and ensures their team is continuously working towards their goals.</t>
  </si>
  <si>
    <t>Fosters a culture across several teams of of having conversations based on organizational strategy and principles to create alignment. Strongly oriented towards goals and ensures several teams are continuously working towards their goals.</t>
  </si>
  <si>
    <t>Fosters a culture across the organization of of having conversations based on organizational strategy and principles to create alignment. Ensures goals are understood and continuously worked towards across the organization.</t>
  </si>
  <si>
    <t>Understands their team's practices and processes.</t>
  </si>
  <si>
    <t>Sometimes thinks about team practices and processes and discusses improvements with team.</t>
  </si>
  <si>
    <t>Regularly thinks about team practices and processes and discusses improvements with team.</t>
  </si>
  <si>
    <t>Thinks about team practices and processes and regularly discusses improvements with their team. Sometimes collaborates with others to improve organizational practices and processes.</t>
  </si>
  <si>
    <t>Thinks about practices and processes that affect several teams, discusses improvements with appropriate parties, and drives implemention. Usually collaborates with others to improve organizational practices and processes.</t>
  </si>
  <si>
    <t>Takes ownership and responsibility for organizational practices and processes and their continuous improvement.</t>
  </si>
  <si>
    <t>Facilitates discussions within their team, ensuring that everyone has an opportunity to share their opinion and be heard, and that discussion outcomes tie to stated goals. Encourages quiet participants and ensures no one person dominates the conversation.</t>
  </si>
  <si>
    <t>See L3</t>
  </si>
  <si>
    <t>Facilitates discussions across teams, ensuring that everyone has an opportunity to share their opinion and be heard, and that discussion outcomes tie to stated goals. Ensures relevant parties are included in discussions. Guides discussions toward decisions, clarifies and gets buy-in.</t>
  </si>
  <si>
    <t>Facilitates organization-wide discussions, ensuring that everyone has an opportunity to share their opinion and be heard, and that discussion outcomes tie to stated goals. Encourages quiet participants and ensures no one person dominates the conversation.</t>
  </si>
  <si>
    <t>Seeks out mentorship to grow their own experience.</t>
  </si>
  <si>
    <t>Seeks out mentorship to grow their own experience. Sometimes mentors their teammates in an open, respectful, flexible, empathetic manner.</t>
  </si>
  <si>
    <t>Mentors their teammates in an open, respectful, flexible, empathetic manner. Seeks out mentoring opportunities specifically to create team redundancy and backfill ability.</t>
  </si>
  <si>
    <t xml:space="preserve">Mentors their teammates in an open, respectful, flexible, empathetic manner. Seeks out mentoring opportunities specifically to create team redundancy and backfill ability. Mentors members of other teams as needed. </t>
  </si>
  <si>
    <t xml:space="preserve">Mentors across teams in an open, respectful, flexible, empathetic manner. Fosters a culture of mentoring across teams by seeking out mentoring opportunities for themselves and others, and supports others in their growth as mentors. </t>
  </si>
  <si>
    <t xml:space="preserve">Mentors across the organization in an open, respectful, flexible, empathetic manner. Fosters an organizational culture of mentoring by seeking out mentoring opportunities for themselves and others, and supports others in their growth as mentors. </t>
  </si>
  <si>
    <t>Skills</t>
  </si>
  <si>
    <t>Availability and Capacity Management</t>
  </si>
  <si>
    <t>Availability and capacity management involves ensuring services are available with as little down-time or disruption as possible, whilst making sure we have sufficient resources to support emerging business needs.</t>
  </si>
  <si>
    <t>Show an awareness of availability and capacity management processes</t>
  </si>
  <si>
    <t>Manage service components to ensure they meet business needs and performance targets</t>
  </si>
  <si>
    <t>Ensure the correct implementation of standards and procedures
Identify capacity issues, and stipulate and instigate the required changes,
initiate remedial action</t>
  </si>
  <si>
    <t>Drive policy and strategy for service and capacity management, and the implementation of required changes</t>
  </si>
  <si>
    <t>Information Management</t>
  </si>
  <si>
    <t>Information security involves maintaining the security, confidentiality and integrity of information.</t>
  </si>
  <si>
    <t>Discuss information security and the security controls that can be used to mitigate security threats within solutions and services</t>
  </si>
  <si>
    <t>Demonstrate an understanding of information security and the types of security controls that can be used to mitigate security threats within solutions and services</t>
  </si>
  <si>
    <t>Understand information security.
Design solutions and services with security controls embedded, specifically engineered with mitigation of security threats as a core feature</t>
  </si>
  <si>
    <t>Demonstrate in-depth knowledge of information security.
Design, quality review and quality assure solutions and services with security controls embedded, specifically engineered with mitigation of security threats as a core feature</t>
  </si>
  <si>
    <t>Modern Standards Approach</t>
  </si>
  <si>
    <t>Modern development standards involves using the latest technologies and best practices to improve the quality of the software development process.</t>
  </si>
  <si>
    <t>Understand the importance of adopting a modern standards approach</t>
  </si>
  <si>
    <t>Explain the most important principles of a modern standards approach and how they apply to the work you are undertaking
Apply these principles under guidance</t>
  </si>
  <si>
    <t>Competently apply a modern standards approach and guide others to do so</t>
  </si>
  <si>
    <t>Demonstrate a strong understanding of the most appropriate modern standards and practices, and how they are applied.
Coach and guide others in these standards</t>
  </si>
  <si>
    <t>Programming and Build</t>
  </si>
  <si>
    <t>Not Defined</t>
  </si>
  <si>
    <t>Understand the process of software development and have a basic knowledge of how services are built</t>
  </si>
  <si>
    <t>Design, code, test, correct and document simple programs or scripts under the direction of others</t>
  </si>
  <si>
    <t>Collaborate with others when necessary to review specifications.
Use the agreed specifications to design, code, test and document programs or scripts of medium-to-high complexity, using the right standards and tools</t>
  </si>
  <si>
    <t>Advise on the right way to apply standards and methods to ensure compliance
Maintain technical responsibility for all the stages and iterations of a software development project
Provide technical advice to stakeholders and set the team-based standards for programming tools and techniques</t>
  </si>
  <si>
    <t>Prototyping</t>
  </si>
  <si>
    <t>Prototyping a service or product involves exploring, testing and sharing different concepts before committing to the final design.</t>
  </si>
  <si>
    <t>Explain what prototyping is, and why and when to use it.
Understand how to work in an open and collaborative environment (by pair working, for example)</t>
  </si>
  <si>
    <t>understand when to use a specific prototyping technique or method
show the value of prototyping to your team</t>
  </si>
  <si>
    <t>Approach prototyping as a team activity, actively soliciting prototypes and testing with others.
Establish design patterns and iterate them
Use a variety of prototyping methods and choose the most appropriate</t>
  </si>
  <si>
    <t>Use a variety of prototyping methods.
Share best practice and coach others.
Look at strategic service design end to end.</t>
  </si>
  <si>
    <t>Service Support</t>
  </si>
  <si>
    <t>Service support involves fixing service faults and maintaining the underlying infrastructure, ensuring processes are in place to keep the service running efficiently.</t>
  </si>
  <si>
    <t>Help with the investigation and resolution of infrastructure problems, undertaking specific activities under direction</t>
  </si>
  <si>
    <t>Help fix faults following agreed procedures.
Carry out agreed maintenance tasks on infrastructure.</t>
  </si>
  <si>
    <t>Identify, locate and fix faults</t>
  </si>
  <si>
    <t>Demonstrate a breadth of understanding of service support</t>
  </si>
  <si>
    <t>User focus</t>
  </si>
  <si>
    <t>User focus involves understanding the user needs to develop a detailed understanding of the problems that need to be solved.</t>
  </si>
  <si>
    <t>Show an awareness or understanding of user experience analysis and its principles.
Explain the purpose of user stories and the focus on user needs.</t>
  </si>
  <si>
    <t>Identify and engage with users or stakeholders to collate user needs evidence.
Understand and define research that fits user needs.
Use quantitative and qualitative data about users to turn user focus into outcomes.</t>
  </si>
  <si>
    <t>Collaborate with user researchers and can represent users internally.
Explain the difference between user needs and the desires of the user.
Champion user research to focus on all users.
Prioritise and define approaches to understand the user story, guiding others in doing so offer recommendations on the best tools and methods to use.</t>
  </si>
  <si>
    <t>Give direction on which tools or methods to use.
Demonstrate experience in meeting the needs of users across a variety of channels.
Bring insight and expertise in how user needs have changed over time to ensure they're met by the business.
Apply strategic thinking to provide the best service for the end user.</t>
  </si>
  <si>
    <t>Systems Design</t>
  </si>
  <si>
    <t>Systems design involves creating the specification and design of systems to meet defined business needs.</t>
  </si>
  <si>
    <t>Assist as part of a team in the design of components of larger systems.</t>
  </si>
  <si>
    <t>Translate logical designs into physical designs.
Produce detailed designs.
Effectively document all work using required standards, methods and tools, including prototyping tools where appropriate.
Design systems characterised by managed levels of risk, manageable business and technical complexity, and meaningful impact
work with well understood technology and identify appropriate patterns.</t>
  </si>
  <si>
    <t>Design systems characterised by medium levels of risk, impact, and business or technical complexity.
Select appropriate design standards, methods and tools, and ensure they are applied effectively.
Review the systems designs of others to ensure the selection of appropriate technology, efficient use of resources and integration of multiple systems and technology.</t>
  </si>
  <si>
    <t>Design systems characterised by high levels of risk, impact, and business or technical complexity.
Control system design practice within an enterprise or industry architecture.
Influence industry-based models for the development of new technology applications.
Develop effective implementation and procurement strategies, consistent with business needs.
Ensure adherence to relevant technical strategies, policies, standards and practices</t>
  </si>
  <si>
    <t>Systems Integration</t>
  </si>
  <si>
    <t>Systems integration involves identifying points of connection between different systems and processes, or opportunities to combine them, and designing how the components communicate.</t>
  </si>
  <si>
    <t>Talk about the process of integrating systems and the challenges of designing, building and testing interfaces between systems.</t>
  </si>
  <si>
    <t>Build and test simple interfaces between systems.
Work on more complex integration as part of a wider team.</t>
  </si>
  <si>
    <t>Define the integration build.
Co-ordinate build activities across systems.
Understand how to undertake and support integration testing activities.</t>
  </si>
  <si>
    <t>Establish standards and procedures across a service product life cycle, including the development product life cycle, and can ensure that practitioners adhere to these.
Manage resources to ensure that the systems integration function works effectively.</t>
  </si>
  <si>
    <t>Development Process Optimisation</t>
  </si>
  <si>
    <t>Process optimisation involves ensuring your processes are accurately defined and capture the most efficient way to complete a task by monitoring modified procedures.</t>
  </si>
  <si>
    <t>Explain the importance of developing process efficiency and the common ways in which processes are optimised.
Support specific activities to improve development processes.
Spot or identify obvious deficiencies.</t>
  </si>
  <si>
    <t>Identify process optimisation opportunities with guidance and contribute to the implementation of proposed solutions.</t>
  </si>
  <si>
    <t>Analyse current processes.
Identify and implement opportunities to optimise processes.
Lead and develop a team of experts to deliver service improvements.
Help to evaluate and establish requirements for the implementation of changes by setting policy and standards</t>
  </si>
  <si>
    <t>Not defined</t>
  </si>
  <si>
    <t>A software developer designs, runs and improves software that meets user needs.
In this role, you will:
be responsible for writing clean, secure code following a test-driven approach
create code that is open by default and easy for others to reuse</t>
  </si>
  <si>
    <t>Skill 1</t>
  </si>
  <si>
    <t>Skill 2</t>
  </si>
  <si>
    <t>Skill 3</t>
  </si>
  <si>
    <t>Skill 4</t>
  </si>
  <si>
    <t>Skill 5</t>
  </si>
  <si>
    <t>Skill 6</t>
  </si>
  <si>
    <t>Skill 7</t>
  </si>
  <si>
    <t>Skill 8</t>
  </si>
  <si>
    <t>Skill 9</t>
  </si>
  <si>
    <t>Skill 10</t>
  </si>
  <si>
    <t>Skill 11</t>
  </si>
  <si>
    <t>Skill 12</t>
  </si>
  <si>
    <t>Role Title</t>
  </si>
  <si>
    <t>An associate developer attends certified training and develops skills on the job.
At this role level, you will:
spend a substantial portion of time shadowing others
work with other developers to write code and tests
build your knowledge
follow a test-driven approach
write code that is automatically tested</t>
  </si>
  <si>
    <t>P1</t>
  </si>
  <si>
    <t>A junior developer learns on the job by delivering software components.
At this role level, you will:
develop skills while working under supervision to deliver stories in a multidisciplinary team
understand and be proficient in different types of testing
be aware of but not responsible for security
coach and mentor more junior colleagues</t>
  </si>
  <si>
    <t>P2</t>
  </si>
  <si>
    <t>A developer delivers software components that form part of a product.
At this role level, you will:
develop software to meet user needs
follow best practice guidelines and help to improve those guidelines
write clean, secure and well-tested code
coach and mentor more junior colleagues
operate the services you build and identify issues in production</t>
  </si>
  <si>
    <t>P3</t>
  </si>
  <si>
    <t>A senior developer delivers and integrates software to form a complete service.
At this role level, you will:
plan and lead development on sets of related stories
have an understanding of the whole system and take responsibility for teaching this to others
work with other disciplines to understand what needs to be built
coach and mentor more junior colleagues
operate the production services you build
find ways to improve system robustness, resilience and stability</t>
  </si>
  <si>
    <t>A lead developer leads development on one or a small number of related project teams.
At this role level, you will:
guide the ways in which the team works
be proficient in a wide range of technical systems
be involved in identifying appropriate technology and approaches, deciding when software should be written
contribute to the developer community
provide technical leadership, coaching and mentoring your team
promote knowledge sharing and adoption of good practice</t>
  </si>
  <si>
    <t>P4</t>
  </si>
  <si>
    <t>A principal developer leads and plans development across large or multiple teams. At this role level, you will:
- be an expert in many technical areas or a specialist with very deep knowledge in a particular technical area
- use this knowledge, and work with related disciplines, to keep multiple teams working effectively
- develop capability by facilitating internal mobility, shaping career paths and recruiting talent, ensuring they collaborate
- identify, test and champion the adoption of emerging technologies</t>
  </si>
  <si>
    <t>P5</t>
  </si>
  <si>
    <t>Skill</t>
  </si>
  <si>
    <t>Communicating between the technical and non-technical</t>
  </si>
  <si>
    <t>speak on behalf of technical teams and facilitate relationships with indirect stakeholders</t>
  </si>
  <si>
    <t>identify the needs of business and technical stakeholders
effectively manage stakeholder expectations
demonstrate excellent communication skills and can manage difficult conversations or negotiations</t>
  </si>
  <si>
    <t>mediate between people and mend relationships, communicating with stakeholders at all levels</t>
  </si>
  <si>
    <t>Governance and assurance</t>
  </si>
  <si>
    <t>Governance and assurance involves defining and ensuring adherence to an organisation's quality control and compliance processes.</t>
  </si>
  <si>
    <t>understand technical governance
participate in the assurance of a service</t>
  </si>
  <si>
    <t>understand how governance works and what governance is required
take responsibility for the assurance of a service and know what risks need to be managed</t>
  </si>
  <si>
    <t>evolve and define governance
take responsibility for working with and supporting other staff in wider governance
assure services across sets of services
use tools such as standards, guardrails and principles to effectively govern delivery</t>
  </si>
  <si>
    <t>understand how technical governance works with wider governance (such as budget)
assure corporate services by understanding important risks and mitigating them through assurance mechanisms</t>
  </si>
  <si>
    <t>Making and guiding decisions</t>
  </si>
  <si>
    <t>recommend decisions and describe the reasoning behind them
identify and articulate technical disputes between direct peers and local stakeholders</t>
  </si>
  <si>
    <t>make decisions characterised by managed levels of risk and complexity, and recommend decisions as risk and complexity increase
resolve technical disputes between wider peers and indirect stakeholders, considering all views and opinions</t>
  </si>
  <si>
    <t>make decisions characterised by medium levels of risk and complexity, and recommend decisions as risk and complexity increase
build consensus between services or independent stakeholders</t>
  </si>
  <si>
    <t>make and justify decisions characterised by high levels of risk, impact and complexity
build consensus between organisations (private or public) or highly independent and diverse stakeholders</t>
  </si>
  <si>
    <t>Strategy</t>
  </si>
  <si>
    <t>Strategy involves creating a plan to achieve a team or organisation's objectives.</t>
  </si>
  <si>
    <t>describe the purpose and application of strategy, standards, patterns, policies, roadmaps and vision statements</t>
  </si>
  <si>
    <t>apply strategy, using and challenging patterns, standards, policies, roadmaps and vision statements
provide guidance</t>
  </si>
  <si>
    <t>define and challenge strategies, patterns, standards, policies, roadmaps and vision statements
provide proactive advice and guidance for their definition across the organisation</t>
  </si>
  <si>
    <t>shape and influence enterprise strategy
own and be responsible for setting strategies, patterns, standards, policies, roadmaps and vision statements</t>
  </si>
  <si>
    <t>Turning business problems into technical design</t>
  </si>
  <si>
    <t>design systems characterised by managed levels of risk, manageable business and technical complexity, and meaningful impact
work with well understood technology and identify appropriate patterns</t>
  </si>
  <si>
    <t>design systems characterised by medium levels of risk, impact, and business or technical complexity
work across multiple services or a single large or complicated service</t>
  </si>
  <si>
    <t>design systems characterised by high levels of risk, impact, and business or technical complexity</t>
  </si>
  <si>
    <t>Understanding the whole context</t>
  </si>
  <si>
    <t>understand how your work supports the team
identify wider influences and how they apply
keep an open mind and understand the broader context</t>
  </si>
  <si>
    <t>understand trends and practices outside your team and how these will impact your work
see how your work fits into the broader strategy and historical context
consider the patterns and interactions on a larger scale</t>
  </si>
  <si>
    <t>understand trends and practices within the broader organisation and how these will impact your work
look for deeper underlying problems and opportunities
anticipate problems before they occur
identify the impact of changes to policy</t>
  </si>
  <si>
    <t>understand trends and practices outside your organisation and how these will impact your work
anticipate changing policy</t>
  </si>
  <si>
    <t>Information Security</t>
  </si>
  <si>
    <t>discuss information security and the security controls that can be used to mitigate security threats within solutions and services</t>
  </si>
  <si>
    <t>demonstrate an understanding of information security and the types of security controls that can be used to mitigate security threats within solutions and services</t>
  </si>
  <si>
    <t>understand information security
design solutions and services with security controls embedded, specifically engineered with mitigation of security threats as a core feature</t>
  </si>
  <si>
    <t>demonstrate in-depth knowledge of information security
design, quality review and quality assure solutions and services with security controls embedded, specifically engineered with mitigation of security threats as a core feature</t>
  </si>
  <si>
    <t>assist as part of a team in the design of components of larger systems</t>
  </si>
  <si>
    <t>translate logical designs into physical designs
produce detailed designs
effectively document all work using required standards, methods and tools, including prototyping tools where appropriate
design systems characterised by managed levels of risk, manageable business and technical complexity, and meaningful impact
work with well understood technology and identify appropriate patterns</t>
  </si>
  <si>
    <t>design systems characterised by medium levels of risk, impact, and business or technical complexity
select appropriate design standards, methods and tools, and ensure they are applied effectively
review the systems designs of others to ensure the selection of appropriate technology, efficient use of resources and integration of multiple systems and technology</t>
  </si>
  <si>
    <t>design systems characterised by high levels of risk, impact, and business or technical complexity
control system design practice within an enterprise or industry architecture
influence industry-based models for the development of new technology applications
develop effective implementation and procurement strategies, consistent with business needs
ensure adherence to relevant technical strategies, policies, standards and practices</t>
  </si>
  <si>
    <t>A technical architect provides technical leadership and architectural design.</t>
  </si>
  <si>
    <t>A technical architect is responsible for the design and build of technical architecture.
At this role level, you will:
undertake structured analysis of technical issues, translating this analysis into technical designs that describe a solution
be consulted about design and provide design patterns
identify deeper issues that need fixing
look for opportunities to collaborate and reuse components, communicating with both technical and non-technical stakeholders</t>
  </si>
  <si>
    <t>A senior technical architect works on large or multiple pieces of work that are complex or risky.
At this role level, you will:
define strategy and be central to assuring services
regularly collaborate and find agreement with senior stakeholders, providing direction and challenge
be proactive in identifying problems and translating these into non-technical descriptions that can be widely understood
mentor and coach junior colleagues</t>
  </si>
  <si>
    <t>A lead technical architect works with multiple projects or teams on problems that require broad architectural thinking.
At this role level, you will:
be responsible for leading the technical design of systems and services, justifying and communicating design decisions
assure other services and system quality, ensuring the technical work fits into the broader strategy for the enterprise
explore the benefits of cross-government alignment
provide mentoring within teams
provide leadership to other architects</t>
  </si>
  <si>
    <t>A principal technical architect leads at the highest level and is responsible for making sure the strategy is agreed and followed.
At this role level, you will:
network and communicate with senior stakeholders across organisations
proactively seek opportunities for digital transformation
support multiple teams, finding and using best practice and emerging technologies
inspire other architects and help them understand how to deliver the goals of the organisation
be responsible for governance, solving complex and high risk issues or delivering architecture design</t>
  </si>
  <si>
    <t>P6</t>
  </si>
  <si>
    <t>Agile working</t>
  </si>
  <si>
    <t>Agile delivery involves encouraging teams to build incrementally, test and iterate their work based on regular feedback and other useful data.</t>
  </si>
  <si>
    <t>show an awareness of Agile methodology and the ways to apply the principles in practice
take an open-minded approach
explain why iteration is important
iterate quickly</t>
  </si>
  <si>
    <t>demonstrate experience working in Agile, and an awareness of Agile tools and how to use them
advise colleagues on how and why Agile methods are used and provide a clear, open and transparent framework in which teams can deliver
adapt and reflect and be resilient
see outside of the process</t>
  </si>
  <si>
    <t>coach and lead teams in Agile and Lean practices, determining the right approach for the team to take and evaluating this through the life of a project
think of new and innovative ways of working to achieve the right outcomes
act as a recognised expert and advocate for the approaches, continuously reflecting and challenging the team</t>
  </si>
  <si>
    <t>Business analysis</t>
  </si>
  <si>
    <t>Business analysis involves understanding the business needs and translating those requirements into solutions through detailed analysis and feedback.</t>
  </si>
  <si>
    <t>support structured approaches to identify, investigate, analyse and communicate complex business problems and opportunities
work under supervision to analyse business goals, objectives, functions and processes, using relevant information and underlying data to support the definition of requirements
help to ensure a proposed solution meets business and user needs
complete task-based, discrete outputs for parts of the project as directed, using predetermined methods and techniques</t>
  </si>
  <si>
    <t>apply structured approaches to identify, investigate, analyse and communicate complex business problems and opportunities, within a defined project
analyse business goals, objectives, functions and processes, using relevant information and data to support the definition of requirements
conduct options analysis, assess feasibility and operational impact, quantify potential business benefits and contribute to business case development
help to ensure proposed solutions meet business and user needs
work with limited direction to complete tasks and defined outputs linked to the project</t>
  </si>
  <si>
    <t>advise on the approach to identify, investigate, analyse and communicate complex business problems and opportunities within a project or programme of work
inform tactical decision making and help to define longer-term strategic plans
recommend the approach to options analysis, feasibility assessment and operations, and can quantify potential business benefits
ensure the proposed solution aligns with business goals and objectives, and business and user needs, and achieves the required outcomes and expected benefits</t>
  </si>
  <si>
    <t>set the direction for business analysis within a programme of work, enterprise or wider sector
guide tactical decision making and influence the formulation of longer-term strategic plans in an evolving, complex and unpredictable environment
give colleagues the means and authority to make decisions about their approach to business analysis activities
ensure that the proposed solutions align with the organisational strategy and vision</t>
  </si>
  <si>
    <t>Business modelling</t>
  </si>
  <si>
    <t>Business modelling involves documenting how your business operates and intends to achieve its goals.</t>
  </si>
  <si>
    <t>demonstrate an understanding of basic business modelling techniques
support the representation of business situations, within the defined parameters of a task
visualise distinct business processes</t>
  </si>
  <si>
    <t>model various elements of the business with limited direction
understand the effect of potential changes and how business processes, systems, structures, data and roles and responsibilities interact with one another</t>
  </si>
  <si>
    <t>lead on the modelling of processes, systems and data at varying levels of detail or complexity across a project or programme
manage the effects of proposed changes</t>
  </si>
  <si>
    <t>set the direction of scope and methodology for the representation of real world complex situations across a programme or organisation
document conceptual models to support strategic planning and decision making</t>
  </si>
  <si>
    <t>Business process improvement</t>
  </si>
  <si>
    <t>Business process improvement involves analysing and modifying existing and new processes to make them more efficient.</t>
  </si>
  <si>
    <t>provide distinct task-based outputs, working under direction to support the design and implementation of process improvements and efficiencies to business operations and services</t>
  </si>
  <si>
    <t>work with limited direction to identify opportunities to improve business performance within a defined project
lead the analysis, identification, design, prioritisation and implementation of process and business changes to improve business operations and services
support the implementation of proposed business improvements</t>
  </si>
  <si>
    <t>identify opportunities to improve business performance, within a project or programme
lead the analysis, identification, design, prioritisation and implementation of process and business changes to improve business operations and services
assess the feasibility of changes and recommend new approaches
support the implementation of proposed business improvements</t>
  </si>
  <si>
    <t>set the direction within a programme or enterprise to identify opportunities to perform business activities in alternative ways
lead the exploration of ways to improve process efficiency and enhance business outcomes
enable others to recognise the potential for change in potentially ambiguous and complex settings
oversee the implementation of proposed improvements</t>
  </si>
  <si>
    <t>Business process testing</t>
  </si>
  <si>
    <t>Business process testing involves confirming that existing or new business processes are efficient and usable, from beginning to end.</t>
  </si>
  <si>
    <t>work under direction to apply business analysis and evaluation skills to support the design, execution and assessment of business process tests and usability evaluations</t>
  </si>
  <si>
    <t>apply business analysis and evaluation skills with minimal direction to support the design, execution and assessment of business process tests and usability evaluations within a project</t>
  </si>
  <si>
    <t>lead on the application of business analysis and evaluation skills to support the design, execution and assessment of business process tests and usability evaluations within a project or programme of work</t>
  </si>
  <si>
    <t>direct the application of business analysis and evaluation skills to support the design, execution and assessment of business process tests and usability evaluations, at an organisational level or within a programme of work</t>
  </si>
  <si>
    <t>Consultancy (business analysis)</t>
  </si>
  <si>
    <t>Consultancy involves providing specialist advice to address stakeholder and business needs.</t>
  </si>
  <si>
    <t>provide advice, guidance and recommendations based on your specialist knowledge and experience
propose methodologies to follow and approaches to implementation
frame problems so they can easily be understood, and troubleshoot where required, to support the business in operating more effectively</t>
  </si>
  <si>
    <t xml:space="preserve">provide advice and recommendations to stakeholders based on your significant specialist knowledge and experience
lead on the definition of guidance and inform how the organisation can use business analysis services more effectively </t>
  </si>
  <si>
    <t>Enterprise and business architecture (business analyst)</t>
  </si>
  <si>
    <t>Enterprise architecture involves analysing how to achieve an organisation's objectives by designing and aligning its IT applications and technologies. Business architecture involves defining the business strategy, governance and most important processes of the organisation.</t>
  </si>
  <si>
    <t>work with limited direction to translate business drivers, goals and constraints into business objectives
help to define required capabilities and support organisational changes to create operating models that meet business objectives</t>
  </si>
  <si>
    <t>Methods and tools</t>
  </si>
  <si>
    <t>follow advice to apply the most appropriate tools and techniques to support the planning, analysis, development, testing, implementation and improvement of systems and services</t>
  </si>
  <si>
    <t>select and use the most appropriate tools and techniques to support the planning, analysis, development, testing, implementation and improvement of systems and services within a project</t>
  </si>
  <si>
    <t>build capability in methods and tools, ensuring they are adopted consistently and used effectively</t>
  </si>
  <si>
    <t>set direction and give others the means and authority to advise on the best methodologies and tools for the work, ensuring they are adopted consistently
assess the effectiveness of different approaches (such as Agile or plan-driven) and recommend tools to support organisational collaboration and build capability</t>
  </si>
  <si>
    <t>Requirements definition and management</t>
  </si>
  <si>
    <t>Requirements definition and management involves identifying and validating user or business requirements for a product or service.</t>
  </si>
  <si>
    <t>support identifying, analysing, capturing and validating business and user requirements
work under supervision to manage requirements and support their prioritisation, within a defined scope
provide distinct task-based outputs for parts of the project as directed, using a predetermined requirements management life cycle</t>
  </si>
  <si>
    <t>identify, analyse, challenge and validate business and user requirements
work under limited supervision to co-ordinate and review the prioritisation of requirements
use appropriate requirements management life cycle methods to complete tasks and outputs related to the project</t>
  </si>
  <si>
    <t>advise on the approach to requirements management within a project or programme
define the most appropriate requirements management life cycle methods and ensure the requirement can be traced in the design, build, test, tender and evaluation phases
co-ordinate and review the prioritisation of requirements and engage in the negotiation of solutions to help meet programme objectives</t>
  </si>
  <si>
    <t>direct the approach to requirements management
enable others to select and apply appropriate life cycle methods
influence the prioritisation of complex requirement sets, enabling long-term strategic decision making and short-term tactical fixes
ensure the proposed solutions align with the organisational strategy and vision</t>
  </si>
  <si>
    <t>Stakeholder relationship management (business analysis)</t>
  </si>
  <si>
    <t>Stakeholder relationship management involves managing stakeholder requirements and communications throughout a project, while remaining focused on the user needs.</t>
  </si>
  <si>
    <t>identify, analyse, manage and monitor relationships with and between internal and external stakeholders
work under supervision to communicate with stakeholders clearly and regularly</t>
  </si>
  <si>
    <t>identify, analyse, manage and monitor relationships with and between internal and external stakeholders
work under limited supervision to communicate with stakeholders clearly and regularly, clarifying mutual needs and commitments through consultation and consideration of impacts while focusing on user and business needs</t>
  </si>
  <si>
    <t>lead on communicating with stakeholders, clarifying needs and commitments through consultation and consideration of consequences while focusing on user and business needs
develop or apply communication strategies to build relationships, using informal and formal channels to engage with stakeholders at all levels and resolving conflict where required</t>
  </si>
  <si>
    <t>develop engagement strategies and lead on communication with stakeholders at all levels
actively establish relationships and apply the benefits of professional networks
act as a point of consultation and escalation to resolve conflict in complex situations</t>
  </si>
  <si>
    <t>Systems analysis</t>
  </si>
  <si>
    <t>IT systems analysis involves assessing current systems and implementing new ones, to improve the performance and efficiency of an organisation's applications.</t>
  </si>
  <si>
    <t>support the analysis of IT system capabilities and work under supervision to identify and specify system requirements
support the development of specifications and models for bespoke IT systems or software packages</t>
  </si>
  <si>
    <t>identify and analyse IT system capabilities
develop models and system requirements for bespoke IT systems or software packages, with minimal supervision</t>
  </si>
  <si>
    <t>lead the identification and analysis of IT system capabilities, developing models and system requirements
use systems analysis to support a deeper understanding of how processes and systems work, and to identify gaps
work with other digital professionals to design and develop system and user interfaces, identify gaps in functionality and assess the effect of proposed software changes on users or the organisation</t>
  </si>
  <si>
    <t>set the direction for the identification and analysis of IT system capabilities
identify gaps in functionality and enable others to explore and assess the effect of software changes
demonstrate a strong understanding of business perspectives and technical concepts, and can bring them together to form recommendations and a common understanding
communicate this effectively between users, development teams and external suppliers</t>
  </si>
  <si>
    <t>Testing (business analysis)</t>
  </si>
  <si>
    <t>Testing involves ensuring that requirements have been fully met by using appropriate tools and techniques to verify that a product or service works.</t>
  </si>
  <si>
    <t>understand the stages and purpose of testing and have an awareness of tools and techniques used
work under supervision to support the representation of business scenarios and to trace requirements to develop functionality</t>
  </si>
  <si>
    <t>User experience analysis</t>
  </si>
  <si>
    <t>understand the importance of making data-informed decisions based on user research findings
support the analysis and prioritisation of user experience needs and understand how needs tie to system, product or service requirements</t>
  </si>
  <si>
    <t>apply basic techniques to analyse, validate and prioritise user experience needs
present findings in an accessible and easy to understand way to support data-informed decision making, based on user research</t>
  </si>
  <si>
    <t>advise on the approach to analysis, prioritisation and validation of user experience needs
recommend a range of techniques to analyse the user experience and ensure that it meets business and user needs
articulate and communicate how user experience needs affect the design of a system in a project or programme of work</t>
  </si>
  <si>
    <t>Systems analysts help teams to:
analyse and understand a business problem or opportunity and the impact on systems
undertakes analysis to understand how a functional area works, considering the people, organisation, processes, information, data and technology
identify areas for improvement, explore feasible options, analyse the effects of change and define success measures
identify and elaborate user and business needs to enable effective design, development and testing of technical change
make decisions related to prioritisation and minimum viable product by using analysis led insights
ensure new products and services meet user needs, and are aligned with organisational goals
understand any business and policy constraints that need to be considered, and assess the implications</t>
  </si>
  <si>
    <t>Skill 13</t>
  </si>
  <si>
    <t>An associate systems analyst receives direction from more senior systems analysts. At this level, you will work with others or under supervision to build and develop your skills.</t>
  </si>
  <si>
    <t>A junior systems analyst receives direction from more senior systems analysts but is responsible for the output of specific tasks. At this level, you will have limited skills and will work with others or under supervision. You will support stakeholder relationship management.</t>
  </si>
  <si>
    <t>A systems analyst leads small to medium size projects and supports larger and more complex projects.
At this role level, you will:
manage stakeholder relationships
work independently
have a good understanding of your work area
develop the systems analysis community by sharing best practice and mentoring others</t>
  </si>
  <si>
    <t>A senior systems analyst has a good understanding of strategic arenas and leads large or complex projects.
At this role level, you will:
have functional or people management responsibilities, or a combination of both
mentor others
develop best practice
own stakeholder relationships
manage community of practice activities</t>
  </si>
  <si>
    <t>A lead systems analyst has a good understanding of the enterprise arena and works in highly complex problem spaces, typically spanning multiple products or services.
At this role level, you will:
be a leader in the systems analysis community (across the company and externally)
have functional management or people management accountabilities, or a combination of both
actively share knowledge and be seen as a go-to person in the field
mentor others
own the main stakeholder relationships</t>
  </si>
  <si>
    <t>Acceptance testing</t>
  </si>
  <si>
    <t xml:space="preserve">Validating systems, products, business processes or services to determine whether the acceptance criteria have been satisfied.
setting and applying standards for acceptance testing
</t>
  </si>
  <si>
    <t>Develops acceptance criteria related to functional and non-functional requirements, business processes, features, user stories and business rules. Designs, specifies and executes test cases and scenarios to test that systems, products and services fulfil the acceptance criteria and deliver the predicted business benefits. Collaborates with project colleagues and stakeholders involved in the analysis, development and operation of products, systems or services to ensure accuracy and comprehensive test coverage. Analyses and reports on test activities, results, issues and risks including the work of others.</t>
  </si>
  <si>
    <t>Plans and manages acceptance testing activity. Specifies the acceptance testing environment for systems, products, business processes and services. Manages the creation of acceptance test cases and scenarios. Ensures that defined tests reflect realistic operational conditions and required level of coverage. Ensure tests and results are documented, analysed and reported to stakeholders, and required actions taken. Highlights issues and risks identified during testing to stakeholders. Provides authoritative advice and guidance on planning and execution of acceptance tests.</t>
  </si>
  <si>
    <t>Leads the implementation and delivery of the organisation's approach to acceptance testing. Engages with senior stakeholders to secure organisational commitment and resources needed for effective acceptance testing. Reports on any significant risks or issues related to acceptance testing and recommends required actions. Develops organisational policies, standards, and guidelines for acceptance testing. Develops acceptance testing capabilities and methods for the organisation.</t>
  </si>
  <si>
    <t>Benefits Management</t>
  </si>
  <si>
    <t>Forecasting, planning and monitoring the emergence and effective realisation of anticipated benefits from projects and programmes.</t>
  </si>
  <si>
    <t>Leads activities required in the realisation of the benefits of each part of the change programme. Identifies specific metrics and mechanisms to measure benefits and plans to activate these mechanisms at the required time. Monitors benefits against what was predicted in the business case. Ensures that all participants are engaged throughout the change programme and fully prepared to exploit the new operational business environment. Supports operational managers to ensure that all plans, work packages and deliverables are aligned with the expected benefits.</t>
  </si>
  <si>
    <t xml:space="preserve">Business process improvement involves analysing and modifying existing and new processes to make them more efficient.
</t>
  </si>
  <si>
    <t xml:space="preserve">provide distinct task-based outputs, working under direction to support the design and implementation of process improvements and efficiencies to business operations and services
</t>
  </si>
  <si>
    <t xml:space="preserve">work with limited direction to identify opportunities to improve business performance within a defined project
lead the analysis, identification, design, prioritisation and implementation of process and business changes to improve business operations and services
support the implementation of proposed business improvements
</t>
  </si>
  <si>
    <t xml:space="preserve">identify opportunities to improve business performance, within a project or programme
lead the analysis, identification, design, prioritisation and implementation of process and business changes to improve business operations and services
assess the feasibility of changes and recommend new approaches
support the implementation of proposed business improvements
</t>
  </si>
  <si>
    <t xml:space="preserve">set the direction within a programme or enterprise to identify opportunities to perform business activities in alternative ways
lead the exploration of ways to improve process efficiency and enhance business outcomes
enable others to recognise the potential for change in potentially ambiguous and complex settings
oversee the implementation of proposed improvements
</t>
  </si>
  <si>
    <t>Feasibility assessment</t>
  </si>
  <si>
    <t>Defining, evaluating and describing business change options for financial, technical and business feasibility, and strategic alignment.</t>
  </si>
  <si>
    <t>Supports option identification and feasibility assessment. Selects and employs standard techniques to get the information required for feasibility assessment. Supports identification of tangible costs and benefits, and development of business cases.</t>
  </si>
  <si>
    <t>Selects relevant feasibility assessment approaches and techniques. Identifies the range of possible options. Undertakes short-listing of options and feasibility assessment. Engages with internal and external stakeholders to get the information required for feasibility assessment. Supports preparation of business cases including cost/benefit, impact and risk analysis for each option.</t>
  </si>
  <si>
    <t>Manages investigative work to enable feasibility assessments. Collaborates with stakeholders and specialists to get the information required for feasibility assessment. Advises on the selection of feasibility assessment approaches and techniques relevant to the business situation and options. Prepares business cases, including cost/benefit, impact and risk analysis for each option.</t>
  </si>
  <si>
    <t>Establishes an organisational framework and standards for feasibility assessment and business case development. Directs and leads feasibility assessments for initiatives that will have a significant impact on the organisation. Engages with senior stakeholders to clarify the strategic context for investment options. Directs and leads the selection of feasibility assessment approaches and techniques that are relevant to the business situation and options. Presents feasibility assessments and business cases to senior stakeholders and supports decision-making regarding investment options.</t>
  </si>
  <si>
    <t>Ensuring methods and tools are adopted and used effectively throughout the organisation.</t>
  </si>
  <si>
    <t>Quality Management</t>
  </si>
  <si>
    <t>Defining and operating a management framework of processes and working practices to deliver the organisation's quality objectives.</t>
  </si>
  <si>
    <t>Uses appropriate methods and a systematic approach to developing, maintaining, controlling and distributing quality and environmental standards. Makes technical changes to and controls the updates and distribution of quality standards. Distributes new and revised standards.</t>
  </si>
  <si>
    <t>Assists in the development of new or improved practices and organisational processes or standards. Assists projects, functions or teams in planning the quality management for their area of responsibility. Facilitates localised improvements to the quality system or services.</t>
  </si>
  <si>
    <t>Ensures that projects, teams and functions have appropriate practices in place and are meeting required organisational quality levels. Advises on the application of appropriate quality management techniques and standards. Determines areas where existing processes should change from analysing audit findings. Facilitates improvements to processes by changing approaches and working practices, typically using recognised models. Takes responsibility for controlling updating and distributing organisational standards.</t>
  </si>
  <si>
    <t>Achieves and maintains compliance against national and international standards, as appropriate. Prioritises areas for quality improvement by considering strategy, business objectives and results from internal and external audits. Initiates the application of appropriate quality management techniques in these areas. Initiates improvements to processes by changing approaches and working practices, typically using recognised models. Identifies and plans systematic corrective action to reduce errors and improve the quality of the systems and services.</t>
  </si>
  <si>
    <t>Stakeholder relationship management</t>
  </si>
  <si>
    <t>Acceptance Testing</t>
  </si>
  <si>
    <t>Data Modelling and Design</t>
  </si>
  <si>
    <t>Developing models and diagrams to represent and communicate data requirements and data assets.</t>
  </si>
  <si>
    <t>Establishes, modifies or maintains simple data structures and associated components. Uses specific data modelling and design techniques under guidance.</t>
  </si>
  <si>
    <t>Applies standard data modelling and design techniques based upon a detailed understanding of requirements. Establishes, modifies and maintains data structures and associated components. Communicates the details of data structures and associated components to others using the data structures and associated components.</t>
  </si>
  <si>
    <t>Investigates enterprise data requirements where there is some complexity and ambiguity. Plans own data modelling and design activities, selecting appropriate techniques and the correct level of detail for meeting assigned objectives. Provides advice and guidance to others using the data structures and associated components.</t>
  </si>
  <si>
    <t>Sets standards for data modelling and design tools and techniques, advises on their application and ensures compliance. Manages the investigation of enterprise data requirements based upon a detailed understanding of information requirements. Coordinates the application of analysis, design and modelling techniques to establish, modify or maintain data structures and their associated components. Manages the iteration, review and maintenance of data requirements and data models.</t>
  </si>
  <si>
    <t>Technical analysts help teams to:
analyse and understand business problems or opportunities and their implications on systems.
Identify and develop models and system requirements for bespoke IT systems or software packages, with minimal supervision
Conduct in-depth analysis of functional areas, considering various factors such as people, organization, processes, information, data, and technology.
identify and elaborate user and business needs to enable effective design, development and testing of technical change
Collaborate closely with stakeholders to identify user and business needs.
Ensure new products and services meet user needs, and are aligned with organisational goals</t>
  </si>
  <si>
    <t xml:space="preserve">An associate technical analyst receives direction from more senior technical analysts. At this level, you will work with others or under supervision to build and develop your skills.  At this level, you will:
•	Assists in gathering and analyzing technical requirements
•	Conducts research and contributes to technical documentation
•	Collaborates with cross-functional teams to support project delivery
</t>
  </si>
  <si>
    <t>A junior technical analyst receives direction from more senior technical analysts but is responsible for the output of specific tasks. At this level, you will have limited skills and will work with others or under supervision and you will:
•	Assists in requirement gathering and analysis under supervision 
•	Contributes to technical documentation and process improvements.
•	Participates in testing activities and helps identify software bugs.
•	Collaborates with team members to achieve project objectives 
•	Support stakeholder relationship management.</t>
  </si>
  <si>
    <t>A technical analyst leads small to medium size projects and supports larger and more complex projects. At this role level, you will:
•	Leads requirement gathering and analysis efforts for assigned projects and work independently
•	Performs advanced troubleshooting and technical support tasks
•	Collaborates with stakeholders to define technical solutions and drive project success
•	Develop the systems analysis community by sharing best practice and mentoring others</t>
  </si>
  <si>
    <t>A senior technical analyst has a good understanding of strategic areas and leads large or complex projects.
At this role level, you will:
•	Drives requirement gathering and analysis processes for complex projects.
•	Provides expert-level troubleshooting and technical support.
•	Designs and implements technical solutions to address business needs.
•	Mentors junior team members and provides technical guidance.
•	Own stakeholder relationships
•	Manage community of practice activities and help develop best practices</t>
  </si>
  <si>
    <t>A lead technical analyst has a good understanding of the enterprise area and works in highly complex problem spaces, typically spanning multiple products or services.
At this role level, you will:
•	Oversees all aspects of requirement gathering and analysis activities.
•	Defines technical strategies and solutions for large-scale projects.
•	Leads and coordinates cross-functional teams to deliver projects on time and within budget.
•	Provides leadership, coaching, and mentorship to technical analysts and other team members</t>
  </si>
  <si>
    <t xml:space="preserve">Creating new and potentially disruptive approaches to performing business activities. </t>
  </si>
  <si>
    <t>Manages the execution of business process improvements. Analyses and designs business processes to identify alternative solutions to improve efficiency, effectiveness and exploit new technologies and automation. Develops graphical models of business processes to facilitate understanding and decision-making. Assesses the feasibility of business process changes and recommends alternative approaches. Selects, tailors and implements methods and tools for improving business processes at programme, project or team level. Contributes to the definition of organisational policies, standards, and guidelines for business process improvement.</t>
  </si>
  <si>
    <t>Plans and leads strategic, large and complex business process improvement activities aligned with automation, or exploiting existing or new technologies. Develops organisational policies, standards, and guidelines for business process improvement. Leads the introduction of techniques, methodologies and tools to meet business requirements, ensuring consistency across all user groups. Leads the development of organisational capabilities for business process improvement and ensures adoption and adherence to policies and standards.</t>
  </si>
  <si>
    <t>Business situation analysis</t>
  </si>
  <si>
    <t xml:space="preserve">Investigating business situations to define recommendations for improvement action. </t>
  </si>
  <si>
    <t>Investigates business situations where there is some complexity and ambiguity. Adopts holistic view to identify and analyse problems and opportunities. Contributes to the selection of the approach and techniques to be used for business situation analysis. Conducts root cause analysis and identifies recommendations for improvements. Engages and collaborates with operational stakeholders.</t>
  </si>
  <si>
    <t>Plans, manages and investigates business situation analysis where there is significant ambiguity and complexity. Advises on the approach and techniques to be used for business situation analysis. Ensures holistic view adopted to identify and analyse wide-ranging problems and opportunities. Engages and collaborates with a wide range of stakeholders, including those at the management level. Gains agreement from stakeholders to conclusions and recommendations. Contributes to definition of organisational standards and guidelines for business situation analysis.</t>
  </si>
  <si>
    <t>Initiates and leads business situation analysis where there is extensive ambiguity, complexity and potentially significant organisational impacts. Establishes and promotes the need for holistic business situation analysis prior to change programme initiation. Engages with stakeholders at executive level and advises on recommended change initiatives. Defines organisational policies, standards and techniques for business situation analysis.</t>
  </si>
  <si>
    <t xml:space="preserve">Defining, evaluating and describing business change options for financial, technical and business feasibility, and strategic alignment.
</t>
  </si>
  <si>
    <t>Innovation</t>
  </si>
  <si>
    <t xml:space="preserve">Identifying, prioritising, incubating and exploiting opportunities provided by information, communication and digital technologies. This skill focuses on a systematic, organisational approach to innovation. It is not describing personal behaviours, such as creativity.
</t>
  </si>
  <si>
    <t>Manages the innovation pipeline and executes innovation processes. Develops and adapts innovation tools, processes and infrastructures to drive the process of innovation. Identifies resources and capabilities needed to support innovation. Encourages and motivates innovation communities, teams and individuals to share creative ideas and learn from failures. Manages and facilitates the communication and open flow of creative ideas between interested parties and the set-up of innovation networks and communities.</t>
  </si>
  <si>
    <t>Obtains organisational commitment to innovation. Develops organisational capabilities to drive innovation. Leads and plans the development of innovation capabilities and implementation of innovation processes, tools and frameworks. Leads the communication and an open flow of creative ideas between interested parties and the set-up of innovation networks and communities.</t>
  </si>
  <si>
    <t>Marketing</t>
  </si>
  <si>
    <t xml:space="preserve">Researching, analysing and stimulating potential or existing markets for products and services.
</t>
  </si>
  <si>
    <t>Plans and conducts market research to investigate and understand customer and competitor dynamics. Uses appropriate channels and tools to engage with the desired audience. Uses research and lessons learned to inform marketing plans. Creates unique selling points, and key messages for marketing material. Makes creative use of elements relevant to both digital and traditional environments, and drafts appropriate support materials. Analyses the effectiveness of campaigns and services and their impact on audience behaviour and business outcomes. Organises and participates actively in marketing events.</t>
  </si>
  <si>
    <t>Manages and monitors market research, analysis and the marketing planning process. Devises and manages marketing campaigns within specified budgets to meet specified objectives. Advises on brand management and promotion of corporate reputation. Plays an active role in promoting engagement of staff and business partners. Produces marketing materials and stages events. Finds innovative solutions to marketing problems. Uses experience and data to make recommendations to senior management. Reviews and reports on the effectiveness of marketing approaches and services and their impact on business outcomes.</t>
  </si>
  <si>
    <t>Determines and oversees the overall marketing strategy for the organisation to meet its business objectives. Provides oversight of all marketing plans and directs the marketing planning process. Evaluates and responds to key factors relating to the implementation, measurement and review of successful campaigns. Assesses the current and future capability needed by the marketing function.</t>
  </si>
  <si>
    <t>Measurement</t>
  </si>
  <si>
    <t xml:space="preserve">Developing and operating a measurement capability to support agreed organisational information needs. Measurement can be applied to organisations, projects, processes, and work products.
</t>
  </si>
  <si>
    <t>Identifies and prioritises appropriate measures, scales, and targets. Supports projects, functions or teams in the development of measurement methods. Specifies base and derived measures which support agreed information needs. Specifies how to collect and store the data for each required measure. Provides guidance on collection of data. Designs reports and reporting formats.</t>
  </si>
  <si>
    <t>Establishes measurement objectives and the scope of measurement for functions, teams and projects. Plans and implements improvements to measurement capability. Provides advice and guidance for effective use of measures and measurement. Selects measures appropriate to the context and organisational objectives. Reviews data collection and storage mechanisms to support measurement. Contributes to organisational policies, standards, and guidelines for measurement.</t>
  </si>
  <si>
    <t>Leads the development of organisational capabilities for measurement (including automation).Creates the measurement framework and aligns measurement objectives with business objectives. Develops organisational policies, standards, guidelines for measurement. Provides resources to ensure adoption and adherence to policies and standards.</t>
  </si>
  <si>
    <t>Product management</t>
  </si>
  <si>
    <t xml:space="preserve">Managing and developing products or services through their full life cycle from inception, growth, maturity, decline to retirement.
Product management can be applied to either internal or external products.
Externally — the focus will usually be on measures such as, but not limited, to customer needs, revenue and profit.
Internally — the focus will usually be on measures such as, but not limited to, user needs and business value.
</t>
  </si>
  <si>
    <t>Acts as product owner for one or more lower-value products or services. Prioritises product requirements, develops product roadmaps and owns the product backlog. Manages elements of the product life cycle to meet customer/user needs and achieve financial or other targets. Analyses market and/or user research, feedback, expert opinion and usage data to understand needs and opportunities. Facilitates uptake of products by developing content, supporting and evaluating campaigns, and monitoring product performance. Rolls out product trials and product launches.</t>
  </si>
  <si>
    <t>Acts as product owner/champion for one or more products or services. Manages the full product life cycle to ensure that customer/user needs are met and that financial and other targets are achieved. Selects, adopts and adapts appropriate product development methods, tools, and techniques. Analyses market and/or user research, feedback, expert opinion and usage data to understand needs and opportunities. Develops product propositions and determines product positioning and variants for different customer and user segments. Prioritises product and service requirements, develops product roadmaps and owns the product backlog. Coordinates customer testing and product launches and supports communications and training. Anticipates changes in customer/user needs. Adapts products, and creates product retirement and transitioning plans.</t>
  </si>
  <si>
    <t>Oversees the organisation’s product and services portfolio and the delivery of customer value and/or user satisfaction over time. Creates the product life cycle management framework for internal and external customers and users. Champions the importance and value of product management principles and appropriate product development models. Aligns the product management objectives with business objectives and authorises the selection and planning of all product management activities. Initiates the creation of new products and services. Identifies how developing new products or adapting existing products can new opportunities.</t>
  </si>
  <si>
    <t xml:space="preserve">Managing requirements through the entire delivery and operational life cycle.
Requirements may be related to software, systems, data, processes, products or services.
</t>
  </si>
  <si>
    <t>Defines and manages scoping, requirements definition and prioritisation activities for initiatives of medium size and complexity. Contributes to selecting the requirements approach. Facilitates input from stakeholders, provides constructive challenge and enables effective prioritisation of requirements. Establishes requirements base-lines, obtains formal agreement to requirements, and ensures traceability to source.</t>
  </si>
  <si>
    <t>Plans and drives scoping, requirements definition and prioritisation activities for large, complex initiatives. Selects, adopts and adapts appropriate requirements definition and management methods, tools and techniques. Contributes to the development of organisational methods and standards for requirements management. Obtains input from, and agreement to requirements from a diverse range of stakeholders. Negotiates with stakeholders to manage competing priorities and conflicts. Establishes requirements baselines. Ensures changes to requirements are investigated and managed.</t>
  </si>
  <si>
    <t>Champions the importance and value of requirements management principles and selecting effective requirements management life cycle models. Develops organisational policies, standards, and guidelines for requirements definition and management. Plans and leads scoping, requirements definition and priority setting for complex, strategic programmes. Drives adoption of, and adherence to, policies and standards. Develops new methods and organisational capabilities for requirements management.</t>
  </si>
  <si>
    <t>Influencing stakeholder attitudes, decisions, and actions for mutual benefit.</t>
  </si>
  <si>
    <t>Deals with problems and issues, managing resolutions, corrective actions, lessons learned, and the collection and dissemination of relevant information. Implements stakeholder engagement/communications plan. Collects and uses feedback from customers and stakeholders to help measure the effectiveness of stakeholder management. Helps develop and enhance customer and stakeholder relationships.</t>
  </si>
  <si>
    <t>Identifies the communications and relationship needs of stakeholder groups. Translates communications/stakeholder engagement strategies into specific activities and deliverables. Facilitates open communication and discussion between stakeholders. Acts as a single point of contact by developing, maintaining and working to stakeholder engagement strategies and plans. Provides informed feedback to assess and promote understanding. Facilitates business decision-making processes. Captures and disseminates technical and business information.</t>
  </si>
  <si>
    <t>Leads the development of comprehensive stakeholder management strategies and plans. Builds long-term, strategic relationships with senior stakeholders (internal and external). Facilitates the engagement of stakeholders in support of the delivery of services and change projects. Acts as a single point of contact for senior stakeholders, facilitating relationships between them. Negotiates to ensure that stakeholders understand and agree on what will meet their needs, and that appropriate agreements are defined. Oversees monitoring of relationships including lessons learned and appropriate feedback. Leads actions to improve relations and open communications with and between stakeholders.</t>
  </si>
  <si>
    <t>Demand management</t>
  </si>
  <si>
    <t>Can be deleted (Secondary skills)</t>
  </si>
  <si>
    <t>Information systems coordination</t>
  </si>
  <si>
    <t>Release and deployment</t>
  </si>
  <si>
    <t>Risk management</t>
  </si>
  <si>
    <t>Selling</t>
  </si>
  <si>
    <t>Solution architecture</t>
  </si>
  <si>
    <t>The Product Owner ensures that a product meets the needs of its customers, is of the highest quality, and is delivered on time. They work closely with the development team and other stakeholders to ensure that the product meets all requirements and is released to the market efficiently. They are responsible for managing the product life cycle, from ideation and concept development to product delivery, maintenance, and improvement. This includes setting the product strategy, defining product requirements, overseeing user acceptance testing, and managing the product roadmap. Technical Product Owners also need to ensure that the product is optimized for performance, usability, and security.</t>
  </si>
  <si>
    <t>Associate PO</t>
  </si>
  <si>
    <t>Not Applicable</t>
  </si>
  <si>
    <t>Junior PO</t>
  </si>
  <si>
    <t>A junior product owner is an entry-level position. They may work with the product owner or senior product owner to manage a subset of the product backlog. Junior product owners gain exposure to Agile practices and learn about the role to fulfil product owner responsibilities. Their duties include: assisting the product owner in managing the product backlog by prioritising features, refining user stories and ensuring that the backlog aligns with the product's strategic objectives
collaborating with the development team to clarify product requirements, provide explanations of Agile user stories and resolve uncertainty regarding the product's functionality
participating in sprint planning and review meetings
helping to create and refine user stories and acceptance criteria</t>
  </si>
  <si>
    <t>PO</t>
  </si>
  <si>
    <t>A Regular Product Owner is fully independent. They don’t need any assistance in carrying out tasks from start to finish. They know how to act in differenA product owner manages the product backlog to achieve target outcomes for a business. They help determine the product's vision and work with the development team and partners to ensure its success. Their duties include:
defining and communicating the product's vision and goals
prioritising the product backlog to align with business objectives
making product decisions depending on market trends and customer feedback
working with clients, partners and company executives to manage their expectations and incorporate their feedback
ensuring that the team prioritises valuable featurest situations while cooperating with various types of Clients. They provide support to the Client and can provide advice regarding the Product requirements.
They involve the Stakeholders and/or end-users in the process, inviting them to actively take part in the development of the Product, provide constant feedback and bring new ideas on Product features. Most of the Regular POs are certified by reputable Scrum Training Organizations.</t>
  </si>
  <si>
    <t>A senior product owner has more responsibilities than a product owner and often manages complex products or multiple product lines. They guide other product owners and have significant input to an organisation's portfolio. They have duties such as:
overseeing multiple product backlogs or complex products, which involves managing and prioritising various sets of product features and requirements, coordinating with multiple teams and ensuring all products align with the business strategy
mentoring and guiding junior product owners
contributing to processes such as setting product direction
navigating complex partner relationships and managing expectations at a senior level
evaluating market trends and competitor activities to shape the product strategy
They take advantage of the Product KPIs (and other business metrics) to optimize the Product. Furthermore, a Senior stays up to date with popular trends in software product development and knows how to provide even more added value to the Client based on this knowledge.</t>
  </si>
  <si>
    <t>Agile and Lean practices</t>
  </si>
  <si>
    <t>demonstrate experience in applying Agile principles in practice
provide a clear, open and transparent framework in which teams can deliver
show an awareness of Agile tools and are starting to use them intelligently
visualise and make visible the work of the team</t>
  </si>
  <si>
    <t>identify and compare the best processes or delivery methods to use
recognise when something does not work and encourage a mindset of experimentation
adapt and reflect, be resilient and see outside of the process
use a blended approach depending on the context
measure and evaluate outcomes
help teams to manage and visualise outcomes</t>
  </si>
  <si>
    <t>coach and lead teams in Agile and Lean practices
act as a recognised expert and advocate for the approaches, continuously reflecting and challenging the team
create or tailor new ways of working, and constantly innovate</t>
  </si>
  <si>
    <t>Commercial management</t>
  </si>
  <si>
    <t>Commercial management involves exploring commercial opportunities whilst complying with the regulations on how we conduct and manage client, internal and third party relationships.</t>
  </si>
  <si>
    <t>act as the point of contact for contracted suppliers
understand appropriate internal commercial contacts and processes to govern and manage contracts within the organisation
understand how and when third parties and internal opcos should be brought into contracts</t>
  </si>
  <si>
    <t>take responsibility for complex relationships with clients and suppliers
identify appropriate contractual frameworks for clients/suppliers and identify appropriate suppliers
negotiate with clients and suppliers
ensure sound commercial management of client and supplier contracts</t>
  </si>
  <si>
    <t>act as the escalation point and resolve large or high risk commercial management issues
coach others in appropriate commercial management</t>
  </si>
  <si>
    <t>show an awareness of the need to translate technical concepts into non-technical language
understand what communication is required with internal and external stakeholders</t>
  </si>
  <si>
    <t>communicate effectively with technical and non-technical stakeholders
support and host discussions within a multidisciplinary team, with potentially difficult dynamics
be an advocate for the team externally, and can manage differing perspectives</t>
  </si>
  <si>
    <t>listen to the needs of technical and business stakeholders, and interpret them
effectively manage stakeholder expectations
manage active and reactive communication
support or host difficult discussions within the team or with diverse senior stakeholders</t>
  </si>
  <si>
    <t>mediate between people and mend relationships, communicating with stakeholders at all levels
manage stakeholder expectations and moderate discussions about high risk and complexity, even within constrained timescales
speak on behalf of and represent the community to large audiences inside and outside of the organisation</t>
  </si>
  <si>
    <t>Financial management</t>
  </si>
  <si>
    <t>Financial management involves planning, organising and monitoring financial resources.</t>
  </si>
  <si>
    <t>understand the financial impact of the work you do and how cost and budgets are created</t>
  </si>
  <si>
    <t>balance cost versus value
consider the impact of user needs
report on financial delivery
monitor cost and budget
understand how and when to escalate issues</t>
  </si>
  <si>
    <t>negotiate, influence or set budgets in complex environments
write or input into business cases and can communicate business-value propositions</t>
  </si>
  <si>
    <t>influence or create complex budgets across an organisation, programme or product view
manage the budget you are given and make it work</t>
  </si>
  <si>
    <t>Life cycle perspective</t>
  </si>
  <si>
    <t>understand how the needs of the team and the service/product vary across the stages of the software delivery life cycle</t>
  </si>
  <si>
    <t>recognise when to move from one stage of a product life cycle to another
ensure the team is working towards the appropriate service standards for the relevant phase
manage the delivery of products and services at different phases</t>
  </si>
  <si>
    <t>apply experience in multiple parts of the software life cycle
recognise when it is right to move forward and when it is right to stop
recognise the appropriate deliverables and the right people/roles to meet them
work with other Agile delivery operations throughout the software life cycle
plan and engage with the appropriate stakeholders at a particular stage in the project</t>
  </si>
  <si>
    <t>successfully lead teams through the full software life cycle
identify which tools and techniques should be used at each stage
develop sustainable support models
identify and deal with potential risks across or between all stages of the software life cycle
coach others</t>
  </si>
  <si>
    <t>Maintaining delivery momentum</t>
  </si>
  <si>
    <t>Delivery management involves improving the speed and efficiency with which products and services are developed.</t>
  </si>
  <si>
    <t>actively address internal risks and issues and know when to escalate them
set the team cadence and tempo, ensuring it is sustainable
track, manage, escalate and communicate dependencies
actively remove or minimise risks, issues or dependencies where possible
understand how the risks, issues or dependencies impact the work of a team</t>
  </si>
  <si>
    <t>facilitate the delivery flow of a team, managing the pace and tempo
actively address internal and external risks, issues and dependencies including where ownership exists outside the team</t>
  </si>
  <si>
    <t>optimise the delivery flow of teams
actively address the most complicated risks, issues and dependencies including where ownership exists outside the team or no clear ownership exists
identify innovative ways to unblock issues</t>
  </si>
  <si>
    <t>Making a process work</t>
  </si>
  <si>
    <t>guide teams to focus on the output rather than the process
help the team to find a process that works for them
support teams in establishing a process</t>
  </si>
  <si>
    <t>identify and challenge organisational processes of increasing complexity and those processes that are unnecessarily complicated
add value and can coach the organisation to inspect and adapt processes
guide teams through the implementation of a new process</t>
  </si>
  <si>
    <t>Planning</t>
  </si>
  <si>
    <t>understand the importance of planning and forecasting
show an awareness of the different ways to develop a plan</t>
  </si>
  <si>
    <t>understand the environment and prioritise the most important or high value tasks
use data to inform planning
manage complex internal and external dependencies
provide delivery confidence
remove blockers or impediments that affect plans and can develop a plan for difficult situations
ensure that teams plan appropriately for their capacity</t>
  </si>
  <si>
    <t>lead a continual planning process in a very complex environment
plan beyond product delivery
identify dependencies in plans across services and co-ordinate delivery
coach other teams as the central point of expertise</t>
  </si>
  <si>
    <t>Team dynamics and collaboration</t>
  </si>
  <si>
    <t>explain the importance of team dynamics, collaboration and empowering delivery teams
understand the importance of feedback</t>
  </si>
  <si>
    <t>effectively bring people together to form a motivated team
help to create the right environment for a team to work in and can empower them to deliver
recognise and deal with issues
help create the best team makeup depending on the situation</t>
  </si>
  <si>
    <t>identify problems or issues in the team dynamic and rectify them
identify issues through Agile ‘health checks’ with the team, and help to stimulate the right responses
engage in varying types of feedback, choosing the right type at the appropriate time and ensuring the discussion and decision stick
accelerate the team development cycle</t>
  </si>
  <si>
    <t>change organisational structures to fixable and sustainable designs
lead on strategy for an entire organisation, joining up business needs with innovative analysis
make and justify decisions characterised by high levels of risk, impact and complexity
effectively build consensus between organisations (private or public) or highly independent and diverse stakeholders
solve and unblock issues within teams or departments at the highest level
understand the psychology of a team and have strong mediation skills
coach an organisation on team dynamics and conflict resolution</t>
  </si>
  <si>
    <t>Skill in applying Agile and Lean principles, methodologies, and frameworks to optimize project delivery, promote iterative development, enhance efficiency, and maximize value delivery within Agile teams.</t>
  </si>
  <si>
    <t>Recognizes the core principles and concepts of Agile and Lean practices, understanding their significance in enabling iterative development, continuous improvement, and customer-centricity within project delivery.</t>
  </si>
  <si>
    <t>Demonstrates familiarity with various Agile and Lean methodologies, such as Scrum, Kanban, and Lean, able to apply basic principles and practices to facilitate Agile ceremonies, manage backlogs, and drive incremental delivery.</t>
  </si>
  <si>
    <t>Applies Agile and Lean practices effectively in project delivery, adept at tailoring methodologies to suit project requirements, optimizing workflows, and driving continuous improvement through the adoption of Agile best practices and Lean principles.</t>
  </si>
  <si>
    <t>Exhibits mastery in Agile and Lean practices, possessing deep expertise in multiple Agile frameworks and Lean methodologies, able to design and implement customized Agile solutions, drive organisational transformation, and deliver exceptional business outcomes through Agile and Lean principles.</t>
  </si>
  <si>
    <t>Facilitation Skills</t>
  </si>
  <si>
    <t>Skill in guiding Agile ceremonies, fostering collaboration, and facilitating productive discussions to drive team alignment and decision-making.</t>
  </si>
  <si>
    <t>Recognises the importance of facilitating Agile ceremonies and collaboration within the team</t>
  </si>
  <si>
    <t>Able to facilitate Scrum events effectively, encouraging participation and fostering a collaborative environment</t>
  </si>
  <si>
    <t>Proficient in using various facilitation techniques to guide teams through productive discussions and decision-making processes</t>
  </si>
  <si>
    <t>Masters the art of facilitation, adept at managing diverse team dynamics, resolving conflicts, and ensuring productive outcomes in complex situations</t>
  </si>
  <si>
    <t>Servant Leadership</t>
  </si>
  <si>
    <t>Skill in prioritising team needs, removing obstacles, and empowering individuals to achieve shared goals, fostering a culture of trust, respect, and accountability.</t>
  </si>
  <si>
    <t>Understands the principles of servant leadership and its role in supporting Agile teams</t>
  </si>
  <si>
    <t>Exhibits servant leadership behaviors, serving the team's needs, removing impediments, and empowering individuals to achieve their full potential</t>
  </si>
  <si>
    <t>Demonstrates a selfless and empowering leadership style, prioritising the team's success above personal recognition, and fostering a culture of trust and collaboration</t>
  </si>
  <si>
    <t>Embodies the essence of servant leadership, inspiring and influencing positive change at all levels of the organization, and empowering teams to excel in a self-organising environment</t>
  </si>
  <si>
    <t>Team Dynamics and Collaboration</t>
  </si>
  <si>
    <t>Skill in understanding and fostering effective teamwork, building strong relationships, promoting collaboration, and leveraging diverse skills and perspectives to achieve shared objectives within Agile teams.</t>
  </si>
  <si>
    <t>Recognizes the importance of team dynamics and collaboration in achieving project success, understanding the basic principles of teamwork and the impact of collaboration on project outcomes.</t>
  </si>
  <si>
    <t>Understands team dynamics theories and models, able to identify and address common challenges in collaboration, and facilitate team-building activities to enhance trust, communication, and cooperation within Agile teams.</t>
  </si>
  <si>
    <t>Applies advanced techniques in team dynamics and collaboration, effectively managing team interactions, resolving conflicts, and optimizing collaboration processes to maximize team performance and productivity within Agile environments.</t>
  </si>
  <si>
    <t>Demonstrates mastery in understanding and optimizing team dynamics and collaboration, leveraging deep insights into group behavior and interpersonal dynamics to create high-performing Agile teams, foster innovation, and drive exceptional project outcomes.</t>
  </si>
  <si>
    <t>Coaching and Mentoring</t>
  </si>
  <si>
    <t>Skilled in guiding team members and stakeholders in Agile principles and practices, providing support, feedback, and encouragement to promote growth and self-organisation.</t>
  </si>
  <si>
    <t>Understands the role of coaching in empowering teams and individuals to adopt Agile principles</t>
  </si>
  <si>
    <t>Provides guidance and support to team members on Agile practices, helping them understand and apply Scrum principles effectively</t>
  </si>
  <si>
    <t>Actively mentors team members and stakeholders, offering constructive feedback and coaching to enhance their Agile mindset and practices</t>
  </si>
  <si>
    <t>Demonstrates mastery in coaching and mentoring, leveraging advanced techniques to inspire self-organization, foster continuous improvement, and drive excellence across the organisation</t>
  </si>
  <si>
    <t>Problem Solving</t>
  </si>
  <si>
    <t>Skill in identifying, analyzing, and resolving obstacles and challenges that impede team progress, employing creative and analytical approaches to drive effective solutions.</t>
  </si>
  <si>
    <t>Acknowledges the importance of identifying and addressing impediments that hinder team progress</t>
  </si>
  <si>
    <t>Capable of analyzing and resolving common obstacles faced by Agile teams, employing problem-solving techniques to facilitate progress</t>
  </si>
  <si>
    <t>Demonstrates strong problem-solving skills, effectively addressing complex challenges and guiding the team towards viable solutions</t>
  </si>
  <si>
    <t>Excels in critical thinking and problem-solving, adept at anticipating and mitigating potential risks, and implementing innovative solutions to overcome obstacles</t>
  </si>
  <si>
    <t>Empathy and Emotional Intelligence</t>
  </si>
  <si>
    <t>Skill in understanding and empathizing with team members' perspectives and emotions, fostering strong interpersonal relationships, and navigating conflicts with sensitivity and diplomacy.</t>
  </si>
  <si>
    <t>Recognises the significance of empathy and emotional intelligence in building trust and collaboration within Agile teams</t>
  </si>
  <si>
    <t>Demonstrates empathy towards team members, understanding their perspectives, and fostering a supportive team culture</t>
  </si>
  <si>
    <t>Exhibits high emotional intelligence, effectively managing interpersonal relationships, and navigating conflicts with empathy and diplomacy</t>
  </si>
  <si>
    <t>Masters emotional intelligence, cultivating a culture of psychological safety, trust, and respect within the team, leading to high-performing and engaged individuals</t>
  </si>
  <si>
    <t>Flexibility to Change</t>
  </si>
  <si>
    <t>Skill in embracing change and uncertainty, adjusting Agile processes and practices to suit evolving project requirements and team dynamics, ensuring resilience and responsiveness.</t>
  </si>
  <si>
    <t>Understands the need for flexibility and adaptability in responding to changing project requirements and environments</t>
  </si>
  <si>
    <t>Adapts quickly to evolving circumstances, adjusting Agile processes and practices to suit the team's needs and project dynamics.</t>
  </si>
  <si>
    <t>Demonstrates resilience and flexibility, effectively navigating uncertainties and embracing change to maintain team productivity and progress</t>
  </si>
  <si>
    <t>Excels in adaptability, proactively anticipating and embracing change, and guiding the team through transitions with confidence and agility</t>
  </si>
  <si>
    <t>Communication Skills</t>
  </si>
  <si>
    <t>Skill in clear, transparent communication with stakeholders, facilitating understanding, alignment, and collaboration, and fostering an environment of open dialogue, active listening, and constructive feedback.</t>
  </si>
  <si>
    <t>Recognises the importance of clear and transparent communication in Agile environments</t>
  </si>
  <si>
    <t>Communicates effectively with stakeholders, ensuring shared understanding of project goals, progress, and impediments</t>
  </si>
  <si>
    <t>Facilitates open communication within the team, encouraging active listening, constructive feedback, and transparent information sharing</t>
  </si>
  <si>
    <t>Masters communication skills, adept at tailoring messages to diverse audiences, resolving conflicts through effective dialogue, and building strong relationships across the organisation</t>
  </si>
  <si>
    <t>Continuous Improvement</t>
  </si>
  <si>
    <t>Skill in promoting a culture of learning, experimentation, and innovation, driving iterative enhancements to Agile practices and processes to deliver greater value and quality over time.</t>
  </si>
  <si>
    <t>Values the importance of continuous improvement in Agile delivery practices</t>
  </si>
  <si>
    <t>Actively participates in retrospective meetings, identifying areas for improvement and implementing incremental changes to enhance team performance</t>
  </si>
  <si>
    <t>Drives continuous improvement initiatives, experimenting with new ideas, tools, and techniques to optimize Agile processes and deliver greater value</t>
  </si>
  <si>
    <t>Champions a culture of continuous improvement, fostering innovation, experimentation, and learning at both individual and organisational levels, resulting in sustained excellence and competitive advantage</t>
  </si>
  <si>
    <t>A technical delivery manager is accountable for the delivery of products and services.</t>
  </si>
  <si>
    <t>A delivery manager is accountable for the performance of the team.
At this role level, you will:
build and maintain teams, ensuring they are motivated, collaborating and working well
identify obstacles and help the team to overcome them
focus the team on what is most important to the delivery of products and services
encourage and facilitate continuous improvement of the delivery team
coach and mentor both team members and others to apply the most appropriate Agile and Lean tools and techniques
The complexity or breadth of products or teams will vary in this role, depending on the context.</t>
  </si>
  <si>
    <t>Senior TDM</t>
  </si>
  <si>
    <t>A senior delivery manager is accountable for the effective delivery of complex, high risk products and services. The role is similar to a delivery manager role, but senior delivery managers have more experience across a range of products and services, throughout the entire product life cycle, and have greater responsibility and accountability as the main point of escalation.
At this role level, you will:
have strong communication skills and engage senior stakeholders
coach and mentor delivery managers</t>
  </si>
  <si>
    <t>A lead Delivery Manager is an experienced practitioner who exemplifies what good looks like across the delivery roles.
At this role level, you will:
represent and champion the role within your department, across government and in industry
lead the community of practice for this role and build capability and excellence (in an Agile, Lean practice)
be responsible for the recruitment of the right people to the right teams
support professional development and continuous improvement of your community
be a skilled team leader who can confidently communicate the value of the role to digital and non-digital stakeholders
be credible and influential across departments</t>
  </si>
  <si>
    <t>The Scrum Master is accountable for ensuring the agile team is performing optimally to deliver maximum value</t>
  </si>
  <si>
    <t>Associate SM</t>
  </si>
  <si>
    <t>Runs the Agile ceremonies, including sprint planning, daily stand-ups, sprint reviews, and retrospectives and supports the Scrum team by removing impediments, ensuring adherence to Agile principles, and fostering a collaborative environment.
Collaborates closely with the Product Owner and Development Team, to help prioritise and manage the backlog effectively. Additionally, contributes to continuous improvement efforts by collecting and analysing team metrics and supporting the adoption of Agile best practices.
The role involves active participation in refining processes and promoting a culture of transparency and self-organisation within the team.</t>
  </si>
  <si>
    <t>Leads Agile teams through the successful delivery of projects, ensuring adherence to Scrum principles and practices. Responsibilities include facilitating scrum ceromonies whilst acting  as a servant-leader, coaching the team on Agile methodologies, fostering a culture of continuous improvement, and removing impediments to progress.
Collaborates closely with the Product Owner, to prioritise and groom the product backlog to maximize value delivery.
The role also involves monitoring team metrics, identifying areas for optimisation, and promoting collaboration and self-organisation within the team.</t>
  </si>
  <si>
    <t>Senior SM</t>
  </si>
  <si>
    <t>Provides strategic leadership in Agile adoption and delivery excellence across multiple projects or teams. Extensive experience enables the mentoring and coaching of other Scrum Masters, Product Owners, and Agile teams in applying Agile frameworks effectively.
Leads organisational change initiatives, championing Agile best practices, and driving continuous improvement at scale. Collaborating with stakeholders to influence decision-making processes and promote a culture of transparency, collaboration, and innovation.
The role involves resolving complex impediments, optimising Agile processes, and ensuring alignment with business goals.
Additionally, the role will contribute to the development of Agile frameworks and methodologies within the organisation.</t>
  </si>
  <si>
    <t>Expertise_Level</t>
  </si>
  <si>
    <t>My current role does not have much of this and I would enjoy getting back to a role that does</t>
  </si>
  <si>
    <t>I am open to being a people manager for a more junior developer and will repeat my request for this role</t>
  </si>
  <si>
    <t>I spent much of 2024 mentoring a junior developer, Nick Thorp, who is a client developer but he has since left and I would be open to getting a new mentee that can learn from my skillset.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</si>
</sst>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8"/>
      <name val="Calibri"/>
      <family val="2"/>
      <scheme val="minor"/>
    </font>
    <font>
      <sz val="11"/>
      <color theme="1"/>
      <name val="Helvetica"/>
      <family val="2"/>
    </font>
    <font>
      <b/>
      <sz val="11"/>
      <color theme="1"/>
      <name val="Helvetica"/>
      <family val="2"/>
    </font>
    <font>
      <sz val="10"/>
      <color theme="1"/>
      <name val="Helvetica"/>
      <family val="2"/>
    </font>
    <font>
      <sz val="10"/>
      <color theme="1"/>
      <name val="Helvetica Light"/>
    </font>
    <font>
      <b/>
      <sz val="10"/>
      <color theme="1"/>
      <name val="Helvetica Light"/>
    </font>
    <font>
      <b/>
      <sz val="10"/>
      <color rgb="FFFFC000"/>
      <name val="Helvetica Light"/>
    </font>
    <font>
      <b/>
      <sz val="10"/>
      <color theme="0"/>
      <name val="Helvetica Light"/>
    </font>
    <font>
      <i/>
      <sz val="10"/>
      <color theme="1"/>
      <name val="Helvetica Light"/>
    </font>
    <font>
      <sz val="10"/>
      <color theme="0"/>
      <name val="Helvetica Light"/>
    </font>
    <font>
      <sz val="10"/>
      <color theme="0"/>
      <name val="Helvetica"/>
      <family val="2"/>
    </font>
    <font>
      <sz val="12"/>
      <color theme="1"/>
      <name val="Aptos"/>
      <family val="2"/>
    </font>
    <font>
      <sz val="8"/>
      <color theme="1"/>
      <name val="Helvetica Light"/>
    </font>
  </fonts>
  <fills count="15">
    <fill>
      <patternFill patternType="none"/>
    </fill>
    <fill>
      <patternFill patternType="gray125"/>
    </fill>
    <fill>
      <patternFill patternType="solid">
        <fgColor theme="8" tint="-0.249977111117893"/>
        <bgColor indexed="64"/>
      </patternFill>
    </fill>
    <fill>
      <patternFill patternType="solid">
        <fgColor theme="8" tint="0.39997558519241921"/>
        <bgColor indexed="64"/>
      </patternFill>
    </fill>
    <fill>
      <patternFill patternType="solid">
        <fgColor theme="4"/>
        <bgColor indexed="64"/>
      </patternFill>
    </fill>
    <fill>
      <patternFill patternType="solid">
        <fgColor theme="2"/>
        <bgColor indexed="64"/>
      </patternFill>
    </fill>
    <fill>
      <patternFill patternType="solid">
        <fgColor theme="7" tint="0.59999389629810485"/>
        <bgColor indexed="64"/>
      </patternFill>
    </fill>
    <fill>
      <patternFill patternType="solid">
        <fgColor theme="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45">
    <xf numFmtId="0" fontId="0" fillId="0" borderId="0" xfId="0"/>
    <xf numFmtId="0" fontId="0" fillId="0" borderId="1" xfId="0" applyBorder="1" applyAlignment="1">
      <alignment vertical="top" wrapText="1"/>
    </xf>
    <xf numFmtId="0" fontId="0" fillId="0" borderId="17" xfId="0" applyBorder="1" applyAlignment="1">
      <alignment vertical="top" wrapText="1"/>
    </xf>
    <xf numFmtId="0" fontId="1" fillId="0" borderId="13" xfId="0" applyFont="1" applyBorder="1" applyAlignment="1">
      <alignment vertical="top"/>
    </xf>
    <xf numFmtId="0" fontId="1" fillId="0" borderId="14" xfId="0" applyFont="1" applyBorder="1" applyAlignment="1">
      <alignment vertical="top"/>
    </xf>
    <xf numFmtId="0" fontId="1" fillId="0" borderId="15" xfId="0" applyFont="1" applyBorder="1" applyAlignment="1">
      <alignment vertical="top"/>
    </xf>
    <xf numFmtId="0" fontId="0" fillId="0" borderId="1" xfId="0" applyBorder="1" applyAlignment="1">
      <alignment vertical="top"/>
    </xf>
    <xf numFmtId="0" fontId="0" fillId="0" borderId="19" xfId="0" applyBorder="1" applyAlignment="1">
      <alignment vertical="top"/>
    </xf>
    <xf numFmtId="0" fontId="0" fillId="0" borderId="19" xfId="0" applyBorder="1" applyAlignment="1">
      <alignment vertical="top" wrapText="1"/>
    </xf>
    <xf numFmtId="0" fontId="0" fillId="0" borderId="0" xfId="0" applyAlignment="1">
      <alignment vertical="top"/>
    </xf>
    <xf numFmtId="0" fontId="1" fillId="0" borderId="0" xfId="0" applyFont="1" applyAlignment="1">
      <alignment vertical="top"/>
    </xf>
    <xf numFmtId="0" fontId="1" fillId="0" borderId="25" xfId="0" applyFont="1" applyBorder="1" applyAlignment="1">
      <alignment vertical="top"/>
    </xf>
    <xf numFmtId="0" fontId="0" fillId="0" borderId="16" xfId="0" applyBorder="1" applyAlignment="1">
      <alignment vertical="top"/>
    </xf>
    <xf numFmtId="0" fontId="0" fillId="0" borderId="18" xfId="0" applyBorder="1" applyAlignment="1">
      <alignment vertical="top"/>
    </xf>
    <xf numFmtId="0" fontId="0" fillId="0" borderId="20" xfId="0" applyBorder="1" applyAlignment="1">
      <alignment vertical="top" wrapText="1"/>
    </xf>
    <xf numFmtId="0" fontId="0" fillId="0" borderId="0" xfId="0" applyAlignment="1">
      <alignment vertical="top" wrapText="1"/>
    </xf>
    <xf numFmtId="0" fontId="0" fillId="0" borderId="16" xfId="0" applyBorder="1" applyAlignment="1">
      <alignment vertical="top" wrapText="1"/>
    </xf>
    <xf numFmtId="0" fontId="0" fillId="0" borderId="18" xfId="0" applyBorder="1" applyAlignment="1">
      <alignment vertical="top" wrapText="1"/>
    </xf>
    <xf numFmtId="0" fontId="0" fillId="0" borderId="0" xfId="0" applyAlignment="1">
      <alignment horizontal="left" vertical="top" wrapText="1"/>
    </xf>
    <xf numFmtId="0" fontId="0" fillId="0" borderId="21" xfId="0" applyBorder="1" applyAlignment="1">
      <alignment vertical="top"/>
    </xf>
    <xf numFmtId="0" fontId="0" fillId="0" borderId="4" xfId="0" applyBorder="1" applyAlignment="1">
      <alignment vertical="top" wrapText="1"/>
    </xf>
    <xf numFmtId="0" fontId="0" fillId="0" borderId="22" xfId="0" applyBorder="1" applyAlignment="1">
      <alignment vertical="top" wrapText="1"/>
    </xf>
    <xf numFmtId="0" fontId="3" fillId="0" borderId="0" xfId="0" applyFont="1" applyAlignment="1">
      <alignment vertical="top"/>
    </xf>
    <xf numFmtId="0" fontId="4" fillId="0" borderId="0" xfId="0" applyFont="1" applyAlignment="1">
      <alignment vertical="top"/>
    </xf>
    <xf numFmtId="0" fontId="4" fillId="0" borderId="13" xfId="0" applyFont="1" applyBorder="1" applyAlignment="1">
      <alignment vertical="top"/>
    </xf>
    <xf numFmtId="0" fontId="4" fillId="0" borderId="14" xfId="0" applyFont="1" applyBorder="1" applyAlignment="1">
      <alignment vertical="top"/>
    </xf>
    <xf numFmtId="0" fontId="4" fillId="0" borderId="15" xfId="0" applyFont="1" applyBorder="1" applyAlignment="1">
      <alignment vertical="top"/>
    </xf>
    <xf numFmtId="0" fontId="3" fillId="0" borderId="16" xfId="0" applyFont="1" applyBorder="1" applyAlignment="1">
      <alignment vertical="top" wrapText="1"/>
    </xf>
    <xf numFmtId="0" fontId="3" fillId="0" borderId="1" xfId="0" applyFont="1" applyBorder="1" applyAlignment="1">
      <alignment vertical="top" wrapText="1"/>
    </xf>
    <xf numFmtId="0" fontId="3" fillId="0" borderId="17"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6" fillId="4" borderId="0" xfId="0" applyFont="1" applyFill="1" applyAlignment="1">
      <alignment vertical="top"/>
    </xf>
    <xf numFmtId="0" fontId="7" fillId="0" borderId="8" xfId="0" applyFont="1" applyBorder="1" applyAlignment="1">
      <alignment vertical="top"/>
    </xf>
    <xf numFmtId="0" fontId="7" fillId="4" borderId="0" xfId="0" applyFont="1" applyFill="1" applyAlignment="1">
      <alignment vertical="top"/>
    </xf>
    <xf numFmtId="0" fontId="6" fillId="4" borderId="0" xfId="0" applyFont="1" applyFill="1" applyAlignment="1">
      <alignment vertical="top" wrapText="1"/>
    </xf>
    <xf numFmtId="0" fontId="8" fillId="4" borderId="0" xfId="0" applyFont="1" applyFill="1" applyAlignment="1">
      <alignment vertical="top"/>
    </xf>
    <xf numFmtId="0" fontId="7" fillId="5" borderId="13" xfId="0" applyFont="1" applyFill="1" applyBorder="1" applyAlignment="1">
      <alignment vertical="top"/>
    </xf>
    <xf numFmtId="0" fontId="6" fillId="5" borderId="14" xfId="0" applyFont="1" applyFill="1" applyBorder="1" applyAlignment="1">
      <alignment vertical="top" wrapText="1"/>
    </xf>
    <xf numFmtId="0" fontId="6" fillId="5" borderId="15" xfId="0" applyFont="1" applyFill="1" applyBorder="1" applyAlignment="1">
      <alignment vertical="top" wrapText="1"/>
    </xf>
    <xf numFmtId="0" fontId="7" fillId="0" borderId="16" xfId="0" applyFont="1" applyBorder="1" applyAlignment="1">
      <alignment vertical="top"/>
    </xf>
    <xf numFmtId="0" fontId="6" fillId="0" borderId="1" xfId="0" applyFont="1" applyBorder="1" applyAlignment="1">
      <alignment vertical="top" wrapText="1"/>
    </xf>
    <xf numFmtId="0" fontId="6" fillId="0" borderId="17" xfId="0" applyFont="1" applyBorder="1" applyAlignment="1">
      <alignment vertical="top" wrapText="1"/>
    </xf>
    <xf numFmtId="0" fontId="6" fillId="0" borderId="1" xfId="0" applyFont="1" applyBorder="1" applyAlignment="1">
      <alignment vertical="top"/>
    </xf>
    <xf numFmtId="0" fontId="6" fillId="0" borderId="17" xfId="0" applyFont="1" applyBorder="1" applyAlignment="1">
      <alignment vertical="top"/>
    </xf>
    <xf numFmtId="0" fontId="6" fillId="6" borderId="1" xfId="0" applyFont="1" applyFill="1" applyBorder="1" applyAlignment="1">
      <alignment vertical="top"/>
    </xf>
    <xf numFmtId="0" fontId="6" fillId="6" borderId="17" xfId="0" applyFont="1" applyFill="1" applyBorder="1" applyAlignment="1">
      <alignment vertical="top"/>
    </xf>
    <xf numFmtId="0" fontId="7" fillId="0" borderId="18" xfId="0" applyFont="1" applyBorder="1" applyAlignment="1">
      <alignment vertical="top"/>
    </xf>
    <xf numFmtId="0" fontId="6" fillId="6" borderId="19" xfId="0" applyFont="1" applyFill="1" applyBorder="1" applyAlignment="1">
      <alignment vertical="top"/>
    </xf>
    <xf numFmtId="0" fontId="6" fillId="6" borderId="20" xfId="0" applyFont="1" applyFill="1" applyBorder="1" applyAlignment="1">
      <alignment vertical="top"/>
    </xf>
    <xf numFmtId="0" fontId="6" fillId="0" borderId="23" xfId="0" applyFont="1" applyBorder="1" applyAlignment="1">
      <alignment vertical="top"/>
    </xf>
    <xf numFmtId="0" fontId="6" fillId="0" borderId="7" xfId="0" applyFont="1" applyBorder="1" applyAlignment="1">
      <alignment vertical="top"/>
    </xf>
    <xf numFmtId="0" fontId="9" fillId="4" borderId="0" xfId="0" applyFont="1" applyFill="1" applyAlignment="1">
      <alignment vertical="top"/>
    </xf>
    <xf numFmtId="0" fontId="7" fillId="0" borderId="13" xfId="0" applyFont="1" applyBorder="1" applyAlignment="1">
      <alignment vertical="top"/>
    </xf>
    <xf numFmtId="0" fontId="6" fillId="0" borderId="14" xfId="0" applyFont="1" applyBorder="1" applyAlignment="1">
      <alignment vertical="top"/>
    </xf>
    <xf numFmtId="0" fontId="7" fillId="0" borderId="14" xfId="0" applyFont="1" applyBorder="1" applyAlignment="1">
      <alignment vertical="top" wrapText="1"/>
    </xf>
    <xf numFmtId="0" fontId="7" fillId="0" borderId="14" xfId="0" applyFont="1" applyBorder="1" applyAlignment="1">
      <alignment vertical="top"/>
    </xf>
    <xf numFmtId="0" fontId="6" fillId="0" borderId="19" xfId="0" applyFont="1" applyBorder="1" applyAlignment="1">
      <alignment vertical="top"/>
    </xf>
    <xf numFmtId="0" fontId="6" fillId="0" borderId="19" xfId="0" applyFont="1" applyBorder="1" applyAlignment="1">
      <alignment vertical="top" wrapText="1"/>
    </xf>
    <xf numFmtId="0" fontId="7" fillId="0" borderId="16" xfId="0" applyFont="1" applyBorder="1" applyAlignment="1">
      <alignment vertical="top" wrapText="1"/>
    </xf>
    <xf numFmtId="0" fontId="7" fillId="0" borderId="26" xfId="0" applyFont="1" applyBorder="1" applyAlignment="1">
      <alignment vertical="top"/>
    </xf>
    <xf numFmtId="0" fontId="6" fillId="0" borderId="5" xfId="0" applyFont="1" applyBorder="1" applyAlignment="1">
      <alignment vertical="top"/>
    </xf>
    <xf numFmtId="0" fontId="6" fillId="0" borderId="0" xfId="0" applyFont="1" applyAlignment="1">
      <alignment horizontal="left" vertical="top" wrapText="1"/>
    </xf>
    <xf numFmtId="0" fontId="6" fillId="0" borderId="0" xfId="0" applyFont="1" applyAlignment="1">
      <alignment vertical="top"/>
    </xf>
    <xf numFmtId="0" fontId="6" fillId="0" borderId="0" xfId="0" applyFont="1" applyAlignment="1">
      <alignment vertical="top" wrapText="1"/>
    </xf>
    <xf numFmtId="0" fontId="9" fillId="7" borderId="0" xfId="0" applyFont="1" applyFill="1" applyAlignment="1">
      <alignment vertical="top"/>
    </xf>
    <xf numFmtId="0" fontId="7" fillId="5" borderId="14" xfId="0" applyFont="1" applyFill="1" applyBorder="1" applyAlignment="1">
      <alignment vertical="top" wrapText="1"/>
    </xf>
    <xf numFmtId="0" fontId="7" fillId="5" borderId="15" xfId="0" applyFont="1" applyFill="1" applyBorder="1" applyAlignment="1">
      <alignment vertical="top" wrapText="1"/>
    </xf>
    <xf numFmtId="0" fontId="9" fillId="7" borderId="1" xfId="0" applyFont="1" applyFill="1" applyBorder="1" applyAlignment="1">
      <alignment vertical="top"/>
    </xf>
    <xf numFmtId="0" fontId="6" fillId="8"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2" xfId="0" applyFont="1" applyFill="1" applyBorder="1" applyAlignment="1">
      <alignment horizontal="center" vertical="center" wrapText="1"/>
    </xf>
    <xf numFmtId="16" fontId="11" fillId="12" borderId="3"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8" borderId="1" xfId="0" applyFont="1" applyFill="1" applyBorder="1" applyAlignment="1">
      <alignment horizontal="left" vertical="center"/>
    </xf>
    <xf numFmtId="0" fontId="7" fillId="10" borderId="1" xfId="0" applyFont="1" applyFill="1" applyBorder="1" applyAlignment="1">
      <alignment horizontal="left" vertical="center"/>
    </xf>
    <xf numFmtId="0" fontId="6" fillId="10" borderId="1" xfId="0" applyFont="1" applyFill="1" applyBorder="1" applyAlignment="1">
      <alignment horizontal="left" vertical="center"/>
    </xf>
    <xf numFmtId="0" fontId="7" fillId="11" borderId="5" xfId="0" applyFont="1" applyFill="1" applyBorder="1" applyAlignment="1">
      <alignment horizontal="left" vertical="center"/>
    </xf>
    <xf numFmtId="0" fontId="6" fillId="11" borderId="1" xfId="0" applyFont="1" applyFill="1" applyBorder="1" applyAlignment="1">
      <alignment horizontal="left" vertical="center"/>
    </xf>
    <xf numFmtId="0" fontId="5" fillId="0" borderId="0" xfId="0" applyFont="1"/>
    <xf numFmtId="0" fontId="5" fillId="0" borderId="0" xfId="0" applyFont="1" applyAlignment="1">
      <alignment wrapText="1"/>
    </xf>
    <xf numFmtId="0" fontId="5" fillId="0" borderId="0" xfId="0" applyFont="1" applyAlignment="1">
      <alignment vertical="top" wrapText="1"/>
    </xf>
    <xf numFmtId="0" fontId="0" fillId="0" borderId="0" xfId="0" applyAlignment="1">
      <alignment horizontal="center" vertical="top" wrapText="1"/>
    </xf>
    <xf numFmtId="0" fontId="13" fillId="0" borderId="0" xfId="0" applyFont="1" applyAlignment="1">
      <alignment vertical="center"/>
    </xf>
    <xf numFmtId="0" fontId="6" fillId="8" borderId="2" xfId="0" applyFont="1" applyFill="1" applyBorder="1" applyAlignment="1">
      <alignment horizontal="center" vertical="center" wrapText="1"/>
    </xf>
    <xf numFmtId="0" fontId="0" fillId="14" borderId="16" xfId="0" applyFill="1" applyBorder="1" applyAlignment="1">
      <alignment vertical="top" wrapText="1"/>
    </xf>
    <xf numFmtId="0" fontId="0" fillId="14" borderId="16" xfId="0" applyFill="1" applyBorder="1" applyAlignment="1">
      <alignment vertical="top"/>
    </xf>
    <xf numFmtId="0" fontId="0" fillId="14" borderId="1" xfId="0" applyFill="1" applyBorder="1" applyAlignment="1">
      <alignment vertical="top" wrapText="1"/>
    </xf>
    <xf numFmtId="0" fontId="0" fillId="14" borderId="17" xfId="0" applyFill="1" applyBorder="1" applyAlignment="1">
      <alignment vertical="top" wrapText="1"/>
    </xf>
    <xf numFmtId="0" fontId="0" fillId="14" borderId="18" xfId="0" applyFill="1" applyBorder="1" applyAlignment="1">
      <alignment vertical="top"/>
    </xf>
    <xf numFmtId="0" fontId="0" fillId="14" borderId="0" xfId="0" applyFill="1" applyAlignment="1">
      <alignment vertical="top" wrapText="1"/>
    </xf>
    <xf numFmtId="0" fontId="6" fillId="14" borderId="14" xfId="0" applyFont="1" applyFill="1" applyBorder="1" applyAlignment="1">
      <alignment vertical="top" wrapText="1"/>
    </xf>
    <xf numFmtId="0" fontId="1" fillId="0" borderId="0" xfId="0" applyFont="1" applyAlignment="1">
      <alignment vertical="top" wrapText="1"/>
    </xf>
    <xf numFmtId="0" fontId="1" fillId="0" borderId="13" xfId="0" applyFont="1" applyBorder="1" applyAlignment="1">
      <alignment vertical="top" wrapText="1"/>
    </xf>
    <xf numFmtId="0" fontId="0" fillId="14" borderId="21" xfId="0" applyFill="1" applyBorder="1" applyAlignment="1">
      <alignment vertical="top" wrapText="1"/>
    </xf>
    <xf numFmtId="0" fontId="14" fillId="4" borderId="0" xfId="0" applyFont="1" applyFill="1" applyAlignment="1">
      <alignment vertical="top"/>
    </xf>
    <xf numFmtId="0" fontId="9" fillId="7" borderId="1" xfId="0" applyFont="1" applyFill="1" applyBorder="1" applyAlignment="1">
      <alignment horizontal="left" vertical="top"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7" fillId="8" borderId="1" xfId="0" applyFont="1" applyFill="1" applyBorder="1" applyAlignment="1">
      <alignment horizontal="left" vertical="center"/>
    </xf>
    <xf numFmtId="0" fontId="6" fillId="0" borderId="0" xfId="0" applyFont="1" applyAlignment="1">
      <alignment horizontal="left" vertical="top" wrapText="1"/>
    </xf>
    <xf numFmtId="0" fontId="6" fillId="0" borderId="1" xfId="0" applyFont="1" applyBorder="1" applyAlignment="1">
      <alignment horizontal="left" vertical="top" wrapText="1"/>
    </xf>
    <xf numFmtId="0" fontId="6" fillId="9" borderId="1" xfId="0" applyFont="1" applyFill="1" applyBorder="1" applyAlignment="1">
      <alignment horizontal="center" vertical="center" wrapText="1"/>
    </xf>
    <xf numFmtId="0" fontId="11" fillId="12" borderId="2"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7" fillId="9" borderId="1" xfId="0" applyFont="1" applyFill="1" applyBorder="1" applyAlignment="1">
      <alignment vertical="center"/>
    </xf>
    <xf numFmtId="0" fontId="7" fillId="13" borderId="4" xfId="0" applyFont="1" applyFill="1" applyBorder="1" applyAlignment="1">
      <alignment vertical="center"/>
    </xf>
    <xf numFmtId="0" fontId="7" fillId="0" borderId="1" xfId="0" applyFont="1" applyBorder="1" applyAlignment="1">
      <alignment vertical="top"/>
    </xf>
    <xf numFmtId="0" fontId="7" fillId="11" borderId="1" xfId="0" applyFont="1" applyFill="1" applyBorder="1" applyAlignment="1">
      <alignment horizontal="left" vertical="center"/>
    </xf>
    <xf numFmtId="0" fontId="9" fillId="12" borderId="1" xfId="0" applyFont="1" applyFill="1" applyBorder="1" applyAlignment="1">
      <alignment vertical="center"/>
    </xf>
    <xf numFmtId="0" fontId="12" fillId="3" borderId="0" xfId="0" applyFont="1" applyFill="1" applyAlignment="1">
      <alignment horizontal="center" vertical="center"/>
    </xf>
    <xf numFmtId="0" fontId="5" fillId="0" borderId="0" xfId="0" applyFont="1" applyAlignment="1">
      <alignment horizontal="center"/>
    </xf>
    <xf numFmtId="0" fontId="12" fillId="2" borderId="0" xfId="0" applyFont="1" applyFill="1" applyAlignment="1">
      <alignment horizontal="center" vertical="center"/>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vertical="top"/>
    </xf>
    <xf numFmtId="0" fontId="6" fillId="0" borderId="12" xfId="0" applyFont="1" applyBorder="1" applyAlignment="1">
      <alignment vertical="top"/>
    </xf>
    <xf numFmtId="0" fontId="6" fillId="0" borderId="9" xfId="0" applyFont="1" applyBorder="1" applyAlignment="1">
      <alignment vertical="top"/>
    </xf>
    <xf numFmtId="0" fontId="6" fillId="0" borderId="10" xfId="0" applyFont="1" applyBorder="1" applyAlignment="1">
      <alignment vertical="top"/>
    </xf>
    <xf numFmtId="0" fontId="6" fillId="6" borderId="11" xfId="0" applyFont="1" applyFill="1" applyBorder="1" applyAlignment="1">
      <alignment vertical="top"/>
    </xf>
    <xf numFmtId="0" fontId="6" fillId="6" borderId="12" xfId="0" applyFont="1" applyFill="1" applyBorder="1" applyAlignment="1">
      <alignment vertical="top"/>
    </xf>
    <xf numFmtId="0" fontId="1" fillId="5" borderId="23" xfId="0" applyFont="1" applyFill="1" applyBorder="1" applyAlignment="1">
      <alignment horizontal="center" vertical="top"/>
    </xf>
    <xf numFmtId="0" fontId="1" fillId="5" borderId="24" xfId="0" applyFont="1" applyFill="1" applyBorder="1" applyAlignment="1">
      <alignment horizontal="center" vertical="top"/>
    </xf>
    <xf numFmtId="0" fontId="1" fillId="5" borderId="12" xfId="0" applyFont="1" applyFill="1" applyBorder="1" applyAlignment="1">
      <alignment horizontal="center" vertical="top"/>
    </xf>
    <xf numFmtId="0" fontId="4" fillId="5" borderId="23" xfId="0" applyFont="1" applyFill="1" applyBorder="1" applyAlignment="1">
      <alignment horizontal="center" vertical="top"/>
    </xf>
    <xf numFmtId="0" fontId="4" fillId="5" borderId="24" xfId="0" applyFont="1" applyFill="1" applyBorder="1" applyAlignment="1">
      <alignment horizontal="center" vertical="top"/>
    </xf>
    <xf numFmtId="0" fontId="4" fillId="5" borderId="12" xfId="0" applyFont="1" applyFill="1" applyBorder="1" applyAlignment="1">
      <alignment horizontal="center" vertical="top"/>
    </xf>
    <xf numFmtId="0" fontId="1" fillId="5" borderId="28" xfId="0" applyFont="1" applyFill="1" applyBorder="1" applyAlignment="1">
      <alignment horizontal="center" vertical="top"/>
    </xf>
    <xf numFmtId="0" fontId="1" fillId="5" borderId="29" xfId="0" applyFont="1" applyFill="1" applyBorder="1" applyAlignment="1">
      <alignment horizontal="center" vertical="top"/>
    </xf>
    <xf numFmtId="0" fontId="1" fillId="5" borderId="30" xfId="0" applyFont="1" applyFill="1" applyBorder="1" applyAlignment="1">
      <alignment horizontal="center" vertical="top"/>
    </xf>
    <xf numFmtId="0" fontId="6" fillId="0" borderId="20" xfId="0" applyFont="1" applyBorder="1" applyAlignment="1">
      <alignment vertical="top" wrapText="1"/>
    </xf>
    <xf numFmtId="0" fontId="7" fillId="0" borderId="15" xfId="0" applyFont="1" applyBorder="1" applyAlignment="1">
      <alignment vertical="top" wrapText="1"/>
    </xf>
    <xf numFmtId="0" fontId="6" fillId="0" borderId="27"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'SW Developer Role Description '!$D$15:$M$15</c:f>
              <c:strCache>
                <c:ptCount val="10"/>
                <c:pt idx="0">
                  <c:v>Availability and Capacity Management</c:v>
                </c:pt>
                <c:pt idx="1">
                  <c:v>Information Management</c:v>
                </c:pt>
                <c:pt idx="2">
                  <c:v>Modern Standards Approach</c:v>
                </c:pt>
                <c:pt idx="3">
                  <c:v>Programming and Build</c:v>
                </c:pt>
                <c:pt idx="4">
                  <c:v>Prototyping</c:v>
                </c:pt>
                <c:pt idx="5">
                  <c:v>Service Support</c:v>
                </c:pt>
                <c:pt idx="6">
                  <c:v>User focus</c:v>
                </c:pt>
                <c:pt idx="7">
                  <c:v>Systems Design</c:v>
                </c:pt>
                <c:pt idx="8">
                  <c:v>Systems Integration</c:v>
                </c:pt>
                <c:pt idx="9">
                  <c:v>Development Process Optimisation</c:v>
                </c:pt>
              </c:strCache>
            </c:strRef>
          </c:cat>
          <c:val>
            <c:numRef>
              <c:f>'SW Developer Role Description '!$D$22:$M$22</c:f>
              <c:numCache>
                <c:formatCode>General</c:formatCode>
                <c:ptCount val="10"/>
                <c:pt idx="0">
                  <c:v>2</c:v>
                </c:pt>
                <c:pt idx="1">
                  <c:v>3</c:v>
                </c:pt>
                <c:pt idx="2">
                  <c:v>3</c:v>
                </c:pt>
                <c:pt idx="3">
                  <c:v>3</c:v>
                </c:pt>
                <c:pt idx="4">
                  <c:v>3</c:v>
                </c:pt>
                <c:pt idx="5">
                  <c:v>3</c:v>
                </c:pt>
                <c:pt idx="6">
                  <c:v>3</c:v>
                </c:pt>
                <c:pt idx="7">
                  <c:v>3</c:v>
                </c:pt>
                <c:pt idx="8">
                  <c:v>3</c:v>
                </c:pt>
                <c:pt idx="9">
                  <c:v>2</c:v>
                </c:pt>
              </c:numCache>
            </c:numRef>
          </c:val>
          <c:extLst>
            <c:ext xmlns:c16="http://schemas.microsoft.com/office/drawing/2014/chart" uri="{C3380CC4-5D6E-409C-BE32-E72D297353CC}">
              <c16:uniqueId val="{00000000-3DD0-4A25-B026-3716CF2EBCFD}"/>
            </c:ext>
          </c:extLst>
        </c:ser>
        <c:ser>
          <c:idx val="1"/>
          <c:order val="1"/>
          <c:tx>
            <c:v>Assessed Level</c:v>
          </c:tx>
          <c:spPr>
            <a:ln w="28575" cap="rnd">
              <a:solidFill>
                <a:schemeClr val="accent2"/>
              </a:solidFill>
              <a:round/>
            </a:ln>
            <a:effectLst/>
          </c:spPr>
          <c:marker>
            <c:symbol val="none"/>
          </c:marker>
          <c:val>
            <c:numRef>
              <c:f>'SW Developer Role Description '!$D$23:$M$23</c:f>
              <c:numCache>
                <c:formatCode>General</c:formatCode>
                <c:ptCount val="10"/>
                <c:pt idx="0">
                  <c:v>3</c:v>
                </c:pt>
                <c:pt idx="1">
                  <c:v>3</c:v>
                </c:pt>
                <c:pt idx="2">
                  <c:v>4</c:v>
                </c:pt>
                <c:pt idx="3">
                  <c:v>4</c:v>
                </c:pt>
                <c:pt idx="4">
                  <c:v>3</c:v>
                </c:pt>
                <c:pt idx="5">
                  <c:v>3</c:v>
                </c:pt>
                <c:pt idx="6">
                  <c:v>3</c:v>
                </c:pt>
                <c:pt idx="7">
                  <c:v>3</c:v>
                </c:pt>
                <c:pt idx="8">
                  <c:v>3</c:v>
                </c:pt>
                <c:pt idx="9">
                  <c:v>3</c:v>
                </c:pt>
              </c:numCache>
            </c:numRef>
          </c:val>
          <c:extLst>
            <c:ext xmlns:c16="http://schemas.microsoft.com/office/drawing/2014/chart" uri="{C3380CC4-5D6E-409C-BE32-E72D297353CC}">
              <c16:uniqueId val="{00000001-3DD0-4A25-B026-3716CF2EBCFD}"/>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'Architecture Role Description'!$D$15:$K$15</c:f>
              <c:strCache>
                <c:ptCount val="8"/>
                <c:pt idx="0">
                  <c:v>Communicating between the technical and non-technical</c:v>
                </c:pt>
                <c:pt idx="1">
                  <c:v>Governance and assurance</c:v>
                </c:pt>
                <c:pt idx="2">
                  <c:v>Making and guiding decisions</c:v>
                </c:pt>
                <c:pt idx="3">
                  <c:v>Strategy</c:v>
                </c:pt>
                <c:pt idx="4">
                  <c:v>Turning business problems into technical design</c:v>
                </c:pt>
                <c:pt idx="5">
                  <c:v>Understanding the whole context</c:v>
                </c:pt>
                <c:pt idx="6">
                  <c:v>Information Security</c:v>
                </c:pt>
                <c:pt idx="7">
                  <c:v>Systems Design</c:v>
                </c:pt>
              </c:strCache>
            </c:strRef>
          </c:cat>
          <c:val>
            <c:numRef>
              <c:f>'Architecture Role Description'!$D$22:$K$22</c:f>
              <c:numCache>
                <c:formatCode>General</c:formatCode>
                <c:ptCount val="8"/>
                <c:pt idx="0">
                  <c:v>3</c:v>
                </c:pt>
                <c:pt idx="1">
                  <c:v>3</c:v>
                </c:pt>
                <c:pt idx="2">
                  <c:v>2</c:v>
                </c:pt>
                <c:pt idx="3">
                  <c:v>2</c:v>
                </c:pt>
                <c:pt idx="4">
                  <c:v>3</c:v>
                </c:pt>
                <c:pt idx="5">
                  <c:v>2</c:v>
                </c:pt>
                <c:pt idx="6">
                  <c:v>3</c:v>
                </c:pt>
                <c:pt idx="7">
                  <c:v>4</c:v>
                </c:pt>
              </c:numCache>
            </c:numRef>
          </c:val>
          <c:extLst>
            <c:ext xmlns:c16="http://schemas.microsoft.com/office/drawing/2014/chart" uri="{C3380CC4-5D6E-409C-BE32-E72D297353CC}">
              <c16:uniqueId val="{00000000-0C08-4EC4-9DAF-2FA83D0E6A2B}"/>
            </c:ext>
          </c:extLst>
        </c:ser>
        <c:ser>
          <c:idx val="1"/>
          <c:order val="1"/>
          <c:tx>
            <c:v>Assessed Level</c:v>
          </c:tx>
          <c:spPr>
            <a:ln w="28575" cap="rnd">
              <a:solidFill>
                <a:schemeClr val="accent2"/>
              </a:solidFill>
              <a:round/>
            </a:ln>
            <a:effectLst/>
          </c:spPr>
          <c:marker>
            <c:symbol val="none"/>
          </c:marker>
          <c:val>
            <c:numRef>
              <c:f>'Architecture Role Description'!$D$23:$K$23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C08-4EC4-9DAF-2FA83D0E6A2B}"/>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'Systems Analysis Role Desc - O'!$D$15:$P$15</c:f>
              <c:strCache>
                <c:ptCount val="13"/>
                <c:pt idx="0">
                  <c:v>Agile working</c:v>
                </c:pt>
                <c:pt idx="1">
                  <c:v>Business analysis</c:v>
                </c:pt>
                <c:pt idx="2">
                  <c:v>Business modelling</c:v>
                </c:pt>
                <c:pt idx="3">
                  <c:v>Business process improvement</c:v>
                </c:pt>
                <c:pt idx="4">
                  <c:v>Business process testing</c:v>
                </c:pt>
                <c:pt idx="5">
                  <c:v>Consultancy (business analysis)</c:v>
                </c:pt>
                <c:pt idx="6">
                  <c:v>Enterprise and business architecture (business analyst)</c:v>
                </c:pt>
                <c:pt idx="7">
                  <c:v>Methods and tools</c:v>
                </c:pt>
                <c:pt idx="8">
                  <c:v>Requirements definition and management</c:v>
                </c:pt>
                <c:pt idx="9">
                  <c:v>Stakeholder relationship management (business analysis)</c:v>
                </c:pt>
                <c:pt idx="10">
                  <c:v>Systems analysis</c:v>
                </c:pt>
                <c:pt idx="11">
                  <c:v>Testing (business analysis)</c:v>
                </c:pt>
                <c:pt idx="12">
                  <c:v>User experience analysis</c:v>
                </c:pt>
              </c:strCache>
            </c:strRef>
          </c:cat>
          <c:val>
            <c:numRef>
              <c:f>'Systems Analysis Role Desc - O'!$D$22:$P$22</c:f>
              <c:numCache>
                <c:formatCode>General</c:formatCode>
                <c:ptCount val="13"/>
                <c:pt idx="0">
                  <c:v>2</c:v>
                </c:pt>
                <c:pt idx="1">
                  <c:v>1</c:v>
                </c:pt>
                <c:pt idx="2">
                  <c:v>1</c:v>
                </c:pt>
                <c:pt idx="3">
                  <c:v>1</c:v>
                </c:pt>
                <c:pt idx="4">
                  <c:v>1</c:v>
                </c:pt>
                <c:pt idx="5">
                  <c:v>0</c:v>
                </c:pt>
                <c:pt idx="6">
                  <c:v>0</c:v>
                </c:pt>
                <c:pt idx="7">
                  <c:v>1</c:v>
                </c:pt>
                <c:pt idx="8">
                  <c:v>1</c:v>
                </c:pt>
                <c:pt idx="9">
                  <c:v>1</c:v>
                </c:pt>
                <c:pt idx="10">
                  <c:v>1</c:v>
                </c:pt>
                <c:pt idx="11">
                  <c:v>1</c:v>
                </c:pt>
                <c:pt idx="12">
                  <c:v>1</c:v>
                </c:pt>
              </c:numCache>
            </c:numRef>
          </c:val>
          <c:extLst>
            <c:ext xmlns:c16="http://schemas.microsoft.com/office/drawing/2014/chart" uri="{C3380CC4-5D6E-409C-BE32-E72D297353CC}">
              <c16:uniqueId val="{00000000-FD37-48A9-A581-A72C485182D2}"/>
            </c:ext>
          </c:extLst>
        </c:ser>
        <c:ser>
          <c:idx val="1"/>
          <c:order val="1"/>
          <c:tx>
            <c:v>Assessed Level</c:v>
          </c:tx>
          <c:spPr>
            <a:ln w="28575" cap="rnd">
              <a:solidFill>
                <a:schemeClr val="accent2"/>
              </a:solidFill>
              <a:round/>
            </a:ln>
            <a:effectLst/>
          </c:spPr>
          <c:marker>
            <c:symbol val="none"/>
          </c:marker>
          <c:val>
            <c:numRef>
              <c:f>'Systems Analysis Role Desc - O'!$D$23:$P$23</c:f>
              <c:numCache>
                <c:formatCode>General</c:formatCode>
                <c:ptCount val="13"/>
                <c:pt idx="0">
                  <c:v>2</c:v>
                </c:pt>
                <c:pt idx="1">
                  <c:v>3</c:v>
                </c:pt>
                <c:pt idx="2">
                  <c:v>0</c:v>
                </c:pt>
                <c:pt idx="3">
                  <c:v>2</c:v>
                </c:pt>
                <c:pt idx="4">
                  <c:v>2</c:v>
                </c:pt>
                <c:pt idx="5">
                  <c:v>2</c:v>
                </c:pt>
                <c:pt idx="6">
                  <c:v>0</c:v>
                </c:pt>
                <c:pt idx="7">
                  <c:v>0</c:v>
                </c:pt>
                <c:pt idx="8">
                  <c:v>2</c:v>
                </c:pt>
                <c:pt idx="9">
                  <c:v>2</c:v>
                </c:pt>
                <c:pt idx="10">
                  <c:v>2</c:v>
                </c:pt>
                <c:pt idx="11">
                  <c:v>2</c:v>
                </c:pt>
                <c:pt idx="12">
                  <c:v>0</c:v>
                </c:pt>
              </c:numCache>
            </c:numRef>
          </c:val>
          <c:extLst>
            <c:ext xmlns:c16="http://schemas.microsoft.com/office/drawing/2014/chart" uri="{C3380CC4-5D6E-409C-BE32-E72D297353CC}">
              <c16:uniqueId val="{00000001-FD37-48A9-A581-A72C485182D2}"/>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'Tech Product Owner Role Desc'!$D$15:$M$15</c:f>
              <c:strCache>
                <c:ptCount val="10"/>
                <c:pt idx="0">
                  <c:v>Agile working</c:v>
                </c:pt>
                <c:pt idx="1">
                  <c:v>Business process improvement</c:v>
                </c:pt>
                <c:pt idx="2">
                  <c:v>Business situation analysis</c:v>
                </c:pt>
                <c:pt idx="3">
                  <c:v>Feasibility assessment</c:v>
                </c:pt>
                <c:pt idx="4">
                  <c:v>Innovation</c:v>
                </c:pt>
                <c:pt idx="5">
                  <c:v>Marketing</c:v>
                </c:pt>
                <c:pt idx="6">
                  <c:v>Measurement</c:v>
                </c:pt>
                <c:pt idx="7">
                  <c:v>Product management</c:v>
                </c:pt>
                <c:pt idx="8">
                  <c:v>Requirements definition and management</c:v>
                </c:pt>
                <c:pt idx="9">
                  <c:v>Stakeholder relationship management</c:v>
                </c:pt>
              </c:strCache>
            </c:strRef>
          </c:cat>
          <c:val>
            <c:numRef>
              <c:f>'Tech Product Owner Role Desc'!$D$22:$M$22</c:f>
              <c:numCache>
                <c:formatCode>General</c:formatCode>
                <c:ptCount val="10"/>
                <c:pt idx="0">
                  <c:v>4</c:v>
                </c:pt>
                <c:pt idx="1">
                  <c:v>4</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0-3B5B-44FE-B0D7-5A2B255743BA}"/>
            </c:ext>
          </c:extLst>
        </c:ser>
        <c:ser>
          <c:idx val="1"/>
          <c:order val="1"/>
          <c:tx>
            <c:v>Assesed Level</c:v>
          </c:tx>
          <c:spPr>
            <a:ln w="28575" cap="rnd">
              <a:solidFill>
                <a:schemeClr val="accent2"/>
              </a:solidFill>
              <a:round/>
            </a:ln>
            <a:effectLst/>
          </c:spPr>
          <c:marker>
            <c:symbol val="none"/>
          </c:marker>
          <c:cat>
            <c:strRef>
              <c:f>'Tech Product Owner Role Desc'!$D$15:$M$15</c:f>
              <c:strCache>
                <c:ptCount val="10"/>
                <c:pt idx="0">
                  <c:v>Agile working</c:v>
                </c:pt>
                <c:pt idx="1">
                  <c:v>Business process improvement</c:v>
                </c:pt>
                <c:pt idx="2">
                  <c:v>Business situation analysis</c:v>
                </c:pt>
                <c:pt idx="3">
                  <c:v>Feasibility assessment</c:v>
                </c:pt>
                <c:pt idx="4">
                  <c:v>Innovation</c:v>
                </c:pt>
                <c:pt idx="5">
                  <c:v>Marketing</c:v>
                </c:pt>
                <c:pt idx="6">
                  <c:v>Measurement</c:v>
                </c:pt>
                <c:pt idx="7">
                  <c:v>Product management</c:v>
                </c:pt>
                <c:pt idx="8">
                  <c:v>Requirements definition and management</c:v>
                </c:pt>
                <c:pt idx="9">
                  <c:v>Stakeholder relationship management</c:v>
                </c:pt>
              </c:strCache>
            </c:strRef>
          </c:cat>
          <c:val>
            <c:numRef>
              <c:f>'Tech Product Owner Role Desc'!$D$23:$M$23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3B5B-44FE-B0D7-5A2B255743BA}"/>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'Engineering BA Role Desc'!$D$15:$O$15</c:f>
              <c:strCache>
                <c:ptCount val="12"/>
                <c:pt idx="0">
                  <c:v>Agile working</c:v>
                </c:pt>
                <c:pt idx="1">
                  <c:v>Business analysis</c:v>
                </c:pt>
                <c:pt idx="2">
                  <c:v>Acceptance testing</c:v>
                </c:pt>
                <c:pt idx="3">
                  <c:v>Benefits Management</c:v>
                </c:pt>
                <c:pt idx="4">
                  <c:v>Business process improvement</c:v>
                </c:pt>
                <c:pt idx="5">
                  <c:v>Feasibility assessment</c:v>
                </c:pt>
                <c:pt idx="6">
                  <c:v>Methods and tools</c:v>
                </c:pt>
                <c:pt idx="7">
                  <c:v>Quality Management</c:v>
                </c:pt>
                <c:pt idx="8">
                  <c:v>Requirements definition and management</c:v>
                </c:pt>
                <c:pt idx="9">
                  <c:v>Stakeholder relationship management</c:v>
                </c:pt>
                <c:pt idx="10">
                  <c:v>Systems analysis</c:v>
                </c:pt>
                <c:pt idx="11">
                  <c:v>User experience analysis</c:v>
                </c:pt>
              </c:strCache>
            </c:strRef>
          </c:cat>
          <c:val>
            <c:numRef>
              <c:f>'Engineering BA Role Desc'!$D$22:$O$22</c:f>
              <c:numCache>
                <c:formatCode>General</c:formatCode>
                <c:ptCount val="12"/>
                <c:pt idx="0">
                  <c:v>4</c:v>
                </c:pt>
                <c:pt idx="1">
                  <c:v>4</c:v>
                </c:pt>
                <c:pt idx="2">
                  <c:v>4</c:v>
                </c:pt>
                <c:pt idx="3">
                  <c:v>4</c:v>
                </c:pt>
                <c:pt idx="4">
                  <c:v>4</c:v>
                </c:pt>
                <c:pt idx="5">
                  <c:v>4</c:v>
                </c:pt>
                <c:pt idx="6">
                  <c:v>4</c:v>
                </c:pt>
                <c:pt idx="7">
                  <c:v>4</c:v>
                </c:pt>
                <c:pt idx="8">
                  <c:v>4</c:v>
                </c:pt>
                <c:pt idx="9">
                  <c:v>4</c:v>
                </c:pt>
                <c:pt idx="10">
                  <c:v>3</c:v>
                </c:pt>
                <c:pt idx="11">
                  <c:v>4</c:v>
                </c:pt>
              </c:numCache>
            </c:numRef>
          </c:val>
          <c:extLst>
            <c:ext xmlns:c16="http://schemas.microsoft.com/office/drawing/2014/chart" uri="{C3380CC4-5D6E-409C-BE32-E72D297353CC}">
              <c16:uniqueId val="{00000000-4643-42A0-BB67-C80BA4043117}"/>
            </c:ext>
          </c:extLst>
        </c:ser>
        <c:ser>
          <c:idx val="1"/>
          <c:order val="1"/>
          <c:tx>
            <c:v>Assessed Level</c:v>
          </c:tx>
          <c:spPr>
            <a:ln w="28575" cap="rnd">
              <a:solidFill>
                <a:schemeClr val="accent2"/>
              </a:solidFill>
              <a:round/>
            </a:ln>
            <a:effectLst/>
          </c:spPr>
          <c:marker>
            <c:symbol val="none"/>
          </c:marker>
          <c:cat>
            <c:strRef>
              <c:f>'Engineering BA Role Desc'!$D$15:$O$15</c:f>
              <c:strCache>
                <c:ptCount val="12"/>
                <c:pt idx="0">
                  <c:v>Agile working</c:v>
                </c:pt>
                <c:pt idx="1">
                  <c:v>Business analysis</c:v>
                </c:pt>
                <c:pt idx="2">
                  <c:v>Acceptance testing</c:v>
                </c:pt>
                <c:pt idx="3">
                  <c:v>Benefits Management</c:v>
                </c:pt>
                <c:pt idx="4">
                  <c:v>Business process improvement</c:v>
                </c:pt>
                <c:pt idx="5">
                  <c:v>Feasibility assessment</c:v>
                </c:pt>
                <c:pt idx="6">
                  <c:v>Methods and tools</c:v>
                </c:pt>
                <c:pt idx="7">
                  <c:v>Quality Management</c:v>
                </c:pt>
                <c:pt idx="8">
                  <c:v>Requirements definition and management</c:v>
                </c:pt>
                <c:pt idx="9">
                  <c:v>Stakeholder relationship management</c:v>
                </c:pt>
                <c:pt idx="10">
                  <c:v>Systems analysis</c:v>
                </c:pt>
                <c:pt idx="11">
                  <c:v>User experience analysis</c:v>
                </c:pt>
              </c:strCache>
            </c:strRef>
          </c:cat>
          <c:val>
            <c:numRef>
              <c:f>'Engineering BA Role Desc'!$D$23:$O$23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643-42A0-BB67-C80BA4043117}"/>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'System Analyst Role Desc'!$D$15:$L$15</c:f>
              <c:strCache>
                <c:ptCount val="9"/>
                <c:pt idx="0">
                  <c:v>Agile working</c:v>
                </c:pt>
                <c:pt idx="1">
                  <c:v>Business analysis</c:v>
                </c:pt>
                <c:pt idx="2">
                  <c:v>Acceptance Testing</c:v>
                </c:pt>
                <c:pt idx="3">
                  <c:v>Data Modelling and Design</c:v>
                </c:pt>
                <c:pt idx="4">
                  <c:v>Feasibility assessment</c:v>
                </c:pt>
                <c:pt idx="5">
                  <c:v>Methods and tools</c:v>
                </c:pt>
                <c:pt idx="6">
                  <c:v>Requirements definition and management</c:v>
                </c:pt>
                <c:pt idx="7">
                  <c:v>Systems analysis</c:v>
                </c:pt>
                <c:pt idx="8">
                  <c:v>User experience analysis</c:v>
                </c:pt>
              </c:strCache>
            </c:strRef>
          </c:cat>
          <c:val>
            <c:numRef>
              <c:f>'System Analyst Role Desc'!$D$22:$L$22</c:f>
              <c:numCache>
                <c:formatCode>General</c:formatCode>
                <c:ptCount val="9"/>
                <c:pt idx="0">
                  <c:v>3</c:v>
                </c:pt>
                <c:pt idx="1">
                  <c:v>3</c:v>
                </c:pt>
                <c:pt idx="2">
                  <c:v>3</c:v>
                </c:pt>
                <c:pt idx="3">
                  <c:v>3</c:v>
                </c:pt>
                <c:pt idx="4">
                  <c:v>3</c:v>
                </c:pt>
                <c:pt idx="5">
                  <c:v>3</c:v>
                </c:pt>
                <c:pt idx="6">
                  <c:v>3</c:v>
                </c:pt>
                <c:pt idx="7">
                  <c:v>2</c:v>
                </c:pt>
                <c:pt idx="8">
                  <c:v>3</c:v>
                </c:pt>
              </c:numCache>
            </c:numRef>
          </c:val>
          <c:extLst>
            <c:ext xmlns:c16="http://schemas.microsoft.com/office/drawing/2014/chart" uri="{C3380CC4-5D6E-409C-BE32-E72D297353CC}">
              <c16:uniqueId val="{00000000-A7D2-43A7-B664-C5FFDA6903C0}"/>
            </c:ext>
          </c:extLst>
        </c:ser>
        <c:ser>
          <c:idx val="1"/>
          <c:order val="1"/>
          <c:tx>
            <c:v>Assessed Level</c:v>
          </c:tx>
          <c:spPr>
            <a:ln w="28575" cap="rnd">
              <a:solidFill>
                <a:schemeClr val="accent2"/>
              </a:solidFill>
              <a:round/>
            </a:ln>
            <a:effectLst/>
          </c:spPr>
          <c:marker>
            <c:symbol val="none"/>
          </c:marker>
          <c:cat>
            <c:strRef>
              <c:f>'System Analyst Role Desc'!$D$15:$L$15</c:f>
              <c:strCache>
                <c:ptCount val="9"/>
                <c:pt idx="0">
                  <c:v>Agile working</c:v>
                </c:pt>
                <c:pt idx="1">
                  <c:v>Business analysis</c:v>
                </c:pt>
                <c:pt idx="2">
                  <c:v>Acceptance Testing</c:v>
                </c:pt>
                <c:pt idx="3">
                  <c:v>Data Modelling and Design</c:v>
                </c:pt>
                <c:pt idx="4">
                  <c:v>Feasibility assessment</c:v>
                </c:pt>
                <c:pt idx="5">
                  <c:v>Methods and tools</c:v>
                </c:pt>
                <c:pt idx="6">
                  <c:v>Requirements definition and management</c:v>
                </c:pt>
                <c:pt idx="7">
                  <c:v>Systems analysis</c:v>
                </c:pt>
                <c:pt idx="8">
                  <c:v>User experience analysis</c:v>
                </c:pt>
              </c:strCache>
            </c:strRef>
          </c:cat>
          <c:val>
            <c:numRef>
              <c:f>'System Analyst Role Desc'!$D$23:$L$23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7D2-43A7-B664-C5FFDA6903C0}"/>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'Tech Delivery Mgt Role Desc'!$D$15:$L$15</c:f>
              <c:strCache>
                <c:ptCount val="9"/>
                <c:pt idx="0">
                  <c:v>Agile and Lean practices</c:v>
                </c:pt>
                <c:pt idx="1">
                  <c:v>Commercial management</c:v>
                </c:pt>
                <c:pt idx="2">
                  <c:v>Communicating between the technical and non-technical</c:v>
                </c:pt>
                <c:pt idx="3">
                  <c:v>Financial management</c:v>
                </c:pt>
                <c:pt idx="4">
                  <c:v>Life cycle perspective</c:v>
                </c:pt>
                <c:pt idx="5">
                  <c:v>Maintaining delivery momentum</c:v>
                </c:pt>
                <c:pt idx="6">
                  <c:v>Making a process work</c:v>
                </c:pt>
                <c:pt idx="7">
                  <c:v>Planning</c:v>
                </c:pt>
                <c:pt idx="8">
                  <c:v>Team dynamics and collaboration</c:v>
                </c:pt>
              </c:strCache>
            </c:strRef>
          </c:cat>
          <c:val>
            <c:numRef>
              <c:f>'Tech Delivery Mgt Role Desc'!$D$22:$L$22</c:f>
              <c:numCache>
                <c:formatCode>General</c:formatCode>
                <c:ptCount val="9"/>
                <c:pt idx="0">
                  <c:v>4</c:v>
                </c:pt>
                <c:pt idx="1">
                  <c:v>4</c:v>
                </c:pt>
                <c:pt idx="2">
                  <c:v>4</c:v>
                </c:pt>
                <c:pt idx="3">
                  <c:v>3</c:v>
                </c:pt>
                <c:pt idx="4">
                  <c:v>4</c:v>
                </c:pt>
                <c:pt idx="5">
                  <c:v>4</c:v>
                </c:pt>
                <c:pt idx="6">
                  <c:v>4</c:v>
                </c:pt>
                <c:pt idx="7">
                  <c:v>4</c:v>
                </c:pt>
                <c:pt idx="8">
                  <c:v>4</c:v>
                </c:pt>
              </c:numCache>
            </c:numRef>
          </c:val>
          <c:extLst>
            <c:ext xmlns:c16="http://schemas.microsoft.com/office/drawing/2014/chart" uri="{C3380CC4-5D6E-409C-BE32-E72D297353CC}">
              <c16:uniqueId val="{00000000-C964-4EE0-8462-D94EFC29E9BE}"/>
            </c:ext>
          </c:extLst>
        </c:ser>
        <c:ser>
          <c:idx val="1"/>
          <c:order val="1"/>
          <c:tx>
            <c:v>Assessed Level</c:v>
          </c:tx>
          <c:spPr>
            <a:ln w="28575" cap="rnd">
              <a:solidFill>
                <a:schemeClr val="accent2"/>
              </a:solidFill>
              <a:round/>
            </a:ln>
            <a:effectLst/>
          </c:spPr>
          <c:marker>
            <c:symbol val="none"/>
          </c:marker>
          <c:val>
            <c:numRef>
              <c:f>'Tech Delivery Mgt Role Desc'!$D$23:$L$23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964-4EE0-8462-D94EFC29E9BE}"/>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a:t>Assessment</a:t>
            </a:r>
            <a:r>
              <a:rPr lang="en-GB" sz="1050" baseline="0"/>
              <a:t> Chart - 1 = Awareness, 2 = Working, 3 = Practitioner, 4 = Expert </a:t>
            </a:r>
            <a:endParaRPr lang="en-GB"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radarChart>
        <c:radarStyle val="marker"/>
        <c:varyColors val="0"/>
        <c:ser>
          <c:idx val="0"/>
          <c:order val="0"/>
          <c:tx>
            <c:v>Target Level</c:v>
          </c:tx>
          <c:spPr>
            <a:ln w="28575" cap="rnd">
              <a:solidFill>
                <a:schemeClr val="accent1"/>
              </a:solidFill>
              <a:round/>
            </a:ln>
            <a:effectLst/>
          </c:spPr>
          <c:marker>
            <c:symbol val="none"/>
          </c:marker>
          <c:cat>
            <c:strRef>
              <c:f>'Scrum Master Role Desc'!$D$15:$L$15</c:f>
              <c:strCache>
                <c:ptCount val="9"/>
                <c:pt idx="0">
                  <c:v>Agile and Lean practices</c:v>
                </c:pt>
                <c:pt idx="1">
                  <c:v>Facilitation Skills</c:v>
                </c:pt>
                <c:pt idx="2">
                  <c:v>Servant Leadership</c:v>
                </c:pt>
                <c:pt idx="3">
                  <c:v>Team dynamics and collaboration</c:v>
                </c:pt>
                <c:pt idx="4">
                  <c:v>Coaching and Mentoring</c:v>
                </c:pt>
                <c:pt idx="5">
                  <c:v>Problem Solving</c:v>
                </c:pt>
                <c:pt idx="6">
                  <c:v>Empathy and Emotional Intelligence</c:v>
                </c:pt>
                <c:pt idx="7">
                  <c:v>Flexibility to Change</c:v>
                </c:pt>
                <c:pt idx="8">
                  <c:v>Communication Skills</c:v>
                </c:pt>
              </c:strCache>
            </c:strRef>
          </c:cat>
          <c:val>
            <c:numRef>
              <c:f>'Scrum Master Role Desc'!$D$22:$L$22</c:f>
              <c:numCache>
                <c:formatCode>General</c:formatCode>
                <c:ptCount val="9"/>
                <c:pt idx="0">
                  <c:v>4</c:v>
                </c:pt>
                <c:pt idx="1">
                  <c:v>4</c:v>
                </c:pt>
                <c:pt idx="2">
                  <c:v>3</c:v>
                </c:pt>
                <c:pt idx="3">
                  <c:v>3</c:v>
                </c:pt>
                <c:pt idx="4">
                  <c:v>2</c:v>
                </c:pt>
                <c:pt idx="5">
                  <c:v>3</c:v>
                </c:pt>
                <c:pt idx="6">
                  <c:v>3</c:v>
                </c:pt>
                <c:pt idx="7">
                  <c:v>3</c:v>
                </c:pt>
                <c:pt idx="8">
                  <c:v>3</c:v>
                </c:pt>
              </c:numCache>
            </c:numRef>
          </c:val>
          <c:extLst>
            <c:ext xmlns:c16="http://schemas.microsoft.com/office/drawing/2014/chart" uri="{C3380CC4-5D6E-409C-BE32-E72D297353CC}">
              <c16:uniqueId val="{00000000-3466-495D-91C9-B11F23684D4D}"/>
            </c:ext>
          </c:extLst>
        </c:ser>
        <c:ser>
          <c:idx val="1"/>
          <c:order val="1"/>
          <c:tx>
            <c:v>Assessed Level</c:v>
          </c:tx>
          <c:spPr>
            <a:ln w="28575" cap="rnd">
              <a:solidFill>
                <a:schemeClr val="accent2"/>
              </a:solidFill>
              <a:round/>
            </a:ln>
            <a:effectLst/>
          </c:spPr>
          <c:marker>
            <c:symbol val="none"/>
          </c:marker>
          <c:val>
            <c:numRef>
              <c:f>'Scrum Master Role Desc'!$D$23:$L$23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3466-495D-91C9-B11F23684D4D}"/>
            </c:ext>
          </c:extLst>
        </c:ser>
        <c:dLbls>
          <c:showLegendKey val="0"/>
          <c:showVal val="0"/>
          <c:showCatName val="0"/>
          <c:showSerName val="0"/>
          <c:showPercent val="0"/>
          <c:showBubbleSize val="0"/>
        </c:dLbls>
        <c:axId val="828101439"/>
        <c:axId val="983375407"/>
      </c:radarChart>
      <c:catAx>
        <c:axId val="8281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75407"/>
        <c:crosses val="autoZero"/>
        <c:auto val="1"/>
        <c:lblAlgn val="ctr"/>
        <c:lblOffset val="100"/>
        <c:noMultiLvlLbl val="0"/>
      </c:catAx>
      <c:valAx>
        <c:axId val="98337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1439"/>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476250</xdr:colOff>
      <xdr:row>18</xdr:row>
      <xdr:rowOff>50800</xdr:rowOff>
    </xdr:from>
    <xdr:to>
      <xdr:col>6</xdr:col>
      <xdr:colOff>400050</xdr:colOff>
      <xdr:row>20</xdr:row>
      <xdr:rowOff>177800</xdr:rowOff>
    </xdr:to>
    <xdr:sp macro="" textlink="">
      <xdr:nvSpPr>
        <xdr:cNvPr id="2" name="Isosceles Triangle 1">
          <a:extLst>
            <a:ext uri="{FF2B5EF4-FFF2-40B4-BE49-F238E27FC236}">
              <a16:creationId xmlns:a16="http://schemas.microsoft.com/office/drawing/2014/main" id="{00000000-0008-0000-0100-000002000000}"/>
            </a:ext>
          </a:extLst>
        </xdr:cNvPr>
        <xdr:cNvSpPr/>
      </xdr:nvSpPr>
      <xdr:spPr>
        <a:xfrm>
          <a:off x="3524250" y="2997200"/>
          <a:ext cx="533400" cy="4953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461433</xdr:colOff>
      <xdr:row>18</xdr:row>
      <xdr:rowOff>50800</xdr:rowOff>
    </xdr:from>
    <xdr:to>
      <xdr:col>9</xdr:col>
      <xdr:colOff>385233</xdr:colOff>
      <xdr:row>20</xdr:row>
      <xdr:rowOff>177800</xdr:rowOff>
    </xdr:to>
    <xdr:sp macro="" textlink="">
      <xdr:nvSpPr>
        <xdr:cNvPr id="3" name="Isosceles Triangle 2">
          <a:extLst>
            <a:ext uri="{FF2B5EF4-FFF2-40B4-BE49-F238E27FC236}">
              <a16:creationId xmlns:a16="http://schemas.microsoft.com/office/drawing/2014/main" id="{00000000-0008-0000-0100-000003000000}"/>
            </a:ext>
          </a:extLst>
        </xdr:cNvPr>
        <xdr:cNvSpPr/>
      </xdr:nvSpPr>
      <xdr:spPr>
        <a:xfrm>
          <a:off x="5338233" y="2997200"/>
          <a:ext cx="533400" cy="4953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446616</xdr:colOff>
      <xdr:row>18</xdr:row>
      <xdr:rowOff>50800</xdr:rowOff>
    </xdr:from>
    <xdr:to>
      <xdr:col>12</xdr:col>
      <xdr:colOff>370416</xdr:colOff>
      <xdr:row>20</xdr:row>
      <xdr:rowOff>177800</xdr:rowOff>
    </xdr:to>
    <xdr:sp macro="" textlink="">
      <xdr:nvSpPr>
        <xdr:cNvPr id="4" name="Isosceles Triangle 3">
          <a:extLst>
            <a:ext uri="{FF2B5EF4-FFF2-40B4-BE49-F238E27FC236}">
              <a16:creationId xmlns:a16="http://schemas.microsoft.com/office/drawing/2014/main" id="{00000000-0008-0000-0100-000004000000}"/>
            </a:ext>
          </a:extLst>
        </xdr:cNvPr>
        <xdr:cNvSpPr/>
      </xdr:nvSpPr>
      <xdr:spPr>
        <a:xfrm>
          <a:off x="7152216" y="2997200"/>
          <a:ext cx="533400" cy="4953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431800</xdr:colOff>
      <xdr:row>18</xdr:row>
      <xdr:rowOff>50800</xdr:rowOff>
    </xdr:from>
    <xdr:to>
      <xdr:col>15</xdr:col>
      <xdr:colOff>355600</xdr:colOff>
      <xdr:row>20</xdr:row>
      <xdr:rowOff>177800</xdr:rowOff>
    </xdr:to>
    <xdr:sp macro="" textlink="">
      <xdr:nvSpPr>
        <xdr:cNvPr id="5" name="Isosceles Triangle 4">
          <a:extLst>
            <a:ext uri="{FF2B5EF4-FFF2-40B4-BE49-F238E27FC236}">
              <a16:creationId xmlns:a16="http://schemas.microsoft.com/office/drawing/2014/main" id="{00000000-0008-0000-0100-000005000000}"/>
            </a:ext>
          </a:extLst>
        </xdr:cNvPr>
        <xdr:cNvSpPr/>
      </xdr:nvSpPr>
      <xdr:spPr>
        <a:xfrm>
          <a:off x="8966200" y="2997200"/>
          <a:ext cx="533400" cy="4953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xdr:colOff>
      <xdr:row>0</xdr:row>
      <xdr:rowOff>69850</xdr:rowOff>
    </xdr:from>
    <xdr:to>
      <xdr:col>15</xdr:col>
      <xdr:colOff>584200</xdr:colOff>
      <xdr:row>5</xdr:row>
      <xdr:rowOff>50800</xdr:rowOff>
    </xdr:to>
    <xdr:sp macro="" textlink="">
      <xdr:nvSpPr>
        <xdr:cNvPr id="6" name="Isosceles Triangle 5">
          <a:extLst>
            <a:ext uri="{FF2B5EF4-FFF2-40B4-BE49-F238E27FC236}">
              <a16:creationId xmlns:a16="http://schemas.microsoft.com/office/drawing/2014/main" id="{00000000-0008-0000-0100-000006000000}"/>
            </a:ext>
          </a:extLst>
        </xdr:cNvPr>
        <xdr:cNvSpPr/>
      </xdr:nvSpPr>
      <xdr:spPr>
        <a:xfrm>
          <a:off x="3098800" y="69850"/>
          <a:ext cx="6629400" cy="9017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Technical</a:t>
          </a:r>
          <a:r>
            <a:rPr lang="en-GB" sz="1100" baseline="0"/>
            <a:t> Knowledge/experience - this may be role specific or common to multiple roles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1181099</xdr:colOff>
      <xdr:row>1</xdr:row>
      <xdr:rowOff>1306512</xdr:rowOff>
    </xdr:from>
    <xdr:to>
      <xdr:col>10</xdr:col>
      <xdr:colOff>212724</xdr:colOff>
      <xdr:row>5</xdr:row>
      <xdr:rowOff>2819400</xdr:rowOff>
    </xdr:to>
    <xdr:graphicFrame macro="">
      <xdr:nvGraphicFramePr>
        <xdr:cNvPr id="4" name="Chart 3">
          <a:extLst>
            <a:ext uri="{FF2B5EF4-FFF2-40B4-BE49-F238E27FC236}">
              <a16:creationId xmlns:a16="http://schemas.microsoft.com/office/drawing/2014/main" id="{404A0B9D-81CA-0463-81B1-DA4258965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1181099</xdr:colOff>
      <xdr:row>1</xdr:row>
      <xdr:rowOff>1303337</xdr:rowOff>
    </xdr:from>
    <xdr:to>
      <xdr:col>10</xdr:col>
      <xdr:colOff>714375</xdr:colOff>
      <xdr:row>5</xdr:row>
      <xdr:rowOff>2819400</xdr:rowOff>
    </xdr:to>
    <xdr:graphicFrame macro="">
      <xdr:nvGraphicFramePr>
        <xdr:cNvPr id="2" name="Chart 1">
          <a:extLst>
            <a:ext uri="{FF2B5EF4-FFF2-40B4-BE49-F238E27FC236}">
              <a16:creationId xmlns:a16="http://schemas.microsoft.com/office/drawing/2014/main" id="{B4277454-06C1-4064-98B2-7D12FEDF4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1181100</xdr:colOff>
      <xdr:row>1</xdr:row>
      <xdr:rowOff>1306512</xdr:rowOff>
    </xdr:from>
    <xdr:to>
      <xdr:col>10</xdr:col>
      <xdr:colOff>981076</xdr:colOff>
      <xdr:row>6</xdr:row>
      <xdr:rowOff>0</xdr:rowOff>
    </xdr:to>
    <xdr:graphicFrame macro="">
      <xdr:nvGraphicFramePr>
        <xdr:cNvPr id="2" name="Chart 1">
          <a:extLst>
            <a:ext uri="{FF2B5EF4-FFF2-40B4-BE49-F238E27FC236}">
              <a16:creationId xmlns:a16="http://schemas.microsoft.com/office/drawing/2014/main" id="{BF6150B9-08AB-45F8-B0BE-8AD8BA0C8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1181100</xdr:colOff>
      <xdr:row>1</xdr:row>
      <xdr:rowOff>1306512</xdr:rowOff>
    </xdr:from>
    <xdr:to>
      <xdr:col>10</xdr:col>
      <xdr:colOff>981076</xdr:colOff>
      <xdr:row>6</xdr:row>
      <xdr:rowOff>0</xdr:rowOff>
    </xdr:to>
    <xdr:graphicFrame macro="">
      <xdr:nvGraphicFramePr>
        <xdr:cNvPr id="2" name="Chart 1">
          <a:extLst>
            <a:ext uri="{FF2B5EF4-FFF2-40B4-BE49-F238E27FC236}">
              <a16:creationId xmlns:a16="http://schemas.microsoft.com/office/drawing/2014/main" id="{3F952C32-393E-4768-A0FF-CA366235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1181099</xdr:colOff>
      <xdr:row>1</xdr:row>
      <xdr:rowOff>296333</xdr:rowOff>
    </xdr:from>
    <xdr:to>
      <xdr:col>11</xdr:col>
      <xdr:colOff>42332</xdr:colOff>
      <xdr:row>6</xdr:row>
      <xdr:rowOff>0</xdr:rowOff>
    </xdr:to>
    <xdr:graphicFrame macro="">
      <xdr:nvGraphicFramePr>
        <xdr:cNvPr id="2" name="Chart 1">
          <a:extLst>
            <a:ext uri="{FF2B5EF4-FFF2-40B4-BE49-F238E27FC236}">
              <a16:creationId xmlns:a16="http://schemas.microsoft.com/office/drawing/2014/main" id="{89DCBCF4-D80C-454D-9C04-FA50DCACA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312208</xdr:colOff>
      <xdr:row>5</xdr:row>
      <xdr:rowOff>2192867</xdr:rowOff>
    </xdr:to>
    <xdr:graphicFrame macro="">
      <xdr:nvGraphicFramePr>
        <xdr:cNvPr id="4" name="Chart 3">
          <a:extLst>
            <a:ext uri="{FF2B5EF4-FFF2-40B4-BE49-F238E27FC236}">
              <a16:creationId xmlns:a16="http://schemas.microsoft.com/office/drawing/2014/main" id="{3493E3C7-20C1-491B-9283-97F554BCB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1181100</xdr:colOff>
      <xdr:row>1</xdr:row>
      <xdr:rowOff>592137</xdr:rowOff>
    </xdr:from>
    <xdr:to>
      <xdr:col>10</xdr:col>
      <xdr:colOff>977901</xdr:colOff>
      <xdr:row>11</xdr:row>
      <xdr:rowOff>52916</xdr:rowOff>
    </xdr:to>
    <xdr:graphicFrame macro="">
      <xdr:nvGraphicFramePr>
        <xdr:cNvPr id="2" name="Chart 1">
          <a:extLst>
            <a:ext uri="{FF2B5EF4-FFF2-40B4-BE49-F238E27FC236}">
              <a16:creationId xmlns:a16="http://schemas.microsoft.com/office/drawing/2014/main" id="{8B2BF8C0-CAF3-40E4-9EF7-A32269EF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1181100</xdr:colOff>
      <xdr:row>1</xdr:row>
      <xdr:rowOff>592137</xdr:rowOff>
    </xdr:from>
    <xdr:to>
      <xdr:col>10</xdr:col>
      <xdr:colOff>977901</xdr:colOff>
      <xdr:row>11</xdr:row>
      <xdr:rowOff>52916</xdr:rowOff>
    </xdr:to>
    <xdr:graphicFrame macro="">
      <xdr:nvGraphicFramePr>
        <xdr:cNvPr id="2" name="Chart 1">
          <a:extLst>
            <a:ext uri="{FF2B5EF4-FFF2-40B4-BE49-F238E27FC236}">
              <a16:creationId xmlns:a16="http://schemas.microsoft.com/office/drawing/2014/main" id="{85BEF14C-3A98-45C8-A3DE-CC80B3AD3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1:L21"/>
  <sheetViews>
    <sheetView zoomScale="85" zoomScaleNormal="85" workbookViewId="0">
      <selection activeCell="F9" sqref="F9"/>
    </sheetView>
  </sheetViews>
  <sheetFormatPr baseColWidth="10" defaultColWidth="8.83203125" defaultRowHeight="13"/>
  <cols>
    <col min="1" max="1" width="3.5" style="64" customWidth="1"/>
    <col min="2" max="2" width="24.83203125" style="64" customWidth="1"/>
    <col min="3" max="3" width="30.83203125" style="64" bestFit="1" customWidth="1"/>
    <col min="4" max="5" width="26.83203125" style="64" customWidth="1"/>
    <col min="6" max="7" width="13.5" style="64" customWidth="1"/>
    <col min="8" max="11" width="26.83203125" style="64" customWidth="1"/>
    <col min="12" max="16384" width="8.83203125" style="64"/>
  </cols>
  <sheetData>
    <row r="1" spans="2:12" ht="19" customHeight="1">
      <c r="L1" s="63"/>
    </row>
    <row r="2" spans="2:12" ht="31" customHeight="1">
      <c r="B2" s="69" t="s">
        <v>0</v>
      </c>
      <c r="C2" s="69" t="s">
        <v>1</v>
      </c>
      <c r="D2" s="104" t="s">
        <v>2</v>
      </c>
      <c r="E2" s="104"/>
      <c r="F2" s="104"/>
      <c r="G2" s="104"/>
      <c r="H2" s="104"/>
      <c r="I2" s="104"/>
      <c r="J2" s="104"/>
      <c r="K2" s="104"/>
      <c r="L2" s="63"/>
    </row>
    <row r="3" spans="2:12" ht="33.75" customHeight="1">
      <c r="B3" s="69"/>
      <c r="C3" s="82" t="s">
        <v>3</v>
      </c>
      <c r="D3" s="73" t="s">
        <v>4</v>
      </c>
      <c r="E3" s="73" t="s">
        <v>5</v>
      </c>
      <c r="F3" s="73" t="s">
        <v>6</v>
      </c>
      <c r="G3" s="73" t="s">
        <v>7</v>
      </c>
      <c r="H3" s="73" t="s">
        <v>8</v>
      </c>
      <c r="I3" s="73"/>
      <c r="J3" s="73"/>
      <c r="K3" s="73"/>
      <c r="L3" s="63"/>
    </row>
    <row r="4" spans="2:12" ht="33.75" customHeight="1">
      <c r="B4" s="107" t="s">
        <v>9</v>
      </c>
      <c r="C4" s="82" t="s">
        <v>10</v>
      </c>
      <c r="D4" s="73" t="s">
        <v>11</v>
      </c>
      <c r="E4" s="73" t="s">
        <v>12</v>
      </c>
      <c r="F4" s="73" t="s">
        <v>13</v>
      </c>
      <c r="G4" s="73" t="s">
        <v>14</v>
      </c>
      <c r="H4" s="73" t="s">
        <v>15</v>
      </c>
      <c r="I4" s="73"/>
      <c r="J4" s="73"/>
      <c r="K4" s="73"/>
      <c r="L4" s="63"/>
    </row>
    <row r="5" spans="2:12" ht="33.75" customHeight="1">
      <c r="B5" s="107"/>
      <c r="C5" s="82" t="s">
        <v>16</v>
      </c>
      <c r="D5" s="74" t="s">
        <v>17</v>
      </c>
      <c r="E5" s="74" t="s">
        <v>17</v>
      </c>
      <c r="F5" s="73" t="s">
        <v>18</v>
      </c>
      <c r="G5" s="92" t="s">
        <v>19</v>
      </c>
      <c r="H5" s="73" t="s">
        <v>20</v>
      </c>
      <c r="I5" s="73"/>
      <c r="J5" s="73"/>
      <c r="K5" s="73"/>
      <c r="L5" s="63"/>
    </row>
    <row r="6" spans="2:12" ht="33.75" customHeight="1">
      <c r="B6" s="107"/>
      <c r="C6" s="82" t="s">
        <v>21</v>
      </c>
      <c r="D6" s="74" t="s">
        <v>17</v>
      </c>
      <c r="E6" s="73" t="s">
        <v>22</v>
      </c>
      <c r="F6" s="105" t="s">
        <v>23</v>
      </c>
      <c r="G6" s="106"/>
      <c r="H6" s="73" t="s">
        <v>24</v>
      </c>
      <c r="I6" s="73"/>
      <c r="J6" s="73"/>
      <c r="K6" s="73"/>
      <c r="L6" s="63"/>
    </row>
    <row r="7" spans="2:12" ht="28">
      <c r="B7" s="107"/>
      <c r="C7" s="70" t="s">
        <v>25</v>
      </c>
      <c r="D7" s="74" t="s">
        <v>17</v>
      </c>
      <c r="E7" s="74" t="s">
        <v>17</v>
      </c>
      <c r="F7" s="105" t="s">
        <v>26</v>
      </c>
      <c r="G7" s="106"/>
      <c r="H7" s="73" t="s">
        <v>27</v>
      </c>
      <c r="I7" s="73" t="s">
        <v>28</v>
      </c>
      <c r="J7" s="73"/>
      <c r="K7" s="73"/>
      <c r="L7" s="63"/>
    </row>
    <row r="8" spans="2:12" ht="14">
      <c r="B8" s="83" t="s">
        <v>29</v>
      </c>
      <c r="C8" s="84" t="s">
        <v>30</v>
      </c>
      <c r="D8" s="75"/>
      <c r="E8" s="75"/>
      <c r="F8" s="116" t="s">
        <v>31</v>
      </c>
      <c r="G8" s="116"/>
      <c r="H8" s="75" t="s">
        <v>32</v>
      </c>
      <c r="I8" s="75" t="s">
        <v>33</v>
      </c>
      <c r="J8" s="75" t="s">
        <v>34</v>
      </c>
      <c r="K8" s="75"/>
      <c r="L8" s="63"/>
    </row>
    <row r="9" spans="2:12" ht="28">
      <c r="B9" s="85" t="s">
        <v>35</v>
      </c>
      <c r="C9" s="86" t="s">
        <v>36</v>
      </c>
      <c r="D9" s="76" t="s">
        <v>37</v>
      </c>
      <c r="E9" s="76" t="s">
        <v>38</v>
      </c>
      <c r="F9" s="76" t="s">
        <v>39</v>
      </c>
      <c r="G9" s="76" t="s">
        <v>40</v>
      </c>
      <c r="H9" s="76" t="s">
        <v>41</v>
      </c>
      <c r="I9" s="76" t="s">
        <v>42</v>
      </c>
      <c r="J9" s="76"/>
      <c r="K9" s="76"/>
      <c r="L9" s="63"/>
    </row>
    <row r="10" spans="2:12" ht="42">
      <c r="B10" s="120" t="s">
        <v>43</v>
      </c>
      <c r="C10" s="120"/>
      <c r="D10" s="114" t="s">
        <v>44</v>
      </c>
      <c r="E10" s="115"/>
      <c r="F10" s="78" t="s">
        <v>45</v>
      </c>
      <c r="G10" s="77" t="s">
        <v>46</v>
      </c>
      <c r="H10" s="76" t="s">
        <v>47</v>
      </c>
      <c r="I10" s="76" t="s">
        <v>48</v>
      </c>
      <c r="J10" s="76" t="s">
        <v>49</v>
      </c>
      <c r="K10" s="76"/>
      <c r="L10" s="63"/>
    </row>
    <row r="11" spans="2:12" ht="14">
      <c r="B11" s="121" t="s">
        <v>50</v>
      </c>
      <c r="C11" s="121"/>
      <c r="D11" s="79" t="s">
        <v>51</v>
      </c>
      <c r="E11" s="80" t="s">
        <v>52</v>
      </c>
      <c r="F11" s="111" t="s">
        <v>53</v>
      </c>
      <c r="G11" s="112"/>
      <c r="H11" s="80" t="s">
        <v>54</v>
      </c>
      <c r="I11" s="80" t="s">
        <v>55</v>
      </c>
      <c r="J11" s="80" t="s">
        <v>56</v>
      </c>
      <c r="K11" s="80" t="s">
        <v>57</v>
      </c>
      <c r="L11" s="63"/>
    </row>
    <row r="12" spans="2:12" ht="38.5" customHeight="1">
      <c r="B12" s="117" t="s">
        <v>58</v>
      </c>
      <c r="C12" s="117"/>
      <c r="D12" s="81" t="s">
        <v>59</v>
      </c>
      <c r="E12" s="71" t="s">
        <v>60</v>
      </c>
      <c r="F12" s="110" t="s">
        <v>61</v>
      </c>
      <c r="G12" s="110"/>
      <c r="H12" s="71" t="s">
        <v>62</v>
      </c>
      <c r="I12" s="71" t="s">
        <v>63</v>
      </c>
      <c r="J12" s="71" t="s">
        <v>64</v>
      </c>
      <c r="K12" s="71" t="s">
        <v>65</v>
      </c>
      <c r="L12" s="63"/>
    </row>
    <row r="13" spans="2:12" ht="38.5" customHeight="1">
      <c r="B13" s="118" t="s">
        <v>66</v>
      </c>
      <c r="C13" s="118"/>
      <c r="D13" s="72"/>
      <c r="E13" s="72"/>
      <c r="F13" s="113" t="s">
        <v>67</v>
      </c>
      <c r="G13" s="113"/>
      <c r="H13" s="72" t="s">
        <v>68</v>
      </c>
      <c r="I13" s="72" t="s">
        <v>69</v>
      </c>
      <c r="J13" s="72" t="s">
        <v>70</v>
      </c>
      <c r="K13" s="72" t="s">
        <v>71</v>
      </c>
      <c r="L13" s="63"/>
    </row>
    <row r="14" spans="2:12" ht="306">
      <c r="B14" s="119" t="s">
        <v>72</v>
      </c>
      <c r="C14" s="119"/>
      <c r="D14" s="42" t="s">
        <v>73</v>
      </c>
      <c r="E14" s="42" t="s">
        <v>74</v>
      </c>
      <c r="F14" s="109" t="s">
        <v>75</v>
      </c>
      <c r="G14" s="109"/>
      <c r="H14" s="42" t="s">
        <v>76</v>
      </c>
      <c r="I14" s="42" t="s">
        <v>77</v>
      </c>
      <c r="J14" s="42" t="s">
        <v>78</v>
      </c>
      <c r="K14" s="42" t="s">
        <v>79</v>
      </c>
    </row>
    <row r="15" spans="2:12" ht="275.5" customHeight="1">
      <c r="B15" s="119" t="s">
        <v>80</v>
      </c>
      <c r="C15" s="119"/>
      <c r="D15" s="44"/>
      <c r="E15" s="44"/>
      <c r="F15" s="109" t="s">
        <v>81</v>
      </c>
      <c r="G15" s="109"/>
      <c r="H15" s="42" t="s">
        <v>82</v>
      </c>
      <c r="I15" s="42" t="s">
        <v>83</v>
      </c>
      <c r="J15" s="42" t="s">
        <v>84</v>
      </c>
      <c r="K15" s="42" t="s">
        <v>85</v>
      </c>
    </row>
    <row r="19" spans="2:9" ht="77.25" customHeight="1">
      <c r="B19" s="108" t="s">
        <v>86</v>
      </c>
      <c r="C19" s="108"/>
      <c r="D19" s="108"/>
      <c r="E19" s="108"/>
      <c r="F19" s="108"/>
      <c r="G19" s="108"/>
      <c r="H19" s="108"/>
      <c r="I19" s="108"/>
    </row>
    <row r="20" spans="2:9" ht="77.25" customHeight="1">
      <c r="B20" s="108" t="s">
        <v>87</v>
      </c>
      <c r="C20" s="108"/>
      <c r="D20" s="108"/>
      <c r="E20" s="108"/>
      <c r="F20" s="108"/>
      <c r="G20" s="108"/>
      <c r="H20" s="108"/>
      <c r="I20" s="108"/>
    </row>
    <row r="21" spans="2:9" ht="77.25" customHeight="1">
      <c r="B21" s="108" t="s">
        <v>88</v>
      </c>
      <c r="C21" s="108"/>
      <c r="D21" s="108"/>
      <c r="E21" s="108"/>
      <c r="F21" s="108"/>
      <c r="G21" s="108"/>
      <c r="H21" s="108"/>
      <c r="I21" s="108"/>
    </row>
  </sheetData>
  <mergeCells count="20">
    <mergeCell ref="B11:C11"/>
    <mergeCell ref="F15:G15"/>
    <mergeCell ref="B20:I20"/>
    <mergeCell ref="B21:I21"/>
    <mergeCell ref="D2:K2"/>
    <mergeCell ref="F6:G6"/>
    <mergeCell ref="B4:B7"/>
    <mergeCell ref="F7:G7"/>
    <mergeCell ref="B19:I19"/>
    <mergeCell ref="F14:G14"/>
    <mergeCell ref="F12:G12"/>
    <mergeCell ref="F11:G11"/>
    <mergeCell ref="F13:G13"/>
    <mergeCell ref="D10:E10"/>
    <mergeCell ref="F8:G8"/>
    <mergeCell ref="B12:C12"/>
    <mergeCell ref="B13:C13"/>
    <mergeCell ref="B14:C14"/>
    <mergeCell ref="B15:C15"/>
    <mergeCell ref="B10:C10"/>
  </mergeCells>
  <pageMargins left="0.7" right="0.7" top="1.1812500423855252"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8EDEF-D24E-4A9E-ABAA-7F6D61B21944}">
  <sheetPr>
    <tabColor theme="8"/>
  </sheetPr>
  <dimension ref="A1:L23"/>
  <sheetViews>
    <sheetView topLeftCell="A18" workbookViewId="0">
      <selection activeCell="L19" sqref="L19"/>
    </sheetView>
  </sheetViews>
  <sheetFormatPr baseColWidth="10" defaultColWidth="9.1640625" defaultRowHeight="13"/>
  <cols>
    <col min="1" max="2" width="9.1640625" style="33"/>
    <col min="3" max="3" width="26.1640625" style="33" customWidth="1"/>
    <col min="4" max="13" width="20.5" style="33" customWidth="1"/>
    <col min="14" max="16384" width="9.1640625" style="33"/>
  </cols>
  <sheetData>
    <row r="1" spans="1:12" ht="14" thickBot="1"/>
    <row r="2" spans="1:12" ht="105" customHeight="1" thickBot="1">
      <c r="C2" s="34" t="s">
        <v>154</v>
      </c>
      <c r="D2" s="125" t="str">
        <f>'System Analysis Roles'!D1</f>
        <v>Technical analysts help teams to:
analyse and understand business problems or opportunities and their implications on systems.
Identify and develop models and system requirements for bespoke IT systems or software packages, with minimal supervision
Conduct in-depth analysis of functional areas, considering various factors such as people, organization, processes, information, data, and technology.
identify and elaborate user and business needs to enable effective design, development and testing of technical change
Collaborate closely with stakeholders to identify user and business needs.
Ensure new products and services meet user needs, and are aligned with organisational goals</v>
      </c>
      <c r="E2" s="126"/>
    </row>
    <row r="3" spans="1:12" ht="14" thickBot="1">
      <c r="C3" s="35"/>
      <c r="D3" s="36"/>
      <c r="E3" s="36"/>
    </row>
    <row r="4" spans="1:12" ht="14" thickBot="1">
      <c r="A4" s="37" t="s">
        <v>155</v>
      </c>
      <c r="C4" s="34" t="s">
        <v>156</v>
      </c>
      <c r="D4" s="131" t="s">
        <v>14</v>
      </c>
      <c r="E4" s="132" t="s">
        <v>13</v>
      </c>
    </row>
    <row r="5" spans="1:12" ht="14" thickBot="1">
      <c r="C5" s="35"/>
    </row>
    <row r="6" spans="1:12" ht="195.75" customHeight="1" thickBot="1">
      <c r="C6" s="34" t="s">
        <v>157</v>
      </c>
      <c r="D6" s="125" t="str">
        <f>VLOOKUP($D$4, 'System Analysis Roles'!$C$4:$G$9, 2, FALSE)</f>
        <v>A senior technical analyst has a good understanding of strategic areas and leads large or complex projects.
At this role level, you will:
•	Drives requirement gathering and analysis processes for complex projects.
•	Provides expert-level troubleshooting and technical support.
•	Designs and implements technical solutions to address business needs.
•	Mentors junior team members and provides technical guidance.
•	Own stakeholder relationships
•	Manage community of practice activities and help develop best practices</v>
      </c>
      <c r="E6" s="126"/>
    </row>
    <row r="7" spans="1:12" ht="14" thickBot="1">
      <c r="C7" s="35"/>
    </row>
    <row r="8" spans="1:12" ht="14" thickBot="1">
      <c r="C8" s="34" t="s">
        <v>158</v>
      </c>
      <c r="D8" s="127" t="str">
        <f>VLOOKUP($D$4, 'System Analysis Roles'!$C$4:$G$9, 3, FALSE)</f>
        <v>Cross Functional Work</v>
      </c>
      <c r="E8" s="128"/>
    </row>
    <row r="9" spans="1:12" ht="14" thickBot="1">
      <c r="C9" s="35"/>
    </row>
    <row r="10" spans="1:12" ht="14" thickBot="1">
      <c r="C10" s="34" t="s">
        <v>159</v>
      </c>
      <c r="D10" s="127" t="str">
        <f>VLOOKUP($D$4, 'System Analysis Roles'!$C$4:$G$9, 4, FALSE)</f>
        <v>P3</v>
      </c>
      <c r="E10" s="128"/>
    </row>
    <row r="11" spans="1:12" ht="14" thickBot="1">
      <c r="C11" s="35"/>
    </row>
    <row r="12" spans="1:12" ht="14" thickBot="1">
      <c r="C12" s="34" t="s">
        <v>125</v>
      </c>
      <c r="D12" s="129" t="str">
        <f>VLOOKUP($D$4, 'System Analysis Roles'!$C$4:$G$9, 5, FALSE)</f>
        <v>L3</v>
      </c>
      <c r="E12" s="130"/>
    </row>
    <row r="13" spans="1:12">
      <c r="C13" s="35"/>
    </row>
    <row r="14" spans="1:12" ht="14" thickBot="1">
      <c r="C14" s="35"/>
    </row>
    <row r="15" spans="1:12" ht="39" customHeight="1">
      <c r="C15" s="38" t="s">
        <v>160</v>
      </c>
      <c r="D15" s="99" t="str">
        <f>'System Analysis Roles'!H3</f>
        <v>Agile working</v>
      </c>
      <c r="E15" s="99" t="str">
        <f>'System Analysis Roles'!I3</f>
        <v>Business analysis</v>
      </c>
      <c r="F15" s="39" t="str">
        <f>'System Analysis Roles'!J3</f>
        <v>Acceptance Testing</v>
      </c>
      <c r="G15" s="39" t="str">
        <f>'System Analysis Roles'!K3</f>
        <v>Data Modelling and Design</v>
      </c>
      <c r="H15" s="39" t="str">
        <f>'System Analysis Roles'!L3</f>
        <v>Feasibility assessment</v>
      </c>
      <c r="I15" s="39" t="str">
        <f>'System Analysis Roles'!M3</f>
        <v>Methods and tools</v>
      </c>
      <c r="J15" s="39" t="str">
        <f>'System Analysis Roles'!N3</f>
        <v>Requirements definition and management</v>
      </c>
      <c r="K15" s="39" t="str">
        <f>'System Analysis Roles'!O3</f>
        <v>Systems analysis</v>
      </c>
      <c r="L15" s="39" t="str">
        <f>'System Analysis Roles'!P3</f>
        <v>User experience analysis</v>
      </c>
    </row>
    <row r="16" spans="1:12" ht="140">
      <c r="C16" s="41" t="s">
        <v>161</v>
      </c>
      <c r="D16" s="42" t="str">
        <f>IF(VLOOKUP(D15, 'System Analysis Skills'!$C:$H, 2, FALSE)= 0, "", VLOOKUP(D15, 'System Analysis Skills'!$C:$H, 2, FALSE))</f>
        <v>Agile delivery involves encouraging teams to build incrementally, test and iterate their work based on regular feedback and other useful data.</v>
      </c>
      <c r="E16" s="42" t="str">
        <f>IF(VLOOKUP(E15, 'System Analysis Skills'!$C:$H, 2, FALSE)= 0, "", VLOOKUP(E15, 'System Analysis Skills'!$C:$H, 2, FALSE))</f>
        <v>Business analysis involves understanding the business needs and translating those requirements into solutions through detailed analysis and feedback.</v>
      </c>
      <c r="F16" s="42" t="str">
        <f>IF(VLOOKUP(F15, 'System Analysis Skills'!$C:$H, 2, FALSE)= 0, "", VLOOKUP(F15, 'System Analysis Skills'!$C:$H, 2, FALSE))</f>
        <v xml:space="preserve">Validating systems, products, business processes or services to determine whether the acceptance criteria have been satisfied.
setting and applying standards for acceptance testing
</v>
      </c>
      <c r="G16" s="42" t="str">
        <f>IF(VLOOKUP(G15, 'System Analysis Skills'!$C:$H, 2, FALSE)= 0, "", VLOOKUP(G15, 'System Analysis Skills'!$C:$H, 2, FALSE))</f>
        <v>Developing models and diagrams to represent and communicate data requirements and data assets.</v>
      </c>
      <c r="H16" s="42" t="str">
        <f>IF(VLOOKUP(H15, 'System Analysis Skills'!$C:$H, 2, FALSE)= 0, "", VLOOKUP(H15, 'System Analysis Skills'!$C:$H, 2, FALSE))</f>
        <v>Defining, evaluating and describing business change options for financial, technical and business feasibility, and strategic alignment.</v>
      </c>
      <c r="I16" s="42" t="str">
        <f>IF(VLOOKUP(I15, 'System Analysis Skills'!$C:$H, 2, FALSE)= 0, "", VLOOKUP(I15, 'System Analysis Skills'!$C:$H, 2, FALSE))</f>
        <v>Ensuring methods and tools are adopted and used effectively throughout the organisation.</v>
      </c>
      <c r="J16" s="42" t="str">
        <f>IF(VLOOKUP(J15, 'System Analysis Skills'!$C:$H, 2, FALSE)= 0, "", VLOOKUP(J15, 'System Analysis Skills'!$C:$H, 2, FALSE))</f>
        <v>Requirements definition and management involves identifying and validating user or business requirements for a product or service.</v>
      </c>
      <c r="K16" s="42" t="str">
        <f>IF(VLOOKUP(K15, 'System Analysis Skills'!$C:$H, 2, FALSE)= 0, "", VLOOKUP(K15, 'System Analysis Skills'!$C:$H, 2, FALSE))</f>
        <v>IT systems analysis involves assessing current systems and implementing new ones, to improve the performance and efficiency of an organisation's applications.</v>
      </c>
      <c r="L16" s="42" t="str">
        <f>IF(VLOOKUP(L15, 'System Analysis Skills'!$C:$H, 2, FALSE)= 0, "", VLOOKUP(L15, 'System Analysis Skills'!$C:$H, 2, FALSE))</f>
        <v>Not Defined</v>
      </c>
    </row>
    <row r="17" spans="1:12">
      <c r="C17" s="41" t="s">
        <v>162</v>
      </c>
      <c r="D17" s="44" t="str">
        <f>IF(VLOOKUP($D$4, 'System Analysis Roles'!$C$4:$P$9, MATCH(D15, 'System Analysis Roles'!$C$3:$P$3, 0), FALSE)= 0, "", VLOOKUP($D$4, 'System Analysis Roles'!$C$4:$P$9, MATCH(D15, 'System Analysis Roles'!$C$3:$P$3, 0), FALSE))</f>
        <v>Practitioner</v>
      </c>
      <c r="E17" s="44" t="str">
        <f>IF(VLOOKUP($D$4, 'System Analysis Roles'!$C$4:$P$9, MATCH(E15, 'System Analysis Roles'!$C$3:$P$3, 0), FALSE)= 0, "", VLOOKUP($D$4, 'System Analysis Roles'!$C$4:$P$9, MATCH(E15, 'System Analysis Roles'!$C$3:$P$3, 0), FALSE))</f>
        <v>Practitioner</v>
      </c>
      <c r="F17" s="44" t="str">
        <f>IF(VLOOKUP($D$4, 'System Analysis Roles'!$C$4:$P$9, MATCH(F15, 'System Analysis Roles'!$C$3:$P$3, 0), FALSE)= 0, "", VLOOKUP($D$4, 'System Analysis Roles'!$C$4:$P$9, MATCH(F15, 'System Analysis Roles'!$C$3:$P$3, 0), FALSE))</f>
        <v>Practitioner</v>
      </c>
      <c r="G17" s="44" t="str">
        <f>IF(VLOOKUP($D$4, 'System Analysis Roles'!$C$4:$P$9, MATCH(G15, 'System Analysis Roles'!$C$3:$P$3, 0), FALSE)= 0, "", VLOOKUP($D$4, 'System Analysis Roles'!$C$4:$P$9, MATCH(G15, 'System Analysis Roles'!$C$3:$P$3, 0), FALSE))</f>
        <v>Practitioner</v>
      </c>
      <c r="H17" s="44" t="str">
        <f>IF(VLOOKUP($D$4, 'System Analysis Roles'!$C$4:$P$9, MATCH(H15, 'System Analysis Roles'!$C$3:$P$3, 0), FALSE)= 0, "", VLOOKUP($D$4, 'System Analysis Roles'!$C$4:$P$9, MATCH(H15, 'System Analysis Roles'!$C$3:$P$3, 0), FALSE))</f>
        <v>Practitioner</v>
      </c>
      <c r="I17" s="44" t="str">
        <f>IF(VLOOKUP($D$4, 'System Analysis Roles'!$C$4:$P$9, MATCH(I15, 'System Analysis Roles'!$C$3:$P$3, 0), FALSE)= 0, "", VLOOKUP($D$4, 'System Analysis Roles'!$C$4:$P$9, MATCH(I15, 'System Analysis Roles'!$C$3:$P$3, 0), FALSE))</f>
        <v>Practitioner</v>
      </c>
      <c r="J17" s="44" t="str">
        <f>IF(VLOOKUP($D$4, 'System Analysis Roles'!$C$4:$P$9, MATCH(J15, 'System Analysis Roles'!$C$3:$P$3, 0), FALSE)= 0, "", VLOOKUP($D$4, 'System Analysis Roles'!$C$4:$P$9, MATCH(J15, 'System Analysis Roles'!$C$3:$P$3, 0), FALSE))</f>
        <v>Practitioner</v>
      </c>
      <c r="K17" s="44" t="str">
        <f>IF(VLOOKUP($D$4, 'System Analysis Roles'!$C$4:$P$9, MATCH(K15, 'System Analysis Roles'!$C$3:$P$3, 0), FALSE)= 0, "", VLOOKUP($D$4, 'System Analysis Roles'!$C$4:$P$9, MATCH(K15, 'System Analysis Roles'!$C$3:$P$3, 0), FALSE))</f>
        <v>Working</v>
      </c>
      <c r="L17" s="44" t="str">
        <f>IF(VLOOKUP($D$4, 'System Analysis Roles'!$C$4:$P$9, MATCH(L15, 'System Analysis Roles'!$C$3:$P$3, 0), FALSE)= 0, "", VLOOKUP($D$4, 'System Analysis Roles'!$C$4:$P$9, MATCH(L15, 'System Analysis Roles'!$C$3:$P$3, 0), FALSE))</f>
        <v>Practitioner</v>
      </c>
    </row>
    <row r="18" spans="1:12" ht="358">
      <c r="C18" s="41" t="s">
        <v>163</v>
      </c>
      <c r="D18" s="42" t="str">
        <f>IF(D17="Not Required","",VLOOKUP(D15,'System Analysis Skills'!$C:$H,MATCH(D17,'System Analysis Skills'!$C$3:$H$3,0)))</f>
        <v>identify the needs of business and technical stakeholders
effectively manage stakeholder expectations
demonstrate excellent communication skills and can manage difficult conversations or negotiations</v>
      </c>
      <c r="E18" s="42" t="str">
        <f>IF(E17="Not Required","",VLOOKUP(E15,'System Analysis Skills'!$C:$H,MATCH(E17,'System Analysis Skills'!$C$3:$H$3,0)))</f>
        <v>Plans and manages acceptance testing activity. Specifies the acceptance testing environment for systems, products, business processes and services. Manages the creation of acceptance test cases and scenarios. Ensures that defined tests reflect realistic operational conditions and required level of coverage. Ensure tests and results are documented, analysed and reported to stakeholders, and required actions taken. Highlights issues and risks identified during testing to stakeholders. Provides authoritative advice and guidance on planning and execution of acceptance tests.</v>
      </c>
      <c r="F18" s="42" t="e">
        <f>IF(F17="Not Required","",VLOOKUP(F15,'System Analysis Skills'!$C:$H,MATCH(F17,'System Analysis Skills'!$C$3:$H$3,0)))</f>
        <v>#N/A</v>
      </c>
      <c r="G18" s="42" t="str">
        <f>IF(G17="Not Required","",VLOOKUP(G15,'System Analysis Skills'!$C:$H,MATCH(G17,'System Analysis Skills'!$C$3:$H$3,0)))</f>
        <v>Investigates enterprise data requirements where there is some complexity and ambiguity. Plans own data modelling and design activities, selecting appropriate techniques and the correct level of detail for meeting assigned objectives. Provides advice and guidance to others using the data structures and associated components.</v>
      </c>
      <c r="H18" s="42" t="str">
        <f>IF(H17="Not Required","",VLOOKUP(H15,'System Analysis Skills'!$C:$H,MATCH(H17,'System Analysis Skills'!$C$3:$H$3,0)))</f>
        <v>Manages investigative work to enable feasibility assessments. Collaborates with stakeholders and specialists to get the information required for feasibility assessment. Advises on the selection of feasibility assessment approaches and techniques relevant to the business situation and options. Prepares business cases, including cost/benefit, impact and risk analysis for each option.</v>
      </c>
      <c r="I18" s="42" t="str">
        <f>IF(I17="Not Required","",VLOOKUP(I15,'System Analysis Skills'!$C:$H,MATCH(I17,'System Analysis Skills'!$C$3:$H$3,0)))</f>
        <v>build capability in methods and tools, ensuring they are adopted consistently and used effectively</v>
      </c>
      <c r="J18" s="42" t="str">
        <f>IF(J17="Not Required","",VLOOKUP(J15,'System Analysis Skills'!$C:$H,MATCH(J17,'System Analysis Skills'!$C$3:$H$3,0)))</f>
        <v>advise on the approach to requirements management within a project or programme
define the most appropriate requirements management life cycle methods and ensure the requirement can be traced in the design, build, test, tender and evaluation phases
co-ordinate and review the prioritisation of requirements and engage in the negotiation of solutions to help meet programme objectives</v>
      </c>
      <c r="K18" s="42" t="str">
        <f>IF(K17="Not Required","",VLOOKUP(K15,'System Analysis Skills'!$C:$H,MATCH(K17,'System Analysis Skills'!$C$3:$H$3,0)))</f>
        <v>identify and analyse IT system capabilities
develop models and system requirements for bespoke IT systems or software packages, with minimal supervision</v>
      </c>
      <c r="L18" s="42" t="str">
        <f>IF(L17="Not Required","",VLOOKUP(L15,'System Analysis Skills'!$C:$H,MATCH(L17,'System Analysis Skills'!$C$3:$H$3,0)))</f>
        <v>advise on the approach to analysis, prioritisation and validation of user experience needs
recommend a range of techniques to analyse the user experience and ensure that it meets business and user needs
articulate and communicate how user experience needs affect the design of a system in a project or programme of work</v>
      </c>
    </row>
    <row r="19" spans="1:12">
      <c r="A19" s="37" t="s">
        <v>164</v>
      </c>
      <c r="C19" s="41" t="s">
        <v>165</v>
      </c>
      <c r="D19" s="46"/>
      <c r="E19" s="46"/>
      <c r="F19" s="46"/>
      <c r="G19" s="46"/>
      <c r="H19" s="46"/>
      <c r="I19" s="46"/>
      <c r="J19" s="46"/>
      <c r="K19" s="46"/>
      <c r="L19" s="46"/>
    </row>
    <row r="20" spans="1:12">
      <c r="C20" s="41" t="s">
        <v>131</v>
      </c>
      <c r="D20" s="42" t="e">
        <f>IF(D19="Not Required","",VLOOKUP(D15,'System Analysis Skills'!$C:$H,MATCH(D19,'System Analysis Skills'!$C$3:$H$3,0)))</f>
        <v>#N/A</v>
      </c>
      <c r="E20" s="42" t="e">
        <f>IF(E19="Not Required","",VLOOKUP(E15,'System Analysis Skills'!$C:$H,MATCH(E19,'System Analysis Skills'!$C$3:$H$3,0)))</f>
        <v>#N/A</v>
      </c>
      <c r="F20" s="42" t="e">
        <f>IF(F19="Not Required","",VLOOKUP(F15,'System Analysis Skills'!$C:$H,MATCH(F19,'System Analysis Skills'!$C$3:$H$3,0)))</f>
        <v>#N/A</v>
      </c>
      <c r="G20" s="42" t="e">
        <f>IF(G19="Not Required","",VLOOKUP(G15,'System Analysis Skills'!$C:$H,MATCH(G19,'System Analysis Skills'!$C$3:$H$3,0)))</f>
        <v>#N/A</v>
      </c>
      <c r="H20" s="42" t="e">
        <f>IF(H19="Not Required","",VLOOKUP(H15,'System Analysis Skills'!$C:$H,MATCH(H19,'System Analysis Skills'!$C$3:$H$3,0)))</f>
        <v>#N/A</v>
      </c>
      <c r="I20" s="42" t="e">
        <f>IF(I19="Not Required","",VLOOKUP(I15,'System Analysis Skills'!$C:$H,MATCH(I19,'System Analysis Skills'!$C$3:$H$3,0)))</f>
        <v>#N/A</v>
      </c>
      <c r="J20" s="42" t="e">
        <f>IF(J19="Not Required","",VLOOKUP(J15,'System Analysis Skills'!$C:$H,MATCH(J19,'System Analysis Skills'!$C$3:$H$3,0)))</f>
        <v>#N/A</v>
      </c>
      <c r="K20" s="42" t="e">
        <f>IF(K19="Not Required","",VLOOKUP(K15,'System Analysis Skills'!$C:$H,MATCH(K19,'System Analysis Skills'!$C$3:$H$3,0)))</f>
        <v>#N/A</v>
      </c>
      <c r="L20" s="42" t="e">
        <f>IF(L19="Not Required","",VLOOKUP(L15,'System Analysis Skills'!$C:$H,MATCH(L19,'System Analysis Skills'!$C$3:$H$3,0)))</f>
        <v>#N/A</v>
      </c>
    </row>
    <row r="21" spans="1:12" ht="41.5" customHeight="1" thickBot="1">
      <c r="A21" s="37" t="s">
        <v>164</v>
      </c>
      <c r="C21" s="48" t="s">
        <v>132</v>
      </c>
      <c r="D21" s="49"/>
      <c r="E21" s="49"/>
      <c r="F21" s="49"/>
      <c r="G21" s="49"/>
      <c r="H21" s="49"/>
      <c r="I21" s="49"/>
      <c r="J21" s="49"/>
      <c r="K21" s="49"/>
      <c r="L21" s="49"/>
    </row>
    <row r="22" spans="1:12" ht="7" customHeight="1">
      <c r="C22" s="35"/>
      <c r="D22" s="103">
        <f>VLOOKUP(D17, 'Ref Data'!$B$2:$C$6, 2, FALSE)</f>
        <v>3</v>
      </c>
      <c r="E22" s="103">
        <f>VLOOKUP(E17, 'Ref Data'!$B$2:$C$6, 2, FALSE)</f>
        <v>3</v>
      </c>
      <c r="F22" s="103">
        <f>VLOOKUP(F17, 'Ref Data'!$B$2:$C$6, 2, FALSE)</f>
        <v>3</v>
      </c>
      <c r="G22" s="103">
        <f>VLOOKUP(G17, 'Ref Data'!$B$2:$C$6, 2, FALSE)</f>
        <v>3</v>
      </c>
      <c r="H22" s="103">
        <f>VLOOKUP(H17, 'Ref Data'!$B$2:$C$6, 2, FALSE)</f>
        <v>3</v>
      </c>
      <c r="I22" s="103">
        <f>VLOOKUP(I17, 'Ref Data'!$B$2:$C$6, 2, FALSE)</f>
        <v>3</v>
      </c>
      <c r="J22" s="103">
        <f>VLOOKUP(J17, 'Ref Data'!$B$2:$C$6, 2, FALSE)</f>
        <v>3</v>
      </c>
      <c r="K22" s="103">
        <f>VLOOKUP(K17, 'Ref Data'!$B$2:$C$6, 2, FALSE)</f>
        <v>2</v>
      </c>
      <c r="L22" s="103">
        <f>VLOOKUP(L17, 'Ref Data'!$B$2:$C$6, 2, FALSE)</f>
        <v>3</v>
      </c>
    </row>
    <row r="23" spans="1:12" ht="9" customHeight="1">
      <c r="D23" s="103" t="str">
        <f>_xlfn.IFNA(VLOOKUP(D19, 'Ref Data'!$B$2:$C$6, 2, FALSE),"")</f>
        <v/>
      </c>
      <c r="E23" s="103" t="str">
        <f>_xlfn.IFNA(VLOOKUP(E19, 'Ref Data'!$B$2:$C$6, 2, FALSE),"")</f>
        <v/>
      </c>
      <c r="F23" s="103" t="str">
        <f>_xlfn.IFNA(VLOOKUP(F19, 'Ref Data'!$B$2:$C$6, 2, FALSE),"")</f>
        <v/>
      </c>
      <c r="G23" s="103" t="str">
        <f>_xlfn.IFNA(VLOOKUP(G19, 'Ref Data'!$B$2:$C$6, 2, FALSE),"")</f>
        <v/>
      </c>
      <c r="H23" s="103" t="str">
        <f>_xlfn.IFNA(VLOOKUP(H19, 'Ref Data'!$B$2:$C$6, 2, FALSE),"")</f>
        <v/>
      </c>
      <c r="I23" s="103" t="str">
        <f>_xlfn.IFNA(VLOOKUP(I19, 'Ref Data'!$B$2:$C$6, 2, FALSE),"")</f>
        <v/>
      </c>
      <c r="J23" s="103" t="str">
        <f>_xlfn.IFNA(VLOOKUP(J19, 'Ref Data'!$B$2:$C$6, 2, FALSE),"")</f>
        <v/>
      </c>
      <c r="K23" s="103" t="str">
        <f>_xlfn.IFNA(VLOOKUP(K19, 'Ref Data'!$B$2:$C$6, 2, FALSE),"")</f>
        <v/>
      </c>
      <c r="L23" s="103" t="str">
        <f>_xlfn.IFNA(VLOOKUP(L19, 'Ref Data'!$B$2:$C$6, 2, FALSE),"")</f>
        <v/>
      </c>
    </row>
  </sheetData>
  <mergeCells count="6">
    <mergeCell ref="D12:E12"/>
    <mergeCell ref="D2:E2"/>
    <mergeCell ref="D4:E4"/>
    <mergeCell ref="D6:E6"/>
    <mergeCell ref="D8:E8"/>
    <mergeCell ref="D10:E10"/>
  </mergeCells>
  <dataValidations count="1">
    <dataValidation type="list" allowBlank="1" showInputMessage="1" showErrorMessage="1" sqref="D19:L19" xr:uid="{FAEB5F01-9296-4377-840D-5947530B313E}">
      <formula1>Expertise_Level</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0A4052D-3459-4484-91C5-039887202D04}">
          <x14:formula1>
            <xm:f>'System Analysis Roles'!$C$4:$C$8</xm:f>
          </x14:formula1>
          <xm:sqref>D4:E4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34BD-85DF-40F1-A3EF-FAF5A109DAFD}">
  <sheetPr>
    <tabColor theme="8"/>
  </sheetPr>
  <dimension ref="A1:L23"/>
  <sheetViews>
    <sheetView showGridLines="0" topLeftCell="A18" zoomScale="90" zoomScaleNormal="90" workbookViewId="0">
      <selection activeCell="L19" sqref="L19"/>
    </sheetView>
  </sheetViews>
  <sheetFormatPr baseColWidth="10" defaultColWidth="9.1640625" defaultRowHeight="13"/>
  <cols>
    <col min="1" max="2" width="9.1640625" style="33"/>
    <col min="3" max="3" width="26.1640625" style="33" customWidth="1"/>
    <col min="4" max="12" width="20.5" style="33" customWidth="1"/>
    <col min="13" max="13" width="10.5" style="33" bestFit="1" customWidth="1"/>
    <col min="14" max="14" width="12.5" style="33" bestFit="1" customWidth="1"/>
    <col min="15" max="21" width="11.83203125" style="33" customWidth="1"/>
    <col min="22" max="16384" width="9.1640625" style="33"/>
  </cols>
  <sheetData>
    <row r="1" spans="1:12" ht="14" thickBot="1"/>
    <row r="2" spans="1:12" ht="46.5" customHeight="1" thickBot="1">
      <c r="C2" s="34" t="s">
        <v>154</v>
      </c>
      <c r="D2" s="125" t="str">
        <f>'Tech Delivery Management Roles'!D1</f>
        <v>A technical delivery manager is accountable for the delivery of products and services.</v>
      </c>
      <c r="E2" s="126"/>
    </row>
    <row r="3" spans="1:12" ht="7.5" customHeight="1" thickBot="1">
      <c r="C3" s="35"/>
      <c r="D3" s="36"/>
      <c r="E3" s="36"/>
    </row>
    <row r="4" spans="1:12" ht="14" thickBot="1">
      <c r="A4" s="37" t="s">
        <v>155</v>
      </c>
      <c r="C4" s="34" t="s">
        <v>156</v>
      </c>
      <c r="D4" s="131" t="s">
        <v>28</v>
      </c>
      <c r="E4" s="132" t="s">
        <v>28</v>
      </c>
    </row>
    <row r="5" spans="1:12" ht="7.5" customHeight="1" thickBot="1">
      <c r="C5" s="35"/>
    </row>
    <row r="6" spans="1:12" ht="270" customHeight="1" thickBot="1">
      <c r="C6" s="34" t="s">
        <v>157</v>
      </c>
      <c r="D6" s="125" t="str">
        <f>VLOOKUP($D$4, 'Tech Delivery Management Roles'!$C$4:$G$7, 2, FALSE)</f>
        <v>A lead Delivery Manager is an experienced practitioner who exemplifies what good looks like across the delivery roles.
At this role level, you will:
represent and champion the role within your department, across government and in industry
lead the community of practice for this role and build capability and excellence (in an Agile, Lean practice)
be responsible for the recruitment of the right people to the right teams
support professional development and continuous improvement of your community
be a skilled team leader who can confidently communicate the value of the role to digital and non-digital stakeholders
be credible and influential across departments</v>
      </c>
      <c r="E6" s="126"/>
    </row>
    <row r="7" spans="1:12" ht="7.5" customHeight="1" thickBot="1">
      <c r="C7" s="35"/>
    </row>
    <row r="8" spans="1:12" ht="14" thickBot="1">
      <c r="C8" s="34" t="s">
        <v>158</v>
      </c>
      <c r="D8" s="127" t="str">
        <f>VLOOKUP($D$4, 'Tech Delivery Management Roles'!$C$4:$G$7, 3, FALSE)</f>
        <v>Sub-practice, whole accounts</v>
      </c>
      <c r="E8" s="128"/>
    </row>
    <row r="9" spans="1:12" ht="7.5" customHeight="1" thickBot="1">
      <c r="C9" s="35"/>
    </row>
    <row r="10" spans="1:12" ht="14" thickBot="1">
      <c r="C10" s="34" t="s">
        <v>159</v>
      </c>
      <c r="D10" s="127" t="str">
        <f>VLOOKUP($D$4, 'Tech Delivery Management Roles'!$C$4:$G$7, 4, FALSE)</f>
        <v>P5</v>
      </c>
      <c r="E10" s="128"/>
    </row>
    <row r="11" spans="1:12" ht="7.5" customHeight="1" thickBot="1">
      <c r="C11" s="35"/>
    </row>
    <row r="12" spans="1:12" ht="14" thickBot="1">
      <c r="C12" s="34" t="s">
        <v>125</v>
      </c>
      <c r="D12" s="129" t="str">
        <f>VLOOKUP($D$4, 'Tech Delivery Management Roles'!$C$4:$G$7, 5, FALSE)</f>
        <v>L5</v>
      </c>
      <c r="E12" s="130"/>
    </row>
    <row r="13" spans="1:12">
      <c r="C13" s="35"/>
    </row>
    <row r="14" spans="1:12" ht="14" thickBot="1">
      <c r="C14" s="35"/>
    </row>
    <row r="15" spans="1:12" ht="42">
      <c r="C15" s="38" t="s">
        <v>160</v>
      </c>
      <c r="D15" s="39" t="str">
        <f>'Tech Delivery Management Roles'!H3</f>
        <v>Agile and Lean practices</v>
      </c>
      <c r="E15" s="39" t="str">
        <f>'Tech Delivery Management Roles'!I3</f>
        <v>Commercial management</v>
      </c>
      <c r="F15" s="39" t="str">
        <f>'Tech Delivery Management Roles'!J3</f>
        <v>Communicating between the technical and non-technical</v>
      </c>
      <c r="G15" s="39" t="str">
        <f>'Tech Delivery Management Roles'!K3</f>
        <v>Financial management</v>
      </c>
      <c r="H15" s="39" t="str">
        <f>'Tech Delivery Management Roles'!L3</f>
        <v>Life cycle perspective</v>
      </c>
      <c r="I15" s="39" t="str">
        <f>'Tech Delivery Management Roles'!M3</f>
        <v>Maintaining delivery momentum</v>
      </c>
      <c r="J15" s="39" t="str">
        <f>'Tech Delivery Management Roles'!N3</f>
        <v>Making a process work</v>
      </c>
      <c r="K15" s="39" t="str">
        <f>'Tech Delivery Management Roles'!O3</f>
        <v>Planning</v>
      </c>
      <c r="L15" s="40" t="str">
        <f>'Tech Delivery Management Roles'!P3</f>
        <v>Team dynamics and collaboration</v>
      </c>
    </row>
    <row r="16" spans="1:12" ht="160" customHeight="1">
      <c r="C16" s="41" t="s">
        <v>161</v>
      </c>
      <c r="D16" s="42" t="str">
        <f>IF(VLOOKUP(D15, 'Tech Delivery Management Skills'!$C:$H, 2, FALSE)= 0, "", VLOOKUP(D15, 'Tech Delivery Management Skills'!$C:$H, 2, FALSE))</f>
        <v>Agile delivery involves encouraging teams to build incrementally, test and iterate their work based on regular feedback and other useful data.</v>
      </c>
      <c r="E16" s="42" t="str">
        <f>IF(VLOOKUP(E15, 'Tech Delivery Management Skills'!$C:$H, 2, FALSE)= 0, "", VLOOKUP(E15, 'Tech Delivery Management Skills'!$C:$H, 2, FALSE))</f>
        <v>Commercial management involves exploring commercial opportunities whilst complying with the regulations on how we conduct and manage client, internal and third party relationships.</v>
      </c>
      <c r="F16" s="42" t="str">
        <f>IF(VLOOKUP(F15, 'Tech Delivery Management Skills'!$C:$H, 2, FALSE)= 0, "", VLOOKUP(F15, 'Tech Delivery Management Skills'!$C:$H, 2, FALSE))</f>
        <v>Not Defined</v>
      </c>
      <c r="G16" s="42" t="str">
        <f>IF(VLOOKUP(G15, 'Tech Delivery Management Skills'!$C:$H, 2, FALSE)= 0, "", VLOOKUP(G15, 'Tech Delivery Management Skills'!$C:$H, 2, FALSE))</f>
        <v>Financial management involves planning, organising and monitoring financial resources.</v>
      </c>
      <c r="H16" s="42" t="str">
        <f>IF(VLOOKUP(H15, 'Tech Delivery Management Skills'!$C:$H, 2, FALSE)= 0, "", VLOOKUP(H15, 'Tech Delivery Management Skills'!$C:$H, 2, FALSE))</f>
        <v>Not Defined</v>
      </c>
      <c r="I16" s="42" t="str">
        <f>IF(VLOOKUP(I15, 'Tech Delivery Management Skills'!$C:$H, 2, FALSE)= 0, "", VLOOKUP(I15, 'Tech Delivery Management Skills'!$C:$H, 2, FALSE))</f>
        <v>Delivery management involves improving the speed and efficiency with which products and services are developed.</v>
      </c>
      <c r="J16" s="42" t="str">
        <f>IF(VLOOKUP(J15, 'Tech Delivery Management Skills'!$C:$H, 2, FALSE)= 0, "", VLOOKUP(J15, 'Tech Delivery Management Skills'!$C:$H, 2, FALSE))</f>
        <v>Process optimisation involves ensuring your processes are accurately defined and capture the most efficient way to complete a task by monitoring modified procedures.</v>
      </c>
      <c r="K16" s="42" t="str">
        <f>IF(VLOOKUP(K15, 'Tech Delivery Management Skills'!$C:$H, 2, FALSE)= 0, "", VLOOKUP(K15, 'Tech Delivery Management Skills'!$C:$H, 2, FALSE))</f>
        <v>Not Defined</v>
      </c>
      <c r="L16" s="43" t="str">
        <f>IF(VLOOKUP(L15, 'Tech Delivery Management Skills'!$C:$H, 2, FALSE)= 0, "", VLOOKUP(L15, 'Tech Delivery Management Skills'!$C:$H, 2, FALSE))</f>
        <v>Not Defined</v>
      </c>
    </row>
    <row r="17" spans="1:12">
      <c r="C17" s="41" t="s">
        <v>162</v>
      </c>
      <c r="D17" s="44" t="str">
        <f>IF(VLOOKUP($D$4, 'Tech Delivery Management Roles'!$C$4:$T$7, MATCH(D15, 'Tech Delivery Management Roles'!$C$3:$T$3, 0), FALSE)= 0, "", VLOOKUP($D$4, 'Tech Delivery Management Roles'!$C$4:$T$7, MATCH(D15, 'Tech Delivery Management Roles'!$C$3:$T$3, 0), FALSE))</f>
        <v>Expert</v>
      </c>
      <c r="E17" s="44" t="str">
        <f>IF(VLOOKUP($D$4, 'Tech Delivery Management Roles'!$C$4:$T$7, MATCH(E15, 'Tech Delivery Management Roles'!$C$3:$T$3, 0), FALSE)= 0, "", VLOOKUP($D$4, 'Tech Delivery Management Roles'!$C$4:$T$7, MATCH(E15, 'Tech Delivery Management Roles'!$C$3:$T$3, 0), FALSE))</f>
        <v>Expert</v>
      </c>
      <c r="F17" s="44" t="str">
        <f>IF(VLOOKUP($D$4, 'Tech Delivery Management Roles'!$C$4:$T$7, MATCH(F15, 'Tech Delivery Management Roles'!$C$3:$T$3, 0), FALSE)= 0, "", VLOOKUP($D$4, 'Tech Delivery Management Roles'!$C$4:$T$7, MATCH(F15, 'Tech Delivery Management Roles'!$C$3:$T$3, 0), FALSE))</f>
        <v>Expert</v>
      </c>
      <c r="G17" s="44" t="str">
        <f>IF(VLOOKUP($D$4, 'Tech Delivery Management Roles'!$C$4:$T$7, MATCH(G15, 'Tech Delivery Management Roles'!$C$3:$T$3, 0), FALSE)= 0, "", VLOOKUP($D$4, 'Tech Delivery Management Roles'!$C$4:$T$7, MATCH(G15, 'Tech Delivery Management Roles'!$C$3:$T$3, 0), FALSE))</f>
        <v>Practitioner</v>
      </c>
      <c r="H17" s="44" t="str">
        <f>IF(VLOOKUP($D$4, 'Tech Delivery Management Roles'!$C$4:$T$7, MATCH(H15, 'Tech Delivery Management Roles'!$C$3:$T$3, 0), FALSE)= 0, "", VLOOKUP($D$4, 'Tech Delivery Management Roles'!$C$4:$T$7, MATCH(H15, 'Tech Delivery Management Roles'!$C$3:$T$3, 0), FALSE))</f>
        <v>Expert</v>
      </c>
      <c r="I17" s="44" t="str">
        <f>IF(VLOOKUP($D$4, 'Tech Delivery Management Roles'!$C$4:$T$7, MATCH(I15, 'Tech Delivery Management Roles'!$C$3:$T$3, 0), FALSE)= 0, "", VLOOKUP($D$4, 'Tech Delivery Management Roles'!$C$4:$T$7, MATCH(I15, 'Tech Delivery Management Roles'!$C$3:$T$3, 0), FALSE))</f>
        <v>Expert</v>
      </c>
      <c r="J17" s="44" t="str">
        <f>IF(VLOOKUP($D$4, 'Tech Delivery Management Roles'!$C$4:$T$7, MATCH(J15, 'Tech Delivery Management Roles'!$C$3:$T$3, 0), FALSE)= 0, "", VLOOKUP($D$4, 'Tech Delivery Management Roles'!$C$4:$T$7, MATCH(J15, 'Tech Delivery Management Roles'!$C$3:$T$3, 0), FALSE))</f>
        <v>Expert</v>
      </c>
      <c r="K17" s="44" t="str">
        <f>IF(VLOOKUP($D$4, 'Tech Delivery Management Roles'!$C$4:$T$7, MATCH(K15, 'Tech Delivery Management Roles'!$C$3:$T$3, 0), FALSE)= 0, "", VLOOKUP($D$4, 'Tech Delivery Management Roles'!$C$4:$T$7, MATCH(K15, 'Tech Delivery Management Roles'!$C$3:$T$3, 0), FALSE))</f>
        <v>Expert</v>
      </c>
      <c r="L17" s="45" t="str">
        <f>IF(VLOOKUP($D$4, 'Tech Delivery Management Roles'!$C$4:$T$7, MATCH(L15, 'Tech Delivery Management Roles'!$C$3:$T$3, 0), FALSE)= 0, "", VLOOKUP($D$4, 'Tech Delivery Management Roles'!$C$4:$T$7, MATCH(L15, 'Tech Delivery Management Roles'!$C$3:$T$3, 0), FALSE))</f>
        <v>Expert</v>
      </c>
    </row>
    <row r="18" spans="1:12" ht="332.25" customHeight="1">
      <c r="C18" s="41" t="s">
        <v>163</v>
      </c>
      <c r="D18" s="42" t="str">
        <f>IF(D17="Not Required","",VLOOKUP(D15,'Tech Delivery Management Skills'!$C:$H,MATCH(D17,'Tech Delivery Management Skills'!$C$3:$H$3,0)))</f>
        <v>coach and lead teams in Agile and Lean practices
act as a recognised expert and advocate for the approaches, continuously reflecting and challenging the team
create or tailor new ways of working, and constantly innovate</v>
      </c>
      <c r="E18" s="42" t="str">
        <f>IF(E17="Not Required","",VLOOKUP(E15,'Tech Delivery Management Skills'!$C:$H,MATCH(E17,'Tech Delivery Management Skills'!$C$3:$H$3,0)))</f>
        <v>act as the escalation point and resolve large or high risk commercial management issues
coach others in appropriate commercial management</v>
      </c>
      <c r="F18" s="42" t="str">
        <f>IF(F17="Not Required","",VLOOKUP(F15,'Tech Delivery Management Skills'!$C:$H,MATCH(F17,'Tech Delivery Management Skills'!$C$3:$H$3,0)))</f>
        <v>mediate between people and mend relationships, communicating with stakeholders at all levels
manage stakeholder expectations and moderate discussions about high risk and complexity, even within constrained timescales
speak on behalf of and represent the community to large audiences inside and outside of the organisation</v>
      </c>
      <c r="G18" s="42" t="str">
        <f>IF(G17="Not Required","",VLOOKUP(G15,'Tech Delivery Management Skills'!$C:$H,MATCH(G17,'Tech Delivery Management Skills'!$C$3:$H$3,0)))</f>
        <v>negotiate, influence or set budgets in complex environments
write or input into business cases and can communicate business-value propositions</v>
      </c>
      <c r="H18" s="42" t="str">
        <f>IF(H17="Not Required","",VLOOKUP(H15,'Tech Delivery Management Skills'!$C:$H,MATCH(H17,'Tech Delivery Management Skills'!$C$3:$H$3,0)))</f>
        <v>successfully lead teams through the full software life cycle
identify which tools and techniques should be used at each stage
develop sustainable support models
identify and deal with potential risks across or between all stages of the software life cycle
coach others</v>
      </c>
      <c r="I18" s="42" t="str">
        <f>IF(I17="Not Required","",VLOOKUP(I15,'Tech Delivery Management Skills'!$C:$H,MATCH(I17,'Tech Delivery Management Skills'!$C$3:$H$3,0)))</f>
        <v>optimise the delivery flow of teams
actively address the most complicated risks, issues and dependencies including where ownership exists outside the team or no clear ownership exists
identify innovative ways to unblock issues</v>
      </c>
      <c r="J18" s="42" t="str">
        <f>IF(J17="Not Required","",VLOOKUP(J15,'Tech Delivery Management Skills'!$C:$H,MATCH(J17,'Tech Delivery Management Skills'!$C$3:$H$3,0)))</f>
        <v>identify and challenge organisational processes of increasing complexity and those processes that are unnecessarily complicated
add value and can coach the organisation to inspect and adapt processes
guide teams through the implementation of a new process</v>
      </c>
      <c r="K18" s="42" t="str">
        <f>IF(K17="Not Required","",VLOOKUP(K15,'Tech Delivery Management Skills'!$C:$H,MATCH(K17,'Tech Delivery Management Skills'!$C$3:$H$3,0)))</f>
        <v>lead a continual planning process in a very complex environment
plan beyond product delivery
identify dependencies in plans across services and co-ordinate delivery
coach other teams as the central point of expertise</v>
      </c>
      <c r="L18" s="43" t="str">
        <f>IF(L17="Not Required","",VLOOKUP(L15,'Tech Delivery Management Skills'!$C:$H,MATCH(L17,'Tech Delivery Management Skills'!$C$3:$H$3,0)))</f>
        <v>change organisational structures to fixable and sustainable designs
lead on strategy for an entire organisation, joining up business needs with innovative analysis
make and justify decisions characterised by high levels of risk, impact and complexity
effectively build consensus between organisations (private or public) or highly independent and diverse stakeholders
solve and unblock issues within teams or departments at the highest level
understand the psychology of a team and have strong mediation skills
coach an organisation on team dynamics and conflict resolution</v>
      </c>
    </row>
    <row r="19" spans="1:12">
      <c r="A19" s="37" t="s">
        <v>164</v>
      </c>
      <c r="C19" s="41" t="s">
        <v>165</v>
      </c>
      <c r="D19" s="46"/>
      <c r="E19" s="46"/>
      <c r="F19" s="46"/>
      <c r="G19" s="46"/>
      <c r="H19" s="46"/>
      <c r="I19" s="46"/>
      <c r="J19" s="46"/>
      <c r="K19" s="46"/>
      <c r="L19" s="47"/>
    </row>
    <row r="20" spans="1:12" ht="332.25" customHeight="1">
      <c r="C20" s="41" t="s">
        <v>131</v>
      </c>
      <c r="D20" s="42" t="e">
        <f>IF(D19="Not Required","",VLOOKUP(D15,'Tech Delivery Management Skills'!$C:$H,MATCH(D19,'Tech Delivery Management Skills'!$C$3:$H$3,0)))</f>
        <v>#N/A</v>
      </c>
      <c r="E20" s="42" t="e">
        <f>IF(E19="Not Required","",VLOOKUP(E15,'Tech Delivery Management Skills'!$C:$H,MATCH(E19,'Tech Delivery Management Skills'!$C$3:$H$3,0)))</f>
        <v>#N/A</v>
      </c>
      <c r="F20" s="42" t="e">
        <f>IF(F19="Not Required","",VLOOKUP(F15,'Tech Delivery Management Skills'!$C:$H,MATCH(F19,'Tech Delivery Management Skills'!$C$3:$H$3,0)))</f>
        <v>#N/A</v>
      </c>
      <c r="G20" s="42" t="e">
        <f>IF(G19="Not Required","",VLOOKUP(G15,'Tech Delivery Management Skills'!$C:$H,MATCH(G19,'Tech Delivery Management Skills'!$C$3:$H$3,0)))</f>
        <v>#N/A</v>
      </c>
      <c r="H20" s="42" t="e">
        <f>IF(H19="Not Required","",VLOOKUP(H15,'Tech Delivery Management Skills'!$C:$H,MATCH(H19,'Tech Delivery Management Skills'!$C$3:$H$3,0)))</f>
        <v>#N/A</v>
      </c>
      <c r="I20" s="42" t="e">
        <f>IF(I19="Not Required","",VLOOKUP(I15,'Tech Delivery Management Skills'!$C:$H,MATCH(I19,'Tech Delivery Management Skills'!$C$3:$H$3,0)))</f>
        <v>#N/A</v>
      </c>
      <c r="J20" s="42" t="e">
        <f>IF(J19="Not Required","",VLOOKUP(J15,'Tech Delivery Management Skills'!$C:$H,MATCH(J19,'Tech Delivery Management Skills'!$C$3:$H$3,0)))</f>
        <v>#N/A</v>
      </c>
      <c r="K20" s="42" t="e">
        <f>IF(K19="Not Required","",VLOOKUP(K15,'Tech Delivery Management Skills'!$C:$H,MATCH(K19,'Tech Delivery Management Skills'!$C$3:$H$3,0)))</f>
        <v>#N/A</v>
      </c>
      <c r="L20" s="43" t="e">
        <f>IF(L19="Not Required","",VLOOKUP(L15,'Tech Delivery Management Skills'!$C:$H,MATCH(L19,'Tech Delivery Management Skills'!$C$3:$H$3,0)))</f>
        <v>#N/A</v>
      </c>
    </row>
    <row r="21" spans="1:12" ht="129.75" customHeight="1" thickBot="1">
      <c r="A21" s="37" t="s">
        <v>164</v>
      </c>
      <c r="C21" s="48" t="s">
        <v>132</v>
      </c>
      <c r="D21" s="49"/>
      <c r="E21" s="49"/>
      <c r="F21" s="49"/>
      <c r="G21" s="49"/>
      <c r="H21" s="49"/>
      <c r="I21" s="49"/>
      <c r="J21" s="49"/>
      <c r="K21" s="49"/>
      <c r="L21" s="50"/>
    </row>
    <row r="22" spans="1:12" ht="14.25" customHeight="1">
      <c r="C22" s="35"/>
      <c r="D22" s="33">
        <f>VLOOKUP(D17, 'Ref Data'!$B$2:$C$6, 2, FALSE)</f>
        <v>4</v>
      </c>
      <c r="E22" s="33">
        <f>VLOOKUP(E17, 'Ref Data'!$B$2:$C$6, 2, FALSE)</f>
        <v>4</v>
      </c>
      <c r="F22" s="33">
        <f>VLOOKUP(F17, 'Ref Data'!$B$2:$C$6, 2, FALSE)</f>
        <v>4</v>
      </c>
      <c r="G22" s="33">
        <f>VLOOKUP(G17, 'Ref Data'!$B$2:$C$6, 2, FALSE)</f>
        <v>3</v>
      </c>
      <c r="H22" s="33">
        <f>VLOOKUP(H17, 'Ref Data'!$B$2:$C$6, 2, FALSE)</f>
        <v>4</v>
      </c>
      <c r="I22" s="33">
        <f>VLOOKUP(I17, 'Ref Data'!$B$2:$C$6, 2, FALSE)</f>
        <v>4</v>
      </c>
      <c r="J22" s="33">
        <f>VLOOKUP(J17, 'Ref Data'!$B$2:$C$6, 2, FALSE)</f>
        <v>4</v>
      </c>
      <c r="K22" s="33">
        <f>VLOOKUP(K17, 'Ref Data'!$B$2:$C$6, 2, FALSE)</f>
        <v>4</v>
      </c>
      <c r="L22" s="33">
        <f>VLOOKUP(L17, 'Ref Data'!$B$2:$C$6, 2, FALSE)</f>
        <v>4</v>
      </c>
    </row>
    <row r="23" spans="1:12" ht="18" customHeight="1">
      <c r="D23" s="33" t="str">
        <f>_xlfn.IFNA(VLOOKUP(D19, 'Ref Data'!$B$2:$C$6, 2, FALSE),"")</f>
        <v/>
      </c>
      <c r="E23" s="33" t="str">
        <f>_xlfn.IFNA(VLOOKUP(E19, 'Ref Data'!$B$2:$C$6, 2, FALSE),"")</f>
        <v/>
      </c>
      <c r="F23" s="33" t="str">
        <f>_xlfn.IFNA(VLOOKUP(F19, 'Ref Data'!$B$2:$C$6, 2, FALSE),"")</f>
        <v/>
      </c>
      <c r="G23" s="33" t="str">
        <f>_xlfn.IFNA(VLOOKUP(G19, 'Ref Data'!$B$2:$C$6, 2, FALSE),"")</f>
        <v/>
      </c>
      <c r="H23" s="33" t="str">
        <f>_xlfn.IFNA(VLOOKUP(H19, 'Ref Data'!$B$2:$C$6, 2, FALSE),"")</f>
        <v/>
      </c>
      <c r="I23" s="33" t="str">
        <f>_xlfn.IFNA(VLOOKUP(I19, 'Ref Data'!$B$2:$C$6, 2, FALSE),"")</f>
        <v/>
      </c>
      <c r="J23" s="33" t="str">
        <f>_xlfn.IFNA(VLOOKUP(J19, 'Ref Data'!$B$2:$C$6, 2, FALSE),"")</f>
        <v/>
      </c>
      <c r="K23" s="33" t="str">
        <f>_xlfn.IFNA(VLOOKUP(K19, 'Ref Data'!$B$2:$C$6, 2, FALSE),"")</f>
        <v/>
      </c>
      <c r="L23" s="33" t="str">
        <f>_xlfn.IFNA(VLOOKUP(L19, 'Ref Data'!$B$2:$C$6, 2, FALSE),"")</f>
        <v/>
      </c>
    </row>
  </sheetData>
  <mergeCells count="6">
    <mergeCell ref="D12:E12"/>
    <mergeCell ref="D2:E2"/>
    <mergeCell ref="D4:E4"/>
    <mergeCell ref="D6:E6"/>
    <mergeCell ref="D8:E8"/>
    <mergeCell ref="D10:E10"/>
  </mergeCells>
  <dataValidations count="2">
    <dataValidation type="list" allowBlank="1" showInputMessage="1" showErrorMessage="1" sqref="D19:L19" xr:uid="{5C144FE1-97F3-4089-A800-E0EAE2E8AAD5}">
      <formula1>Expertise_Level</formula1>
    </dataValidation>
    <dataValidation type="list" allowBlank="1" showInputMessage="1" showErrorMessage="1" sqref="D4:E4" xr:uid="{64EAE7A2-FC2A-4312-86F8-D5792BA59917}">
      <formula1>TDM_Roles</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32770-7504-454D-A35B-1699A963BE4E}">
  <sheetPr>
    <tabColor theme="8"/>
  </sheetPr>
  <dimension ref="A1:M23"/>
  <sheetViews>
    <sheetView showGridLines="0" topLeftCell="A18" zoomScale="85" zoomScaleNormal="85" workbookViewId="0">
      <selection activeCell="M19" sqref="M19"/>
    </sheetView>
  </sheetViews>
  <sheetFormatPr baseColWidth="10" defaultColWidth="9.1640625" defaultRowHeight="13"/>
  <cols>
    <col min="1" max="2" width="9.1640625" style="33"/>
    <col min="3" max="3" width="26.1640625" style="33" customWidth="1"/>
    <col min="4" max="12" width="20.5" style="33" customWidth="1"/>
    <col min="13" max="13" width="21.5" style="33" customWidth="1"/>
    <col min="14" max="14" width="12.5" style="33" bestFit="1" customWidth="1"/>
    <col min="15" max="21" width="11.83203125" style="33" customWidth="1"/>
    <col min="22" max="16384" width="9.1640625" style="33"/>
  </cols>
  <sheetData>
    <row r="1" spans="1:13" ht="14" thickBot="1"/>
    <row r="2" spans="1:13" ht="46.5" customHeight="1" thickBot="1">
      <c r="C2" s="34" t="s">
        <v>154</v>
      </c>
      <c r="D2" s="125" t="str">
        <f>'Scrum Master Roles'!D1</f>
        <v>The Scrum Master is accountable for ensuring the agile team is performing optimally to deliver maximum value</v>
      </c>
      <c r="E2" s="126"/>
    </row>
    <row r="3" spans="1:13" ht="7.5" customHeight="1" thickBot="1">
      <c r="C3" s="35"/>
      <c r="D3" s="36"/>
      <c r="E3" s="36"/>
    </row>
    <row r="4" spans="1:13" ht="14" thickBot="1">
      <c r="A4" s="37" t="s">
        <v>155</v>
      </c>
      <c r="C4" s="34" t="s">
        <v>156</v>
      </c>
      <c r="D4" s="131" t="s">
        <v>23</v>
      </c>
      <c r="E4" s="132" t="s">
        <v>28</v>
      </c>
    </row>
    <row r="5" spans="1:13" ht="7.5" customHeight="1" thickBot="1">
      <c r="C5" s="35"/>
    </row>
    <row r="6" spans="1:13" ht="270" customHeight="1" thickBot="1">
      <c r="C6" s="34" t="s">
        <v>157</v>
      </c>
      <c r="D6" s="125" t="str">
        <f>VLOOKUP($D$4, 'Scrum Master Roles'!$C$4:$G$8, 2, FALSE)</f>
        <v>Leads Agile teams through the successful delivery of projects, ensuring adherence to Scrum principles and practices. Responsibilities include facilitating scrum ceromonies whilst acting  as a servant-leader, coaching the team on Agile methodologies, fostering a culture of continuous improvement, and removing impediments to progress.
Collaborates closely with the Product Owner, to prioritise and groom the product backlog to maximize value delivery.
The role also involves monitoring team metrics, identifying areas for optimisation, and promoting collaboration and self-organisation within the team.</v>
      </c>
      <c r="E6" s="126"/>
    </row>
    <row r="7" spans="1:13" ht="7.5" customHeight="1" thickBot="1">
      <c r="C7" s="35"/>
    </row>
    <row r="8" spans="1:13" ht="14" thickBot="1">
      <c r="C8" s="34" t="s">
        <v>158</v>
      </c>
      <c r="D8" s="127" t="str">
        <f>VLOOKUP($D$4, 'Scrum Master Roles'!$C$4:$G$8, 3, FALSE)</f>
        <v>Cross Functional Work</v>
      </c>
      <c r="E8" s="128"/>
    </row>
    <row r="9" spans="1:13" ht="7.5" customHeight="1" thickBot="1">
      <c r="C9" s="35"/>
    </row>
    <row r="10" spans="1:13" ht="14" thickBot="1">
      <c r="C10" s="34" t="s">
        <v>159</v>
      </c>
      <c r="D10" s="127" t="str">
        <f>VLOOKUP($D$4, 'Scrum Master Roles'!$C$4:$G$8, 4, FALSE)</f>
        <v>P3</v>
      </c>
      <c r="E10" s="128"/>
    </row>
    <row r="11" spans="1:13" ht="7.5" customHeight="1" thickBot="1">
      <c r="C11" s="35"/>
    </row>
    <row r="12" spans="1:13" ht="14" thickBot="1">
      <c r="C12" s="34" t="s">
        <v>125</v>
      </c>
      <c r="D12" s="129" t="str">
        <f>VLOOKUP($D$4, 'Scrum Master Roles'!$C$4:$G$8, 5, FALSE)</f>
        <v>L3</v>
      </c>
      <c r="E12" s="130"/>
    </row>
    <row r="13" spans="1:13">
      <c r="C13" s="35"/>
    </row>
    <row r="14" spans="1:13" ht="14" thickBot="1">
      <c r="C14" s="35"/>
    </row>
    <row r="15" spans="1:13" ht="28">
      <c r="C15" s="38" t="s">
        <v>160</v>
      </c>
      <c r="D15" s="39" t="str">
        <f>'Scrum Master Roles'!H3</f>
        <v>Agile and Lean practices</v>
      </c>
      <c r="E15" s="39" t="str">
        <f>'Scrum Master Roles'!I3</f>
        <v>Facilitation Skills</v>
      </c>
      <c r="F15" s="39" t="str">
        <f>'Scrum Master Roles'!J3</f>
        <v>Servant Leadership</v>
      </c>
      <c r="G15" s="39" t="str">
        <f>'Scrum Master Roles'!K3</f>
        <v>Team dynamics and collaboration</v>
      </c>
      <c r="H15" s="39" t="str">
        <f>'Scrum Master Roles'!L3</f>
        <v>Coaching and Mentoring</v>
      </c>
      <c r="I15" s="39" t="str">
        <f>'Scrum Master Roles'!M3</f>
        <v>Problem Solving</v>
      </c>
      <c r="J15" s="39" t="str">
        <f>'Scrum Master Roles'!N3</f>
        <v>Empathy and Emotional Intelligence</v>
      </c>
      <c r="K15" s="39" t="str">
        <f>'Scrum Master Roles'!O3</f>
        <v>Flexibility to Change</v>
      </c>
      <c r="L15" s="39" t="str">
        <f>'Scrum Master Roles'!P3</f>
        <v>Communication Skills</v>
      </c>
      <c r="M15" s="39" t="str">
        <f>'Scrum Master Roles'!Q3</f>
        <v>Continuous Improvement</v>
      </c>
    </row>
    <row r="16" spans="1:13" ht="165.75" customHeight="1">
      <c r="C16" s="41" t="s">
        <v>161</v>
      </c>
      <c r="D16" s="42" t="str">
        <f>IF(VLOOKUP(D15, 'Scrum Master Skills'!$C:$H, 2, FALSE)= 0, "", VLOOKUP(D15, 'Scrum Master Skills'!$C:$H, 2, FALSE))</f>
        <v>Skill in applying Agile and Lean principles, methodologies, and frameworks to optimize project delivery, promote iterative development, enhance efficiency, and maximize value delivery within Agile teams.</v>
      </c>
      <c r="E16" s="42" t="str">
        <f>IF(VLOOKUP(E15, 'Scrum Master Skills'!$C:$H, 2, FALSE)= 0, "", VLOOKUP(E15, 'Scrum Master Skills'!$C:$H, 2, FALSE))</f>
        <v>Skill in guiding Agile ceremonies, fostering collaboration, and facilitating productive discussions to drive team alignment and decision-making.</v>
      </c>
      <c r="F16" s="42" t="str">
        <f>IF(VLOOKUP(F15, 'Scrum Master Skills'!$C:$H, 2, FALSE)= 0, "", VLOOKUP(F15, 'Scrum Master Skills'!$C:$H, 2, FALSE))</f>
        <v>Skill in prioritising team needs, removing obstacles, and empowering individuals to achieve shared goals, fostering a culture of trust, respect, and accountability.</v>
      </c>
      <c r="G16" s="42" t="str">
        <f>IF(VLOOKUP(G15, 'Scrum Master Skills'!$C:$H, 2, FALSE)= 0, "", VLOOKUP(G15, 'Scrum Master Skills'!$C:$H, 2, FALSE))</f>
        <v>Skill in understanding and fostering effective teamwork, building strong relationships, promoting collaboration, and leveraging diverse skills and perspectives to achieve shared objectives within Agile teams.</v>
      </c>
      <c r="H16" s="42" t="str">
        <f>IF(VLOOKUP(H15, 'Scrum Master Skills'!$C:$H, 2, FALSE)= 0, "", VLOOKUP(H15, 'Scrum Master Skills'!$C:$H, 2, FALSE))</f>
        <v>Skilled in guiding team members and stakeholders in Agile principles and practices, providing support, feedback, and encouragement to promote growth and self-organisation.</v>
      </c>
      <c r="I16" s="42" t="str">
        <f>IF(VLOOKUP(I15, 'Scrum Master Skills'!$C:$H, 2, FALSE)= 0, "", VLOOKUP(I15, 'Scrum Master Skills'!$C:$H, 2, FALSE))</f>
        <v>Skill in identifying, analyzing, and resolving obstacles and challenges that impede team progress, employing creative and analytical approaches to drive effective solutions.</v>
      </c>
      <c r="J16" s="42" t="str">
        <f>IF(VLOOKUP(J15, 'Scrum Master Skills'!$C:$H, 2, FALSE)= 0, "", VLOOKUP(J15, 'Scrum Master Skills'!$C:$H, 2, FALSE))</f>
        <v>Skill in understanding and empathizing with team members' perspectives and emotions, fostering strong interpersonal relationships, and navigating conflicts with sensitivity and diplomacy.</v>
      </c>
      <c r="K16" s="42" t="str">
        <f>IF(VLOOKUP(K15, 'Scrum Master Skills'!$C:$H, 2, FALSE)= 0, "", VLOOKUP(K15, 'Scrum Master Skills'!$C:$H, 2, FALSE))</f>
        <v>Skill in embracing change and uncertainty, adjusting Agile processes and practices to suit evolving project requirements and team dynamics, ensuring resilience and responsiveness.</v>
      </c>
      <c r="L16" s="42" t="str">
        <f>IF(VLOOKUP(L15, 'Scrum Master Skills'!$C:$H, 2, FALSE)= 0, "", VLOOKUP(L15, 'Scrum Master Skills'!$C:$H, 2, FALSE))</f>
        <v>Skill in clear, transparent communication with stakeholders, facilitating understanding, alignment, and collaboration, and fostering an environment of open dialogue, active listening, and constructive feedback.</v>
      </c>
      <c r="M16" s="42" t="str">
        <f>IF(VLOOKUP(M15, 'Scrum Master Skills'!$C:$H, 2, FALSE)= 0, "", VLOOKUP(M15, 'Scrum Master Skills'!$C:$H, 2, FALSE))</f>
        <v>Skill in promoting a culture of learning, experimentation, and innovation, driving iterative enhancements to Agile practices and processes to deliver greater value and quality over time.</v>
      </c>
    </row>
    <row r="17" spans="1:13">
      <c r="C17" s="41" t="s">
        <v>162</v>
      </c>
      <c r="D17" s="44" t="str">
        <f>IF(VLOOKUP($D$4, 'Scrum Master Roles'!$C$4:$T$8, MATCH(D15, 'Scrum Master Roles'!$C$3:$T$3, 0), FALSE)= 0, "", VLOOKUP($D$4, 'Scrum Master Roles'!$C$4:$T$8, MATCH(D15, 'Scrum Master Roles'!$C$3:$T$3, 0), FALSE))</f>
        <v>Expert</v>
      </c>
      <c r="E17" s="44" t="str">
        <f>IF(VLOOKUP($D$4, 'Scrum Master Roles'!$C$4:$T$8, MATCH(E15, 'Scrum Master Roles'!$C$3:$T$3, 0), FALSE)= 0, "", VLOOKUP($D$4, 'Scrum Master Roles'!$C$4:$T$8, MATCH(E15, 'Scrum Master Roles'!$C$3:$T$3, 0), FALSE))</f>
        <v>Expert</v>
      </c>
      <c r="F17" s="44" t="str">
        <f>IF(VLOOKUP($D$4, 'Scrum Master Roles'!$C$4:$T$8, MATCH(F15, 'Scrum Master Roles'!$C$3:$T$3, 0), FALSE)= 0, "", VLOOKUP($D$4, 'Scrum Master Roles'!$C$4:$T$8, MATCH(F15, 'Scrum Master Roles'!$C$3:$T$3, 0), FALSE))</f>
        <v>Practitioner</v>
      </c>
      <c r="G17" s="44" t="str">
        <f>IF(VLOOKUP($D$4, 'Scrum Master Roles'!$C$4:$T$8, MATCH(G15, 'Scrum Master Roles'!$C$3:$T$3, 0), FALSE)= 0, "", VLOOKUP($D$4, 'Scrum Master Roles'!$C$4:$T$8, MATCH(G15, 'Scrum Master Roles'!$C$3:$T$3, 0), FALSE))</f>
        <v>Practitioner</v>
      </c>
      <c r="H17" s="44" t="str">
        <f>IF(VLOOKUP($D$4, 'Scrum Master Roles'!$C$4:$T$8, MATCH(H15, 'Scrum Master Roles'!$C$3:$T$3, 0), FALSE)= 0, "", VLOOKUP($D$4, 'Scrum Master Roles'!$C$4:$T$8, MATCH(H15, 'Scrum Master Roles'!$C$3:$T$3, 0), FALSE))</f>
        <v>Working</v>
      </c>
      <c r="I17" s="44" t="str">
        <f>IF(VLOOKUP($D$4, 'Scrum Master Roles'!$C$4:$T$8, MATCH(I15, 'Scrum Master Roles'!$C$3:$T$3, 0), FALSE)= 0, "", VLOOKUP($D$4, 'Scrum Master Roles'!$C$4:$T$8, MATCH(I15, 'Scrum Master Roles'!$C$3:$T$3, 0), FALSE))</f>
        <v>Practitioner</v>
      </c>
      <c r="J17" s="44" t="str">
        <f>IF(VLOOKUP($D$4, 'Scrum Master Roles'!$C$4:$T$8, MATCH(J15, 'Scrum Master Roles'!$C$3:$T$3, 0), FALSE)= 0, "", VLOOKUP($D$4, 'Scrum Master Roles'!$C$4:$T$8, MATCH(J15, 'Scrum Master Roles'!$C$3:$T$3, 0), FALSE))</f>
        <v>Practitioner</v>
      </c>
      <c r="K17" s="44" t="str">
        <f>IF(VLOOKUP($D$4, 'Scrum Master Roles'!$C$4:$T$8, MATCH(K15, 'Scrum Master Roles'!$C$3:$T$3, 0), FALSE)= 0, "", VLOOKUP($D$4, 'Scrum Master Roles'!$C$4:$T$8, MATCH(K15, 'Scrum Master Roles'!$C$3:$T$3, 0), FALSE))</f>
        <v>Practitioner</v>
      </c>
      <c r="L17" s="44" t="str">
        <f>IF(VLOOKUP($D$4, 'Scrum Master Roles'!$C$4:$T$8, MATCH(L15, 'Scrum Master Roles'!$C$3:$T$3, 0), FALSE)= 0, "", VLOOKUP($D$4, 'Scrum Master Roles'!$C$4:$T$8, MATCH(L15, 'Scrum Master Roles'!$C$3:$T$3, 0), FALSE))</f>
        <v>Practitioner</v>
      </c>
      <c r="M17" s="44" t="str">
        <f>IF(VLOOKUP($D$4, 'Scrum Master Roles'!$C$4:$T$8, MATCH(M15, 'Scrum Master Roles'!$C$3:$T$3, 0), FALSE)= 0, "", VLOOKUP($D$4, 'Scrum Master Roles'!$C$4:$T$8, MATCH(M15, 'Scrum Master Roles'!$C$3:$T$3, 0), FALSE))</f>
        <v>Practitioner</v>
      </c>
    </row>
    <row r="18" spans="1:13" ht="235" customHeight="1">
      <c r="C18" s="41" t="s">
        <v>163</v>
      </c>
      <c r="D18" s="42" t="str">
        <f>IF(D17="Not Required","",VLOOKUP(D15,'Scrum Master Skills'!$C:$H,MATCH(D17,'Scrum Master Skills'!$C$3:$H$3,0)))</f>
        <v>Exhibits mastery in Agile and Lean practices, possessing deep expertise in multiple Agile frameworks and Lean methodologies, able to design and implement customized Agile solutions, drive organisational transformation, and deliver exceptional business outcomes through Agile and Lean principles.</v>
      </c>
      <c r="E18" s="42" t="str">
        <f>IF(E17="Not Required","",VLOOKUP(E15,'Scrum Master Skills'!$C:$H,MATCH(E17,'Scrum Master Skills'!$C$3:$H$3,0)))</f>
        <v>Champions a culture of continuous improvement, fostering innovation, experimentation, and learning at both individual and organisational levels, resulting in sustained excellence and competitive advantage</v>
      </c>
      <c r="F18" s="42" t="str">
        <f>IF(F17="Not Required","",VLOOKUP(F15,'Scrum Master Skills'!$C:$H,MATCH(F17,'Scrum Master Skills'!$C$3:$H$3,0)))</f>
        <v>Drives continuous improvement initiatives, experimenting with new ideas, tools, and techniques to optimize Agile processes and deliver greater value</v>
      </c>
      <c r="G18" s="42" t="str">
        <f>IF(G17="Not Required","",VLOOKUP(G15,'Scrum Master Skills'!$C:$H,MATCH(G17,'Scrum Master Skills'!$C$3:$H$3,0)))</f>
        <v>Drives continuous improvement initiatives, experimenting with new ideas, tools, and techniques to optimize Agile processes and deliver greater value</v>
      </c>
      <c r="H18" s="42" t="str">
        <f>IF(H17="Not Required","",VLOOKUP(H15,'Scrum Master Skills'!$C:$H,MATCH(H17,'Scrum Master Skills'!$C$3:$H$3,0)))</f>
        <v>Provides guidance and support to team members on Agile practices, helping them understand and apply Scrum principles effectively</v>
      </c>
      <c r="I18" s="42" t="str">
        <f>IF(I17="Not Required","",VLOOKUP(I15,'Scrum Master Skills'!$C:$H,MATCH(I17,'Scrum Master Skills'!$C$3:$H$3,0)))</f>
        <v>Drives continuous improvement initiatives, experimenting with new ideas, tools, and techniques to optimize Agile processes and deliver greater value</v>
      </c>
      <c r="J18" s="42" t="str">
        <f>IF(J17="Not Required","",VLOOKUP(J15,'Scrum Master Skills'!$C:$H,MATCH(J17,'Scrum Master Skills'!$C$3:$H$3,0)))</f>
        <v>Drives continuous improvement initiatives, experimenting with new ideas, tools, and techniques to optimize Agile processes and deliver greater value</v>
      </c>
      <c r="K18" s="42" t="str">
        <f>IF(K17="Not Required","",VLOOKUP(K15,'Scrum Master Skills'!$C:$H,MATCH(K17,'Scrum Master Skills'!$C$3:$H$3,0)))</f>
        <v>Drives continuous improvement initiatives, experimenting with new ideas, tools, and techniques to optimize Agile processes and deliver greater value</v>
      </c>
      <c r="L18" s="42" t="str">
        <f>IF(L17="Not Required","",VLOOKUP(L15,'Scrum Master Skills'!$C:$H,MATCH(L17,'Scrum Master Skills'!$C$3:$H$3,0)))</f>
        <v>Facilitates open communication within the team, encouraging active listening, constructive feedback, and transparent information sharing</v>
      </c>
      <c r="M18" s="42" t="str">
        <f>IF(M17="Not Required","",VLOOKUP(M15,'Scrum Master Skills'!$C:$H,MATCH(M17,'Scrum Master Skills'!$C$3:$H$3,0)))</f>
        <v>Drives continuous improvement initiatives, experimenting with new ideas, tools, and techniques to optimize Agile processes and deliver greater value</v>
      </c>
    </row>
    <row r="19" spans="1:13">
      <c r="A19" s="37" t="s">
        <v>164</v>
      </c>
      <c r="C19" s="41" t="s">
        <v>165</v>
      </c>
      <c r="D19" s="46"/>
      <c r="E19" s="46"/>
      <c r="F19" s="46"/>
      <c r="G19" s="46"/>
      <c r="H19" s="46"/>
      <c r="I19" s="46"/>
      <c r="J19" s="46"/>
      <c r="K19" s="46"/>
      <c r="L19" s="47"/>
      <c r="M19" s="47"/>
    </row>
    <row r="20" spans="1:13" ht="248.5" customHeight="1">
      <c r="C20" s="41" t="s">
        <v>131</v>
      </c>
      <c r="D20" s="42" t="e">
        <f>IF(D19="Not Required","",VLOOKUP(D15,'Scrum Master Skills'!$C:$H,MATCH(D19,'Scrum Master Skills'!$C$3:$H$3,0)))</f>
        <v>#N/A</v>
      </c>
      <c r="E20" s="42" t="e">
        <f>IF(E19="Not Required","",VLOOKUP(E15,'Scrum Master Skills'!$C:$H,MATCH(E19,'Scrum Master Skills'!$C$3:$H$3,0)))</f>
        <v>#N/A</v>
      </c>
      <c r="F20" s="42" t="e">
        <f>IF(F19="Not Required","",VLOOKUP(F15,'Scrum Master Skills'!$C:$H,MATCH(F19,'Scrum Master Skills'!$C$3:$H$3,0)))</f>
        <v>#N/A</v>
      </c>
      <c r="G20" s="42" t="e">
        <f>IF(G19="Not Required","",VLOOKUP(G15,'Scrum Master Skills'!$C:$H,MATCH(G19,'Scrum Master Skills'!$C$3:$H$3,0)))</f>
        <v>#N/A</v>
      </c>
      <c r="H20" s="42" t="e">
        <f>IF(H19="Not Required","",VLOOKUP(H15,'Scrum Master Skills'!$C:$H,MATCH(H19,'Scrum Master Skills'!$C$3:$H$3,0)))</f>
        <v>#N/A</v>
      </c>
      <c r="I20" s="42" t="e">
        <f>IF(I19="Not Required","",VLOOKUP(I15,'Scrum Master Skills'!$C:$H,MATCH(I19,'Scrum Master Skills'!$C$3:$H$3,0)))</f>
        <v>#N/A</v>
      </c>
      <c r="J20" s="42" t="e">
        <f>IF(J19="Not Required","",VLOOKUP(J15,'Scrum Master Skills'!$C:$H,MATCH(J19,'Scrum Master Skills'!$C$3:$H$3,0)))</f>
        <v>#N/A</v>
      </c>
      <c r="K20" s="42" t="e">
        <f>IF(K19="Not Required","",VLOOKUP(K15,'Scrum Master Skills'!$C:$H,MATCH(K19,'Scrum Master Skills'!$C$3:$H$3,0)))</f>
        <v>#N/A</v>
      </c>
      <c r="L20" s="42" t="e">
        <f>IF(L19="Not Required","",VLOOKUP(L15,'Scrum Master Skills'!$C:$H,MATCH(L19,'Scrum Master Skills'!$C$3:$H$3,0)))</f>
        <v>#N/A</v>
      </c>
      <c r="M20" s="42" t="e">
        <f>IF(M19="Not Required","",VLOOKUP(M15,'Scrum Master Skills'!$C:$H,MATCH(M19,'Scrum Master Skills'!$C$3:$H$3,0)))</f>
        <v>#N/A</v>
      </c>
    </row>
    <row r="21" spans="1:13" ht="129.75" customHeight="1" thickBot="1">
      <c r="A21" s="37" t="s">
        <v>164</v>
      </c>
      <c r="C21" s="48" t="s">
        <v>132</v>
      </c>
      <c r="D21" s="49"/>
      <c r="E21" s="49"/>
      <c r="F21" s="49"/>
      <c r="G21" s="49"/>
      <c r="H21" s="49"/>
      <c r="I21" s="49"/>
      <c r="J21" s="49"/>
      <c r="K21" s="49"/>
      <c r="L21" s="50"/>
      <c r="M21" s="50"/>
    </row>
    <row r="22" spans="1:13" ht="4" customHeight="1">
      <c r="C22" s="35"/>
      <c r="D22" s="33">
        <f>VLOOKUP(D17, 'Ref Data'!$B$2:$C$6, 2, FALSE)</f>
        <v>4</v>
      </c>
      <c r="E22" s="33">
        <f>VLOOKUP(E17, 'Ref Data'!$B$2:$C$6, 2, FALSE)</f>
        <v>4</v>
      </c>
      <c r="F22" s="33">
        <f>VLOOKUP(F17, 'Ref Data'!$B$2:$C$6, 2, FALSE)</f>
        <v>3</v>
      </c>
      <c r="G22" s="33">
        <f>VLOOKUP(G17, 'Ref Data'!$B$2:$C$6, 2, FALSE)</f>
        <v>3</v>
      </c>
      <c r="H22" s="33">
        <f>VLOOKUP(H17, 'Ref Data'!$B$2:$C$6, 2, FALSE)</f>
        <v>2</v>
      </c>
      <c r="I22" s="33">
        <f>VLOOKUP(I17, 'Ref Data'!$B$2:$C$6, 2, FALSE)</f>
        <v>3</v>
      </c>
      <c r="J22" s="33">
        <f>VLOOKUP(J17, 'Ref Data'!$B$2:$C$6, 2, FALSE)</f>
        <v>3</v>
      </c>
      <c r="K22" s="33">
        <f>VLOOKUP(K17, 'Ref Data'!$B$2:$C$6, 2, FALSE)</f>
        <v>3</v>
      </c>
      <c r="L22" s="33">
        <f>VLOOKUP(L17, 'Ref Data'!$B$2:$C$6, 2, FALSE)</f>
        <v>3</v>
      </c>
    </row>
    <row r="23" spans="1:13" ht="4" customHeight="1">
      <c r="D23" s="33" t="str">
        <f>_xlfn.IFNA(VLOOKUP(D19, 'Ref Data'!$B$2:$C$6, 2, FALSE),"")</f>
        <v/>
      </c>
      <c r="E23" s="33" t="str">
        <f>_xlfn.IFNA(VLOOKUP(E19, 'Ref Data'!$B$2:$C$6, 2, FALSE),"")</f>
        <v/>
      </c>
      <c r="F23" s="33" t="str">
        <f>_xlfn.IFNA(VLOOKUP(F19, 'Ref Data'!$B$2:$C$6, 2, FALSE),"")</f>
        <v/>
      </c>
      <c r="G23" s="33" t="str">
        <f>_xlfn.IFNA(VLOOKUP(G19, 'Ref Data'!$B$2:$C$6, 2, FALSE),"")</f>
        <v/>
      </c>
      <c r="H23" s="33" t="str">
        <f>_xlfn.IFNA(VLOOKUP(H19, 'Ref Data'!$B$2:$C$6, 2, FALSE),"")</f>
        <v/>
      </c>
      <c r="I23" s="33" t="str">
        <f>_xlfn.IFNA(VLOOKUP(I19, 'Ref Data'!$B$2:$C$6, 2, FALSE),"")</f>
        <v/>
      </c>
      <c r="J23" s="33" t="str">
        <f>_xlfn.IFNA(VLOOKUP(J19, 'Ref Data'!$B$2:$C$6, 2, FALSE),"")</f>
        <v/>
      </c>
      <c r="K23" s="33" t="str">
        <f>_xlfn.IFNA(VLOOKUP(K19, 'Ref Data'!$B$2:$C$6, 2, FALSE),"")</f>
        <v/>
      </c>
      <c r="L23" s="33" t="str">
        <f>_xlfn.IFNA(VLOOKUP(L19, 'Ref Data'!$B$2:$C$6, 2, FALSE),"")</f>
        <v/>
      </c>
    </row>
  </sheetData>
  <mergeCells count="6">
    <mergeCell ref="D12:E12"/>
    <mergeCell ref="D2:E2"/>
    <mergeCell ref="D4:E4"/>
    <mergeCell ref="D6:E6"/>
    <mergeCell ref="D8:E8"/>
    <mergeCell ref="D10:E10"/>
  </mergeCells>
  <dataValidations count="1">
    <dataValidation type="list" allowBlank="1" showInputMessage="1" showErrorMessage="1" sqref="D19:M19" xr:uid="{8747E0BB-5B8F-4205-B5D0-A1500541B0C1}">
      <formula1>Expertise_Level</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2E017F4-E3A9-454C-83B2-9F86E09C853C}">
          <x14:formula1>
            <xm:f>'Scrum Master Roles'!$C$4:$C$7</xm:f>
          </x14:formula1>
          <xm:sqref>D4:E4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9"/>
  <sheetViews>
    <sheetView topLeftCell="B11" workbookViewId="0">
      <selection activeCell="F5" sqref="F5"/>
    </sheetView>
  </sheetViews>
  <sheetFormatPr baseColWidth="10" defaultColWidth="8.83203125" defaultRowHeight="15"/>
  <cols>
    <col min="1" max="1" width="2.5" style="9" customWidth="1"/>
    <col min="2" max="2" width="27.83203125" style="9" customWidth="1"/>
    <col min="3" max="3" width="28.5" style="9" bestFit="1" customWidth="1"/>
    <col min="4" max="9" width="25.83203125" style="9" customWidth="1"/>
    <col min="10" max="16384" width="8.83203125" style="9"/>
  </cols>
  <sheetData>
    <row r="1" spans="2:9" ht="16" thickBot="1"/>
    <row r="2" spans="2:9" ht="16" thickBot="1">
      <c r="B2" s="10"/>
      <c r="C2" s="10"/>
      <c r="D2" s="133" t="s">
        <v>169</v>
      </c>
      <c r="E2" s="134"/>
      <c r="F2" s="134"/>
      <c r="G2" s="134"/>
      <c r="H2" s="134"/>
      <c r="I2" s="135"/>
    </row>
    <row r="3" spans="2:9" ht="16" thickBot="1">
      <c r="B3" s="10"/>
      <c r="C3" s="10"/>
      <c r="D3" s="133" t="s">
        <v>170</v>
      </c>
      <c r="E3" s="134"/>
      <c r="F3" s="135"/>
      <c r="G3" s="133" t="s">
        <v>171</v>
      </c>
      <c r="H3" s="134"/>
      <c r="I3" s="135"/>
    </row>
    <row r="4" spans="2:9">
      <c r="B4" s="3" t="s">
        <v>172</v>
      </c>
      <c r="C4" s="4" t="s">
        <v>128</v>
      </c>
      <c r="D4" s="4" t="s">
        <v>136</v>
      </c>
      <c r="E4" s="4" t="s">
        <v>134</v>
      </c>
      <c r="F4" s="4" t="s">
        <v>152</v>
      </c>
      <c r="G4" s="11" t="s">
        <v>126</v>
      </c>
      <c r="H4" s="11" t="s">
        <v>143</v>
      </c>
      <c r="I4" s="5" t="s">
        <v>173</v>
      </c>
    </row>
    <row r="5" spans="2:9" ht="128">
      <c r="B5" s="12" t="s">
        <v>127</v>
      </c>
      <c r="C5" s="1" t="s">
        <v>133</v>
      </c>
      <c r="D5" s="1" t="s">
        <v>174</v>
      </c>
      <c r="E5" s="1" t="s">
        <v>175</v>
      </c>
      <c r="F5" s="1" t="s">
        <v>176</v>
      </c>
      <c r="G5" s="1" t="s">
        <v>177</v>
      </c>
      <c r="H5" s="1" t="s">
        <v>178</v>
      </c>
      <c r="I5" s="2" t="s">
        <v>179</v>
      </c>
    </row>
    <row r="6" spans="2:9" ht="176">
      <c r="B6" s="12" t="s">
        <v>127</v>
      </c>
      <c r="C6" s="6" t="s">
        <v>135</v>
      </c>
      <c r="D6" s="1" t="s">
        <v>180</v>
      </c>
      <c r="E6" s="1" t="s">
        <v>181</v>
      </c>
      <c r="F6" s="1" t="s">
        <v>182</v>
      </c>
      <c r="G6" s="1" t="s">
        <v>183</v>
      </c>
      <c r="H6" s="1" t="s">
        <v>184</v>
      </c>
      <c r="I6" s="2" t="s">
        <v>185</v>
      </c>
    </row>
    <row r="7" spans="2:9" ht="128">
      <c r="B7" s="12" t="s">
        <v>127</v>
      </c>
      <c r="C7" s="6" t="s">
        <v>137</v>
      </c>
      <c r="D7" s="1" t="s">
        <v>186</v>
      </c>
      <c r="E7" s="1" t="s">
        <v>187</v>
      </c>
      <c r="F7" s="1" t="s">
        <v>188</v>
      </c>
      <c r="G7" s="1" t="s">
        <v>189</v>
      </c>
      <c r="H7" s="1" t="s">
        <v>190</v>
      </c>
      <c r="I7" s="2" t="s">
        <v>191</v>
      </c>
    </row>
    <row r="8" spans="2:9" ht="112">
      <c r="B8" s="12" t="s">
        <v>138</v>
      </c>
      <c r="C8" s="6" t="s">
        <v>139</v>
      </c>
      <c r="D8" s="1" t="s">
        <v>192</v>
      </c>
      <c r="E8" s="1" t="s">
        <v>193</v>
      </c>
      <c r="F8" s="1" t="s">
        <v>194</v>
      </c>
      <c r="G8" s="1" t="s">
        <v>195</v>
      </c>
      <c r="H8" s="1" t="s">
        <v>196</v>
      </c>
      <c r="I8" s="2" t="s">
        <v>197</v>
      </c>
    </row>
    <row r="9" spans="2:9" ht="96">
      <c r="B9" s="12" t="s">
        <v>138</v>
      </c>
      <c r="C9" s="6" t="s">
        <v>140</v>
      </c>
      <c r="D9" s="1" t="s">
        <v>198</v>
      </c>
      <c r="E9" s="1" t="s">
        <v>199</v>
      </c>
      <c r="F9" s="1" t="s">
        <v>199</v>
      </c>
      <c r="G9" s="1" t="s">
        <v>200</v>
      </c>
      <c r="H9" s="1" t="s">
        <v>201</v>
      </c>
      <c r="I9" s="2" t="s">
        <v>202</v>
      </c>
    </row>
    <row r="10" spans="2:9" ht="176">
      <c r="B10" s="12" t="s">
        <v>138</v>
      </c>
      <c r="C10" s="6" t="s">
        <v>141</v>
      </c>
      <c r="D10" s="1" t="s">
        <v>203</v>
      </c>
      <c r="E10" s="1" t="s">
        <v>204</v>
      </c>
      <c r="F10" s="1" t="s">
        <v>205</v>
      </c>
      <c r="G10" s="1" t="s">
        <v>206</v>
      </c>
      <c r="H10" s="1" t="s">
        <v>207</v>
      </c>
      <c r="I10" s="2" t="s">
        <v>208</v>
      </c>
    </row>
    <row r="11" spans="2:9" ht="128">
      <c r="B11" s="12" t="s">
        <v>138</v>
      </c>
      <c r="C11" s="6" t="s">
        <v>142</v>
      </c>
      <c r="D11" s="1" t="s">
        <v>209</v>
      </c>
      <c r="E11" s="1" t="s">
        <v>210</v>
      </c>
      <c r="F11" s="1" t="s">
        <v>211</v>
      </c>
      <c r="G11" s="1" t="s">
        <v>212</v>
      </c>
      <c r="H11" s="1" t="s">
        <v>213</v>
      </c>
      <c r="I11" s="2" t="s">
        <v>214</v>
      </c>
    </row>
    <row r="12" spans="2:9" ht="80">
      <c r="B12" s="12" t="s">
        <v>138</v>
      </c>
      <c r="C12" s="6" t="s">
        <v>144</v>
      </c>
      <c r="D12" s="1" t="s">
        <v>215</v>
      </c>
      <c r="E12" s="1" t="s">
        <v>216</v>
      </c>
      <c r="F12" s="1" t="s">
        <v>217</v>
      </c>
      <c r="G12" s="1" t="s">
        <v>218</v>
      </c>
      <c r="H12" s="1" t="s">
        <v>219</v>
      </c>
      <c r="I12" s="2" t="s">
        <v>220</v>
      </c>
    </row>
    <row r="13" spans="2:9" ht="128">
      <c r="B13" s="12" t="s">
        <v>138</v>
      </c>
      <c r="C13" s="6" t="s">
        <v>145</v>
      </c>
      <c r="D13" s="1" t="s">
        <v>221</v>
      </c>
      <c r="E13" s="1" t="s">
        <v>199</v>
      </c>
      <c r="F13" s="1" t="s">
        <v>222</v>
      </c>
      <c r="G13" s="1" t="s">
        <v>223</v>
      </c>
      <c r="H13" s="1" t="s">
        <v>224</v>
      </c>
      <c r="I13" s="2" t="s">
        <v>225</v>
      </c>
    </row>
    <row r="14" spans="2:9" ht="256">
      <c r="B14" s="12" t="s">
        <v>138</v>
      </c>
      <c r="C14" s="6" t="s">
        <v>146</v>
      </c>
      <c r="D14" s="1" t="s">
        <v>226</v>
      </c>
      <c r="E14" s="1" t="s">
        <v>227</v>
      </c>
      <c r="F14" s="1" t="s">
        <v>228</v>
      </c>
      <c r="G14" s="1" t="s">
        <v>229</v>
      </c>
      <c r="H14" s="1" t="s">
        <v>230</v>
      </c>
      <c r="I14" s="2" t="s">
        <v>231</v>
      </c>
    </row>
    <row r="15" spans="2:9" ht="217.5" customHeight="1">
      <c r="B15" s="12" t="s">
        <v>147</v>
      </c>
      <c r="C15" s="6" t="s">
        <v>232</v>
      </c>
      <c r="D15" s="1" t="s">
        <v>233</v>
      </c>
      <c r="E15" s="1" t="s">
        <v>234</v>
      </c>
      <c r="F15" s="1" t="s">
        <v>235</v>
      </c>
      <c r="G15" s="1" t="s">
        <v>236</v>
      </c>
      <c r="H15" s="1" t="s">
        <v>237</v>
      </c>
      <c r="I15" s="2" t="s">
        <v>238</v>
      </c>
    </row>
    <row r="16" spans="2:9" ht="144">
      <c r="B16" s="12" t="s">
        <v>147</v>
      </c>
      <c r="C16" s="6" t="s">
        <v>149</v>
      </c>
      <c r="D16" s="1" t="s">
        <v>239</v>
      </c>
      <c r="E16" s="1" t="s">
        <v>240</v>
      </c>
      <c r="F16" s="1" t="s">
        <v>241</v>
      </c>
      <c r="G16" s="1" t="s">
        <v>242</v>
      </c>
      <c r="H16" s="1" t="s">
        <v>243</v>
      </c>
      <c r="I16" s="2" t="s">
        <v>244</v>
      </c>
    </row>
    <row r="17" spans="2:9" ht="128">
      <c r="B17" s="12" t="s">
        <v>147</v>
      </c>
      <c r="C17" s="6" t="s">
        <v>150</v>
      </c>
      <c r="D17" s="1" t="s">
        <v>245</v>
      </c>
      <c r="E17" s="1" t="s">
        <v>246</v>
      </c>
      <c r="F17" s="1" t="s">
        <v>247</v>
      </c>
      <c r="G17" s="1" t="s">
        <v>248</v>
      </c>
      <c r="H17" s="1" t="s">
        <v>249</v>
      </c>
      <c r="I17" s="2" t="s">
        <v>250</v>
      </c>
    </row>
    <row r="18" spans="2:9" ht="160">
      <c r="B18" s="12" t="s">
        <v>147</v>
      </c>
      <c r="C18" s="6" t="s">
        <v>151</v>
      </c>
      <c r="D18" s="1" t="s">
        <v>174</v>
      </c>
      <c r="E18" s="1" t="s">
        <v>174</v>
      </c>
      <c r="F18" s="1" t="s">
        <v>251</v>
      </c>
      <c r="G18" s="1" t="s">
        <v>252</v>
      </c>
      <c r="H18" s="1" t="s">
        <v>253</v>
      </c>
      <c r="I18" s="2" t="s">
        <v>254</v>
      </c>
    </row>
    <row r="19" spans="2:9" ht="145" thickBot="1">
      <c r="B19" s="13" t="s">
        <v>147</v>
      </c>
      <c r="C19" s="7" t="s">
        <v>153</v>
      </c>
      <c r="D19" s="8" t="s">
        <v>255</v>
      </c>
      <c r="E19" s="8" t="s">
        <v>256</v>
      </c>
      <c r="F19" s="8" t="s">
        <v>257</v>
      </c>
      <c r="G19" s="8" t="s">
        <v>258</v>
      </c>
      <c r="H19" s="8" t="s">
        <v>259</v>
      </c>
      <c r="I19" s="14" t="s">
        <v>260</v>
      </c>
    </row>
  </sheetData>
  <mergeCells count="3">
    <mergeCell ref="D2:I2"/>
    <mergeCell ref="D3:F3"/>
    <mergeCell ref="G3:I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H13"/>
  <sheetViews>
    <sheetView topLeftCell="A12" workbookViewId="0">
      <selection activeCell="H13" sqref="H13"/>
    </sheetView>
  </sheetViews>
  <sheetFormatPr baseColWidth="10" defaultColWidth="8.83203125" defaultRowHeight="15"/>
  <cols>
    <col min="1" max="2" width="8.83203125" style="22"/>
    <col min="3" max="3" width="33.83203125" style="22" bestFit="1" customWidth="1"/>
    <col min="4" max="4" width="33.83203125" style="22" customWidth="1"/>
    <col min="5" max="8" width="31.5" style="22" customWidth="1"/>
    <col min="9" max="16384" width="8.83203125" style="22"/>
  </cols>
  <sheetData>
    <row r="1" spans="3:8" ht="16" thickBot="1"/>
    <row r="2" spans="3:8" ht="16" thickBot="1">
      <c r="C2" s="23"/>
      <c r="D2" s="23"/>
      <c r="E2" s="136" t="s">
        <v>169</v>
      </c>
      <c r="F2" s="137"/>
      <c r="G2" s="137"/>
      <c r="H2" s="138"/>
    </row>
    <row r="3" spans="3:8">
      <c r="C3" s="24" t="s">
        <v>261</v>
      </c>
      <c r="D3" s="25" t="s">
        <v>161</v>
      </c>
      <c r="E3" s="25" t="s">
        <v>117</v>
      </c>
      <c r="F3" s="25" t="s">
        <v>119</v>
      </c>
      <c r="G3" s="25" t="s">
        <v>121</v>
      </c>
      <c r="H3" s="26" t="s">
        <v>123</v>
      </c>
    </row>
    <row r="4" spans="3:8" ht="112">
      <c r="C4" s="27" t="s">
        <v>262</v>
      </c>
      <c r="D4" s="28" t="s">
        <v>263</v>
      </c>
      <c r="E4" s="28" t="s">
        <v>264</v>
      </c>
      <c r="F4" s="28" t="s">
        <v>265</v>
      </c>
      <c r="G4" s="28" t="s">
        <v>266</v>
      </c>
      <c r="H4" s="29" t="s">
        <v>267</v>
      </c>
    </row>
    <row r="5" spans="3:8" ht="144">
      <c r="C5" s="27" t="s">
        <v>268</v>
      </c>
      <c r="D5" s="28" t="s">
        <v>269</v>
      </c>
      <c r="E5" s="28" t="s">
        <v>270</v>
      </c>
      <c r="F5" s="28" t="s">
        <v>271</v>
      </c>
      <c r="G5" s="28" t="s">
        <v>272</v>
      </c>
      <c r="H5" s="29" t="s">
        <v>273</v>
      </c>
    </row>
    <row r="6" spans="3:8" ht="112">
      <c r="C6" s="27" t="s">
        <v>274</v>
      </c>
      <c r="D6" s="28" t="s">
        <v>275</v>
      </c>
      <c r="E6" s="28" t="s">
        <v>276</v>
      </c>
      <c r="F6" s="28" t="s">
        <v>277</v>
      </c>
      <c r="G6" s="28" t="s">
        <v>278</v>
      </c>
      <c r="H6" s="29" t="s">
        <v>279</v>
      </c>
    </row>
    <row r="7" spans="3:8" ht="192">
      <c r="C7" s="27" t="s">
        <v>280</v>
      </c>
      <c r="D7" s="28" t="s">
        <v>281</v>
      </c>
      <c r="E7" s="28" t="s">
        <v>282</v>
      </c>
      <c r="F7" s="28" t="s">
        <v>283</v>
      </c>
      <c r="G7" s="28" t="s">
        <v>284</v>
      </c>
      <c r="H7" s="29" t="s">
        <v>285</v>
      </c>
    </row>
    <row r="8" spans="3:8" ht="144">
      <c r="C8" s="27" t="s">
        <v>286</v>
      </c>
      <c r="D8" s="28" t="s">
        <v>287</v>
      </c>
      <c r="E8" s="28" t="s">
        <v>288</v>
      </c>
      <c r="F8" s="28" t="s">
        <v>289</v>
      </c>
      <c r="G8" s="28" t="s">
        <v>290</v>
      </c>
      <c r="H8" s="29" t="s">
        <v>291</v>
      </c>
    </row>
    <row r="9" spans="3:8" ht="80">
      <c r="C9" s="27" t="s">
        <v>292</v>
      </c>
      <c r="D9" s="28" t="s">
        <v>293</v>
      </c>
      <c r="E9" s="28" t="s">
        <v>294</v>
      </c>
      <c r="F9" s="28" t="s">
        <v>295</v>
      </c>
      <c r="G9" s="28" t="s">
        <v>296</v>
      </c>
      <c r="H9" s="29" t="s">
        <v>297</v>
      </c>
    </row>
    <row r="10" spans="3:8" ht="172.5" customHeight="1">
      <c r="C10" s="27" t="s">
        <v>298</v>
      </c>
      <c r="D10" s="28" t="s">
        <v>299</v>
      </c>
      <c r="E10" s="28" t="s">
        <v>300</v>
      </c>
      <c r="F10" s="28" t="s">
        <v>301</v>
      </c>
      <c r="G10" s="28" t="s">
        <v>302</v>
      </c>
      <c r="H10" s="29" t="s">
        <v>303</v>
      </c>
    </row>
    <row r="11" spans="3:8" ht="304">
      <c r="C11" s="27" t="s">
        <v>304</v>
      </c>
      <c r="D11" s="28" t="s">
        <v>305</v>
      </c>
      <c r="E11" s="28" t="s">
        <v>306</v>
      </c>
      <c r="F11" s="28" t="s">
        <v>307</v>
      </c>
      <c r="G11" s="28" t="s">
        <v>308</v>
      </c>
      <c r="H11" s="29" t="s">
        <v>309</v>
      </c>
    </row>
    <row r="12" spans="3:8" ht="144">
      <c r="C12" s="27" t="s">
        <v>310</v>
      </c>
      <c r="D12" s="28" t="s">
        <v>311</v>
      </c>
      <c r="E12" s="28" t="s">
        <v>312</v>
      </c>
      <c r="F12" s="28" t="s">
        <v>313</v>
      </c>
      <c r="G12" s="28" t="s">
        <v>314</v>
      </c>
      <c r="H12" s="29" t="s">
        <v>315</v>
      </c>
    </row>
    <row r="13" spans="3:8" ht="193" thickBot="1">
      <c r="C13" s="30" t="s">
        <v>316</v>
      </c>
      <c r="D13" s="31" t="s">
        <v>317</v>
      </c>
      <c r="E13" s="31" t="s">
        <v>318</v>
      </c>
      <c r="F13" s="31" t="s">
        <v>319</v>
      </c>
      <c r="G13" s="31" t="s">
        <v>320</v>
      </c>
      <c r="H13" s="32" t="s">
        <v>321</v>
      </c>
    </row>
  </sheetData>
  <mergeCells count="1">
    <mergeCell ref="E2:H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A11D-3A58-4FC1-86ED-28550BCC372E}">
  <dimension ref="C1:S9"/>
  <sheetViews>
    <sheetView zoomScale="98" zoomScaleNormal="98" workbookViewId="0">
      <pane ySplit="3" topLeftCell="A6" activePane="bottomLeft" state="frozen"/>
      <selection activeCell="C1" sqref="C1"/>
      <selection pane="bottomLeft" activeCell="G7" sqref="G7"/>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19" width="14.5" style="9" customWidth="1"/>
    <col min="20" max="16384" width="8.83203125" style="9"/>
  </cols>
  <sheetData>
    <row r="1" spans="3:19" ht="112">
      <c r="C1" s="10" t="s">
        <v>154</v>
      </c>
      <c r="D1" s="15" t="s">
        <v>322</v>
      </c>
    </row>
    <row r="2" spans="3:19">
      <c r="H2" s="9" t="s">
        <v>323</v>
      </c>
      <c r="I2" s="9" t="s">
        <v>324</v>
      </c>
      <c r="J2" s="9" t="s">
        <v>325</v>
      </c>
      <c r="K2" s="9" t="s">
        <v>326</v>
      </c>
      <c r="L2" s="9" t="s">
        <v>327</v>
      </c>
      <c r="M2" s="9" t="s">
        <v>328</v>
      </c>
      <c r="N2" s="9" t="s">
        <v>329</v>
      </c>
      <c r="O2" s="9" t="s">
        <v>330</v>
      </c>
      <c r="P2" s="9" t="s">
        <v>331</v>
      </c>
      <c r="Q2" s="9" t="s">
        <v>332</v>
      </c>
      <c r="R2" s="9" t="s">
        <v>333</v>
      </c>
      <c r="S2" s="9" t="s">
        <v>334</v>
      </c>
    </row>
    <row r="3" spans="3:19" ht="48">
      <c r="C3" s="10" t="s">
        <v>335</v>
      </c>
      <c r="D3" s="10" t="s">
        <v>161</v>
      </c>
      <c r="E3" s="10" t="s">
        <v>43</v>
      </c>
      <c r="F3" s="10" t="s">
        <v>159</v>
      </c>
      <c r="G3" s="10" t="s">
        <v>125</v>
      </c>
      <c r="H3" s="15" t="s">
        <v>262</v>
      </c>
      <c r="I3" s="15" t="s">
        <v>268</v>
      </c>
      <c r="J3" s="15" t="s">
        <v>274</v>
      </c>
      <c r="K3" s="15" t="s">
        <v>280</v>
      </c>
      <c r="L3" s="15" t="s">
        <v>286</v>
      </c>
      <c r="M3" s="15" t="s">
        <v>292</v>
      </c>
      <c r="N3" s="15" t="s">
        <v>298</v>
      </c>
      <c r="O3" s="15" t="s">
        <v>304</v>
      </c>
      <c r="P3" s="15" t="s">
        <v>310</v>
      </c>
      <c r="Q3" s="15" t="s">
        <v>316</v>
      </c>
      <c r="R3" s="15"/>
      <c r="S3" s="15"/>
    </row>
    <row r="4" spans="3:19" ht="144">
      <c r="C4" s="18" t="s">
        <v>37</v>
      </c>
      <c r="D4" s="18" t="s">
        <v>336</v>
      </c>
      <c r="E4" s="18" t="s">
        <v>44</v>
      </c>
      <c r="F4" s="9" t="s">
        <v>337</v>
      </c>
      <c r="G4" s="18" t="s">
        <v>136</v>
      </c>
      <c r="H4" s="9" t="s">
        <v>117</v>
      </c>
      <c r="I4" s="9" t="s">
        <v>117</v>
      </c>
      <c r="J4" s="9" t="s">
        <v>117</v>
      </c>
      <c r="K4" s="9" t="s">
        <v>119</v>
      </c>
      <c r="L4" s="9" t="s">
        <v>117</v>
      </c>
      <c r="M4" s="9" t="s">
        <v>117</v>
      </c>
      <c r="N4" s="9" t="s">
        <v>117</v>
      </c>
      <c r="O4" s="9" t="s">
        <v>167</v>
      </c>
      <c r="P4" s="9" t="s">
        <v>167</v>
      </c>
      <c r="Q4" s="9" t="s">
        <v>167</v>
      </c>
    </row>
    <row r="5" spans="3:19" ht="144">
      <c r="C5" s="18" t="s">
        <v>38</v>
      </c>
      <c r="D5" s="18" t="s">
        <v>338</v>
      </c>
      <c r="E5" s="18" t="s">
        <v>44</v>
      </c>
      <c r="F5" s="9" t="s">
        <v>339</v>
      </c>
      <c r="G5" s="18" t="s">
        <v>134</v>
      </c>
      <c r="H5" s="9" t="s">
        <v>117</v>
      </c>
      <c r="I5" s="9" t="s">
        <v>119</v>
      </c>
      <c r="J5" s="9" t="s">
        <v>119</v>
      </c>
      <c r="K5" s="9" t="s">
        <v>119</v>
      </c>
      <c r="L5" s="9" t="s">
        <v>119</v>
      </c>
      <c r="M5" s="9" t="s">
        <v>119</v>
      </c>
      <c r="N5" s="9" t="s">
        <v>119</v>
      </c>
      <c r="O5" s="9" t="s">
        <v>117</v>
      </c>
      <c r="P5" s="9" t="s">
        <v>117</v>
      </c>
      <c r="Q5" s="9" t="s">
        <v>167</v>
      </c>
    </row>
    <row r="6" spans="3:19" ht="144">
      <c r="C6" s="18" t="s">
        <v>39</v>
      </c>
      <c r="D6" s="18" t="s">
        <v>340</v>
      </c>
      <c r="E6" s="18" t="s">
        <v>45</v>
      </c>
      <c r="F6" s="9" t="s">
        <v>341</v>
      </c>
      <c r="G6" s="18" t="s">
        <v>152</v>
      </c>
      <c r="H6" s="9" t="s">
        <v>119</v>
      </c>
      <c r="I6" s="9" t="s">
        <v>121</v>
      </c>
      <c r="J6" s="9" t="s">
        <v>121</v>
      </c>
      <c r="K6" s="9" t="s">
        <v>121</v>
      </c>
      <c r="L6" s="9" t="s">
        <v>121</v>
      </c>
      <c r="M6" s="9" t="s">
        <v>119</v>
      </c>
      <c r="N6" s="9" t="s">
        <v>121</v>
      </c>
      <c r="O6" s="9" t="s">
        <v>119</v>
      </c>
      <c r="P6" s="9" t="s">
        <v>119</v>
      </c>
      <c r="Q6" s="9" t="s">
        <v>117</v>
      </c>
    </row>
    <row r="7" spans="3:19" ht="176">
      <c r="C7" s="18" t="s">
        <v>40</v>
      </c>
      <c r="D7" s="18" t="s">
        <v>342</v>
      </c>
      <c r="E7" s="18" t="s">
        <v>46</v>
      </c>
      <c r="F7" s="9" t="s">
        <v>341</v>
      </c>
      <c r="G7" s="18" t="s">
        <v>152</v>
      </c>
      <c r="H7" s="9" t="s">
        <v>119</v>
      </c>
      <c r="I7" s="9" t="s">
        <v>121</v>
      </c>
      <c r="J7" s="9" t="s">
        <v>121</v>
      </c>
      <c r="K7" s="9" t="s">
        <v>121</v>
      </c>
      <c r="L7" s="9" t="s">
        <v>121</v>
      </c>
      <c r="M7" s="9" t="s">
        <v>121</v>
      </c>
      <c r="N7" s="9" t="s">
        <v>121</v>
      </c>
      <c r="O7" s="9" t="s">
        <v>121</v>
      </c>
      <c r="P7" s="9" t="s">
        <v>121</v>
      </c>
      <c r="Q7" s="9" t="s">
        <v>119</v>
      </c>
    </row>
    <row r="8" spans="3:19" ht="192">
      <c r="C8" s="18" t="s">
        <v>41</v>
      </c>
      <c r="D8" s="18" t="s">
        <v>343</v>
      </c>
      <c r="E8" s="18" t="s">
        <v>47</v>
      </c>
      <c r="F8" s="9" t="s">
        <v>344</v>
      </c>
      <c r="G8" s="18" t="s">
        <v>126</v>
      </c>
      <c r="H8" s="9" t="s">
        <v>119</v>
      </c>
      <c r="I8" s="9" t="s">
        <v>121</v>
      </c>
      <c r="J8" s="9" t="s">
        <v>123</v>
      </c>
      <c r="K8" s="9" t="s">
        <v>123</v>
      </c>
      <c r="L8" s="9" t="s">
        <v>121</v>
      </c>
      <c r="M8" s="9" t="s">
        <v>121</v>
      </c>
      <c r="N8" s="9" t="s">
        <v>121</v>
      </c>
      <c r="O8" s="9" t="s">
        <v>121</v>
      </c>
      <c r="P8" s="9" t="s">
        <v>121</v>
      </c>
      <c r="Q8" s="9" t="s">
        <v>119</v>
      </c>
    </row>
    <row r="9" spans="3:19" ht="160">
      <c r="C9" s="18" t="s">
        <v>42</v>
      </c>
      <c r="D9" s="18" t="s">
        <v>345</v>
      </c>
      <c r="E9" s="18" t="s">
        <v>48</v>
      </c>
      <c r="F9" s="9" t="s">
        <v>346</v>
      </c>
      <c r="G9" s="18" t="s">
        <v>143</v>
      </c>
      <c r="H9" s="9" t="s">
        <v>119</v>
      </c>
      <c r="I9" s="9" t="s">
        <v>121</v>
      </c>
      <c r="J9" s="9" t="s">
        <v>123</v>
      </c>
      <c r="K9" s="9" t="s">
        <v>123</v>
      </c>
      <c r="L9" s="9" t="s">
        <v>123</v>
      </c>
      <c r="M9" s="9" t="s">
        <v>121</v>
      </c>
      <c r="N9" s="9" t="s">
        <v>123</v>
      </c>
      <c r="O9" s="9" t="s">
        <v>123</v>
      </c>
      <c r="P9" s="9" t="s">
        <v>121</v>
      </c>
      <c r="Q9" s="9" t="s">
        <v>121</v>
      </c>
    </row>
  </sheetData>
  <phoneticPr fontId="2" type="noConversion"/>
  <dataValidations count="2">
    <dataValidation type="list" allowBlank="1" showInputMessage="1" showErrorMessage="1" sqref="S4:S9" xr:uid="{D5338249-DC22-4E06-8010-D3C04F3173CE}">
      <formula1>Level</formula1>
    </dataValidation>
    <dataValidation type="list" allowBlank="1" showInputMessage="1" showErrorMessage="1" sqref="H4:R9" xr:uid="{78DED0A2-6C23-42ED-8C1B-003A8F7B9698}">
      <formula1>Expertise_Level</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E400-EF33-4DA6-99A3-69133ABA01C3}">
  <dimension ref="C1:H11"/>
  <sheetViews>
    <sheetView topLeftCell="A8" workbookViewId="0">
      <selection activeCell="H11" sqref="H11"/>
    </sheetView>
  </sheetViews>
  <sheetFormatPr baseColWidth="10" defaultColWidth="8.83203125" defaultRowHeight="15"/>
  <cols>
    <col min="1" max="2" width="8.83203125" style="9"/>
    <col min="3" max="3" width="33.83203125" style="9" bestFit="1" customWidth="1"/>
    <col min="4" max="4" width="33.83203125" style="9" customWidth="1"/>
    <col min="5" max="8" width="31.5" style="9" customWidth="1"/>
    <col min="9" max="16384" width="8.83203125" style="9"/>
  </cols>
  <sheetData>
    <row r="1" spans="3:8" ht="16" thickBot="1"/>
    <row r="2" spans="3:8" ht="16" thickBot="1">
      <c r="C2" s="10"/>
      <c r="D2" s="10"/>
      <c r="E2" s="133" t="s">
        <v>169</v>
      </c>
      <c r="F2" s="134"/>
      <c r="G2" s="134"/>
      <c r="H2" s="135"/>
    </row>
    <row r="3" spans="3:8">
      <c r="C3" s="3" t="s">
        <v>347</v>
      </c>
      <c r="D3" s="4" t="s">
        <v>161</v>
      </c>
      <c r="E3" s="4" t="s">
        <v>117</v>
      </c>
      <c r="F3" s="4" t="s">
        <v>119</v>
      </c>
      <c r="G3" s="4" t="s">
        <v>121</v>
      </c>
      <c r="H3" s="5" t="s">
        <v>123</v>
      </c>
    </row>
    <row r="4" spans="3:8" ht="112">
      <c r="C4" s="16" t="s">
        <v>348</v>
      </c>
      <c r="D4" s="1" t="s">
        <v>281</v>
      </c>
      <c r="E4" s="1" t="s">
        <v>281</v>
      </c>
      <c r="F4" s="1" t="s">
        <v>349</v>
      </c>
      <c r="G4" s="1" t="s">
        <v>350</v>
      </c>
      <c r="H4" s="2" t="s">
        <v>351</v>
      </c>
    </row>
    <row r="5" spans="3:8" ht="128">
      <c r="C5" s="12" t="s">
        <v>352</v>
      </c>
      <c r="D5" s="1" t="s">
        <v>353</v>
      </c>
      <c r="E5" s="1" t="s">
        <v>354</v>
      </c>
      <c r="F5" s="1" t="s">
        <v>355</v>
      </c>
      <c r="G5" s="1" t="s">
        <v>356</v>
      </c>
      <c r="H5" s="2" t="s">
        <v>357</v>
      </c>
    </row>
    <row r="6" spans="3:8" ht="112">
      <c r="C6" s="12" t="s">
        <v>358</v>
      </c>
      <c r="D6" s="1" t="s">
        <v>281</v>
      </c>
      <c r="E6" s="1" t="s">
        <v>359</v>
      </c>
      <c r="F6" s="1" t="s">
        <v>360</v>
      </c>
      <c r="G6" s="1" t="s">
        <v>361</v>
      </c>
      <c r="H6" s="2" t="s">
        <v>362</v>
      </c>
    </row>
    <row r="7" spans="3:8" ht="96">
      <c r="C7" s="12" t="s">
        <v>363</v>
      </c>
      <c r="D7" s="1" t="s">
        <v>364</v>
      </c>
      <c r="E7" s="1" t="s">
        <v>365</v>
      </c>
      <c r="F7" s="1" t="s">
        <v>366</v>
      </c>
      <c r="G7" s="1" t="s">
        <v>367</v>
      </c>
      <c r="H7" s="2" t="s">
        <v>368</v>
      </c>
    </row>
    <row r="8" spans="3:8" ht="96">
      <c r="C8" s="16" t="s">
        <v>369</v>
      </c>
      <c r="D8" s="1" t="s">
        <v>281</v>
      </c>
      <c r="E8" s="1" t="s">
        <v>281</v>
      </c>
      <c r="F8" s="1" t="s">
        <v>370</v>
      </c>
      <c r="G8" s="1" t="s">
        <v>371</v>
      </c>
      <c r="H8" s="2" t="s">
        <v>372</v>
      </c>
    </row>
    <row r="9" spans="3:8" ht="112">
      <c r="C9" s="12" t="s">
        <v>373</v>
      </c>
      <c r="D9" s="1" t="s">
        <v>281</v>
      </c>
      <c r="E9" s="1" t="s">
        <v>374</v>
      </c>
      <c r="F9" s="1" t="s">
        <v>375</v>
      </c>
      <c r="G9" s="1" t="s">
        <v>376</v>
      </c>
      <c r="H9" s="2" t="s">
        <v>377</v>
      </c>
    </row>
    <row r="10" spans="3:8" ht="112">
      <c r="C10" s="19" t="s">
        <v>378</v>
      </c>
      <c r="D10" s="20" t="s">
        <v>269</v>
      </c>
      <c r="E10" s="1" t="s">
        <v>379</v>
      </c>
      <c r="F10" s="1" t="s">
        <v>380</v>
      </c>
      <c r="G10" s="1" t="s">
        <v>381</v>
      </c>
      <c r="H10" s="2" t="s">
        <v>382</v>
      </c>
    </row>
    <row r="11" spans="3:8" ht="224">
      <c r="C11" s="13" t="s">
        <v>304</v>
      </c>
      <c r="D11" s="8" t="s">
        <v>305</v>
      </c>
      <c r="E11" s="8" t="s">
        <v>383</v>
      </c>
      <c r="F11" s="8" t="s">
        <v>384</v>
      </c>
      <c r="G11" s="8" t="s">
        <v>385</v>
      </c>
      <c r="H11" s="14" t="s">
        <v>386</v>
      </c>
    </row>
  </sheetData>
  <mergeCells count="1">
    <mergeCell ref="E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F0D87-06C4-4B60-9636-4320113EE9D8}">
  <dimension ref="C1:S7"/>
  <sheetViews>
    <sheetView workbookViewId="0">
      <pane ySplit="3" topLeftCell="A5" activePane="bottomLeft" state="frozen"/>
      <selection activeCell="C1" sqref="C1"/>
      <selection pane="bottomLeft" activeCell="C4" sqref="C4:C7"/>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19" width="14.5" style="9" customWidth="1"/>
    <col min="20" max="16384" width="8.83203125" style="9"/>
  </cols>
  <sheetData>
    <row r="1" spans="3:19" ht="16">
      <c r="C1" s="10" t="s">
        <v>154</v>
      </c>
      <c r="D1" s="15" t="s">
        <v>387</v>
      </c>
    </row>
    <row r="2" spans="3:19">
      <c r="H2" s="9" t="s">
        <v>323</v>
      </c>
      <c r="I2" s="9" t="s">
        <v>324</v>
      </c>
      <c r="J2" s="9" t="s">
        <v>325</v>
      </c>
      <c r="K2" s="9" t="s">
        <v>326</v>
      </c>
      <c r="L2" s="9" t="s">
        <v>327</v>
      </c>
      <c r="M2" s="9" t="s">
        <v>328</v>
      </c>
      <c r="N2" s="9" t="s">
        <v>329</v>
      </c>
      <c r="O2" s="9" t="s">
        <v>330</v>
      </c>
      <c r="P2" s="9" t="s">
        <v>331</v>
      </c>
      <c r="Q2" s="9" t="s">
        <v>332</v>
      </c>
      <c r="R2" s="9" t="s">
        <v>333</v>
      </c>
      <c r="S2" s="9" t="s">
        <v>334</v>
      </c>
    </row>
    <row r="3" spans="3:19" ht="64">
      <c r="C3" s="10" t="s">
        <v>335</v>
      </c>
      <c r="D3" s="10" t="s">
        <v>161</v>
      </c>
      <c r="E3" s="10" t="s">
        <v>43</v>
      </c>
      <c r="F3" s="10" t="s">
        <v>159</v>
      </c>
      <c r="G3" s="10" t="s">
        <v>125</v>
      </c>
      <c r="H3" s="15" t="s">
        <v>348</v>
      </c>
      <c r="I3" s="15" t="s">
        <v>352</v>
      </c>
      <c r="J3" s="15" t="s">
        <v>358</v>
      </c>
      <c r="K3" s="15" t="s">
        <v>363</v>
      </c>
      <c r="L3" s="15" t="s">
        <v>369</v>
      </c>
      <c r="M3" s="15" t="s">
        <v>373</v>
      </c>
      <c r="N3" s="15" t="s">
        <v>378</v>
      </c>
      <c r="O3" s="15" t="s">
        <v>304</v>
      </c>
      <c r="Q3" s="15"/>
      <c r="R3" s="15"/>
      <c r="S3" s="15"/>
    </row>
    <row r="4" spans="3:19" ht="176">
      <c r="C4" s="18" t="s">
        <v>31</v>
      </c>
      <c r="D4" s="18" t="s">
        <v>388</v>
      </c>
      <c r="E4" s="18" t="s">
        <v>45</v>
      </c>
      <c r="F4" s="9" t="s">
        <v>341</v>
      </c>
      <c r="G4" s="18" t="s">
        <v>152</v>
      </c>
      <c r="H4" s="9" t="s">
        <v>119</v>
      </c>
      <c r="I4" s="9" t="s">
        <v>119</v>
      </c>
      <c r="J4" s="9" t="s">
        <v>119</v>
      </c>
      <c r="K4" s="9" t="s">
        <v>119</v>
      </c>
      <c r="L4" s="9" t="s">
        <v>119</v>
      </c>
      <c r="M4" s="9" t="s">
        <v>119</v>
      </c>
      <c r="N4" s="9" t="s">
        <v>119</v>
      </c>
      <c r="O4" s="9" t="s">
        <v>121</v>
      </c>
    </row>
    <row r="5" spans="3:19" ht="176">
      <c r="C5" s="18" t="s">
        <v>166</v>
      </c>
      <c r="D5" s="18" t="s">
        <v>389</v>
      </c>
      <c r="E5" s="18" t="s">
        <v>46</v>
      </c>
      <c r="F5" s="9" t="s">
        <v>344</v>
      </c>
      <c r="G5" s="18" t="s">
        <v>126</v>
      </c>
      <c r="H5" s="9" t="s">
        <v>121</v>
      </c>
      <c r="I5" s="9" t="s">
        <v>121</v>
      </c>
      <c r="J5" s="9" t="s">
        <v>119</v>
      </c>
      <c r="K5" s="9" t="s">
        <v>119</v>
      </c>
      <c r="L5" s="9" t="s">
        <v>121</v>
      </c>
      <c r="M5" s="9" t="s">
        <v>119</v>
      </c>
      <c r="N5" s="9" t="s">
        <v>121</v>
      </c>
      <c r="O5" s="9" t="s">
        <v>123</v>
      </c>
    </row>
    <row r="6" spans="3:19" ht="192">
      <c r="C6" s="18" t="s">
        <v>33</v>
      </c>
      <c r="D6" s="18" t="s">
        <v>390</v>
      </c>
      <c r="E6" s="18" t="s">
        <v>47</v>
      </c>
      <c r="F6" s="9" t="s">
        <v>346</v>
      </c>
      <c r="G6" s="18" t="s">
        <v>143</v>
      </c>
      <c r="H6" s="9" t="s">
        <v>123</v>
      </c>
      <c r="I6" s="9" t="s">
        <v>121</v>
      </c>
      <c r="J6" s="9" t="s">
        <v>121</v>
      </c>
      <c r="K6" s="9" t="s">
        <v>121</v>
      </c>
      <c r="L6" s="9" t="s">
        <v>123</v>
      </c>
      <c r="M6" s="9" t="s">
        <v>121</v>
      </c>
      <c r="N6" s="9" t="s">
        <v>123</v>
      </c>
      <c r="O6" s="9" t="s">
        <v>123</v>
      </c>
    </row>
    <row r="7" spans="3:19" ht="208">
      <c r="C7" s="18" t="s">
        <v>34</v>
      </c>
      <c r="D7" s="18" t="s">
        <v>391</v>
      </c>
      <c r="E7" s="18" t="s">
        <v>48</v>
      </c>
      <c r="F7" s="9" t="s">
        <v>392</v>
      </c>
      <c r="G7" s="18" t="s">
        <v>173</v>
      </c>
      <c r="H7" s="9" t="s">
        <v>123</v>
      </c>
      <c r="I7" s="9" t="s">
        <v>123</v>
      </c>
      <c r="J7" s="9" t="s">
        <v>123</v>
      </c>
      <c r="K7" s="9" t="s">
        <v>123</v>
      </c>
      <c r="L7" s="9" t="s">
        <v>123</v>
      </c>
      <c r="M7" s="9" t="s">
        <v>123</v>
      </c>
      <c r="N7" s="9" t="s">
        <v>123</v>
      </c>
      <c r="O7" s="9" t="s">
        <v>123</v>
      </c>
    </row>
  </sheetData>
  <dataValidations count="1">
    <dataValidation type="list" allowBlank="1" showInputMessage="1" showErrorMessage="1" sqref="H4:S7" xr:uid="{312EE52A-1D20-4A9C-903B-7F61FE6C7982}">
      <formula1>Expertise_Level</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88974-B4B3-486F-91B8-C61C1069B439}">
  <dimension ref="C1:H16"/>
  <sheetViews>
    <sheetView topLeftCell="A7" zoomScale="70" zoomScaleNormal="70" workbookViewId="0">
      <selection activeCell="E10" sqref="E10"/>
    </sheetView>
  </sheetViews>
  <sheetFormatPr baseColWidth="10" defaultColWidth="8.83203125" defaultRowHeight="15"/>
  <cols>
    <col min="1" max="2" width="8.83203125" style="9"/>
    <col min="3" max="3" width="33.83203125" style="9" bestFit="1" customWidth="1"/>
    <col min="4" max="4" width="33.83203125" style="9" customWidth="1"/>
    <col min="5" max="8" width="31.5" style="9" customWidth="1"/>
    <col min="9" max="16384" width="8.83203125" style="9"/>
  </cols>
  <sheetData>
    <row r="1" spans="3:8" ht="16" thickBot="1"/>
    <row r="2" spans="3:8" ht="16" thickBot="1">
      <c r="C2" s="10"/>
      <c r="D2" s="10"/>
      <c r="E2" s="133" t="s">
        <v>169</v>
      </c>
      <c r="F2" s="134"/>
      <c r="G2" s="134"/>
      <c r="H2" s="135"/>
    </row>
    <row r="3" spans="3:8">
      <c r="C3" s="3" t="s">
        <v>347</v>
      </c>
      <c r="D3" s="4" t="s">
        <v>161</v>
      </c>
      <c r="E3" s="4" t="s">
        <v>117</v>
      </c>
      <c r="F3" s="4" t="s">
        <v>119</v>
      </c>
      <c r="G3" s="4" t="s">
        <v>121</v>
      </c>
      <c r="H3" s="5" t="s">
        <v>123</v>
      </c>
    </row>
    <row r="4" spans="3:8" ht="160">
      <c r="C4" s="16" t="s">
        <v>393</v>
      </c>
      <c r="D4" s="1" t="s">
        <v>394</v>
      </c>
      <c r="E4" s="1" t="s">
        <v>395</v>
      </c>
      <c r="F4" s="1" t="s">
        <v>396</v>
      </c>
      <c r="G4" s="1" t="s">
        <v>350</v>
      </c>
      <c r="H4" s="2" t="s">
        <v>397</v>
      </c>
    </row>
    <row r="5" spans="3:8" ht="304">
      <c r="C5" s="12" t="s">
        <v>398</v>
      </c>
      <c r="D5" s="1" t="s">
        <v>399</v>
      </c>
      <c r="E5" s="1" t="s">
        <v>400</v>
      </c>
      <c r="F5" s="1" t="s">
        <v>401</v>
      </c>
      <c r="G5" s="1" t="s">
        <v>402</v>
      </c>
      <c r="H5" s="2" t="s">
        <v>403</v>
      </c>
    </row>
    <row r="6" spans="3:8" ht="112">
      <c r="C6" s="12" t="s">
        <v>404</v>
      </c>
      <c r="D6" s="1" t="s">
        <v>405</v>
      </c>
      <c r="E6" s="1" t="s">
        <v>406</v>
      </c>
      <c r="F6" s="1" t="s">
        <v>407</v>
      </c>
      <c r="G6" s="1" t="s">
        <v>408</v>
      </c>
      <c r="H6" s="2" t="s">
        <v>409</v>
      </c>
    </row>
    <row r="7" spans="3:8" ht="192">
      <c r="C7" s="12" t="s">
        <v>410</v>
      </c>
      <c r="D7" s="1" t="s">
        <v>411</v>
      </c>
      <c r="E7" s="1" t="s">
        <v>412</v>
      </c>
      <c r="F7" s="1" t="s">
        <v>413</v>
      </c>
      <c r="G7" s="1" t="s">
        <v>414</v>
      </c>
      <c r="H7" s="2" t="s">
        <v>415</v>
      </c>
    </row>
    <row r="8" spans="3:8" ht="96">
      <c r="C8" s="12" t="s">
        <v>416</v>
      </c>
      <c r="D8" s="1" t="s">
        <v>417</v>
      </c>
      <c r="E8" s="1" t="s">
        <v>418</v>
      </c>
      <c r="F8" s="1" t="s">
        <v>419</v>
      </c>
      <c r="G8" s="1" t="s">
        <v>420</v>
      </c>
      <c r="H8" s="2" t="s">
        <v>421</v>
      </c>
    </row>
    <row r="9" spans="3:8" ht="144">
      <c r="C9" s="12" t="s">
        <v>422</v>
      </c>
      <c r="D9" s="1" t="s">
        <v>423</v>
      </c>
      <c r="E9" s="1" t="s">
        <v>281</v>
      </c>
      <c r="F9" s="1" t="s">
        <v>424</v>
      </c>
      <c r="G9" s="1" t="s">
        <v>425</v>
      </c>
      <c r="H9" s="2" t="s">
        <v>281</v>
      </c>
    </row>
    <row r="10" spans="3:8" ht="133.5" customHeight="1">
      <c r="C10" s="12" t="s">
        <v>426</v>
      </c>
      <c r="D10" s="1" t="s">
        <v>427</v>
      </c>
      <c r="E10" s="1" t="s">
        <v>281</v>
      </c>
      <c r="F10" s="1" t="s">
        <v>428</v>
      </c>
      <c r="G10" s="1" t="s">
        <v>281</v>
      </c>
      <c r="H10" s="2" t="s">
        <v>281</v>
      </c>
    </row>
    <row r="11" spans="3:8" ht="144">
      <c r="C11" s="12" t="s">
        <v>429</v>
      </c>
      <c r="D11" s="1" t="s">
        <v>281</v>
      </c>
      <c r="E11" s="1" t="s">
        <v>430</v>
      </c>
      <c r="F11" s="1" t="s">
        <v>431</v>
      </c>
      <c r="G11" s="1" t="s">
        <v>432</v>
      </c>
      <c r="H11" s="2" t="s">
        <v>433</v>
      </c>
    </row>
    <row r="12" spans="3:8" ht="192">
      <c r="C12" s="16" t="s">
        <v>434</v>
      </c>
      <c r="D12" s="1" t="s">
        <v>435</v>
      </c>
      <c r="E12" s="1" t="s">
        <v>436</v>
      </c>
      <c r="F12" s="1" t="s">
        <v>437</v>
      </c>
      <c r="G12" s="1" t="s">
        <v>438</v>
      </c>
      <c r="H12" s="2" t="s">
        <v>439</v>
      </c>
    </row>
    <row r="13" spans="3:8" ht="176">
      <c r="C13" s="16" t="s">
        <v>440</v>
      </c>
      <c r="D13" s="1" t="s">
        <v>441</v>
      </c>
      <c r="E13" s="1" t="s">
        <v>442</v>
      </c>
      <c r="F13" s="1" t="s">
        <v>443</v>
      </c>
      <c r="G13" s="1" t="s">
        <v>444</v>
      </c>
      <c r="H13" s="2" t="s">
        <v>445</v>
      </c>
    </row>
    <row r="14" spans="3:8" ht="254.5" customHeight="1">
      <c r="C14" s="19" t="s">
        <v>446</v>
      </c>
      <c r="D14" s="20" t="s">
        <v>447</v>
      </c>
      <c r="E14" s="1" t="s">
        <v>448</v>
      </c>
      <c r="F14" s="1" t="s">
        <v>449</v>
      </c>
      <c r="G14" s="1" t="s">
        <v>450</v>
      </c>
      <c r="H14" s="2" t="s">
        <v>451</v>
      </c>
    </row>
    <row r="15" spans="3:8" ht="112">
      <c r="C15" s="19" t="s">
        <v>452</v>
      </c>
      <c r="D15" s="20" t="s">
        <v>453</v>
      </c>
      <c r="E15" s="20" t="s">
        <v>454</v>
      </c>
      <c r="F15" s="20" t="s">
        <v>454</v>
      </c>
      <c r="G15" s="20" t="s">
        <v>454</v>
      </c>
      <c r="H15" s="21" t="s">
        <v>281</v>
      </c>
    </row>
    <row r="16" spans="3:8" ht="161" thickBot="1">
      <c r="C16" s="13" t="s">
        <v>455</v>
      </c>
      <c r="D16" s="8" t="s">
        <v>281</v>
      </c>
      <c r="E16" s="8" t="s">
        <v>456</v>
      </c>
      <c r="F16" s="8" t="s">
        <v>457</v>
      </c>
      <c r="G16" s="8" t="s">
        <v>458</v>
      </c>
      <c r="H16" s="14" t="s">
        <v>281</v>
      </c>
    </row>
  </sheetData>
  <mergeCells count="1">
    <mergeCell ref="E2:H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F21B2-E17B-498B-9FC1-84D19B39CE1D}">
  <dimension ref="C1:T8"/>
  <sheetViews>
    <sheetView topLeftCell="C1" workbookViewId="0">
      <pane ySplit="3" topLeftCell="A4" activePane="bottomLeft" state="frozen"/>
      <selection activeCell="C16" sqref="C16"/>
      <selection pane="bottomLeft" activeCell="N1" sqref="N1"/>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20" width="14.5" style="9" customWidth="1"/>
    <col min="21" max="16384" width="8.83203125" style="9"/>
  </cols>
  <sheetData>
    <row r="1" spans="3:20" ht="256">
      <c r="C1" s="10" t="s">
        <v>154</v>
      </c>
      <c r="D1" s="15" t="s">
        <v>459</v>
      </c>
    </row>
    <row r="2" spans="3:20">
      <c r="H2" s="9" t="s">
        <v>323</v>
      </c>
      <c r="I2" s="9" t="s">
        <v>324</v>
      </c>
      <c r="J2" s="9" t="s">
        <v>325</v>
      </c>
      <c r="K2" s="9" t="s">
        <v>326</v>
      </c>
      <c r="L2" s="9" t="s">
        <v>327</v>
      </c>
      <c r="M2" s="9" t="s">
        <v>328</v>
      </c>
      <c r="N2" s="9" t="s">
        <v>329</v>
      </c>
      <c r="O2" s="9" t="s">
        <v>330</v>
      </c>
      <c r="P2" s="9" t="s">
        <v>331</v>
      </c>
      <c r="Q2" s="9" t="s">
        <v>332</v>
      </c>
      <c r="R2" s="9" t="s">
        <v>333</v>
      </c>
      <c r="S2" s="9" t="s">
        <v>334</v>
      </c>
      <c r="T2" s="9" t="s">
        <v>460</v>
      </c>
    </row>
    <row r="3" spans="3:20" ht="80">
      <c r="C3" s="10" t="s">
        <v>335</v>
      </c>
      <c r="D3" s="10" t="s">
        <v>161</v>
      </c>
      <c r="E3" s="10" t="s">
        <v>43</v>
      </c>
      <c r="F3" s="10" t="s">
        <v>159</v>
      </c>
      <c r="G3" s="10" t="s">
        <v>125</v>
      </c>
      <c r="H3" s="15" t="s">
        <v>393</v>
      </c>
      <c r="I3" s="15" t="s">
        <v>398</v>
      </c>
      <c r="J3" s="15" t="s">
        <v>404</v>
      </c>
      <c r="K3" s="15" t="s">
        <v>410</v>
      </c>
      <c r="L3" s="15" t="s">
        <v>416</v>
      </c>
      <c r="M3" s="15" t="s">
        <v>422</v>
      </c>
      <c r="N3" s="15" t="s">
        <v>426</v>
      </c>
      <c r="O3" s="15" t="s">
        <v>429</v>
      </c>
      <c r="P3" s="15" t="s">
        <v>434</v>
      </c>
      <c r="Q3" s="15" t="s">
        <v>440</v>
      </c>
      <c r="R3" s="15" t="s">
        <v>446</v>
      </c>
      <c r="S3" s="15" t="s">
        <v>452</v>
      </c>
      <c r="T3" s="15" t="s">
        <v>455</v>
      </c>
    </row>
    <row r="4" spans="3:20" ht="48">
      <c r="C4" s="18" t="s">
        <v>11</v>
      </c>
      <c r="D4" s="18" t="s">
        <v>461</v>
      </c>
      <c r="E4" s="18" t="s">
        <v>44</v>
      </c>
      <c r="F4" s="9" t="s">
        <v>337</v>
      </c>
      <c r="G4" s="18" t="s">
        <v>136</v>
      </c>
      <c r="H4" s="9" t="s">
        <v>117</v>
      </c>
      <c r="I4" s="9" t="s">
        <v>117</v>
      </c>
      <c r="J4" s="9" t="s">
        <v>167</v>
      </c>
      <c r="K4" s="9" t="s">
        <v>117</v>
      </c>
      <c r="L4" s="9" t="s">
        <v>117</v>
      </c>
      <c r="M4" s="9" t="s">
        <v>167</v>
      </c>
      <c r="N4" s="9" t="s">
        <v>167</v>
      </c>
      <c r="O4" s="9" t="s">
        <v>167</v>
      </c>
      <c r="P4" s="9" t="s">
        <v>117</v>
      </c>
      <c r="Q4" s="9" t="s">
        <v>117</v>
      </c>
      <c r="R4" s="9" t="s">
        <v>117</v>
      </c>
      <c r="S4" s="9" t="s">
        <v>117</v>
      </c>
      <c r="T4" s="9" t="s">
        <v>167</v>
      </c>
    </row>
    <row r="5" spans="3:20" ht="64">
      <c r="C5" s="18" t="s">
        <v>12</v>
      </c>
      <c r="D5" s="18" t="s">
        <v>462</v>
      </c>
      <c r="E5" s="18" t="s">
        <v>44</v>
      </c>
      <c r="F5" s="9" t="s">
        <v>339</v>
      </c>
      <c r="G5" s="18" t="s">
        <v>134</v>
      </c>
      <c r="H5" s="9" t="s">
        <v>119</v>
      </c>
      <c r="I5" s="9" t="s">
        <v>117</v>
      </c>
      <c r="J5" s="9" t="s">
        <v>117</v>
      </c>
      <c r="K5" s="9" t="s">
        <v>117</v>
      </c>
      <c r="L5" s="9" t="s">
        <v>117</v>
      </c>
      <c r="M5" s="9" t="s">
        <v>167</v>
      </c>
      <c r="N5" s="9" t="s">
        <v>167</v>
      </c>
      <c r="O5" s="9" t="s">
        <v>117</v>
      </c>
      <c r="P5" s="9" t="s">
        <v>117</v>
      </c>
      <c r="Q5" s="9" t="s">
        <v>117</v>
      </c>
      <c r="R5" s="9" t="s">
        <v>117</v>
      </c>
      <c r="S5" s="9" t="s">
        <v>117</v>
      </c>
      <c r="T5" s="9" t="s">
        <v>117</v>
      </c>
    </row>
    <row r="6" spans="3:20" ht="160">
      <c r="C6" s="18" t="s">
        <v>13</v>
      </c>
      <c r="D6" s="18" t="s">
        <v>463</v>
      </c>
      <c r="E6" s="18" t="s">
        <v>45</v>
      </c>
      <c r="F6" s="9" t="s">
        <v>341</v>
      </c>
      <c r="G6" s="18" t="s">
        <v>152</v>
      </c>
      <c r="H6" s="9" t="s">
        <v>121</v>
      </c>
      <c r="I6" s="9" t="s">
        <v>119</v>
      </c>
      <c r="J6" s="9" t="s">
        <v>119</v>
      </c>
      <c r="K6" s="9" t="s">
        <v>119</v>
      </c>
      <c r="L6" s="9" t="s">
        <v>119</v>
      </c>
      <c r="M6" s="9" t="s">
        <v>167</v>
      </c>
      <c r="N6" s="9" t="s">
        <v>167</v>
      </c>
      <c r="O6" s="9" t="s">
        <v>119</v>
      </c>
      <c r="P6" s="9" t="s">
        <v>119</v>
      </c>
      <c r="Q6" s="9" t="s">
        <v>119</v>
      </c>
      <c r="R6" s="9" t="s">
        <v>119</v>
      </c>
      <c r="S6" s="9" t="s">
        <v>119</v>
      </c>
      <c r="T6" s="9" t="s">
        <v>119</v>
      </c>
    </row>
    <row r="7" spans="3:20" ht="176">
      <c r="C7" s="18" t="s">
        <v>14</v>
      </c>
      <c r="D7" s="18" t="s">
        <v>464</v>
      </c>
      <c r="E7" s="18" t="s">
        <v>46</v>
      </c>
      <c r="F7" s="9" t="s">
        <v>341</v>
      </c>
      <c r="G7" s="18" t="s">
        <v>152</v>
      </c>
      <c r="H7" s="9" t="s">
        <v>121</v>
      </c>
      <c r="I7" s="9" t="s">
        <v>121</v>
      </c>
      <c r="J7" s="9" t="s">
        <v>121</v>
      </c>
      <c r="K7" s="9" t="s">
        <v>121</v>
      </c>
      <c r="L7" s="9" t="s">
        <v>121</v>
      </c>
      <c r="M7" s="9" t="s">
        <v>167</v>
      </c>
      <c r="N7" s="9" t="s">
        <v>167</v>
      </c>
      <c r="O7" s="9" t="s">
        <v>121</v>
      </c>
      <c r="P7" s="9" t="s">
        <v>121</v>
      </c>
      <c r="Q7" s="9" t="s">
        <v>121</v>
      </c>
      <c r="R7" s="9" t="s">
        <v>121</v>
      </c>
      <c r="S7" s="9" t="s">
        <v>121</v>
      </c>
      <c r="T7" s="9" t="s">
        <v>121</v>
      </c>
    </row>
    <row r="8" spans="3:20" ht="208">
      <c r="C8" s="18" t="s">
        <v>15</v>
      </c>
      <c r="D8" s="15" t="s">
        <v>465</v>
      </c>
      <c r="E8" s="18" t="s">
        <v>47</v>
      </c>
      <c r="F8" s="9" t="s">
        <v>344</v>
      </c>
      <c r="G8" s="18" t="s">
        <v>126</v>
      </c>
      <c r="H8" s="9" t="s">
        <v>123</v>
      </c>
      <c r="I8" s="9" t="s">
        <v>123</v>
      </c>
      <c r="J8" s="9" t="s">
        <v>123</v>
      </c>
      <c r="K8" s="9" t="s">
        <v>123</v>
      </c>
      <c r="L8" s="9" t="s">
        <v>123</v>
      </c>
      <c r="M8" s="9" t="s">
        <v>119</v>
      </c>
      <c r="N8" s="9" t="s">
        <v>119</v>
      </c>
      <c r="O8" s="9" t="s">
        <v>123</v>
      </c>
      <c r="P8" s="9" t="s">
        <v>123</v>
      </c>
      <c r="Q8" s="9" t="s">
        <v>123</v>
      </c>
      <c r="R8" s="9" t="s">
        <v>123</v>
      </c>
      <c r="S8" s="9" t="s">
        <v>121</v>
      </c>
      <c r="T8" s="9" t="s">
        <v>121</v>
      </c>
    </row>
  </sheetData>
  <dataValidations count="1">
    <dataValidation type="list" allowBlank="1" showInputMessage="1" showErrorMessage="1" sqref="H4:T8" xr:uid="{59D55D6D-2C12-4C7C-BE40-58D0C7EAC778}">
      <formula1>Expertise_Level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S23"/>
  <sheetViews>
    <sheetView zoomScale="85" zoomScaleNormal="85" workbookViewId="0">
      <selection activeCell="F7" sqref="F7:F8"/>
    </sheetView>
  </sheetViews>
  <sheetFormatPr baseColWidth="10" defaultColWidth="8.83203125" defaultRowHeight="13"/>
  <cols>
    <col min="1" max="18" width="8.83203125" style="87"/>
    <col min="19" max="19" width="69" style="88" customWidth="1"/>
    <col min="20" max="16384" width="8.83203125" style="87"/>
  </cols>
  <sheetData>
    <row r="2" spans="2:19" ht="14">
      <c r="S2" s="89" t="s">
        <v>89</v>
      </c>
    </row>
    <row r="3" spans="2:19">
      <c r="S3" s="89"/>
    </row>
    <row r="4" spans="2:19" ht="14">
      <c r="B4" s="87" t="s">
        <v>90</v>
      </c>
      <c r="S4" s="89" t="s">
        <v>91</v>
      </c>
    </row>
    <row r="5" spans="2:19">
      <c r="S5" s="89"/>
    </row>
    <row r="6" spans="2:19">
      <c r="B6" s="87" t="s">
        <v>92</v>
      </c>
      <c r="S6" s="89"/>
    </row>
    <row r="7" spans="2:19" ht="56">
      <c r="F7" s="122" t="s">
        <v>93</v>
      </c>
      <c r="G7" s="122" t="s">
        <v>94</v>
      </c>
      <c r="I7" s="122" t="s">
        <v>95</v>
      </c>
      <c r="J7" s="122" t="s">
        <v>96</v>
      </c>
      <c r="L7" s="122" t="s">
        <v>97</v>
      </c>
      <c r="M7" s="122" t="s">
        <v>98</v>
      </c>
      <c r="O7" s="122" t="s">
        <v>99</v>
      </c>
      <c r="P7" s="122" t="s">
        <v>100</v>
      </c>
      <c r="S7" s="89" t="s">
        <v>101</v>
      </c>
    </row>
    <row r="8" spans="2:19" ht="14.25" customHeight="1">
      <c r="B8" s="87" t="s">
        <v>102</v>
      </c>
      <c r="F8" s="122"/>
      <c r="G8" s="122"/>
      <c r="I8" s="122"/>
      <c r="J8" s="122"/>
      <c r="L8" s="122"/>
      <c r="M8" s="122"/>
      <c r="O8" s="122"/>
      <c r="P8" s="122"/>
      <c r="S8" s="89"/>
    </row>
    <row r="9" spans="2:19" ht="14.25" customHeight="1">
      <c r="S9" s="89"/>
    </row>
    <row r="10" spans="2:19" ht="14">
      <c r="B10" s="87" t="s">
        <v>92</v>
      </c>
      <c r="F10" s="122" t="s">
        <v>103</v>
      </c>
      <c r="G10" s="122"/>
      <c r="I10" s="122" t="s">
        <v>104</v>
      </c>
      <c r="J10" s="122"/>
      <c r="L10" s="122" t="s">
        <v>105</v>
      </c>
      <c r="M10" s="122"/>
      <c r="O10" s="122" t="s">
        <v>106</v>
      </c>
      <c r="P10" s="122"/>
      <c r="S10" s="89" t="s">
        <v>107</v>
      </c>
    </row>
    <row r="11" spans="2:19" ht="14">
      <c r="F11" s="122"/>
      <c r="G11" s="122"/>
      <c r="I11" s="122"/>
      <c r="J11" s="122"/>
      <c r="L11" s="122"/>
      <c r="M11" s="122"/>
      <c r="O11" s="122"/>
      <c r="P11" s="122"/>
      <c r="S11" s="89" t="s">
        <v>108</v>
      </c>
    </row>
    <row r="12" spans="2:19">
      <c r="B12" s="87" t="s">
        <v>109</v>
      </c>
      <c r="F12" s="122"/>
      <c r="G12" s="122"/>
      <c r="I12" s="122"/>
      <c r="J12" s="122"/>
      <c r="L12" s="122"/>
      <c r="M12" s="122"/>
      <c r="O12" s="122"/>
      <c r="P12" s="122"/>
      <c r="S12" s="89"/>
    </row>
    <row r="13" spans="2:19">
      <c r="F13" s="122"/>
      <c r="G13" s="122"/>
      <c r="I13" s="122"/>
      <c r="J13" s="122"/>
      <c r="L13" s="122"/>
      <c r="M13" s="122"/>
      <c r="O13" s="122"/>
      <c r="P13" s="122"/>
      <c r="S13" s="89"/>
    </row>
    <row r="14" spans="2:19">
      <c r="B14" s="87" t="s">
        <v>92</v>
      </c>
      <c r="S14" s="89"/>
    </row>
    <row r="15" spans="2:19" ht="14">
      <c r="F15" s="124" t="s">
        <v>110</v>
      </c>
      <c r="G15" s="124"/>
      <c r="H15" s="124"/>
      <c r="I15" s="124"/>
      <c r="J15" s="124"/>
      <c r="K15" s="124"/>
      <c r="L15" s="124"/>
      <c r="M15" s="124"/>
      <c r="N15" s="124"/>
      <c r="O15" s="124"/>
      <c r="P15" s="124"/>
      <c r="S15" s="89" t="s">
        <v>111</v>
      </c>
    </row>
    <row r="16" spans="2:19" ht="14">
      <c r="B16" s="87" t="s">
        <v>110</v>
      </c>
      <c r="F16" s="124"/>
      <c r="G16" s="124"/>
      <c r="H16" s="124"/>
      <c r="I16" s="124"/>
      <c r="J16" s="124"/>
      <c r="K16" s="124"/>
      <c r="L16" s="124"/>
      <c r="M16" s="124"/>
      <c r="N16" s="124"/>
      <c r="O16" s="124"/>
      <c r="P16" s="124"/>
      <c r="S16" s="89" t="s">
        <v>112</v>
      </c>
    </row>
    <row r="17" spans="6:19">
      <c r="F17" s="124"/>
      <c r="G17" s="124"/>
      <c r="H17" s="124"/>
      <c r="I17" s="124"/>
      <c r="J17" s="124"/>
      <c r="K17" s="124"/>
      <c r="L17" s="124"/>
      <c r="M17" s="124"/>
      <c r="N17" s="124"/>
      <c r="O17" s="124"/>
      <c r="P17" s="124"/>
      <c r="S17" s="89"/>
    </row>
    <row r="18" spans="6:19">
      <c r="S18" s="89"/>
    </row>
    <row r="19" spans="6:19">
      <c r="S19" s="89"/>
    </row>
    <row r="20" spans="6:19">
      <c r="S20" s="89"/>
    </row>
    <row r="21" spans="6:19">
      <c r="S21" s="89"/>
    </row>
    <row r="22" spans="6:19">
      <c r="S22" s="89"/>
    </row>
    <row r="23" spans="6:19">
      <c r="H23" s="123" t="s">
        <v>113</v>
      </c>
      <c r="I23" s="123"/>
      <c r="J23" s="123"/>
      <c r="K23" s="123"/>
      <c r="L23" s="123"/>
      <c r="M23" s="123"/>
      <c r="N23" s="123"/>
      <c r="S23" s="89"/>
    </row>
  </sheetData>
  <mergeCells count="14">
    <mergeCell ref="O7:O8"/>
    <mergeCell ref="P7:P8"/>
    <mergeCell ref="H23:N23"/>
    <mergeCell ref="L7:L8"/>
    <mergeCell ref="I7:I8"/>
    <mergeCell ref="J7:J8"/>
    <mergeCell ref="M7:M8"/>
    <mergeCell ref="F15:P17"/>
    <mergeCell ref="O10:P13"/>
    <mergeCell ref="F7:F8"/>
    <mergeCell ref="G7:G8"/>
    <mergeCell ref="F10:G13"/>
    <mergeCell ref="I10:J13"/>
    <mergeCell ref="L10:M13"/>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41778-2586-41AA-BFDA-A87D447F0EE3}">
  <dimension ref="C1:H15"/>
  <sheetViews>
    <sheetView topLeftCell="A15" zoomScale="90" zoomScaleNormal="90" workbookViewId="0">
      <selection activeCell="C6" sqref="C6"/>
    </sheetView>
  </sheetViews>
  <sheetFormatPr baseColWidth="10" defaultColWidth="8.83203125" defaultRowHeight="15"/>
  <cols>
    <col min="1" max="2" width="8.83203125" style="9"/>
    <col min="3" max="3" width="33.83203125" style="15" bestFit="1" customWidth="1"/>
    <col min="4" max="4" width="33.83203125" style="9" customWidth="1"/>
    <col min="5" max="6" width="31.5" style="9" customWidth="1"/>
    <col min="7" max="7" width="46.5" style="9" customWidth="1"/>
    <col min="8" max="8" width="48" style="9" customWidth="1"/>
    <col min="9" max="16384" width="8.83203125" style="9"/>
  </cols>
  <sheetData>
    <row r="1" spans="3:8" ht="16" thickBot="1"/>
    <row r="2" spans="3:8" ht="16" thickBot="1">
      <c r="C2" s="100"/>
      <c r="D2" s="10"/>
      <c r="E2" s="133" t="s">
        <v>169</v>
      </c>
      <c r="F2" s="134"/>
      <c r="G2" s="134"/>
      <c r="H2" s="135"/>
    </row>
    <row r="3" spans="3:8" ht="16">
      <c r="C3" s="101" t="s">
        <v>347</v>
      </c>
      <c r="D3" s="4" t="s">
        <v>161</v>
      </c>
      <c r="E3" s="4" t="s">
        <v>117</v>
      </c>
      <c r="F3" s="4" t="s">
        <v>119</v>
      </c>
      <c r="G3" s="4" t="s">
        <v>121</v>
      </c>
      <c r="H3" s="5" t="s">
        <v>123</v>
      </c>
    </row>
    <row r="4" spans="3:8" ht="144">
      <c r="C4" s="93" t="s">
        <v>393</v>
      </c>
      <c r="D4" s="1" t="s">
        <v>394</v>
      </c>
      <c r="E4" s="1" t="s">
        <v>395</v>
      </c>
      <c r="F4" s="1" t="s">
        <v>396</v>
      </c>
      <c r="G4" s="1" t="s">
        <v>350</v>
      </c>
      <c r="H4" s="2" t="s">
        <v>397</v>
      </c>
    </row>
    <row r="5" spans="3:8" ht="304">
      <c r="C5" s="93" t="s">
        <v>398</v>
      </c>
      <c r="D5" s="1" t="s">
        <v>399</v>
      </c>
      <c r="E5" s="1" t="s">
        <v>400</v>
      </c>
      <c r="F5" s="1" t="s">
        <v>401</v>
      </c>
      <c r="G5" s="1" t="s">
        <v>402</v>
      </c>
      <c r="H5" s="2" t="s">
        <v>403</v>
      </c>
    </row>
    <row r="6" spans="3:8" ht="272">
      <c r="C6" s="16" t="s">
        <v>466</v>
      </c>
      <c r="D6" s="1" t="s">
        <v>467</v>
      </c>
      <c r="E6" s="1" t="s">
        <v>281</v>
      </c>
      <c r="F6" s="1" t="s">
        <v>468</v>
      </c>
      <c r="G6" s="1" t="s">
        <v>469</v>
      </c>
      <c r="H6" s="2" t="s">
        <v>470</v>
      </c>
    </row>
    <row r="7" spans="3:8" ht="160">
      <c r="C7" s="16" t="s">
        <v>471</v>
      </c>
      <c r="D7" s="1" t="s">
        <v>472</v>
      </c>
      <c r="E7" s="1" t="s">
        <v>281</v>
      </c>
      <c r="F7" s="1" t="s">
        <v>281</v>
      </c>
      <c r="G7" s="1" t="s">
        <v>281</v>
      </c>
      <c r="H7" s="2" t="s">
        <v>473</v>
      </c>
    </row>
    <row r="8" spans="3:8" ht="176">
      <c r="C8" s="16" t="s">
        <v>410</v>
      </c>
      <c r="D8" s="1" t="s">
        <v>474</v>
      </c>
      <c r="E8" s="1" t="s">
        <v>475</v>
      </c>
      <c r="F8" s="1" t="s">
        <v>476</v>
      </c>
      <c r="G8" s="1" t="s">
        <v>477</v>
      </c>
      <c r="H8" s="2" t="s">
        <v>478</v>
      </c>
    </row>
    <row r="9" spans="3:8" ht="176">
      <c r="C9" s="16" t="s">
        <v>479</v>
      </c>
      <c r="D9" s="1" t="s">
        <v>480</v>
      </c>
      <c r="E9" s="1" t="s">
        <v>481</v>
      </c>
      <c r="F9" s="1" t="s">
        <v>482</v>
      </c>
      <c r="G9" s="1" t="s">
        <v>483</v>
      </c>
      <c r="H9" s="2" t="s">
        <v>484</v>
      </c>
    </row>
    <row r="10" spans="3:8" ht="96">
      <c r="C10" s="16" t="s">
        <v>429</v>
      </c>
      <c r="D10" s="1" t="s">
        <v>485</v>
      </c>
      <c r="E10" s="1" t="s">
        <v>430</v>
      </c>
      <c r="F10" s="1" t="s">
        <v>431</v>
      </c>
      <c r="G10" s="1" t="s">
        <v>432</v>
      </c>
      <c r="H10" s="2" t="s">
        <v>433</v>
      </c>
    </row>
    <row r="11" spans="3:8" ht="160">
      <c r="C11" s="16" t="s">
        <v>486</v>
      </c>
      <c r="D11" s="1" t="s">
        <v>487</v>
      </c>
      <c r="E11" s="1" t="s">
        <v>488</v>
      </c>
      <c r="F11" s="1" t="s">
        <v>489</v>
      </c>
      <c r="G11" s="1" t="s">
        <v>490</v>
      </c>
      <c r="H11" s="2" t="s">
        <v>491</v>
      </c>
    </row>
    <row r="12" spans="3:8" ht="160">
      <c r="C12" s="16" t="s">
        <v>434</v>
      </c>
      <c r="D12" s="1" t="s">
        <v>435</v>
      </c>
      <c r="E12" s="1" t="s">
        <v>436</v>
      </c>
      <c r="F12" s="1" t="s">
        <v>437</v>
      </c>
      <c r="G12" s="1" t="s">
        <v>438</v>
      </c>
      <c r="H12" s="2" t="s">
        <v>439</v>
      </c>
    </row>
    <row r="13" spans="3:8" ht="160">
      <c r="C13" s="16" t="s">
        <v>492</v>
      </c>
      <c r="D13" s="1" t="s">
        <v>441</v>
      </c>
      <c r="E13" s="1" t="s">
        <v>442</v>
      </c>
      <c r="F13" s="1" t="s">
        <v>443</v>
      </c>
      <c r="G13" s="1" t="s">
        <v>444</v>
      </c>
      <c r="H13" s="2" t="s">
        <v>445</v>
      </c>
    </row>
    <row r="14" spans="3:8" ht="144">
      <c r="C14" s="16" t="s">
        <v>446</v>
      </c>
      <c r="D14" s="20" t="s">
        <v>447</v>
      </c>
      <c r="E14" s="1" t="s">
        <v>448</v>
      </c>
      <c r="F14" s="1" t="s">
        <v>449</v>
      </c>
      <c r="G14" s="1" t="s">
        <v>450</v>
      </c>
      <c r="H14" s="2" t="s">
        <v>451</v>
      </c>
    </row>
    <row r="15" spans="3:8" ht="129" thickBot="1">
      <c r="C15" s="17" t="s">
        <v>455</v>
      </c>
      <c r="D15" s="8" t="s">
        <v>281</v>
      </c>
      <c r="E15" s="8" t="s">
        <v>456</v>
      </c>
      <c r="F15" s="8" t="s">
        <v>457</v>
      </c>
      <c r="G15" s="8" t="s">
        <v>458</v>
      </c>
      <c r="H15" s="14" t="s">
        <v>281</v>
      </c>
    </row>
  </sheetData>
  <mergeCells count="1">
    <mergeCell ref="E2:H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640E1-825C-4388-B006-CD1BEA620639}">
  <dimension ref="C1:S8"/>
  <sheetViews>
    <sheetView topLeftCell="D1" workbookViewId="0">
      <selection activeCell="I5" sqref="I5"/>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12" width="14.5" style="9" customWidth="1"/>
    <col min="13" max="13" width="10.83203125" style="9" customWidth="1"/>
    <col min="14" max="19" width="17.83203125" style="9" customWidth="1"/>
    <col min="20" max="16384" width="8.83203125" style="9"/>
  </cols>
  <sheetData>
    <row r="1" spans="3:19" ht="256">
      <c r="C1" s="10" t="s">
        <v>154</v>
      </c>
      <c r="D1" s="15" t="s">
        <v>459</v>
      </c>
    </row>
    <row r="2" spans="3:19">
      <c r="H2" s="9" t="s">
        <v>323</v>
      </c>
      <c r="I2" s="9" t="s">
        <v>324</v>
      </c>
      <c r="J2" s="9" t="s">
        <v>325</v>
      </c>
      <c r="K2" s="9" t="s">
        <v>326</v>
      </c>
      <c r="L2" s="9" t="s">
        <v>327</v>
      </c>
      <c r="M2" s="9" t="s">
        <v>328</v>
      </c>
      <c r="N2" s="9" t="s">
        <v>329</v>
      </c>
      <c r="O2" s="9" t="s">
        <v>330</v>
      </c>
      <c r="P2" s="9" t="s">
        <v>331</v>
      </c>
      <c r="Q2" s="9" t="s">
        <v>332</v>
      </c>
      <c r="R2" s="9" t="s">
        <v>333</v>
      </c>
      <c r="S2" s="9" t="s">
        <v>334</v>
      </c>
    </row>
    <row r="3" spans="3:19" ht="48">
      <c r="C3" s="10" t="s">
        <v>335</v>
      </c>
      <c r="D3" s="10" t="s">
        <v>161</v>
      </c>
      <c r="E3" s="10" t="s">
        <v>43</v>
      </c>
      <c r="F3" s="10" t="s">
        <v>159</v>
      </c>
      <c r="G3" s="10" t="s">
        <v>125</v>
      </c>
      <c r="H3" s="98" t="s">
        <v>393</v>
      </c>
      <c r="I3" s="98" t="s">
        <v>398</v>
      </c>
      <c r="J3" s="15" t="s">
        <v>466</v>
      </c>
      <c r="K3" s="15" t="s">
        <v>471</v>
      </c>
      <c r="L3" s="15" t="s">
        <v>410</v>
      </c>
      <c r="M3" s="15" t="s">
        <v>479</v>
      </c>
      <c r="N3" s="15" t="s">
        <v>429</v>
      </c>
      <c r="O3" s="15" t="s">
        <v>486</v>
      </c>
      <c r="P3" s="15" t="s">
        <v>434</v>
      </c>
      <c r="Q3" s="15" t="s">
        <v>492</v>
      </c>
      <c r="R3" s="98" t="s">
        <v>446</v>
      </c>
      <c r="S3" s="15" t="s">
        <v>455</v>
      </c>
    </row>
    <row r="4" spans="3:19" ht="48">
      <c r="C4" s="18" t="s">
        <v>4</v>
      </c>
      <c r="D4" s="18" t="s">
        <v>461</v>
      </c>
      <c r="E4" s="18" t="s">
        <v>44</v>
      </c>
      <c r="F4" s="9" t="s">
        <v>337</v>
      </c>
      <c r="G4" s="18" t="s">
        <v>136</v>
      </c>
      <c r="H4" s="9" t="s">
        <v>117</v>
      </c>
      <c r="I4" s="9" t="s">
        <v>117</v>
      </c>
      <c r="J4" s="9" t="s">
        <v>167</v>
      </c>
      <c r="K4" s="9" t="s">
        <v>167</v>
      </c>
      <c r="L4" s="9" t="s">
        <v>167</v>
      </c>
      <c r="M4" s="9" t="s">
        <v>167</v>
      </c>
      <c r="N4" s="9" t="s">
        <v>167</v>
      </c>
      <c r="O4" s="9" t="s">
        <v>167</v>
      </c>
      <c r="P4" s="9" t="s">
        <v>167</v>
      </c>
      <c r="Q4" s="9" t="s">
        <v>167</v>
      </c>
      <c r="R4" s="9" t="s">
        <v>167</v>
      </c>
      <c r="S4" s="9" t="s">
        <v>167</v>
      </c>
    </row>
    <row r="5" spans="3:19" ht="64">
      <c r="C5" s="18" t="s">
        <v>5</v>
      </c>
      <c r="D5" s="18" t="s">
        <v>462</v>
      </c>
      <c r="E5" s="18" t="s">
        <v>44</v>
      </c>
      <c r="F5" s="9" t="s">
        <v>339</v>
      </c>
      <c r="G5" s="18" t="s">
        <v>134</v>
      </c>
      <c r="H5" s="9" t="s">
        <v>119</v>
      </c>
      <c r="I5" s="9" t="s">
        <v>117</v>
      </c>
      <c r="J5" s="9" t="s">
        <v>167</v>
      </c>
      <c r="K5" s="9" t="s">
        <v>167</v>
      </c>
      <c r="L5" s="9" t="s">
        <v>167</v>
      </c>
      <c r="M5" s="9" t="s">
        <v>117</v>
      </c>
      <c r="N5" s="9" t="s">
        <v>117</v>
      </c>
      <c r="O5" s="9" t="s">
        <v>117</v>
      </c>
      <c r="P5" s="9" t="s">
        <v>117</v>
      </c>
      <c r="Q5" s="9" t="s">
        <v>167</v>
      </c>
      <c r="R5" s="9" t="s">
        <v>117</v>
      </c>
      <c r="S5" s="9" t="s">
        <v>117</v>
      </c>
    </row>
    <row r="6" spans="3:19" ht="160">
      <c r="C6" s="18" t="s">
        <v>6</v>
      </c>
      <c r="D6" s="18" t="s">
        <v>463</v>
      </c>
      <c r="E6" s="18" t="s">
        <v>45</v>
      </c>
      <c r="F6" s="9" t="s">
        <v>341</v>
      </c>
      <c r="G6" s="18" t="s">
        <v>152</v>
      </c>
      <c r="H6" s="9" t="s">
        <v>121</v>
      </c>
      <c r="I6" s="9" t="s">
        <v>119</v>
      </c>
      <c r="J6" s="9" t="s">
        <v>117</v>
      </c>
      <c r="K6" s="9" t="s">
        <v>167</v>
      </c>
      <c r="L6" s="9" t="s">
        <v>121</v>
      </c>
      <c r="M6" s="9" t="s">
        <v>119</v>
      </c>
      <c r="N6" s="9" t="s">
        <v>119</v>
      </c>
      <c r="O6" s="9" t="s">
        <v>119</v>
      </c>
      <c r="P6" s="9" t="s">
        <v>119</v>
      </c>
      <c r="Q6" s="9" t="s">
        <v>119</v>
      </c>
      <c r="R6" s="9" t="s">
        <v>117</v>
      </c>
      <c r="S6" s="9" t="s">
        <v>119</v>
      </c>
    </row>
    <row r="7" spans="3:19" ht="176">
      <c r="C7" s="18" t="s">
        <v>7</v>
      </c>
      <c r="D7" s="18" t="s">
        <v>464</v>
      </c>
      <c r="E7" s="18" t="s">
        <v>46</v>
      </c>
      <c r="F7" s="9" t="s">
        <v>341</v>
      </c>
      <c r="G7" s="18" t="s">
        <v>152</v>
      </c>
      <c r="H7" s="9" t="s">
        <v>121</v>
      </c>
      <c r="I7" s="9" t="s">
        <v>121</v>
      </c>
      <c r="J7" s="9" t="s">
        <v>121</v>
      </c>
      <c r="K7" s="9" t="s">
        <v>167</v>
      </c>
      <c r="L7" s="9" t="s">
        <v>121</v>
      </c>
      <c r="M7" s="9" t="s">
        <v>121</v>
      </c>
      <c r="N7" s="9" t="s">
        <v>121</v>
      </c>
      <c r="O7" s="9" t="s">
        <v>121</v>
      </c>
      <c r="P7" s="9" t="s">
        <v>121</v>
      </c>
      <c r="Q7" s="9" t="s">
        <v>121</v>
      </c>
      <c r="R7" s="9" t="s">
        <v>119</v>
      </c>
      <c r="S7" s="9" t="s">
        <v>121</v>
      </c>
    </row>
    <row r="8" spans="3:19" ht="208">
      <c r="C8" s="18" t="s">
        <v>8</v>
      </c>
      <c r="D8" s="15" t="s">
        <v>465</v>
      </c>
      <c r="E8" s="18" t="s">
        <v>47</v>
      </c>
      <c r="F8" s="9" t="s">
        <v>344</v>
      </c>
      <c r="G8" s="18" t="s">
        <v>126</v>
      </c>
      <c r="H8" s="9" t="s">
        <v>123</v>
      </c>
      <c r="I8" s="9" t="s">
        <v>123</v>
      </c>
      <c r="J8" s="9" t="s">
        <v>123</v>
      </c>
      <c r="K8" s="9" t="s">
        <v>123</v>
      </c>
      <c r="L8" s="9" t="s">
        <v>123</v>
      </c>
      <c r="M8" s="9" t="s">
        <v>123</v>
      </c>
      <c r="N8" s="9" t="s">
        <v>123</v>
      </c>
      <c r="O8" s="9" t="s">
        <v>123</v>
      </c>
      <c r="P8" s="9" t="s">
        <v>123</v>
      </c>
      <c r="Q8" s="9" t="s">
        <v>123</v>
      </c>
      <c r="R8" s="9" t="s">
        <v>121</v>
      </c>
      <c r="S8" s="9" t="s">
        <v>123</v>
      </c>
    </row>
  </sheetData>
  <phoneticPr fontId="2" type="noConversion"/>
  <dataValidations count="1">
    <dataValidation type="list" allowBlank="1" showInputMessage="1" showErrorMessage="1" sqref="R4:R9 S4:S8 H4:Q8" xr:uid="{E888CDB8-C247-4BFB-BBC4-46AFF2D0B5FF}">
      <formula1>Expertise_Level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E8173-9628-4995-8B40-631DC1B3BE4E}">
  <dimension ref="C1:H12"/>
  <sheetViews>
    <sheetView workbookViewId="0">
      <selection activeCell="C6" sqref="C6"/>
    </sheetView>
  </sheetViews>
  <sheetFormatPr baseColWidth="10" defaultColWidth="8.83203125" defaultRowHeight="15"/>
  <cols>
    <col min="1" max="2" width="8.83203125" style="9"/>
    <col min="3" max="3" width="33.83203125" style="15" bestFit="1" customWidth="1"/>
    <col min="4" max="4" width="33.83203125" style="9" customWidth="1"/>
    <col min="5" max="8" width="31.5" style="9" customWidth="1"/>
    <col min="9" max="16384" width="8.83203125" style="9"/>
  </cols>
  <sheetData>
    <row r="1" spans="3:8" ht="16" thickBot="1"/>
    <row r="2" spans="3:8" ht="16" thickBot="1">
      <c r="C2" s="100"/>
      <c r="D2" s="10"/>
      <c r="E2" s="133" t="s">
        <v>169</v>
      </c>
      <c r="F2" s="134"/>
      <c r="G2" s="134"/>
      <c r="H2" s="135"/>
    </row>
    <row r="3" spans="3:8" ht="16">
      <c r="C3" s="101" t="s">
        <v>347</v>
      </c>
      <c r="D3" s="4" t="s">
        <v>161</v>
      </c>
      <c r="E3" s="4" t="s">
        <v>117</v>
      </c>
      <c r="F3" s="4" t="s">
        <v>119</v>
      </c>
      <c r="G3" s="4" t="s">
        <v>121</v>
      </c>
      <c r="H3" s="5" t="s">
        <v>123</v>
      </c>
    </row>
    <row r="4" spans="3:8" ht="160">
      <c r="C4" s="93" t="s">
        <v>393</v>
      </c>
      <c r="D4" s="1" t="s">
        <v>394</v>
      </c>
      <c r="E4" s="1" t="s">
        <v>395</v>
      </c>
      <c r="F4" s="1" t="s">
        <v>396</v>
      </c>
      <c r="G4" s="1" t="s">
        <v>350</v>
      </c>
      <c r="H4" s="2" t="s">
        <v>397</v>
      </c>
    </row>
    <row r="5" spans="3:8" ht="304">
      <c r="C5" s="93" t="s">
        <v>398</v>
      </c>
      <c r="D5" s="1" t="s">
        <v>399</v>
      </c>
      <c r="E5" s="1" t="s">
        <v>400</v>
      </c>
      <c r="F5" s="1" t="s">
        <v>401</v>
      </c>
      <c r="G5" s="1" t="s">
        <v>402</v>
      </c>
      <c r="H5" s="2" t="s">
        <v>403</v>
      </c>
    </row>
    <row r="6" spans="3:8" ht="272">
      <c r="C6" s="16" t="s">
        <v>493</v>
      </c>
      <c r="D6" s="1" t="s">
        <v>467</v>
      </c>
      <c r="E6" s="1" t="s">
        <v>281</v>
      </c>
      <c r="F6" s="1" t="s">
        <v>468</v>
      </c>
      <c r="G6" s="1" t="s">
        <v>469</v>
      </c>
      <c r="H6" s="2" t="s">
        <v>470</v>
      </c>
    </row>
    <row r="7" spans="3:8" ht="208">
      <c r="C7" s="16" t="s">
        <v>494</v>
      </c>
      <c r="D7" s="1" t="s">
        <v>495</v>
      </c>
      <c r="E7" s="1" t="s">
        <v>496</v>
      </c>
      <c r="F7" s="1" t="s">
        <v>497</v>
      </c>
      <c r="G7" s="1" t="s">
        <v>498</v>
      </c>
      <c r="H7" s="2" t="s">
        <v>499</v>
      </c>
    </row>
    <row r="8" spans="3:8" ht="272">
      <c r="C8" s="16" t="s">
        <v>479</v>
      </c>
      <c r="D8" s="1" t="s">
        <v>480</v>
      </c>
      <c r="E8" s="1" t="s">
        <v>481</v>
      </c>
      <c r="F8" s="1" t="s">
        <v>482</v>
      </c>
      <c r="G8" s="1" t="s">
        <v>483</v>
      </c>
      <c r="H8" s="2" t="s">
        <v>484</v>
      </c>
    </row>
    <row r="9" spans="3:8" ht="144">
      <c r="C9" s="16" t="s">
        <v>429</v>
      </c>
      <c r="D9" s="1" t="s">
        <v>485</v>
      </c>
      <c r="E9" s="1" t="s">
        <v>430</v>
      </c>
      <c r="F9" s="1" t="s">
        <v>431</v>
      </c>
      <c r="G9" s="1" t="s">
        <v>432</v>
      </c>
      <c r="H9" s="2" t="s">
        <v>433</v>
      </c>
    </row>
    <row r="10" spans="3:8" ht="192">
      <c r="C10" s="16" t="s">
        <v>434</v>
      </c>
      <c r="D10" s="1" t="s">
        <v>435</v>
      </c>
      <c r="E10" s="1" t="s">
        <v>436</v>
      </c>
      <c r="F10" s="1" t="s">
        <v>437</v>
      </c>
      <c r="G10" s="1" t="s">
        <v>438</v>
      </c>
      <c r="H10" s="2" t="s">
        <v>439</v>
      </c>
    </row>
    <row r="11" spans="3:8" ht="208">
      <c r="C11" s="102" t="s">
        <v>446</v>
      </c>
      <c r="D11" s="20" t="s">
        <v>447</v>
      </c>
      <c r="E11" s="1" t="s">
        <v>448</v>
      </c>
      <c r="F11" s="1" t="s">
        <v>449</v>
      </c>
      <c r="G11" s="1" t="s">
        <v>450</v>
      </c>
      <c r="H11" s="2" t="s">
        <v>451</v>
      </c>
    </row>
    <row r="12" spans="3:8" ht="161" thickBot="1">
      <c r="C12" s="17" t="s">
        <v>455</v>
      </c>
      <c r="D12" s="8" t="s">
        <v>281</v>
      </c>
      <c r="E12" s="8" t="s">
        <v>456</v>
      </c>
      <c r="F12" s="8" t="s">
        <v>457</v>
      </c>
      <c r="G12" s="8" t="s">
        <v>458</v>
      </c>
      <c r="H12" s="14" t="s">
        <v>281</v>
      </c>
    </row>
  </sheetData>
  <mergeCells count="1">
    <mergeCell ref="E2:H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AB354-91BF-4691-8960-B2D35F3518C6}">
  <dimension ref="C1:P8"/>
  <sheetViews>
    <sheetView workbookViewId="0">
      <selection activeCell="J6" sqref="J6"/>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11" width="14.5" style="9" customWidth="1"/>
    <col min="12" max="12" width="10.83203125" style="9" customWidth="1"/>
    <col min="13" max="16" width="17.83203125" style="9" customWidth="1"/>
    <col min="17" max="16384" width="8.83203125" style="9"/>
  </cols>
  <sheetData>
    <row r="1" spans="3:16" ht="208">
      <c r="C1" s="10" t="s">
        <v>154</v>
      </c>
      <c r="D1" s="15" t="s">
        <v>500</v>
      </c>
    </row>
    <row r="2" spans="3:16">
      <c r="H2" s="9" t="s">
        <v>323</v>
      </c>
      <c r="I2" s="9" t="s">
        <v>324</v>
      </c>
      <c r="J2" s="9" t="s">
        <v>325</v>
      </c>
      <c r="K2" s="9" t="s">
        <v>326</v>
      </c>
      <c r="L2" s="9" t="s">
        <v>327</v>
      </c>
      <c r="M2" s="9" t="s">
        <v>328</v>
      </c>
      <c r="N2" s="9" t="s">
        <v>329</v>
      </c>
      <c r="O2" s="9" t="s">
        <v>330</v>
      </c>
      <c r="P2" s="9" t="s">
        <v>331</v>
      </c>
    </row>
    <row r="3" spans="3:16" ht="48">
      <c r="C3" s="10" t="s">
        <v>335</v>
      </c>
      <c r="D3" s="10" t="s">
        <v>161</v>
      </c>
      <c r="E3" s="10" t="s">
        <v>43</v>
      </c>
      <c r="F3" s="10" t="s">
        <v>159</v>
      </c>
      <c r="G3" s="10" t="s">
        <v>125</v>
      </c>
      <c r="H3" s="98" t="s">
        <v>393</v>
      </c>
      <c r="I3" s="98" t="s">
        <v>398</v>
      </c>
      <c r="J3" s="15" t="s">
        <v>493</v>
      </c>
      <c r="K3" s="15" t="s">
        <v>494</v>
      </c>
      <c r="L3" s="15" t="s">
        <v>479</v>
      </c>
      <c r="M3" s="15" t="s">
        <v>429</v>
      </c>
      <c r="N3" s="15" t="s">
        <v>434</v>
      </c>
      <c r="O3" s="98" t="s">
        <v>446</v>
      </c>
      <c r="P3" s="15" t="s">
        <v>455</v>
      </c>
    </row>
    <row r="4" spans="3:16" ht="112">
      <c r="C4" s="18" t="s">
        <v>11</v>
      </c>
      <c r="D4" s="18" t="s">
        <v>501</v>
      </c>
      <c r="E4" s="18" t="s">
        <v>44</v>
      </c>
      <c r="F4" s="9" t="s">
        <v>337</v>
      </c>
      <c r="G4" s="18" t="s">
        <v>136</v>
      </c>
      <c r="H4" s="9" t="s">
        <v>117</v>
      </c>
      <c r="I4" s="9" t="s">
        <v>117</v>
      </c>
      <c r="J4" s="9" t="s">
        <v>167</v>
      </c>
      <c r="K4" s="9" t="s">
        <v>167</v>
      </c>
      <c r="L4" s="9" t="s">
        <v>167</v>
      </c>
      <c r="M4" s="9" t="s">
        <v>167</v>
      </c>
      <c r="N4" s="9" t="s">
        <v>167</v>
      </c>
      <c r="O4" s="9" t="s">
        <v>167</v>
      </c>
      <c r="P4" s="9" t="s">
        <v>167</v>
      </c>
    </row>
    <row r="5" spans="3:16" ht="128">
      <c r="C5" s="18" t="s">
        <v>12</v>
      </c>
      <c r="D5" s="18" t="s">
        <v>502</v>
      </c>
      <c r="E5" s="18" t="s">
        <v>44</v>
      </c>
      <c r="F5" s="9" t="s">
        <v>339</v>
      </c>
      <c r="G5" s="18" t="s">
        <v>134</v>
      </c>
      <c r="H5" s="9" t="s">
        <v>119</v>
      </c>
      <c r="I5" s="9" t="s">
        <v>117</v>
      </c>
      <c r="J5" s="9" t="s">
        <v>167</v>
      </c>
      <c r="K5" s="9" t="s">
        <v>117</v>
      </c>
      <c r="L5" s="9" t="s">
        <v>117</v>
      </c>
      <c r="M5" s="9" t="s">
        <v>117</v>
      </c>
      <c r="N5" s="9" t="s">
        <v>117</v>
      </c>
      <c r="O5" s="9" t="s">
        <v>117</v>
      </c>
      <c r="P5" s="9" t="s">
        <v>117</v>
      </c>
    </row>
    <row r="6" spans="3:16" ht="160">
      <c r="C6" s="18" t="s">
        <v>13</v>
      </c>
      <c r="D6" s="18" t="s">
        <v>503</v>
      </c>
      <c r="E6" s="18" t="s">
        <v>45</v>
      </c>
      <c r="F6" s="9" t="s">
        <v>341</v>
      </c>
      <c r="G6" s="18" t="s">
        <v>152</v>
      </c>
      <c r="H6" s="9" t="s">
        <v>121</v>
      </c>
      <c r="I6" s="9" t="s">
        <v>119</v>
      </c>
      <c r="J6" s="9" t="s">
        <v>117</v>
      </c>
      <c r="K6" s="9" t="s">
        <v>119</v>
      </c>
      <c r="L6" s="9" t="s">
        <v>119</v>
      </c>
      <c r="M6" s="9" t="s">
        <v>119</v>
      </c>
      <c r="N6" s="9" t="s">
        <v>119</v>
      </c>
      <c r="O6" s="9" t="s">
        <v>117</v>
      </c>
      <c r="P6" s="9" t="s">
        <v>119</v>
      </c>
    </row>
    <row r="7" spans="3:16" ht="176">
      <c r="C7" s="18" t="s">
        <v>14</v>
      </c>
      <c r="D7" s="18" t="s">
        <v>504</v>
      </c>
      <c r="E7" s="18" t="s">
        <v>46</v>
      </c>
      <c r="F7" s="9" t="s">
        <v>341</v>
      </c>
      <c r="G7" s="18" t="s">
        <v>152</v>
      </c>
      <c r="H7" s="9" t="s">
        <v>121</v>
      </c>
      <c r="I7" s="9" t="s">
        <v>121</v>
      </c>
      <c r="J7" s="9" t="s">
        <v>121</v>
      </c>
      <c r="K7" s="9" t="s">
        <v>121</v>
      </c>
      <c r="L7" s="9" t="s">
        <v>121</v>
      </c>
      <c r="M7" s="9" t="s">
        <v>121</v>
      </c>
      <c r="N7" s="9" t="s">
        <v>121</v>
      </c>
      <c r="O7" s="9" t="s">
        <v>119</v>
      </c>
      <c r="P7" s="9" t="s">
        <v>121</v>
      </c>
    </row>
    <row r="8" spans="3:16" ht="176">
      <c r="C8" s="18" t="s">
        <v>15</v>
      </c>
      <c r="D8" s="15" t="s">
        <v>505</v>
      </c>
      <c r="E8" s="18" t="s">
        <v>47</v>
      </c>
      <c r="F8" s="9" t="s">
        <v>344</v>
      </c>
      <c r="G8" s="18" t="s">
        <v>126</v>
      </c>
      <c r="H8" s="9" t="s">
        <v>123</v>
      </c>
      <c r="I8" s="9" t="s">
        <v>123</v>
      </c>
      <c r="J8" s="9" t="s">
        <v>123</v>
      </c>
      <c r="K8" s="9" t="s">
        <v>123</v>
      </c>
      <c r="L8" s="9" t="s">
        <v>123</v>
      </c>
      <c r="M8" s="9" t="s">
        <v>123</v>
      </c>
      <c r="N8" s="9" t="s">
        <v>123</v>
      </c>
      <c r="O8" s="9" t="s">
        <v>121</v>
      </c>
      <c r="P8" s="9" t="s">
        <v>123</v>
      </c>
    </row>
  </sheetData>
  <phoneticPr fontId="2" type="noConversion"/>
  <dataValidations count="1">
    <dataValidation type="list" allowBlank="1" showInputMessage="1" showErrorMessage="1" sqref="O4:O9 P4:P8 H4:N8" xr:uid="{B95CCD9E-AF4E-4C5B-86EB-BE750ECABD43}">
      <formula1>Expertise_Level</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E5DA-838E-41FB-97C3-D271B017EA77}">
  <sheetPr>
    <tabColor theme="8"/>
  </sheetPr>
  <dimension ref="C1:O19"/>
  <sheetViews>
    <sheetView topLeftCell="A4" workbookViewId="0">
      <selection activeCell="C5" sqref="C5"/>
    </sheetView>
  </sheetViews>
  <sheetFormatPr baseColWidth="10" defaultColWidth="8.83203125" defaultRowHeight="15"/>
  <cols>
    <col min="1" max="2" width="8.83203125" style="9"/>
    <col min="3" max="3" width="39.5" style="9" bestFit="1" customWidth="1"/>
    <col min="4" max="4" width="33.83203125" style="9" customWidth="1"/>
    <col min="5" max="8" width="31.5" style="9" customWidth="1"/>
    <col min="9" max="16384" width="8.83203125" style="9"/>
  </cols>
  <sheetData>
    <row r="1" spans="3:15" ht="16" thickBot="1"/>
    <row r="2" spans="3:15" ht="16" thickBot="1">
      <c r="C2" s="10"/>
      <c r="D2" s="10"/>
      <c r="E2" s="133" t="s">
        <v>169</v>
      </c>
      <c r="F2" s="134"/>
      <c r="G2" s="134"/>
      <c r="H2" s="135"/>
    </row>
    <row r="3" spans="3:15">
      <c r="C3" s="3" t="s">
        <v>347</v>
      </c>
      <c r="D3" s="4" t="s">
        <v>161</v>
      </c>
      <c r="E3" s="4" t="s">
        <v>117</v>
      </c>
      <c r="F3" s="4" t="s">
        <v>119</v>
      </c>
      <c r="G3" s="4" t="s">
        <v>121</v>
      </c>
      <c r="H3" s="5" t="s">
        <v>123</v>
      </c>
    </row>
    <row r="4" spans="3:15" ht="160">
      <c r="C4" s="93" t="s">
        <v>393</v>
      </c>
      <c r="D4" s="1" t="s">
        <v>394</v>
      </c>
      <c r="E4" s="1" t="s">
        <v>395</v>
      </c>
      <c r="F4" s="1" t="s">
        <v>396</v>
      </c>
      <c r="G4" s="1" t="s">
        <v>350</v>
      </c>
      <c r="H4" s="2" t="s">
        <v>397</v>
      </c>
    </row>
    <row r="5" spans="3:15" ht="409.6">
      <c r="C5" s="12" t="s">
        <v>410</v>
      </c>
      <c r="D5" s="1" t="s">
        <v>506</v>
      </c>
      <c r="E5" s="1" t="s">
        <v>281</v>
      </c>
      <c r="F5" s="1" t="s">
        <v>281</v>
      </c>
      <c r="G5" s="1" t="s">
        <v>507</v>
      </c>
      <c r="H5" s="2" t="s">
        <v>508</v>
      </c>
      <c r="J5" s="94" t="s">
        <v>410</v>
      </c>
      <c r="K5" s="95" t="s">
        <v>411</v>
      </c>
      <c r="L5" s="95" t="s">
        <v>412</v>
      </c>
      <c r="M5" s="95" t="s">
        <v>413</v>
      </c>
      <c r="N5" s="95" t="s">
        <v>414</v>
      </c>
      <c r="O5" s="96" t="s">
        <v>415</v>
      </c>
    </row>
    <row r="6" spans="3:15" ht="256">
      <c r="C6" s="12" t="s">
        <v>509</v>
      </c>
      <c r="D6" s="1" t="s">
        <v>510</v>
      </c>
      <c r="E6" s="1" t="s">
        <v>281</v>
      </c>
      <c r="F6" s="1" t="s">
        <v>511</v>
      </c>
      <c r="G6" s="1" t="s">
        <v>512</v>
      </c>
      <c r="H6" s="2" t="s">
        <v>513</v>
      </c>
    </row>
    <row r="7" spans="3:15" ht="272">
      <c r="C7" s="12" t="s">
        <v>479</v>
      </c>
      <c r="D7" s="1" t="s">
        <v>514</v>
      </c>
      <c r="E7" s="1" t="s">
        <v>281</v>
      </c>
      <c r="F7" s="1" t="s">
        <v>482</v>
      </c>
      <c r="G7" s="1" t="s">
        <v>483</v>
      </c>
      <c r="H7" s="2" t="s">
        <v>484</v>
      </c>
    </row>
    <row r="8" spans="3:15" ht="224">
      <c r="C8" s="12" t="s">
        <v>515</v>
      </c>
      <c r="D8" s="1" t="s">
        <v>516</v>
      </c>
      <c r="E8" s="1" t="s">
        <v>281</v>
      </c>
      <c r="F8" s="1" t="s">
        <v>281</v>
      </c>
      <c r="G8" s="1" t="s">
        <v>517</v>
      </c>
      <c r="H8" s="2" t="s">
        <v>518</v>
      </c>
    </row>
    <row r="9" spans="3:15" ht="288">
      <c r="C9" s="12" t="s">
        <v>519</v>
      </c>
      <c r="D9" s="1" t="s">
        <v>520</v>
      </c>
      <c r="E9" s="1" t="s">
        <v>281</v>
      </c>
      <c r="F9" s="1" t="s">
        <v>521</v>
      </c>
      <c r="G9" s="1" t="s">
        <v>522</v>
      </c>
      <c r="H9" s="2" t="s">
        <v>523</v>
      </c>
    </row>
    <row r="10" spans="3:15" ht="224">
      <c r="C10" s="12" t="s">
        <v>524</v>
      </c>
      <c r="D10" s="1" t="s">
        <v>525</v>
      </c>
      <c r="E10" s="1" t="s">
        <v>281</v>
      </c>
      <c r="F10" s="1" t="s">
        <v>526</v>
      </c>
      <c r="G10" s="1" t="s">
        <v>527</v>
      </c>
      <c r="H10" s="2" t="s">
        <v>528</v>
      </c>
    </row>
    <row r="11" spans="3:15" ht="380">
      <c r="C11" s="12" t="s">
        <v>529</v>
      </c>
      <c r="D11" s="1" t="s">
        <v>530</v>
      </c>
      <c r="E11" s="1" t="s">
        <v>281</v>
      </c>
      <c r="F11" s="1" t="s">
        <v>531</v>
      </c>
      <c r="G11" s="1" t="s">
        <v>532</v>
      </c>
      <c r="H11" s="2" t="s">
        <v>533</v>
      </c>
    </row>
    <row r="12" spans="3:15" ht="409.6">
      <c r="C12" s="12" t="s">
        <v>434</v>
      </c>
      <c r="D12" s="1" t="s">
        <v>534</v>
      </c>
      <c r="E12" s="1" t="s">
        <v>281</v>
      </c>
      <c r="F12" s="1" t="s">
        <v>535</v>
      </c>
      <c r="G12" s="1" t="s">
        <v>536</v>
      </c>
      <c r="H12" s="2" t="s">
        <v>537</v>
      </c>
      <c r="J12" s="93" t="s">
        <v>434</v>
      </c>
      <c r="K12" s="95" t="s">
        <v>435</v>
      </c>
      <c r="L12" s="95" t="s">
        <v>436</v>
      </c>
      <c r="M12" s="95" t="s">
        <v>437</v>
      </c>
      <c r="N12" s="95" t="s">
        <v>438</v>
      </c>
      <c r="O12" s="96" t="s">
        <v>439</v>
      </c>
    </row>
    <row r="13" spans="3:15" ht="409.6">
      <c r="C13" s="12" t="s">
        <v>492</v>
      </c>
      <c r="D13" s="1" t="s">
        <v>538</v>
      </c>
      <c r="E13" s="1" t="s">
        <v>281</v>
      </c>
      <c r="F13" s="1" t="s">
        <v>539</v>
      </c>
      <c r="G13" s="1" t="s">
        <v>540</v>
      </c>
      <c r="H13" s="2" t="s">
        <v>541</v>
      </c>
      <c r="J13" s="93" t="s">
        <v>440</v>
      </c>
      <c r="K13" s="95" t="s">
        <v>441</v>
      </c>
      <c r="L13" s="95" t="s">
        <v>442</v>
      </c>
      <c r="M13" s="95" t="s">
        <v>443</v>
      </c>
      <c r="N13" s="95" t="s">
        <v>444</v>
      </c>
      <c r="O13" s="96" t="s">
        <v>445</v>
      </c>
    </row>
    <row r="14" spans="3:15" ht="16">
      <c r="C14" s="94" t="s">
        <v>542</v>
      </c>
      <c r="D14" s="1" t="s">
        <v>543</v>
      </c>
      <c r="E14" s="1"/>
      <c r="F14" s="1"/>
      <c r="G14" s="1"/>
      <c r="H14" s="2"/>
    </row>
    <row r="15" spans="3:15" ht="16">
      <c r="C15" s="94" t="s">
        <v>544</v>
      </c>
      <c r="D15" s="1" t="s">
        <v>543</v>
      </c>
      <c r="E15" s="1"/>
      <c r="F15" s="1"/>
      <c r="G15" s="1"/>
      <c r="H15" s="2"/>
    </row>
    <row r="16" spans="3:15" ht="16">
      <c r="C16" s="94" t="s">
        <v>545</v>
      </c>
      <c r="D16" s="1" t="s">
        <v>543</v>
      </c>
      <c r="E16" s="1"/>
      <c r="F16" s="1"/>
      <c r="G16" s="1"/>
      <c r="H16" s="2"/>
    </row>
    <row r="17" spans="3:8" ht="16">
      <c r="C17" s="94" t="s">
        <v>546</v>
      </c>
      <c r="D17" s="1" t="s">
        <v>543</v>
      </c>
      <c r="E17" s="1"/>
      <c r="F17" s="1"/>
      <c r="G17" s="1"/>
      <c r="H17" s="2"/>
    </row>
    <row r="18" spans="3:8" ht="16">
      <c r="C18" s="94" t="s">
        <v>547</v>
      </c>
      <c r="D18" s="1" t="s">
        <v>543</v>
      </c>
      <c r="E18" s="1"/>
      <c r="F18" s="1"/>
      <c r="G18" s="1"/>
      <c r="H18" s="2"/>
    </row>
    <row r="19" spans="3:8" ht="17" thickBot="1">
      <c r="C19" s="97" t="s">
        <v>548</v>
      </c>
      <c r="D19" s="1" t="s">
        <v>543</v>
      </c>
      <c r="E19" s="8"/>
      <c r="F19" s="8"/>
      <c r="G19" s="8"/>
      <c r="H19" s="14"/>
    </row>
  </sheetData>
  <mergeCells count="1">
    <mergeCell ref="E2:H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2B50D-ADB4-4D69-B951-6A9DB098C172}">
  <sheetPr>
    <tabColor theme="8"/>
  </sheetPr>
  <dimension ref="C1:Q8"/>
  <sheetViews>
    <sheetView topLeftCell="B1" workbookViewId="0">
      <selection activeCell="D5" sqref="D5"/>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17" width="14.5" style="9" customWidth="1"/>
    <col min="18" max="16384" width="8.83203125" style="9"/>
  </cols>
  <sheetData>
    <row r="1" spans="3:17" ht="160">
      <c r="C1" s="10" t="s">
        <v>154</v>
      </c>
      <c r="D1" s="98" t="s">
        <v>549</v>
      </c>
    </row>
    <row r="2" spans="3:17">
      <c r="H2" s="9" t="s">
        <v>323</v>
      </c>
      <c r="I2" s="9" t="s">
        <v>324</v>
      </c>
      <c r="J2" s="9" t="s">
        <v>325</v>
      </c>
      <c r="K2" s="9" t="s">
        <v>326</v>
      </c>
      <c r="L2" s="9" t="s">
        <v>327</v>
      </c>
      <c r="M2" s="9" t="s">
        <v>328</v>
      </c>
      <c r="N2" s="9" t="s">
        <v>329</v>
      </c>
      <c r="O2" s="9" t="s">
        <v>330</v>
      </c>
      <c r="P2" s="9" t="s">
        <v>331</v>
      </c>
      <c r="Q2" s="9" t="s">
        <v>332</v>
      </c>
    </row>
    <row r="3" spans="3:17" ht="48">
      <c r="C3" s="10" t="s">
        <v>335</v>
      </c>
      <c r="D3" s="10" t="s">
        <v>161</v>
      </c>
      <c r="E3" s="10" t="s">
        <v>43</v>
      </c>
      <c r="F3" s="10" t="s">
        <v>159</v>
      </c>
      <c r="G3" s="10" t="s">
        <v>125</v>
      </c>
      <c r="H3" s="15" t="s">
        <v>393</v>
      </c>
      <c r="I3" s="15" t="s">
        <v>410</v>
      </c>
      <c r="J3" s="15" t="s">
        <v>509</v>
      </c>
      <c r="K3" s="15" t="s">
        <v>479</v>
      </c>
      <c r="L3" s="15" t="s">
        <v>515</v>
      </c>
      <c r="M3" s="15" t="s">
        <v>519</v>
      </c>
      <c r="N3" s="15" t="s">
        <v>524</v>
      </c>
      <c r="O3" s="15" t="s">
        <v>529</v>
      </c>
      <c r="P3" s="15" t="s">
        <v>434</v>
      </c>
      <c r="Q3" s="15" t="s">
        <v>492</v>
      </c>
    </row>
    <row r="4" spans="3:17" ht="32">
      <c r="C4" s="18" t="s">
        <v>550</v>
      </c>
      <c r="D4" s="18" t="s">
        <v>551</v>
      </c>
      <c r="E4" s="18" t="s">
        <v>44</v>
      </c>
      <c r="G4" s="18"/>
      <c r="H4" s="9" t="s">
        <v>167</v>
      </c>
      <c r="I4" s="9" t="s">
        <v>167</v>
      </c>
      <c r="J4" s="9" t="s">
        <v>167</v>
      </c>
      <c r="K4" s="9" t="s">
        <v>167</v>
      </c>
      <c r="L4" s="9" t="s">
        <v>167</v>
      </c>
      <c r="M4" s="9" t="s">
        <v>167</v>
      </c>
      <c r="N4" s="9" t="s">
        <v>167</v>
      </c>
      <c r="O4" s="9" t="s">
        <v>167</v>
      </c>
      <c r="P4" s="9" t="s">
        <v>167</v>
      </c>
      <c r="Q4" s="9" t="s">
        <v>167</v>
      </c>
    </row>
    <row r="5" spans="3:17" ht="192">
      <c r="C5" s="18" t="s">
        <v>552</v>
      </c>
      <c r="D5" s="98" t="s">
        <v>553</v>
      </c>
      <c r="E5" s="18" t="s">
        <v>45</v>
      </c>
      <c r="F5" s="9" t="s">
        <v>339</v>
      </c>
      <c r="G5" s="18" t="s">
        <v>152</v>
      </c>
      <c r="H5" s="9" t="s">
        <v>119</v>
      </c>
      <c r="I5" s="9" t="s">
        <v>167</v>
      </c>
      <c r="J5" s="9" t="s">
        <v>119</v>
      </c>
      <c r="K5" s="9" t="s">
        <v>119</v>
      </c>
      <c r="L5" s="9" t="s">
        <v>167</v>
      </c>
      <c r="M5" s="9" t="s">
        <v>119</v>
      </c>
      <c r="N5" s="9" t="s">
        <v>119</v>
      </c>
      <c r="O5" s="9" t="s">
        <v>119</v>
      </c>
      <c r="P5" s="9" t="s">
        <v>119</v>
      </c>
      <c r="Q5" s="9" t="s">
        <v>119</v>
      </c>
    </row>
    <row r="6" spans="3:17" ht="304">
      <c r="C6" s="18" t="s">
        <v>554</v>
      </c>
      <c r="D6" s="98" t="s">
        <v>555</v>
      </c>
      <c r="E6" s="18" t="s">
        <v>46</v>
      </c>
      <c r="F6" s="9" t="s">
        <v>341</v>
      </c>
      <c r="G6" s="18" t="s">
        <v>126</v>
      </c>
      <c r="H6" s="9" t="s">
        <v>121</v>
      </c>
      <c r="I6" s="9" t="s">
        <v>121</v>
      </c>
      <c r="J6" s="9" t="s">
        <v>121</v>
      </c>
      <c r="K6" s="9" t="s">
        <v>121</v>
      </c>
      <c r="L6" s="9" t="s">
        <v>121</v>
      </c>
      <c r="M6" s="9" t="s">
        <v>121</v>
      </c>
      <c r="N6" s="9" t="s">
        <v>121</v>
      </c>
      <c r="O6" s="9" t="s">
        <v>121</v>
      </c>
      <c r="P6" s="9" t="s">
        <v>121</v>
      </c>
      <c r="Q6" s="9" t="s">
        <v>121</v>
      </c>
    </row>
    <row r="7" spans="3:17" ht="320">
      <c r="C7" s="18" t="s">
        <v>168</v>
      </c>
      <c r="D7" s="98" t="s">
        <v>556</v>
      </c>
      <c r="E7" s="18" t="s">
        <v>46</v>
      </c>
      <c r="F7" s="9" t="s">
        <v>344</v>
      </c>
      <c r="G7" s="18" t="s">
        <v>143</v>
      </c>
      <c r="H7" s="9" t="s">
        <v>123</v>
      </c>
      <c r="I7" s="9" t="s">
        <v>123</v>
      </c>
      <c r="J7" s="9" t="s">
        <v>123</v>
      </c>
      <c r="K7" s="9" t="s">
        <v>123</v>
      </c>
      <c r="L7" s="9" t="s">
        <v>123</v>
      </c>
      <c r="M7" s="9" t="s">
        <v>123</v>
      </c>
      <c r="N7" s="9" t="s">
        <v>123</v>
      </c>
      <c r="O7" s="9" t="s">
        <v>123</v>
      </c>
      <c r="P7" s="9" t="s">
        <v>123</v>
      </c>
      <c r="Q7" s="9" t="s">
        <v>123</v>
      </c>
    </row>
    <row r="8" spans="3:17">
      <c r="C8" s="18"/>
      <c r="D8" s="15"/>
      <c r="E8" s="18"/>
      <c r="G8" s="18"/>
    </row>
  </sheetData>
  <dataValidations count="1">
    <dataValidation type="list" allowBlank="1" showInputMessage="1" showErrorMessage="1" sqref="H4:Q8" xr:uid="{C854F5B5-23FC-44DF-AD35-95FCE65B2CCB}">
      <formula1>Expertise_Level</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31AA-2BC7-4C73-BEA2-19191B871FAD}">
  <dimension ref="C1:H12"/>
  <sheetViews>
    <sheetView topLeftCell="A11" zoomScale="60" zoomScaleNormal="60" workbookViewId="0">
      <selection activeCell="D13" sqref="D13"/>
    </sheetView>
  </sheetViews>
  <sheetFormatPr baseColWidth="10" defaultColWidth="8.83203125" defaultRowHeight="15"/>
  <cols>
    <col min="1" max="2" width="8.83203125" style="9"/>
    <col min="3" max="3" width="33.83203125" style="9" bestFit="1" customWidth="1"/>
    <col min="4" max="4" width="33.83203125" style="9" customWidth="1"/>
    <col min="5" max="8" width="31.5" style="9" customWidth="1"/>
    <col min="9" max="16384" width="8.83203125" style="9"/>
  </cols>
  <sheetData>
    <row r="1" spans="3:8" ht="16" thickBot="1"/>
    <row r="2" spans="3:8" ht="16" thickBot="1">
      <c r="C2" s="10"/>
      <c r="D2" s="10"/>
      <c r="E2" s="133" t="s">
        <v>169</v>
      </c>
      <c r="F2" s="134"/>
      <c r="G2" s="134"/>
      <c r="H2" s="135"/>
    </row>
    <row r="3" spans="3:8">
      <c r="C3" s="3" t="s">
        <v>347</v>
      </c>
      <c r="D3" s="4" t="s">
        <v>161</v>
      </c>
      <c r="E3" s="4" t="s">
        <v>117</v>
      </c>
      <c r="F3" s="4" t="s">
        <v>119</v>
      </c>
      <c r="G3" s="4" t="s">
        <v>121</v>
      </c>
      <c r="H3" s="5" t="s">
        <v>123</v>
      </c>
    </row>
    <row r="4" spans="3:8" ht="192">
      <c r="C4" s="16" t="s">
        <v>557</v>
      </c>
      <c r="D4" s="1" t="s">
        <v>394</v>
      </c>
      <c r="E4" s="1" t="s">
        <v>281</v>
      </c>
      <c r="F4" s="1" t="s">
        <v>558</v>
      </c>
      <c r="G4" s="1" t="s">
        <v>559</v>
      </c>
      <c r="H4" s="2" t="s">
        <v>560</v>
      </c>
    </row>
    <row r="5" spans="3:8" ht="163" customHeight="1">
      <c r="C5" s="12" t="s">
        <v>561</v>
      </c>
      <c r="D5" s="1" t="s">
        <v>562</v>
      </c>
      <c r="E5" s="1" t="s">
        <v>281</v>
      </c>
      <c r="F5" s="1" t="s">
        <v>563</v>
      </c>
      <c r="G5" s="1" t="s">
        <v>564</v>
      </c>
      <c r="H5" s="2" t="s">
        <v>565</v>
      </c>
    </row>
    <row r="6" spans="3:8" ht="167.5" customHeight="1">
      <c r="C6" s="16" t="s">
        <v>348</v>
      </c>
      <c r="D6" s="1" t="s">
        <v>281</v>
      </c>
      <c r="E6" s="1" t="s">
        <v>566</v>
      </c>
      <c r="F6" s="1" t="s">
        <v>567</v>
      </c>
      <c r="G6" s="1" t="s">
        <v>568</v>
      </c>
      <c r="H6" s="2" t="s">
        <v>569</v>
      </c>
    </row>
    <row r="7" spans="3:8" ht="96">
      <c r="C7" s="12" t="s">
        <v>570</v>
      </c>
      <c r="D7" s="1" t="s">
        <v>571</v>
      </c>
      <c r="E7" s="1" t="s">
        <v>572</v>
      </c>
      <c r="F7" s="1" t="s">
        <v>573</v>
      </c>
      <c r="G7" s="1" t="s">
        <v>574</v>
      </c>
      <c r="H7" s="2" t="s">
        <v>575</v>
      </c>
    </row>
    <row r="8" spans="3:8" ht="208">
      <c r="C8" s="12" t="s">
        <v>576</v>
      </c>
      <c r="D8" s="1" t="s">
        <v>281</v>
      </c>
      <c r="E8" s="1" t="s">
        <v>577</v>
      </c>
      <c r="F8" s="1" t="s">
        <v>578</v>
      </c>
      <c r="G8" s="1" t="s">
        <v>579</v>
      </c>
      <c r="H8" s="2" t="s">
        <v>580</v>
      </c>
    </row>
    <row r="9" spans="3:8" ht="191.5" customHeight="1">
      <c r="C9" s="12" t="s">
        <v>581</v>
      </c>
      <c r="D9" s="1" t="s">
        <v>582</v>
      </c>
      <c r="E9" s="1" t="s">
        <v>281</v>
      </c>
      <c r="F9" s="1" t="s">
        <v>583</v>
      </c>
      <c r="G9" s="1" t="s">
        <v>584</v>
      </c>
      <c r="H9" s="2" t="s">
        <v>585</v>
      </c>
    </row>
    <row r="10" spans="3:8" ht="148.5" customHeight="1">
      <c r="C10" s="12" t="s">
        <v>586</v>
      </c>
      <c r="D10" s="1" t="s">
        <v>317</v>
      </c>
      <c r="E10" s="1" t="s">
        <v>281</v>
      </c>
      <c r="F10" s="1" t="s">
        <v>587</v>
      </c>
      <c r="G10" s="1" t="s">
        <v>281</v>
      </c>
      <c r="H10" s="2" t="s">
        <v>588</v>
      </c>
    </row>
    <row r="11" spans="3:8" ht="156" customHeight="1">
      <c r="C11" s="12" t="s">
        <v>589</v>
      </c>
      <c r="D11" s="1" t="s">
        <v>281</v>
      </c>
      <c r="E11" s="1" t="s">
        <v>590</v>
      </c>
      <c r="F11" s="1" t="s">
        <v>281</v>
      </c>
      <c r="G11" s="1" t="s">
        <v>591</v>
      </c>
      <c r="H11" s="2" t="s">
        <v>592</v>
      </c>
    </row>
    <row r="12" spans="3:8" ht="289" thickBot="1">
      <c r="C12" s="17" t="s">
        <v>593</v>
      </c>
      <c r="D12" s="8" t="s">
        <v>281</v>
      </c>
      <c r="E12" s="8" t="s">
        <v>594</v>
      </c>
      <c r="F12" s="8" t="s">
        <v>595</v>
      </c>
      <c r="G12" s="8" t="s">
        <v>596</v>
      </c>
      <c r="H12" s="14" t="s">
        <v>597</v>
      </c>
    </row>
  </sheetData>
  <mergeCells count="1">
    <mergeCell ref="E2:H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F6ED1-B7CC-42A9-AC59-2D99D2D416A9}">
  <dimension ref="C1:H13"/>
  <sheetViews>
    <sheetView topLeftCell="A9" zoomScale="70" zoomScaleNormal="70" workbookViewId="0">
      <selection activeCell="H13" sqref="H13"/>
    </sheetView>
  </sheetViews>
  <sheetFormatPr baseColWidth="10" defaultColWidth="8.83203125" defaultRowHeight="15"/>
  <cols>
    <col min="1" max="2" width="8.83203125" style="9"/>
    <col min="3" max="3" width="33.83203125" style="9" bestFit="1" customWidth="1"/>
    <col min="4" max="4" width="33.83203125" style="9" customWidth="1"/>
    <col min="5" max="8" width="31.5" style="9" customWidth="1"/>
    <col min="9" max="16384" width="8.83203125" style="9"/>
  </cols>
  <sheetData>
    <row r="1" spans="3:8" ht="16" thickBot="1"/>
    <row r="2" spans="3:8" ht="16" thickBot="1">
      <c r="C2" s="10"/>
      <c r="D2" s="10"/>
      <c r="E2" s="139" t="s">
        <v>169</v>
      </c>
      <c r="F2" s="140"/>
      <c r="G2" s="140"/>
      <c r="H2" s="141"/>
    </row>
    <row r="3" spans="3:8">
      <c r="C3" s="3" t="s">
        <v>347</v>
      </c>
      <c r="D3" s="4" t="s">
        <v>161</v>
      </c>
      <c r="E3" s="4" t="s">
        <v>117</v>
      </c>
      <c r="F3" s="4" t="s">
        <v>119</v>
      </c>
      <c r="G3" s="4" t="s">
        <v>121</v>
      </c>
      <c r="H3" s="5" t="s">
        <v>123</v>
      </c>
    </row>
    <row r="4" spans="3:8" ht="144">
      <c r="C4" s="16" t="s">
        <v>557</v>
      </c>
      <c r="D4" s="1" t="s">
        <v>598</v>
      </c>
      <c r="E4" s="1" t="s">
        <v>599</v>
      </c>
      <c r="F4" s="1" t="s">
        <v>600</v>
      </c>
      <c r="G4" s="1" t="s">
        <v>601</v>
      </c>
      <c r="H4" s="2" t="s">
        <v>602</v>
      </c>
    </row>
    <row r="5" spans="3:8" ht="80">
      <c r="C5" s="12" t="s">
        <v>603</v>
      </c>
      <c r="D5" s="1" t="s">
        <v>604</v>
      </c>
      <c r="E5" s="1" t="s">
        <v>605</v>
      </c>
      <c r="F5" s="1" t="s">
        <v>606</v>
      </c>
      <c r="G5" s="1" t="s">
        <v>607</v>
      </c>
      <c r="H5" s="2" t="s">
        <v>608</v>
      </c>
    </row>
    <row r="6" spans="3:8" ht="80">
      <c r="C6" s="12" t="s">
        <v>609</v>
      </c>
      <c r="D6" s="1" t="s">
        <v>610</v>
      </c>
      <c r="E6" s="1" t="s">
        <v>611</v>
      </c>
      <c r="F6" s="1" t="s">
        <v>612</v>
      </c>
      <c r="G6" s="1" t="s">
        <v>613</v>
      </c>
      <c r="H6" s="2" t="s">
        <v>614</v>
      </c>
    </row>
    <row r="7" spans="3:8" ht="128">
      <c r="C7" s="16" t="s">
        <v>615</v>
      </c>
      <c r="D7" s="1" t="s">
        <v>616</v>
      </c>
      <c r="E7" s="1" t="s">
        <v>617</v>
      </c>
      <c r="F7" s="1" t="s">
        <v>618</v>
      </c>
      <c r="G7" s="1" t="s">
        <v>619</v>
      </c>
      <c r="H7" s="2" t="s">
        <v>620</v>
      </c>
    </row>
    <row r="8" spans="3:8" ht="80">
      <c r="C8" s="16" t="s">
        <v>621</v>
      </c>
      <c r="D8" s="1" t="s">
        <v>622</v>
      </c>
      <c r="E8" s="1" t="s">
        <v>623</v>
      </c>
      <c r="F8" s="1" t="s">
        <v>624</v>
      </c>
      <c r="G8" s="1" t="s">
        <v>625</v>
      </c>
      <c r="H8" s="2" t="s">
        <v>626</v>
      </c>
    </row>
    <row r="9" spans="3:8" ht="80">
      <c r="C9" s="12" t="s">
        <v>627</v>
      </c>
      <c r="D9" s="1" t="s">
        <v>628</v>
      </c>
      <c r="E9" s="1" t="s">
        <v>629</v>
      </c>
      <c r="F9" s="1" t="s">
        <v>630</v>
      </c>
      <c r="G9" s="1" t="s">
        <v>631</v>
      </c>
      <c r="H9" s="2" t="s">
        <v>632</v>
      </c>
    </row>
    <row r="10" spans="3:8" ht="80">
      <c r="C10" s="12" t="s">
        <v>633</v>
      </c>
      <c r="D10" s="1" t="s">
        <v>634</v>
      </c>
      <c r="E10" s="1" t="s">
        <v>635</v>
      </c>
      <c r="F10" s="1" t="s">
        <v>636</v>
      </c>
      <c r="G10" s="1" t="s">
        <v>637</v>
      </c>
      <c r="H10" s="2" t="s">
        <v>638</v>
      </c>
    </row>
    <row r="11" spans="3:8" ht="80">
      <c r="C11" s="91" t="s">
        <v>639</v>
      </c>
      <c r="D11" s="1" t="s">
        <v>640</v>
      </c>
      <c r="E11" s="1" t="s">
        <v>641</v>
      </c>
      <c r="F11" s="1" t="s">
        <v>642</v>
      </c>
      <c r="G11" s="1" t="s">
        <v>643</v>
      </c>
      <c r="H11" s="2" t="s">
        <v>644</v>
      </c>
    </row>
    <row r="12" spans="3:8" ht="96">
      <c r="C12" s="12" t="s">
        <v>645</v>
      </c>
      <c r="D12" s="1" t="s">
        <v>646</v>
      </c>
      <c r="E12" s="1" t="s">
        <v>647</v>
      </c>
      <c r="F12" s="1" t="s">
        <v>648</v>
      </c>
      <c r="G12" s="1" t="s">
        <v>649</v>
      </c>
      <c r="H12" s="2" t="s">
        <v>650</v>
      </c>
    </row>
    <row r="13" spans="3:8" ht="97" thickBot="1">
      <c r="C13" s="13" t="s">
        <v>651</v>
      </c>
      <c r="D13" s="8" t="s">
        <v>652</v>
      </c>
      <c r="E13" s="8" t="s">
        <v>653</v>
      </c>
      <c r="F13" s="8" t="s">
        <v>654</v>
      </c>
      <c r="G13" s="8" t="s">
        <v>655</v>
      </c>
      <c r="H13" s="14" t="s">
        <v>656</v>
      </c>
    </row>
  </sheetData>
  <mergeCells count="1">
    <mergeCell ref="E2:H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72B55-743C-46D4-9222-3D36ADAF6EB2}">
  <dimension ref="C1:T6"/>
  <sheetViews>
    <sheetView topLeftCell="C1" zoomScale="85" zoomScaleNormal="85" workbookViewId="0">
      <pane ySplit="3" topLeftCell="A5" activePane="bottomLeft" state="frozen"/>
      <selection activeCell="C16" sqref="C16"/>
      <selection pane="bottomLeft" activeCell="J6" sqref="J6"/>
    </sheetView>
  </sheetViews>
  <sheetFormatPr baseColWidth="10" defaultColWidth="8.83203125" defaultRowHeight="15"/>
  <cols>
    <col min="1" max="2" width="8.83203125" style="9"/>
    <col min="3" max="3" width="20.1640625" style="9" bestFit="1" customWidth="1"/>
    <col min="4" max="4" width="62.1640625" style="9" customWidth="1"/>
    <col min="5" max="5" width="8.83203125" style="9"/>
    <col min="6" max="6" width="11.5" style="9" bestFit="1" customWidth="1"/>
    <col min="7" max="7" width="9.5" style="9" bestFit="1" customWidth="1"/>
    <col min="8" max="20" width="14.5" style="9" customWidth="1"/>
    <col min="21" max="16384" width="8.83203125" style="9"/>
  </cols>
  <sheetData>
    <row r="1" spans="3:20" ht="32">
      <c r="C1" s="10" t="s">
        <v>154</v>
      </c>
      <c r="D1" s="15" t="s">
        <v>657</v>
      </c>
    </row>
    <row r="2" spans="3:20">
      <c r="H2" s="9" t="s">
        <v>323</v>
      </c>
      <c r="I2" s="9" t="s">
        <v>324</v>
      </c>
      <c r="J2" s="9" t="s">
        <v>325</v>
      </c>
      <c r="K2" s="9" t="s">
        <v>326</v>
      </c>
      <c r="L2" s="9" t="s">
        <v>327</v>
      </c>
      <c r="M2" s="9" t="s">
        <v>328</v>
      </c>
      <c r="N2" s="9" t="s">
        <v>329</v>
      </c>
      <c r="O2" s="9" t="s">
        <v>330</v>
      </c>
      <c r="P2" s="9" t="s">
        <v>331</v>
      </c>
      <c r="Q2" s="9" t="s">
        <v>332</v>
      </c>
      <c r="R2" s="9" t="s">
        <v>333</v>
      </c>
      <c r="S2" s="9" t="s">
        <v>334</v>
      </c>
      <c r="T2" s="9" t="s">
        <v>460</v>
      </c>
    </row>
    <row r="3" spans="3:20" ht="64">
      <c r="C3" s="10" t="s">
        <v>335</v>
      </c>
      <c r="D3" s="10" t="s">
        <v>161</v>
      </c>
      <c r="E3" s="10" t="s">
        <v>43</v>
      </c>
      <c r="F3" s="10" t="s">
        <v>159</v>
      </c>
      <c r="G3" s="10" t="s">
        <v>125</v>
      </c>
      <c r="H3" s="15" t="s">
        <v>557</v>
      </c>
      <c r="I3" s="15" t="s">
        <v>561</v>
      </c>
      <c r="J3" s="15" t="s">
        <v>348</v>
      </c>
      <c r="K3" s="15" t="s">
        <v>570</v>
      </c>
      <c r="L3" s="15" t="s">
        <v>576</v>
      </c>
      <c r="M3" s="15" t="s">
        <v>581</v>
      </c>
      <c r="N3" s="15" t="s">
        <v>586</v>
      </c>
      <c r="O3" s="15" t="s">
        <v>589</v>
      </c>
      <c r="P3" s="15" t="s">
        <v>593</v>
      </c>
      <c r="Q3" s="15"/>
      <c r="R3" s="15"/>
      <c r="S3" s="15"/>
      <c r="T3" s="15"/>
    </row>
    <row r="4" spans="3:20" ht="224">
      <c r="C4" s="18" t="s">
        <v>26</v>
      </c>
      <c r="D4" s="18" t="s">
        <v>658</v>
      </c>
      <c r="E4" s="18" t="s">
        <v>46</v>
      </c>
      <c r="F4" s="9" t="s">
        <v>341</v>
      </c>
      <c r="G4" s="18" t="s">
        <v>152</v>
      </c>
      <c r="H4" s="9" t="s">
        <v>121</v>
      </c>
      <c r="I4" s="9" t="s">
        <v>119</v>
      </c>
      <c r="J4" s="9" t="s">
        <v>121</v>
      </c>
      <c r="K4" s="9" t="s">
        <v>119</v>
      </c>
      <c r="L4" s="9" t="s">
        <v>119</v>
      </c>
      <c r="M4" s="9" t="s">
        <v>121</v>
      </c>
      <c r="N4" s="9" t="s">
        <v>123</v>
      </c>
      <c r="O4" s="9" t="s">
        <v>121</v>
      </c>
      <c r="P4" s="9" t="s">
        <v>119</v>
      </c>
    </row>
    <row r="5" spans="3:20" ht="160">
      <c r="C5" s="18" t="s">
        <v>659</v>
      </c>
      <c r="D5" s="18" t="s">
        <v>660</v>
      </c>
      <c r="E5" s="18" t="s">
        <v>47</v>
      </c>
      <c r="F5" s="9" t="s">
        <v>344</v>
      </c>
      <c r="G5" s="18" t="s">
        <v>126</v>
      </c>
      <c r="H5" s="9" t="s">
        <v>123</v>
      </c>
      <c r="I5" s="9" t="s">
        <v>121</v>
      </c>
      <c r="J5" s="9" t="s">
        <v>123</v>
      </c>
      <c r="K5" s="9" t="s">
        <v>121</v>
      </c>
      <c r="L5" s="9" t="s">
        <v>121</v>
      </c>
      <c r="M5" s="9" t="s">
        <v>123</v>
      </c>
      <c r="N5" s="9" t="s">
        <v>123</v>
      </c>
      <c r="O5" s="9" t="s">
        <v>123</v>
      </c>
      <c r="P5" s="9" t="s">
        <v>121</v>
      </c>
    </row>
    <row r="6" spans="3:20" ht="240">
      <c r="C6" s="18" t="s">
        <v>28</v>
      </c>
      <c r="D6" s="18" t="s">
        <v>661</v>
      </c>
      <c r="E6" s="18" t="s">
        <v>48</v>
      </c>
      <c r="F6" s="9" t="s">
        <v>346</v>
      </c>
      <c r="G6" s="18" t="s">
        <v>143</v>
      </c>
      <c r="H6" s="9" t="s">
        <v>123</v>
      </c>
      <c r="I6" s="9" t="s">
        <v>123</v>
      </c>
      <c r="J6" s="9" t="s">
        <v>123</v>
      </c>
      <c r="K6" s="9" t="s">
        <v>121</v>
      </c>
      <c r="L6" s="9" t="s">
        <v>123</v>
      </c>
      <c r="M6" s="9" t="s">
        <v>123</v>
      </c>
      <c r="N6" s="9" t="s">
        <v>123</v>
      </c>
      <c r="O6" s="9" t="s">
        <v>123</v>
      </c>
      <c r="P6" s="9" t="s">
        <v>123</v>
      </c>
    </row>
  </sheetData>
  <dataValidations count="1">
    <dataValidation type="list" allowBlank="1" showInputMessage="1" showErrorMessage="1" sqref="H4:T6" xr:uid="{EC78D017-AE13-4B1A-8805-3AF51FC08903}">
      <formula1>Expertise_Level</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D4531-DC7E-49C6-9968-3D507CDC1D2D}">
  <dimension ref="C1:S6"/>
  <sheetViews>
    <sheetView zoomScale="55" zoomScaleNormal="55" workbookViewId="0">
      <pane ySplit="3" topLeftCell="A4" activePane="bottomLeft" state="frozen"/>
      <selection activeCell="C16" sqref="C16"/>
      <selection pane="bottomLeft" activeCell="O3" sqref="O3"/>
    </sheetView>
  </sheetViews>
  <sheetFormatPr baseColWidth="10" defaultColWidth="8.83203125" defaultRowHeight="15"/>
  <cols>
    <col min="1" max="2" width="8.83203125" style="9"/>
    <col min="3" max="3" width="20.1640625" style="9" bestFit="1" customWidth="1"/>
    <col min="4" max="4" width="62.1640625" style="9" customWidth="1"/>
    <col min="5" max="5" width="18.5" style="9" customWidth="1"/>
    <col min="6" max="6" width="11.5" style="9" bestFit="1" customWidth="1"/>
    <col min="7" max="7" width="9.5" style="9" bestFit="1" customWidth="1"/>
    <col min="8" max="19" width="14.5" style="9" customWidth="1"/>
    <col min="20" max="16384" width="8.83203125" style="9"/>
  </cols>
  <sheetData>
    <row r="1" spans="3:19" ht="32">
      <c r="C1" s="10" t="s">
        <v>154</v>
      </c>
      <c r="D1" s="15" t="s">
        <v>662</v>
      </c>
    </row>
    <row r="2" spans="3:19">
      <c r="H2" s="9" t="s">
        <v>323</v>
      </c>
      <c r="I2" s="9" t="s">
        <v>324</v>
      </c>
      <c r="J2" s="9" t="s">
        <v>325</v>
      </c>
      <c r="K2" s="9" t="s">
        <v>326</v>
      </c>
      <c r="L2" s="9" t="s">
        <v>327</v>
      </c>
      <c r="M2" s="9" t="s">
        <v>328</v>
      </c>
      <c r="N2" s="9" t="s">
        <v>329</v>
      </c>
      <c r="O2" s="9" t="s">
        <v>330</v>
      </c>
      <c r="P2" s="9" t="s">
        <v>331</v>
      </c>
      <c r="Q2" s="9" t="s">
        <v>332</v>
      </c>
    </row>
    <row r="3" spans="3:19" ht="48">
      <c r="C3" s="10" t="s">
        <v>335</v>
      </c>
      <c r="D3" s="10" t="s">
        <v>161</v>
      </c>
      <c r="E3" s="10" t="s">
        <v>43</v>
      </c>
      <c r="F3" s="10" t="s">
        <v>159</v>
      </c>
      <c r="G3" s="10" t="s">
        <v>125</v>
      </c>
      <c r="H3" s="90" t="s">
        <v>557</v>
      </c>
      <c r="I3" s="90" t="s">
        <v>603</v>
      </c>
      <c r="J3" s="90" t="s">
        <v>609</v>
      </c>
      <c r="K3" s="90" t="s">
        <v>593</v>
      </c>
      <c r="L3" s="90" t="s">
        <v>621</v>
      </c>
      <c r="M3" s="90" t="s">
        <v>627</v>
      </c>
      <c r="N3" s="90" t="s">
        <v>633</v>
      </c>
      <c r="O3" s="91" t="s">
        <v>639</v>
      </c>
      <c r="P3" s="90" t="s">
        <v>645</v>
      </c>
      <c r="Q3" s="90" t="s">
        <v>651</v>
      </c>
      <c r="R3" s="15"/>
      <c r="S3" s="15"/>
    </row>
    <row r="4" spans="3:19" ht="192">
      <c r="C4" s="18" t="s">
        <v>663</v>
      </c>
      <c r="D4" s="18" t="s">
        <v>664</v>
      </c>
      <c r="E4" s="18" t="s">
        <v>44</v>
      </c>
      <c r="F4" s="9" t="s">
        <v>339</v>
      </c>
      <c r="G4" s="18" t="s">
        <v>134</v>
      </c>
      <c r="H4" s="9" t="s">
        <v>121</v>
      </c>
      <c r="I4" s="9" t="s">
        <v>121</v>
      </c>
      <c r="J4" s="9" t="s">
        <v>119</v>
      </c>
      <c r="K4" s="9" t="s">
        <v>121</v>
      </c>
      <c r="L4" s="9" t="s">
        <v>117</v>
      </c>
      <c r="M4" s="9" t="s">
        <v>119</v>
      </c>
      <c r="N4" s="9" t="s">
        <v>119</v>
      </c>
      <c r="O4" s="9" t="s">
        <v>119</v>
      </c>
      <c r="P4" s="9" t="s">
        <v>119</v>
      </c>
      <c r="Q4" s="9" t="s">
        <v>119</v>
      </c>
    </row>
    <row r="5" spans="3:19" ht="207.75" customHeight="1">
      <c r="C5" s="18" t="s">
        <v>23</v>
      </c>
      <c r="D5" s="18" t="s">
        <v>665</v>
      </c>
      <c r="E5" s="18" t="s">
        <v>46</v>
      </c>
      <c r="F5" s="9" t="s">
        <v>341</v>
      </c>
      <c r="G5" s="18" t="s">
        <v>152</v>
      </c>
      <c r="H5" s="9" t="s">
        <v>123</v>
      </c>
      <c r="I5" s="9" t="s">
        <v>123</v>
      </c>
      <c r="J5" s="9" t="s">
        <v>121</v>
      </c>
      <c r="K5" s="9" t="s">
        <v>121</v>
      </c>
      <c r="L5" s="9" t="s">
        <v>119</v>
      </c>
      <c r="M5" s="9" t="s">
        <v>121</v>
      </c>
      <c r="N5" s="9" t="s">
        <v>121</v>
      </c>
      <c r="O5" s="9" t="s">
        <v>121</v>
      </c>
      <c r="P5" s="9" t="s">
        <v>121</v>
      </c>
      <c r="Q5" s="9" t="s">
        <v>121</v>
      </c>
    </row>
    <row r="6" spans="3:19" ht="240">
      <c r="C6" s="18" t="s">
        <v>666</v>
      </c>
      <c r="D6" s="18" t="s">
        <v>667</v>
      </c>
      <c r="E6" s="18" t="s">
        <v>47</v>
      </c>
      <c r="F6" s="9" t="s">
        <v>344</v>
      </c>
      <c r="G6" s="18" t="s">
        <v>126</v>
      </c>
      <c r="H6" s="9" t="s">
        <v>123</v>
      </c>
      <c r="I6" s="9" t="s">
        <v>123</v>
      </c>
      <c r="J6" s="9" t="s">
        <v>123</v>
      </c>
      <c r="K6" s="9" t="s">
        <v>123</v>
      </c>
      <c r="L6" s="9" t="s">
        <v>121</v>
      </c>
      <c r="M6" s="9" t="s">
        <v>123</v>
      </c>
      <c r="N6" s="9" t="s">
        <v>123</v>
      </c>
      <c r="O6" s="9" t="s">
        <v>123</v>
      </c>
      <c r="P6" s="9" t="s">
        <v>123</v>
      </c>
      <c r="Q6" s="9" t="s">
        <v>123</v>
      </c>
    </row>
  </sheetData>
  <dataValidations count="1">
    <dataValidation type="list" allowBlank="1" showInputMessage="1" showErrorMessage="1" sqref="H4:S6" xr:uid="{88F6FBD8-3CEB-4FE2-A329-8301659B356B}">
      <formula1>Expertise_Level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7097-2268-4712-AEEC-07E0B55CFB8B}">
  <sheetPr>
    <tabColor theme="1"/>
  </sheetPr>
  <dimension ref="B2:C8"/>
  <sheetViews>
    <sheetView zoomScale="85" zoomScaleNormal="85" workbookViewId="0">
      <selection activeCell="C5" sqref="C5:C8"/>
    </sheetView>
  </sheetViews>
  <sheetFormatPr baseColWidth="10" defaultColWidth="8.83203125" defaultRowHeight="13"/>
  <cols>
    <col min="1" max="1" width="8.83203125" style="64"/>
    <col min="2" max="2" width="53.1640625" style="64" customWidth="1"/>
    <col min="3" max="3" width="46.5" style="64" customWidth="1"/>
    <col min="4" max="16384" width="8.83203125" style="64"/>
  </cols>
  <sheetData>
    <row r="2" spans="2:3" ht="101.5" customHeight="1">
      <c r="B2" s="108" t="s">
        <v>114</v>
      </c>
      <c r="C2" s="108"/>
    </row>
    <row r="4" spans="2:3">
      <c r="B4" s="66" t="s">
        <v>115</v>
      </c>
      <c r="C4" s="66" t="s">
        <v>116</v>
      </c>
    </row>
    <row r="5" spans="2:3" ht="70">
      <c r="B5" s="64" t="s">
        <v>117</v>
      </c>
      <c r="C5" s="65" t="s">
        <v>118</v>
      </c>
    </row>
    <row r="6" spans="2:3" ht="56">
      <c r="B6" s="64" t="s">
        <v>119</v>
      </c>
      <c r="C6" s="65" t="s">
        <v>120</v>
      </c>
    </row>
    <row r="7" spans="2:3" ht="84">
      <c r="B7" s="64" t="s">
        <v>121</v>
      </c>
      <c r="C7" s="65" t="s">
        <v>122</v>
      </c>
    </row>
    <row r="8" spans="2:3" ht="70">
      <c r="B8" s="64" t="s">
        <v>123</v>
      </c>
      <c r="C8" s="65" t="s">
        <v>124</v>
      </c>
    </row>
  </sheetData>
  <mergeCells count="1">
    <mergeCell ref="B2:C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3F05-3FF9-4AD8-8F6B-067317292C5C}">
  <dimension ref="B1:C6"/>
  <sheetViews>
    <sheetView workbookViewId="0">
      <selection activeCell="D37" sqref="D37"/>
    </sheetView>
  </sheetViews>
  <sheetFormatPr baseColWidth="10" defaultColWidth="8.83203125" defaultRowHeight="15"/>
  <cols>
    <col min="2" max="2" width="19.1640625" customWidth="1"/>
  </cols>
  <sheetData>
    <row r="1" spans="2:3">
      <c r="B1" t="s">
        <v>668</v>
      </c>
    </row>
    <row r="2" spans="2:3">
      <c r="B2" t="s">
        <v>167</v>
      </c>
      <c r="C2">
        <v>0</v>
      </c>
    </row>
    <row r="3" spans="2:3">
      <c r="B3" t="s">
        <v>117</v>
      </c>
      <c r="C3">
        <v>1</v>
      </c>
    </row>
    <row r="4" spans="2:3">
      <c r="B4" t="s">
        <v>119</v>
      </c>
      <c r="C4">
        <v>2</v>
      </c>
    </row>
    <row r="5" spans="2:3">
      <c r="B5" t="s">
        <v>121</v>
      </c>
      <c r="C5">
        <v>3</v>
      </c>
    </row>
    <row r="6" spans="2:3">
      <c r="B6" t="s">
        <v>123</v>
      </c>
      <c r="C6">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381A3-2B50-415E-AC17-09B98788E061}">
  <sheetPr>
    <tabColor theme="8" tint="-0.249977111117893"/>
  </sheetPr>
  <dimension ref="B2:I29"/>
  <sheetViews>
    <sheetView showGridLines="0" tabSelected="1" zoomScale="110" zoomScaleNormal="110" workbookViewId="0">
      <selection activeCell="I11" sqref="I11"/>
    </sheetView>
  </sheetViews>
  <sheetFormatPr baseColWidth="10" defaultColWidth="8.5" defaultRowHeight="13"/>
  <cols>
    <col min="1" max="1" width="8.5" style="33"/>
    <col min="2" max="2" width="9.5" style="33" bestFit="1" customWidth="1"/>
    <col min="3" max="3" width="10.83203125" style="33" customWidth="1"/>
    <col min="4" max="4" width="27.5" style="33" customWidth="1"/>
    <col min="5" max="5" width="0.83203125" style="33" customWidth="1"/>
    <col min="6" max="6" width="28.5" style="33" customWidth="1"/>
    <col min="7" max="7" width="16.5" style="33" customWidth="1"/>
    <col min="8" max="8" width="28.5" style="33" customWidth="1"/>
    <col min="9" max="9" width="75.5" style="36" customWidth="1"/>
    <col min="10" max="16384" width="8.5" style="33"/>
  </cols>
  <sheetData>
    <row r="2" spans="2:9" ht="14" thickBot="1"/>
    <row r="3" spans="2:9" ht="14" thickBot="1">
      <c r="B3" s="51" t="s">
        <v>125</v>
      </c>
      <c r="C3" s="52" t="s">
        <v>152</v>
      </c>
    </row>
    <row r="7" spans="2:9" ht="14" thickBot="1">
      <c r="D7" s="53" t="s">
        <v>127</v>
      </c>
    </row>
    <row r="8" spans="2:9" ht="14">
      <c r="D8" s="54" t="s">
        <v>128</v>
      </c>
      <c r="E8" s="55"/>
      <c r="F8" s="56" t="s">
        <v>129</v>
      </c>
      <c r="G8" s="57" t="s">
        <v>130</v>
      </c>
      <c r="H8" s="56" t="s">
        <v>131</v>
      </c>
      <c r="I8" s="143" t="s">
        <v>132</v>
      </c>
    </row>
    <row r="9" spans="2:9" ht="149" customHeight="1">
      <c r="D9" s="41" t="s">
        <v>133</v>
      </c>
      <c r="E9" s="44"/>
      <c r="F9" s="42" t="str">
        <f>VLOOKUP(D9, 'Core Engineering Competencies'!$C$4:$I$19, MATCH($C$3, 'Core Engineering Competencies'!$C$4:$I$4, 0), FALSE)</f>
        <v>Handles risk, change, and uncertainty within their personal scope of work effectively. Decides and acts responsibly without having the total picture during routine business and when in high pressure situations.</v>
      </c>
      <c r="G9" s="44" t="s">
        <v>126</v>
      </c>
      <c r="H9" s="42" t="str">
        <f>VLOOKUP(D9, 'Core Engineering Competencies'!$C$4:$I$19, MATCH(G9, 'Core Engineering Competencies'!$C$4:$I$4, 0), FALSE)</f>
        <v>Effectively handles risk, change, and uncertainty within their team. Decides and acts responsibly in their work with their team without having the total picture during routine business, as well as when in high pressure situations.</v>
      </c>
      <c r="I9" s="43" t="s">
        <v>669</v>
      </c>
    </row>
    <row r="10" spans="2:9" ht="140">
      <c r="D10" s="41" t="s">
        <v>135</v>
      </c>
      <c r="E10" s="44"/>
      <c r="F10" s="42" t="str">
        <f>VLOOKUP(D10, 'Core Engineering Competencies'!$C$4:$I$19, MATCH($C$3, 'Core Engineering Competencies'!$C$4:$I$4, 0), FALSE)</f>
        <v xml:space="preserve">Ensures their commitments are realistic, understands their priority and urgency, and delivers upon them accordingly. Anticipates and communicates blockers, delays, and cost ballooning for their work before they require escalation. Ensures expectations within their team are clarified between all parties involved. </v>
      </c>
      <c r="G10" s="44" t="s">
        <v>126</v>
      </c>
      <c r="H10" s="42" t="str">
        <f>VLOOKUP(D10, 'Core Engineering Competencies'!$C$4:$I$19, MATCH(G10, 'Core Engineering Competencies'!$C$4:$I$4, 0), FALSE)</f>
        <v xml:space="preserve">Anticipates and communicates blockers, delays, and cost ballooning within their team’s projects, before they require escalation. Ensures expectations with their team and external stakeholders are clarified between all parties involved. </v>
      </c>
      <c r="I10" s="43" t="s">
        <v>669</v>
      </c>
    </row>
    <row r="11" spans="2:9" ht="99" thickBot="1">
      <c r="D11" s="48" t="s">
        <v>137</v>
      </c>
      <c r="E11" s="58"/>
      <c r="F11" s="59" t="str">
        <f>VLOOKUP(D11, 'Core Engineering Competencies'!$C$4:$I$19, MATCH($C$3, 'Core Engineering Competencies'!$C$4:$I$4, 0), FALSE)</f>
        <v>When taking action, weighs cost and value in order to take the most economic action. Uses this thinking in their own work, and to make suggestions to teammates.</v>
      </c>
      <c r="G11" s="58" t="s">
        <v>134</v>
      </c>
      <c r="H11" s="59" t="str">
        <f>VLOOKUP(D11, 'Core Engineering Competencies'!$C$4:$I$19, MATCH(G11, 'Core Engineering Competencies'!$C$4:$I$4, 0), FALSE)</f>
        <v>When taking action, weighs cost and value in order to take the most economic action with help from more senior peers. Sometimes uses this type of thinking to make suggestions to teammates.</v>
      </c>
      <c r="I11" s="142"/>
    </row>
    <row r="12" spans="2:9">
      <c r="F12" s="36"/>
      <c r="H12" s="36"/>
    </row>
    <row r="13" spans="2:9" ht="14" thickBot="1">
      <c r="D13" s="53" t="s">
        <v>138</v>
      </c>
      <c r="F13" s="36"/>
      <c r="H13" s="36"/>
    </row>
    <row r="14" spans="2:9" ht="14">
      <c r="D14" s="54" t="s">
        <v>128</v>
      </c>
      <c r="E14" s="57"/>
      <c r="F14" s="56" t="s">
        <v>129</v>
      </c>
      <c r="G14" s="57" t="s">
        <v>130</v>
      </c>
      <c r="H14" s="56" t="s">
        <v>131</v>
      </c>
      <c r="I14" s="143" t="s">
        <v>132</v>
      </c>
    </row>
    <row r="15" spans="2:9" ht="84">
      <c r="D15" s="41" t="s">
        <v>139</v>
      </c>
      <c r="E15" s="44"/>
      <c r="F15" s="42" t="str">
        <f>VLOOKUP(D15, 'Core Engineering Competencies'!$C$4:$I$19, MATCH($C$3, 'Core Engineering Competencies'!$C$4:$I$4, 0), FALSE)</f>
        <v xml:space="preserve">Delivers praise and constructive feedback to their team, teammates, and manager in a useful manner. Delivers feedback to their team's stakeholders when opportunities arise. </v>
      </c>
      <c r="G15" s="44" t="s">
        <v>126</v>
      </c>
      <c r="H15" s="42" t="str">
        <f>VLOOKUP(D15, 'Core Engineering Competencies'!$C$4:$I$19, MATCH(G15, 'Core Engineering Competencies'!$C$4:$I$4, 0), FALSE)</f>
        <v xml:space="preserve">Fosters a culture of delivering praise and constructive feedback within their team and team's respective stakeholders. Actively demonstrates these behaviours. </v>
      </c>
      <c r="I15" s="43"/>
    </row>
    <row r="16" spans="2:9" ht="83" customHeight="1">
      <c r="D16" s="60" t="s">
        <v>140</v>
      </c>
      <c r="E16" s="44"/>
      <c r="F16" s="42" t="str">
        <f>VLOOKUP(D16, 'Core Engineering Competencies'!$C$4:$I$19, MATCH($C$3, 'Core Engineering Competencies'!$C$4:$I$4, 0), FALSE)</f>
        <v>See L1</v>
      </c>
      <c r="G16" s="44" t="s">
        <v>126</v>
      </c>
      <c r="H16" s="42" t="str">
        <f>VLOOKUP(D16, 'Core Engineering Competencies'!$C$4:$I$19, MATCH(G16, 'Core Engineering Competencies'!$C$4:$I$4, 0), FALSE)</f>
        <v xml:space="preserve">Works within their team and with its stakeholders to foster a culture of seeking out feedback and using it as a tool for growth. Actively demonstrates these behaviours. </v>
      </c>
      <c r="I16" s="43" t="s">
        <v>670</v>
      </c>
    </row>
    <row r="17" spans="4:9" ht="122" customHeight="1">
      <c r="D17" s="41" t="s">
        <v>141</v>
      </c>
      <c r="E17" s="44"/>
      <c r="F17" s="42" t="str">
        <f>VLOOKUP(D17, 'Core Engineering Competencies'!$C$4:$I$19, MATCH($C$3, 'Core Engineering Competencies'!$C$4:$I$4, 0), FALSE)</f>
        <v xml:space="preserve">Communicates effectively, clearly, concisely in written and verbal form both technical and non technical subjects, and in an audience-oriented way. Actively listens to others and ensures they are understood. Pays attention to nonverbal communication. </v>
      </c>
      <c r="G17" s="44" t="s">
        <v>152</v>
      </c>
      <c r="H17" s="42" t="str">
        <f>VLOOKUP(D17, 'Core Engineering Competencies'!$C$4:$I$19, MATCH(G17, 'Core Engineering Competencies'!$C$4:$I$4, 0), FALSE)</f>
        <v xml:space="preserve">Communicates effectively, clearly, concisely in written and verbal form both technical and non technical subjects, and in an audience-oriented way. Actively listens to others and ensures they are understood. Pays attention to nonverbal communication. </v>
      </c>
      <c r="I17" s="43"/>
    </row>
    <row r="18" spans="4:9" ht="112">
      <c r="D18" s="41" t="s">
        <v>142</v>
      </c>
      <c r="E18" s="44"/>
      <c r="F18" s="42" t="str">
        <f>VLOOKUP(D18, 'Core Engineering Competencies'!$C$4:$I$19, MATCH($C$3, 'Core Engineering Competencies'!$C$4:$I$4, 0), FALSE)</f>
        <v>Understands their team's domain, shares their knowledge frequently with their teammates and contributes to their team's documentation. Watches out for opportunities to share knowledge and encourages others to do the same.</v>
      </c>
      <c r="G18" s="44" t="s">
        <v>126</v>
      </c>
      <c r="H18" s="42" t="str">
        <f>VLOOKUP(D18, 'Core Engineering Competencies'!$C$4:$I$19, MATCH(G18, 'Core Engineering Competencies'!$C$4:$I$4, 0), FALSE)</f>
        <v>Fosters a culture of documentation and knowledge sharing within their team and with their team's stakeholders; actively demonstrates these behaviors.</v>
      </c>
      <c r="I18" s="43"/>
    </row>
    <row r="19" spans="4:9" ht="70">
      <c r="D19" s="41" t="s">
        <v>144</v>
      </c>
      <c r="E19" s="44"/>
      <c r="F19" s="42" t="str">
        <f>VLOOKUP(D19, 'Core Engineering Competencies'!$C$4:$I$19, MATCH($C$3, 'Core Engineering Competencies'!$C$4:$I$4, 0), FALSE)</f>
        <v>Sometimes helps their teammates overcome obstacles, resolve blockers, and complete work tasks. Gives or shares credit where due.</v>
      </c>
      <c r="G19" s="44" t="s">
        <v>126</v>
      </c>
      <c r="H19" s="42" t="str">
        <f>VLOOKUP(D19, 'Core Engineering Competencies'!$C$4:$I$19, MATCH(G19, 'Core Engineering Competencies'!$C$4:$I$4, 0), FALSE)</f>
        <v>Consistently helps their teammates overcome obstacles, resolve blockers, and complete work tasks. Gives or shares credit where due.</v>
      </c>
      <c r="I19" s="43"/>
    </row>
    <row r="20" spans="4:9" ht="56">
      <c r="D20" s="41" t="s">
        <v>145</v>
      </c>
      <c r="E20" s="44"/>
      <c r="F20" s="42" t="str">
        <f>VLOOKUP(D20, 'Core Engineering Competencies'!$C$4:$I$19, MATCH($C$3, 'Core Engineering Competencies'!$C$4:$I$4, 0), FALSE)</f>
        <v>Works to build strong relationships with their teammates, manager, as well as their teams' relevant stakeholders.</v>
      </c>
      <c r="G20" s="44" t="s">
        <v>152</v>
      </c>
      <c r="H20" s="42" t="str">
        <f>VLOOKUP(D20, 'Core Engineering Competencies'!$C$4:$I$19, MATCH(G20, 'Core Engineering Competencies'!$C$4:$I$4, 0), FALSE)</f>
        <v>Works to build strong relationships with their teammates, manager, as well as their teams' relevant stakeholders.</v>
      </c>
      <c r="I20" s="43"/>
    </row>
    <row r="21" spans="4:9" ht="190" customHeight="1" thickBot="1">
      <c r="D21" s="48" t="s">
        <v>146</v>
      </c>
      <c r="E21" s="58"/>
      <c r="F21" s="59" t="str">
        <f>VLOOKUP(D21, 'Core Engineering Competencies'!$C$4:$I$19, MATCH($C$3, 'Core Engineering Competencies'!$C$4:$I$4, 0), FALSE)</f>
        <v xml:space="preserve">Encourages their teammates to openly share their opinions and contribute to discussions in a respectful manner. Approaches disagreement non-defensively with inquisitiveness. Uses contradictory opinions as a basis for constructive, productive conversations. Is open to changing their perspective and plans based on others' input. </v>
      </c>
      <c r="G21" s="58" t="s">
        <v>126</v>
      </c>
      <c r="H21" s="59" t="str">
        <f>VLOOKUP(D21, 'Core Engineering Competencies'!$C$4:$I$19, MATCH(G21, 'Core Engineering Competencies'!$C$4:$I$4, 0), FALSE)</f>
        <v xml:space="preserve">Fosters a culture within their team where people are encouraged to share their opinions and contribute to discussions in a respectful manner, approach disagreement non-defensively with inquisitiveness, and use contradictory opinions as a basis for constructive, productive conversations. Is open to changing their perspective and plans based on others' input. </v>
      </c>
      <c r="I21" s="142"/>
    </row>
    <row r="22" spans="4:9">
      <c r="F22" s="36"/>
      <c r="H22" s="36"/>
    </row>
    <row r="23" spans="4:9" ht="14" thickBot="1">
      <c r="D23" s="53" t="s">
        <v>147</v>
      </c>
      <c r="F23" s="36"/>
      <c r="H23" s="36"/>
    </row>
    <row r="24" spans="4:9" ht="14">
      <c r="D24" s="54" t="s">
        <v>128</v>
      </c>
      <c r="E24" s="55"/>
      <c r="F24" s="56" t="s">
        <v>129</v>
      </c>
      <c r="G24" s="57" t="s">
        <v>130</v>
      </c>
      <c r="H24" s="56" t="s">
        <v>131</v>
      </c>
      <c r="I24" s="143" t="s">
        <v>132</v>
      </c>
    </row>
    <row r="25" spans="4:9" ht="156" customHeight="1">
      <c r="D25" s="61" t="s">
        <v>148</v>
      </c>
      <c r="E25" s="62"/>
      <c r="F25" s="42" t="str">
        <f>VLOOKUP(D25, 'Core Engineering Competencies'!$C$4:$I$19, MATCH($C$3, 'Core Engineering Competencies'!$C$4:$I$4, 0), FALSE)</f>
        <v>See L2</v>
      </c>
      <c r="G25" s="44" t="s">
        <v>126</v>
      </c>
      <c r="H25" s="42" t="str">
        <f>VLOOKUP(D25, 'Core Engineering Competencies'!$C$4:$I$19, MATCH(G25, 'Core Engineering Competencies'!$C$4:$I$4, 0), FALSE)</f>
        <v>Takes ownership of decisions made in their team by helping their team mates make clear decisions in alignment with organizational goals, backing decisions made, and taking responsibility for their success. Raises awareness for how biases impact decisions and ensures accountability is practiced within their team. Demonstrates these behaviours themselves.</v>
      </c>
      <c r="I25" s="144"/>
    </row>
    <row r="26" spans="4:9" ht="112">
      <c r="D26" s="41" t="s">
        <v>149</v>
      </c>
      <c r="E26" s="44"/>
      <c r="F26" s="42" t="str">
        <f>VLOOKUP(D26, 'Core Engineering Competencies'!$C$4:$I$19, MATCH($C$3, 'Core Engineering Competencies'!$C$4:$I$4, 0), FALSE)</f>
        <v>Has conversations based on organizational strategy and principles with their teammates when appropriate to ensure team alignment. Strongly oriented towards goals and ensures their team is continuously working towards their shared goals.</v>
      </c>
      <c r="G26" s="44" t="s">
        <v>134</v>
      </c>
      <c r="H26" s="42" t="str">
        <f>VLOOKUP(D26, 'Core Engineering Competencies'!$C$4:$I$19, MATCH(G26, 'Core Engineering Competencies'!$C$4:$I$4, 0), FALSE)</f>
        <v>Has conversations based on organizational strategy and principles with their teammates when appropriate. Strongly oriented towards goals and works towards their team's goals.</v>
      </c>
      <c r="I26" s="43"/>
    </row>
    <row r="27" spans="4:9" ht="107" customHeight="1">
      <c r="D27" s="41" t="s">
        <v>150</v>
      </c>
      <c r="E27" s="44"/>
      <c r="F27" s="42" t="str">
        <f>VLOOKUP(D27, 'Core Engineering Competencies'!$C$4:$I$19, MATCH($C$3, 'Core Engineering Competencies'!$C$4:$I$4, 0), FALSE)</f>
        <v>Regularly thinks about team practices and processes and discusses improvements with team.</v>
      </c>
      <c r="G27" s="44" t="s">
        <v>126</v>
      </c>
      <c r="H27" s="42" t="str">
        <f>VLOOKUP(D27, 'Core Engineering Competencies'!$C$4:$I$19, MATCH(G27, 'Core Engineering Competencies'!$C$4:$I$4, 0), FALSE)</f>
        <v>Thinks about team practices and processes and regularly discusses improvements with their team. Sometimes collaborates with others to improve organizational practices and processes.</v>
      </c>
      <c r="I27" s="43"/>
    </row>
    <row r="28" spans="4:9" ht="109.5" customHeight="1">
      <c r="D28" s="41" t="s">
        <v>151</v>
      </c>
      <c r="E28" s="44"/>
      <c r="F28" s="42" t="str">
        <f>VLOOKUP(D28, 'Core Engineering Competencies'!$C$4:$I$19, MATCH($C$3, 'Core Engineering Competencies'!$C$4:$I$4, 0), FALSE)</f>
        <v>Facilitates discussions within their team, ensuring that everyone has an opportunity to share their opinion and be heard, and that discussion outcomes tie to stated goals. Encourages quiet participants and ensures no one person dominates the conversation.</v>
      </c>
      <c r="G28" s="44" t="s">
        <v>152</v>
      </c>
      <c r="H28" s="42" t="str">
        <f>VLOOKUP(D28, 'Core Engineering Competencies'!$C$4:$I$19, MATCH(G28, 'Core Engineering Competencies'!$C$4:$I$4, 0), FALSE)</f>
        <v>Facilitates discussions within their team, ensuring that everyone has an opportunity to share their opinion and be heard, and that discussion outcomes tie to stated goals. Encourages quiet participants and ensures no one person dominates the conversation.</v>
      </c>
      <c r="I28" s="43"/>
    </row>
    <row r="29" spans="4:9" ht="85" thickBot="1">
      <c r="D29" s="48" t="s">
        <v>153</v>
      </c>
      <c r="E29" s="58"/>
      <c r="F29" s="59" t="str">
        <f>VLOOKUP(D29, 'Core Engineering Competencies'!$C$4:$I$19, MATCH($C$3, 'Core Engineering Competencies'!$C$4:$I$4, 0), FALSE)</f>
        <v>Mentors their teammates in an open, respectful, flexible, empathetic manner. Seeks out mentoring opportunities specifically to create team redundancy and backfill ability.</v>
      </c>
      <c r="G29" s="58" t="s">
        <v>152</v>
      </c>
      <c r="H29" s="59" t="str">
        <f>VLOOKUP(D29, 'Core Engineering Competencies'!$C$4:$I$19, MATCH(G29, 'Core Engineering Competencies'!$C$4:$I$4, 0), FALSE)</f>
        <v>Mentors their teammates in an open, respectful, flexible, empathetic manner. Seeks out mentoring opportunities specifically to create team redundancy and backfill ability.</v>
      </c>
      <c r="I29" s="142" t="s">
        <v>671</v>
      </c>
    </row>
  </sheetData>
  <phoneticPr fontId="2" type="noConversion"/>
  <dataValidations count="1">
    <dataValidation type="list" allowBlank="1" showInputMessage="1" showErrorMessage="1" sqref="C3 G15:G21 G9:G11 G25:G32" xr:uid="{CBF815EA-5092-41A5-989A-F2D1C16E8AE3}">
      <formula1>SFLevels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2015-B48D-425C-BF83-32E51736D860}">
  <sheetPr>
    <tabColor theme="4" tint="-0.249977111117893"/>
  </sheetPr>
  <dimension ref="A1:M23"/>
  <sheetViews>
    <sheetView showGridLines="0" zoomScale="110" zoomScaleNormal="110" workbookViewId="0">
      <selection activeCell="N16" sqref="N16"/>
    </sheetView>
  </sheetViews>
  <sheetFormatPr baseColWidth="10" defaultColWidth="9.1640625" defaultRowHeight="13"/>
  <cols>
    <col min="1" max="2" width="9.1640625" style="33"/>
    <col min="3" max="3" width="26.1640625" style="33" customWidth="1"/>
    <col min="4" max="13" width="20.5" style="33" customWidth="1"/>
    <col min="14" max="14" width="10.5" style="33" bestFit="1" customWidth="1"/>
    <col min="15" max="15" width="12.5" style="33" bestFit="1" customWidth="1"/>
    <col min="16" max="22" width="11.83203125" style="33" customWidth="1"/>
    <col min="23" max="16384" width="9.1640625" style="33"/>
  </cols>
  <sheetData>
    <row r="1" spans="1:13" ht="14" thickBot="1"/>
    <row r="2" spans="1:13" ht="134.25" customHeight="1" thickBot="1">
      <c r="C2" s="34" t="s">
        <v>154</v>
      </c>
      <c r="D2" s="125" t="str">
        <f>'Software Developer Roles'!D1</f>
        <v>A software developer designs, runs and improves software that meets user needs.
In this role, you will:
be responsible for writing clean, secure code following a test-driven approach
create code that is open by default and easy for others to reuse</v>
      </c>
      <c r="E2" s="126"/>
    </row>
    <row r="3" spans="1:13" ht="7.5" customHeight="1" thickBot="1">
      <c r="C3" s="35"/>
      <c r="D3" s="36"/>
      <c r="E3" s="36"/>
    </row>
    <row r="4" spans="1:13" ht="14" thickBot="1">
      <c r="A4" s="37" t="s">
        <v>155</v>
      </c>
      <c r="C4" s="34" t="s">
        <v>156</v>
      </c>
      <c r="D4" s="131" t="s">
        <v>40</v>
      </c>
      <c r="E4" s="132"/>
    </row>
    <row r="5" spans="1:13" ht="7.5" customHeight="1" thickBot="1">
      <c r="C5" s="35"/>
    </row>
    <row r="6" spans="1:13" ht="220" customHeight="1" thickBot="1">
      <c r="C6" s="34" t="s">
        <v>157</v>
      </c>
      <c r="D6" s="125" t="str">
        <f>VLOOKUP($D$4, 'Software Developer Roles'!$C$4:$G$9, 2, FALSE)</f>
        <v>A senior developer delivers and integrates software to form a complete service.
At this role level, you will:
plan and lead development on sets of related stories
have an understanding of the whole system and take responsibility for teaching this to others
work with other disciplines to understand what needs to be built
coach and mentor more junior colleagues
operate the production services you build
find ways to improve system robustness, resilience and stability</v>
      </c>
      <c r="E6" s="126"/>
    </row>
    <row r="7" spans="1:13" ht="7.5" customHeight="1" thickBot="1">
      <c r="C7" s="35"/>
    </row>
    <row r="8" spans="1:13" ht="14" thickBot="1">
      <c r="C8" s="34" t="s">
        <v>158</v>
      </c>
      <c r="D8" s="127" t="str">
        <f>VLOOKUP($D$4, 'Software Developer Roles'!$C$4:$G$9, 3, FALSE)</f>
        <v>Cross Functional Work</v>
      </c>
      <c r="E8" s="128"/>
    </row>
    <row r="9" spans="1:13" ht="7.5" customHeight="1" thickBot="1">
      <c r="C9" s="35"/>
    </row>
    <row r="10" spans="1:13" ht="14" thickBot="1">
      <c r="C10" s="34" t="s">
        <v>159</v>
      </c>
      <c r="D10" s="127" t="str">
        <f>VLOOKUP($D$4, 'Software Developer Roles'!$C$4:$G$9, 4, FALSE)</f>
        <v>P3</v>
      </c>
      <c r="E10" s="128"/>
    </row>
    <row r="11" spans="1:13" ht="7.5" customHeight="1" thickBot="1">
      <c r="C11" s="35"/>
    </row>
    <row r="12" spans="1:13" ht="14" thickBot="1">
      <c r="C12" s="34" t="s">
        <v>125</v>
      </c>
      <c r="D12" s="129" t="str">
        <f>VLOOKUP($D$4, 'Software Developer Roles'!$C$4:$G$9, 5, FALSE)</f>
        <v>L3</v>
      </c>
      <c r="E12" s="130"/>
    </row>
    <row r="13" spans="1:13">
      <c r="C13" s="35"/>
    </row>
    <row r="14" spans="1:13" ht="14" thickBot="1">
      <c r="C14" s="35"/>
    </row>
    <row r="15" spans="1:13" ht="28">
      <c r="C15" s="38" t="s">
        <v>160</v>
      </c>
      <c r="D15" s="67" t="str">
        <f>'Software Developer Roles'!H3</f>
        <v>Availability and Capacity Management</v>
      </c>
      <c r="E15" s="67" t="str">
        <f>'Software Developer Roles'!I3</f>
        <v>Information Management</v>
      </c>
      <c r="F15" s="67" t="str">
        <f>'Software Developer Roles'!J3</f>
        <v>Modern Standards Approach</v>
      </c>
      <c r="G15" s="67" t="str">
        <f>'Software Developer Roles'!K3</f>
        <v>Programming and Build</v>
      </c>
      <c r="H15" s="67" t="str">
        <f>'Software Developer Roles'!L3</f>
        <v>Prototyping</v>
      </c>
      <c r="I15" s="67" t="str">
        <f>'Software Developer Roles'!M3</f>
        <v>Service Support</v>
      </c>
      <c r="J15" s="67" t="str">
        <f>'Software Developer Roles'!N3</f>
        <v>User focus</v>
      </c>
      <c r="K15" s="67" t="str">
        <f>'Software Developer Roles'!O3</f>
        <v>Systems Design</v>
      </c>
      <c r="L15" s="67" t="str">
        <f>'Software Developer Roles'!P3</f>
        <v>Systems Integration</v>
      </c>
      <c r="M15" s="68" t="str">
        <f>'Software Developer Roles'!Q3</f>
        <v>Development Process Optimisation</v>
      </c>
    </row>
    <row r="16" spans="1:13" ht="140">
      <c r="C16" s="41" t="s">
        <v>161</v>
      </c>
      <c r="D16" s="42" t="str">
        <f>IF(VLOOKUP(D15, 'Software Developer Skills'!$C:$H, 2, FALSE)= 0, "", VLOOKUP(D15, 'Software Developer Skills'!$C:$H, 2, FALSE))</f>
        <v>Availability and capacity management involves ensuring services are available with as little down-time or disruption as possible, whilst making sure we have sufficient resources to support emerging business needs.</v>
      </c>
      <c r="E16" s="42" t="str">
        <f>IF(VLOOKUP(E15, 'Software Developer Skills'!$C:$H, 2, FALSE)= 0, "", VLOOKUP(E15, 'Software Developer Skills'!$C:$H, 2, FALSE))</f>
        <v>Information security involves maintaining the security, confidentiality and integrity of information.</v>
      </c>
      <c r="F16" s="42" t="str">
        <f>IF(VLOOKUP(F15, 'Software Developer Skills'!$C:$H, 2, FALSE)= 0, "", VLOOKUP(F15, 'Software Developer Skills'!$C:$H, 2, FALSE))</f>
        <v>Modern development standards involves using the latest technologies and best practices to improve the quality of the software development process.</v>
      </c>
      <c r="G16" s="42" t="str">
        <f>IF(VLOOKUP(G15, 'Software Developer Skills'!$C:$H, 2, FALSE)= 0, "", VLOOKUP(G15, 'Software Developer Skills'!$C:$H, 2, FALSE))</f>
        <v>Not Defined</v>
      </c>
      <c r="H16" s="42" t="str">
        <f>IF(VLOOKUP(H15, 'Software Developer Skills'!$C:$H, 2, FALSE)= 0, "", VLOOKUP(H15, 'Software Developer Skills'!$C:$H, 2, FALSE))</f>
        <v>Prototyping a service or product involves exploring, testing and sharing different concepts before committing to the final design.</v>
      </c>
      <c r="I16" s="42" t="str">
        <f>IF(VLOOKUP(I15, 'Software Developer Skills'!$C:$H, 2, FALSE)= 0, "", VLOOKUP(I15, 'Software Developer Skills'!$C:$H, 2, FALSE))</f>
        <v>Service support involves fixing service faults and maintaining the underlying infrastructure, ensuring processes are in place to keep the service running efficiently.</v>
      </c>
      <c r="J16" s="42" t="str">
        <f>IF(VLOOKUP(J15, 'Software Developer Skills'!$C:$H, 2, FALSE)= 0, "", VLOOKUP(J15, 'Software Developer Skills'!$C:$H, 2, FALSE))</f>
        <v>User focus involves understanding the user needs to develop a detailed understanding of the problems that need to be solved.</v>
      </c>
      <c r="K16" s="42" t="str">
        <f>IF(VLOOKUP(K15, 'Software Developer Skills'!$C:$H, 2, FALSE)= 0, "", VLOOKUP(K15, 'Software Developer Skills'!$C:$H, 2, FALSE))</f>
        <v>Systems design involves creating the specification and design of systems to meet defined business needs.</v>
      </c>
      <c r="L16" s="42" t="str">
        <f>IF(VLOOKUP(L15, 'Software Developer Skills'!$C:$H, 2, FALSE)= 0, "", VLOOKUP(L15, 'Software Developer Skills'!$C:$H, 2, FALSE))</f>
        <v>Systems integration involves identifying points of connection between different systems and processes, or opportunities to combine them, and designing how the components communicate.</v>
      </c>
      <c r="M16" s="43" t="str">
        <f>IF(VLOOKUP(M15, 'Software Developer Skills'!$C:$H, 2, FALSE)= 0, "", VLOOKUP(M15, 'Software Developer Skills'!$C:$H, 2, FALSE))</f>
        <v>Process optimisation involves ensuring your processes are accurately defined and capture the most efficient way to complete a task by monitoring modified procedures.</v>
      </c>
    </row>
    <row r="17" spans="1:13">
      <c r="C17" s="41" t="s">
        <v>162</v>
      </c>
      <c r="D17" s="44" t="str">
        <f>IF(VLOOKUP($D$4, 'Software Developer Roles'!$C$4:$Q$9, MATCH(D15, 'Software Developer Roles'!$C$3:$S$3, 0), FALSE)= 0, "", VLOOKUP($D$4, 'Software Developer Roles'!$C$4:$Q$9, MATCH(D15, 'Software Developer Roles'!$C$3:$S$3, 0), FALSE))</f>
        <v>Working</v>
      </c>
      <c r="E17" s="44" t="str">
        <f>IF(VLOOKUP($D$4, 'Software Developer Roles'!$C$4:$Q$9, MATCH(E15, 'Software Developer Roles'!$C$3:$S$3, 0), FALSE)= 0, "", VLOOKUP($D$4, 'Software Developer Roles'!$C$4:$Q$9, MATCH(E15, 'Software Developer Roles'!$C$3:$S$3, 0), FALSE))</f>
        <v>Practitioner</v>
      </c>
      <c r="F17" s="44" t="str">
        <f>IF(VLOOKUP($D$4, 'Software Developer Roles'!$C$4:$Q$9, MATCH(F15, 'Software Developer Roles'!$C$3:$S$3, 0), FALSE)= 0, "", VLOOKUP($D$4, 'Software Developer Roles'!$C$4:$Q$9, MATCH(F15, 'Software Developer Roles'!$C$3:$S$3, 0), FALSE))</f>
        <v>Practitioner</v>
      </c>
      <c r="G17" s="44" t="str">
        <f>IF(VLOOKUP($D$4, 'Software Developer Roles'!$C$4:$Q$9, MATCH(G15, 'Software Developer Roles'!$C$3:$S$3, 0), FALSE)= 0, "", VLOOKUP($D$4, 'Software Developer Roles'!$C$4:$Q$9, MATCH(G15, 'Software Developer Roles'!$C$3:$S$3, 0), FALSE))</f>
        <v>Practitioner</v>
      </c>
      <c r="H17" s="44" t="str">
        <f>IF(VLOOKUP($D$4, 'Software Developer Roles'!$C$4:$Q$9, MATCH(H15, 'Software Developer Roles'!$C$3:$S$3, 0), FALSE)= 0, "", VLOOKUP($D$4, 'Software Developer Roles'!$C$4:$Q$9, MATCH(H15, 'Software Developer Roles'!$C$3:$S$3, 0), FALSE))</f>
        <v>Practitioner</v>
      </c>
      <c r="I17" s="44" t="str">
        <f>IF(VLOOKUP($D$4, 'Software Developer Roles'!$C$4:$Q$9, MATCH(I15, 'Software Developer Roles'!$C$3:$S$3, 0), FALSE)= 0, "", VLOOKUP($D$4, 'Software Developer Roles'!$C$4:$Q$9, MATCH(I15, 'Software Developer Roles'!$C$3:$S$3, 0), FALSE))</f>
        <v>Practitioner</v>
      </c>
      <c r="J17" s="44" t="str">
        <f>IF(VLOOKUP($D$4, 'Software Developer Roles'!$C$4:$Q$9, MATCH(J15, 'Software Developer Roles'!$C$3:$S$3, 0), FALSE)= 0, "", VLOOKUP($D$4, 'Software Developer Roles'!$C$4:$Q$9, MATCH(J15, 'Software Developer Roles'!$C$3:$S$3, 0), FALSE))</f>
        <v>Practitioner</v>
      </c>
      <c r="K17" s="44" t="str">
        <f>IF(VLOOKUP($D$4, 'Software Developer Roles'!$C$4:$Q$9, MATCH(K15, 'Software Developer Roles'!$C$3:$S$3, 0), FALSE)= 0, "", VLOOKUP($D$4, 'Software Developer Roles'!$C$4:$Q$9, MATCH(K15, 'Software Developer Roles'!$C$3:$S$3, 0), FALSE))</f>
        <v>Practitioner</v>
      </c>
      <c r="L17" s="44" t="str">
        <f>IF(VLOOKUP($D$4, 'Software Developer Roles'!$C$4:$Q$9, MATCH(L15, 'Software Developer Roles'!$C$3:$S$3, 0), FALSE)= 0, "", VLOOKUP($D$4, 'Software Developer Roles'!$C$4:$Q$9, MATCH(L15, 'Software Developer Roles'!$C$3:$S$3, 0), FALSE))</f>
        <v>Practitioner</v>
      </c>
      <c r="M17" s="45" t="str">
        <f>IF(VLOOKUP($D$4, 'Software Developer Roles'!$C$4:$Q$9, MATCH(M15, 'Software Developer Roles'!$C$3:$S$3, 0), FALSE)= 0, "", VLOOKUP($D$4, 'Software Developer Roles'!$C$4:$Q$9, MATCH(M15, 'Software Developer Roles'!$C$3:$S$3, 0), FALSE))</f>
        <v>Working</v>
      </c>
    </row>
    <row r="18" spans="1:13" ht="332.25" customHeight="1">
      <c r="C18" s="41" t="s">
        <v>163</v>
      </c>
      <c r="D18" s="42" t="str">
        <f>IF(D17="Not Required", "", VLOOKUP(D15, 'Software Developer Skills'!$C:$H, MATCH(D17, 'Software Developer Skills'!$C$3:$H$3, 0), FALSE))</f>
        <v>Manage service components to ensure they meet business needs and performance targets</v>
      </c>
      <c r="E18" s="42" t="str">
        <f>IF(E17="Not Required", "", VLOOKUP(E15, 'Software Developer Skills'!$C:$H, MATCH(E17, 'Software Developer Skills'!$C$3:$H$3, 0), FALSE))</f>
        <v>Understand information security.
Design solutions and services with security controls embedded, specifically engineered with mitigation of security threats as a core feature</v>
      </c>
      <c r="F18" s="42" t="str">
        <f>IF(F17="Not Required", "", VLOOKUP(F15, 'Software Developer Skills'!$C:$H, MATCH(F17, 'Software Developer Skills'!$C$3:$H$3, 0), FALSE))</f>
        <v>Competently apply a modern standards approach and guide others to do so</v>
      </c>
      <c r="G18" s="42" t="str">
        <f>IF(G17="Not Required", "", VLOOKUP(G15, 'Software Developer Skills'!$C:$H, MATCH(G17, 'Software Developer Skills'!$C$3:$H$3, 0), FALSE))</f>
        <v>Collaborate with others when necessary to review specifications.
Use the agreed specifications to design, code, test and document programs or scripts of medium-to-high complexity, using the right standards and tools</v>
      </c>
      <c r="H18" s="42" t="str">
        <f>IF(H17="Not Required", "", VLOOKUP(H15, 'Software Developer Skills'!$C:$H, MATCH(H17, 'Software Developer Skills'!$C$3:$H$3, 0), FALSE))</f>
        <v>Approach prototyping as a team activity, actively soliciting prototypes and testing with others.
Establish design patterns and iterate them
Use a variety of prototyping methods and choose the most appropriate</v>
      </c>
      <c r="I18" s="42" t="str">
        <f>IF(I17="Not Required", "", VLOOKUP(I15, 'Software Developer Skills'!$C:$H, MATCH(I17, 'Software Developer Skills'!$C$3:$H$3, 0), FALSE))</f>
        <v>Identify, locate and fix faults</v>
      </c>
      <c r="J18" s="42" t="str">
        <f>IF(J17="Not Required", "", VLOOKUP(J15, 'Software Developer Skills'!$C:$H, MATCH(J17, 'Software Developer Skills'!$C$3:$H$3, 0), FALSE))</f>
        <v>Collaborate with user researchers and can represent users internally.
Explain the difference between user needs and the desires of the user.
Champion user research to focus on all users.
Prioritise and define approaches to understand the user story, guiding others in doing so offer recommendations on the best tools and methods to use.</v>
      </c>
      <c r="K18" s="42" t="str">
        <f>IF(K17="Not Required", "", VLOOKUP(K15, 'Software Developer Skills'!$C:$H, MATCH(K17, 'Software Developer Skills'!$C$3:$H$3, 0), FALSE))</f>
        <v>Design systems characterised by medium levels of risk, impact, and business or technical complexity.
Select appropriate design standards, methods and tools, and ensure they are applied effectively.
Review the systems designs of others to ensure the selection of appropriate technology, efficient use of resources and integration of multiple systems and technology.</v>
      </c>
      <c r="L18" s="42" t="str">
        <f>IF(L17="Not Required", "", VLOOKUP(L15, 'Software Developer Skills'!$C:$H, MATCH(L17, 'Software Developer Skills'!$C$3:$H$3, 0), FALSE))</f>
        <v>Define the integration build.
Co-ordinate build activities across systems.
Understand how to undertake and support integration testing activities.</v>
      </c>
      <c r="M18" s="43" t="str">
        <f>IF(M17="Not Required", "", VLOOKUP(M15, 'Software Developer Skills'!$C:$H, MATCH(M17, 'Software Developer Skills'!$C$3:$H$3, 0), FALSE))</f>
        <v>Identify process optimisation opportunities with guidance and contribute to the implementation of proposed solutions.</v>
      </c>
    </row>
    <row r="19" spans="1:13">
      <c r="A19" s="37" t="s">
        <v>164</v>
      </c>
      <c r="C19" s="41" t="s">
        <v>165</v>
      </c>
      <c r="D19" s="46" t="s">
        <v>121</v>
      </c>
      <c r="E19" s="46" t="s">
        <v>121</v>
      </c>
      <c r="F19" s="46" t="s">
        <v>123</v>
      </c>
      <c r="G19" s="46" t="s">
        <v>123</v>
      </c>
      <c r="H19" s="46" t="s">
        <v>121</v>
      </c>
      <c r="I19" s="46" t="s">
        <v>121</v>
      </c>
      <c r="J19" s="46" t="s">
        <v>121</v>
      </c>
      <c r="K19" s="46" t="s">
        <v>121</v>
      </c>
      <c r="L19" s="46" t="s">
        <v>121</v>
      </c>
      <c r="M19" s="47" t="s">
        <v>121</v>
      </c>
    </row>
    <row r="20" spans="1:13" ht="233.25" customHeight="1">
      <c r="C20" s="41" t="s">
        <v>131</v>
      </c>
      <c r="D20" s="42" t="str">
        <f>IF(D19="Not Required", "", VLOOKUP(D15, 'Software Developer Skills'!$C:$H, MATCH(D19, 'Software Developer Skills'!$C$3:$H$3, 0), FALSE))</f>
        <v>Ensure the correct implementation of standards and procedures
Identify capacity issues, and stipulate and instigate the required changes,
initiate remedial action</v>
      </c>
      <c r="E20" s="42" t="str">
        <f>IF(E19="Not Required", "", VLOOKUP(E15, 'Software Developer Skills'!$C:$H, MATCH(E19, 'Software Developer Skills'!$C$3:$H$3, 0), FALSE))</f>
        <v>Understand information security.
Design solutions and services with security controls embedded, specifically engineered with mitigation of security threats as a core feature</v>
      </c>
      <c r="F20" s="42" t="str">
        <f>IF(F19="Not Required", "", VLOOKUP(F15, 'Software Developer Skills'!$C:$H, MATCH(F19, 'Software Developer Skills'!$C$3:$H$3, 0), FALSE))</f>
        <v>Demonstrate a strong understanding of the most appropriate modern standards and practices, and how they are applied.
Coach and guide others in these standards</v>
      </c>
      <c r="G20" s="42" t="str">
        <f>IF(G19="Not Required", "", VLOOKUP(G15, 'Software Developer Skills'!$C:$H, MATCH(G19, 'Software Developer Skills'!$C$3:$H$3, 0), FALSE))</f>
        <v>Advise on the right way to apply standards and methods to ensure compliance
Maintain technical responsibility for all the stages and iterations of a software development project
Provide technical advice to stakeholders and set the team-based standards for programming tools and techniques</v>
      </c>
      <c r="H20" s="42" t="str">
        <f>IF(H19="Not Required", "", VLOOKUP(H15, 'Software Developer Skills'!$C:$H, MATCH(H19, 'Software Developer Skills'!$C$3:$H$3, 0), FALSE))</f>
        <v>Approach prototyping as a team activity, actively soliciting prototypes and testing with others.
Establish design patterns and iterate them
Use a variety of prototyping methods and choose the most appropriate</v>
      </c>
      <c r="I20" s="42" t="str">
        <f>IF(I19="Not Required", "", VLOOKUP(I15, 'Software Developer Skills'!$C:$H, MATCH(I19, 'Software Developer Skills'!$C$3:$H$3, 0), FALSE))</f>
        <v>Identify, locate and fix faults</v>
      </c>
      <c r="J20" s="42" t="str">
        <f>IF(J19="Not Required", "", VLOOKUP(J15, 'Software Developer Skills'!$C:$H, MATCH(J19, 'Software Developer Skills'!$C$3:$H$3, 0), FALSE))</f>
        <v>Collaborate with user researchers and can represent users internally.
Explain the difference between user needs and the desires of the user.
Champion user research to focus on all users.
Prioritise and define approaches to understand the user story, guiding others in doing so offer recommendations on the best tools and methods to use.</v>
      </c>
      <c r="K20" s="42" t="str">
        <f>IF(K19="Not Required", "", VLOOKUP(K15, 'Software Developer Skills'!$C:$H, MATCH(K19, 'Software Developer Skills'!$C$3:$H$3, 0), FALSE))</f>
        <v>Design systems characterised by medium levels of risk, impact, and business or technical complexity.
Select appropriate design standards, methods and tools, and ensure they are applied effectively.
Review the systems designs of others to ensure the selection of appropriate technology, efficient use of resources and integration of multiple systems and technology.</v>
      </c>
      <c r="L20" s="42" t="str">
        <f>IF(L19="Not Required", "", VLOOKUP(L15, 'Software Developer Skills'!$C:$H, MATCH(L19, 'Software Developer Skills'!$C$3:$H$3, 0), FALSE))</f>
        <v>Define the integration build.
Co-ordinate build activities across systems.
Understand how to undertake and support integration testing activities.</v>
      </c>
      <c r="M20" s="43" t="str">
        <f>IF(M19="Not Required", "", VLOOKUP(M15, 'Software Developer Skills'!$C:$H, MATCH(M19, 'Software Developer Skills'!$C$3:$H$3, 0), FALSE))</f>
        <v>Analyse current processes.
Identify and implement opportunities to optimise processes.
Lead and develop a team of experts to deliver service improvements.
Help to evaluate and establish requirements for the implementation of changes by setting policy and standards</v>
      </c>
    </row>
    <row r="21" spans="1:13" ht="129" customHeight="1" thickBot="1">
      <c r="A21" s="37" t="s">
        <v>164</v>
      </c>
      <c r="C21" s="48" t="s">
        <v>132</v>
      </c>
      <c r="D21" s="49"/>
      <c r="E21" s="49"/>
      <c r="F21" s="49"/>
      <c r="G21" s="49"/>
      <c r="H21" s="49"/>
      <c r="I21" s="49"/>
      <c r="J21" s="49"/>
      <c r="K21" s="49"/>
      <c r="L21" s="49"/>
      <c r="M21" s="50"/>
    </row>
    <row r="22" spans="1:13" ht="4" customHeight="1">
      <c r="C22" s="35"/>
      <c r="D22" s="33">
        <f>VLOOKUP(D17, 'Ref Data'!$B$2:$C$6, 2, FALSE)</f>
        <v>2</v>
      </c>
      <c r="E22" s="33">
        <f>VLOOKUP(E17, 'Ref Data'!$B$2:$C$6, 2, FALSE)</f>
        <v>3</v>
      </c>
      <c r="F22" s="33">
        <f>VLOOKUP(F17, 'Ref Data'!$B$2:$C$6, 2, FALSE)</f>
        <v>3</v>
      </c>
      <c r="G22" s="33">
        <f>VLOOKUP(G17, 'Ref Data'!$B$2:$C$6, 2, FALSE)</f>
        <v>3</v>
      </c>
      <c r="H22" s="33">
        <f>VLOOKUP(H17, 'Ref Data'!$B$2:$C$6, 2, FALSE)</f>
        <v>3</v>
      </c>
      <c r="I22" s="33">
        <f>VLOOKUP(I17, 'Ref Data'!$B$2:$C$6, 2, FALSE)</f>
        <v>3</v>
      </c>
      <c r="J22" s="33">
        <f>VLOOKUP(J17, 'Ref Data'!$B$2:$C$6, 2, FALSE)</f>
        <v>3</v>
      </c>
      <c r="K22" s="33">
        <f>VLOOKUP(K17, 'Ref Data'!$B$2:$C$6, 2, FALSE)</f>
        <v>3</v>
      </c>
      <c r="L22" s="33">
        <f>VLOOKUP(L17, 'Ref Data'!$B$2:$C$6, 2, FALSE)</f>
        <v>3</v>
      </c>
      <c r="M22" s="33">
        <f>VLOOKUP(M17, 'Ref Data'!$B$2:$C$6, 2, FALSE)</f>
        <v>2</v>
      </c>
    </row>
    <row r="23" spans="1:13" ht="4" customHeight="1">
      <c r="D23" s="33">
        <f>_xlfn.IFNA(VLOOKUP(D19, 'Ref Data'!$B$2:$C$6, 2, FALSE),"")</f>
        <v>3</v>
      </c>
      <c r="E23" s="33">
        <f>_xlfn.IFNA(VLOOKUP(E19, 'Ref Data'!$B$2:$C$6, 2, FALSE),"")</f>
        <v>3</v>
      </c>
      <c r="F23" s="33">
        <f>_xlfn.IFNA(VLOOKUP(F19, 'Ref Data'!$B$2:$C$6, 2, FALSE),"")</f>
        <v>4</v>
      </c>
      <c r="G23" s="33">
        <f>_xlfn.IFNA(VLOOKUP(G19, 'Ref Data'!$B$2:$C$6, 2, FALSE),"")</f>
        <v>4</v>
      </c>
      <c r="H23" s="33">
        <f>_xlfn.IFNA(VLOOKUP(H19, 'Ref Data'!$B$2:$C$6, 2, FALSE),"")</f>
        <v>3</v>
      </c>
      <c r="I23" s="33">
        <f>_xlfn.IFNA(VLOOKUP(I19, 'Ref Data'!$B$2:$C$6, 2, FALSE),"")</f>
        <v>3</v>
      </c>
      <c r="J23" s="33">
        <f>_xlfn.IFNA(VLOOKUP(J19, 'Ref Data'!$B$2:$C$6, 2, FALSE),"")</f>
        <v>3</v>
      </c>
      <c r="K23" s="33">
        <f>_xlfn.IFNA(VLOOKUP(K19, 'Ref Data'!$B$2:$C$6, 2, FALSE),"")</f>
        <v>3</v>
      </c>
      <c r="L23" s="33">
        <f>_xlfn.IFNA(VLOOKUP(L19, 'Ref Data'!$B$2:$C$6, 2, FALSE),"")</f>
        <v>3</v>
      </c>
      <c r="M23" s="33">
        <f>_xlfn.IFNA(VLOOKUP(M19, 'Ref Data'!$B$2:$C$6, 2, FALSE),"")</f>
        <v>3</v>
      </c>
    </row>
  </sheetData>
  <mergeCells count="6">
    <mergeCell ref="D6:E6"/>
    <mergeCell ref="D2:E2"/>
    <mergeCell ref="D10:E10"/>
    <mergeCell ref="D12:E12"/>
    <mergeCell ref="D4:E4"/>
    <mergeCell ref="D8:E8"/>
  </mergeCells>
  <phoneticPr fontId="2" type="noConversion"/>
  <dataValidations count="2">
    <dataValidation type="list" allowBlank="1" showInputMessage="1" showErrorMessage="1" sqref="D4:E4" xr:uid="{96684BD7-0123-475E-A235-508AC63D52BB}">
      <formula1>SW_DevRoles</formula1>
    </dataValidation>
    <dataValidation type="list" allowBlank="1" showInputMessage="1" showErrorMessage="1" sqref="D19:M20" xr:uid="{09809929-720D-4E27-BE37-1FA606D5C1C2}">
      <formula1>Expertise_Level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C5D0-8335-4FED-84C6-8CB4E321B5E2}">
  <sheetPr>
    <tabColor theme="8"/>
  </sheetPr>
  <dimension ref="A1:K23"/>
  <sheetViews>
    <sheetView showGridLines="0" topLeftCell="A16" zoomScale="110" zoomScaleNormal="110" workbookViewId="0">
      <selection activeCell="K19" sqref="K19"/>
    </sheetView>
  </sheetViews>
  <sheetFormatPr baseColWidth="10" defaultColWidth="9.1640625" defaultRowHeight="13"/>
  <cols>
    <col min="1" max="2" width="9.1640625" style="33"/>
    <col min="3" max="3" width="26.1640625" style="33" customWidth="1"/>
    <col min="4" max="11" width="20.5" style="33" customWidth="1"/>
    <col min="12" max="12" width="10.5" style="33" bestFit="1" customWidth="1"/>
    <col min="13" max="13" width="12.5" style="33" bestFit="1" customWidth="1"/>
    <col min="14" max="20" width="11.83203125" style="33" customWidth="1"/>
    <col min="21" max="16384" width="9.1640625" style="33"/>
  </cols>
  <sheetData>
    <row r="1" spans="1:11" ht="14" thickBot="1"/>
    <row r="2" spans="1:11" ht="134.25" customHeight="1" thickBot="1">
      <c r="C2" s="34" t="s">
        <v>154</v>
      </c>
      <c r="D2" s="125" t="str">
        <f>'Architecture Roles'!D1</f>
        <v>A technical architect provides technical leadership and architectural design.</v>
      </c>
      <c r="E2" s="126"/>
    </row>
    <row r="3" spans="1:11" ht="7.5" customHeight="1" thickBot="1">
      <c r="C3" s="35"/>
      <c r="D3" s="36"/>
      <c r="E3" s="36"/>
    </row>
    <row r="4" spans="1:11" ht="14" thickBot="1">
      <c r="A4" s="37" t="s">
        <v>155</v>
      </c>
      <c r="C4" s="34" t="s">
        <v>156</v>
      </c>
      <c r="D4" s="131" t="s">
        <v>166</v>
      </c>
      <c r="E4" s="132"/>
    </row>
    <row r="5" spans="1:11" ht="7.5" customHeight="1" thickBot="1">
      <c r="C5" s="35"/>
    </row>
    <row r="6" spans="1:11" ht="228.75" customHeight="1" thickBot="1">
      <c r="C6" s="34" t="s">
        <v>157</v>
      </c>
      <c r="D6" s="125" t="str">
        <f>VLOOKUP($D$4, 'Architecture Roles'!$C$4:$G$9, 2, FALSE)</f>
        <v>A senior technical architect works on large or multiple pieces of work that are complex or risky.
At this role level, you will:
define strategy and be central to assuring services
regularly collaborate and find agreement with senior stakeholders, providing direction and challenge
be proactive in identifying problems and translating these into non-technical descriptions that can be widely understood
mentor and coach junior colleagues</v>
      </c>
      <c r="E6" s="126"/>
    </row>
    <row r="7" spans="1:11" ht="7.5" customHeight="1" thickBot="1">
      <c r="C7" s="35"/>
    </row>
    <row r="8" spans="1:11" ht="14" thickBot="1">
      <c r="C8" s="34" t="s">
        <v>158</v>
      </c>
      <c r="D8" s="127" t="str">
        <f>VLOOKUP($D$4, 'Architecture Roles'!$C$4:$G$9, 3, FALSE)</f>
        <v>Cross Functional Work</v>
      </c>
      <c r="E8" s="128"/>
    </row>
    <row r="9" spans="1:11" ht="7.5" customHeight="1" thickBot="1">
      <c r="C9" s="35"/>
    </row>
    <row r="10" spans="1:11" ht="14" thickBot="1">
      <c r="C10" s="34" t="s">
        <v>159</v>
      </c>
      <c r="D10" s="127" t="str">
        <f>VLOOKUP($D$4, 'Architecture Roles'!$C$4:$G$9, 4, FALSE)</f>
        <v>P4</v>
      </c>
      <c r="E10" s="128"/>
    </row>
    <row r="11" spans="1:11" ht="7.5" customHeight="1" thickBot="1">
      <c r="C11" s="35"/>
    </row>
    <row r="12" spans="1:11" ht="14" thickBot="1">
      <c r="C12" s="34" t="s">
        <v>125</v>
      </c>
      <c r="D12" s="129" t="str">
        <f>VLOOKUP($D$4, 'Architecture Roles'!$C$4:$G$9, 5, FALSE)</f>
        <v>L4</v>
      </c>
      <c r="E12" s="130"/>
    </row>
    <row r="13" spans="1:11">
      <c r="C13" s="35"/>
    </row>
    <row r="14" spans="1:11" ht="14" thickBot="1">
      <c r="C14" s="35"/>
    </row>
    <row r="15" spans="1:11" ht="42">
      <c r="C15" s="38" t="s">
        <v>160</v>
      </c>
      <c r="D15" s="39" t="str">
        <f>'Architecture Roles'!H3</f>
        <v>Communicating between the technical and non-technical</v>
      </c>
      <c r="E15" s="39" t="str">
        <f>'Architecture Roles'!I3</f>
        <v>Governance and assurance</v>
      </c>
      <c r="F15" s="39" t="str">
        <f>'Architecture Roles'!J3</f>
        <v>Making and guiding decisions</v>
      </c>
      <c r="G15" s="39" t="str">
        <f>'Architecture Roles'!K3</f>
        <v>Strategy</v>
      </c>
      <c r="H15" s="39" t="str">
        <f>'Architecture Roles'!L3</f>
        <v>Turning business problems into technical design</v>
      </c>
      <c r="I15" s="39" t="str">
        <f>'Architecture Roles'!M3</f>
        <v>Understanding the whole context</v>
      </c>
      <c r="J15" s="39" t="str">
        <f>'Architecture Roles'!N3</f>
        <v>Information Security</v>
      </c>
      <c r="K15" s="40" t="str">
        <f>'Architecture Roles'!O3</f>
        <v>Systems Design</v>
      </c>
    </row>
    <row r="16" spans="1:11" ht="160" customHeight="1">
      <c r="C16" s="41" t="s">
        <v>161</v>
      </c>
      <c r="D16" s="42" t="str">
        <f>IF(VLOOKUP(D15, 'Architecture Skills'!$C:$H, 2, FALSE)= 0, "", VLOOKUP(D15, 'Architecture Skills'!$C:$H, 2, FALSE))</f>
        <v>Not Defined</v>
      </c>
      <c r="E16" s="42" t="str">
        <f>IF(VLOOKUP(E15, 'Architecture Skills'!$C:$H, 2, FALSE)= 0, "", VLOOKUP(E15, 'Architecture Skills'!$C:$H, 2, FALSE))</f>
        <v>Governance and assurance involves defining and ensuring adherence to an organisation's quality control and compliance processes.</v>
      </c>
      <c r="F16" s="42" t="str">
        <f>IF(VLOOKUP(F15, 'Architecture Skills'!$C:$H, 2, FALSE)= 0, "", VLOOKUP(F15, 'Architecture Skills'!$C:$H, 2, FALSE))</f>
        <v>Not Defined</v>
      </c>
      <c r="G16" s="42" t="str">
        <f>IF(VLOOKUP(G15, 'Architecture Skills'!$C:$H, 2, FALSE)= 0, "", VLOOKUP(G15, 'Architecture Skills'!$C:$H, 2, FALSE))</f>
        <v>Strategy involves creating a plan to achieve a team or organisation's objectives.</v>
      </c>
      <c r="H16" s="42" t="str">
        <f>IF(VLOOKUP(H15, 'Architecture Skills'!$C:$H, 2, FALSE)= 0, "", VLOOKUP(H15, 'Architecture Skills'!$C:$H, 2, FALSE))</f>
        <v>Not Defined</v>
      </c>
      <c r="I16" s="42" t="str">
        <f>IF(VLOOKUP(I15, 'Architecture Skills'!$C:$H, 2, FALSE)= 0, "", VLOOKUP(I15, 'Architecture Skills'!$C:$H, 2, FALSE))</f>
        <v>Not Defined</v>
      </c>
      <c r="J16" s="42" t="str">
        <f>IF(VLOOKUP(J15, 'Architecture Skills'!$C:$H, 2, FALSE)= 0, "", VLOOKUP(J15, 'Architecture Skills'!$C:$H, 2, FALSE))</f>
        <v>Information security involves maintaining the security, confidentiality and integrity of information.</v>
      </c>
      <c r="K16" s="43" t="str">
        <f>IF(VLOOKUP(K15, 'Architecture Skills'!$C:$H, 2, FALSE)= 0, "", VLOOKUP(K15, 'Architecture Skills'!$C:$H, 2, FALSE))</f>
        <v>Systems design involves creating the specification and design of systems to meet defined business needs.</v>
      </c>
    </row>
    <row r="17" spans="1:11">
      <c r="C17" s="41" t="s">
        <v>162</v>
      </c>
      <c r="D17" s="44" t="str">
        <f>IF(VLOOKUP($D$4, 'Architecture Roles'!$C$4:$Q$9, MATCH(D15, 'Architecture Roles'!$C$3:$S$3, 0), FALSE)= 0, "", VLOOKUP($D$4, 'Architecture Roles'!$C$4:$Q$9, MATCH(D15, 'Architecture Roles'!$C$3:$S$3, 0), FALSE))</f>
        <v>Practitioner</v>
      </c>
      <c r="E17" s="44" t="str">
        <f>IF(VLOOKUP($D$4, 'Architecture Roles'!$C$4:$Q$9, MATCH(E15, 'Architecture Roles'!$C$3:$S$3, 0), FALSE)= 0, "", VLOOKUP($D$4, 'Architecture Roles'!$C$4:$Q$9, MATCH(E15, 'Architecture Roles'!$C$3:$S$3, 0), FALSE))</f>
        <v>Practitioner</v>
      </c>
      <c r="F17" s="44" t="str">
        <f>IF(VLOOKUP($D$4, 'Architecture Roles'!$C$4:$Q$9, MATCH(F15, 'Architecture Roles'!$C$3:$S$3, 0), FALSE)= 0, "", VLOOKUP($D$4, 'Architecture Roles'!$C$4:$Q$9, MATCH(F15, 'Architecture Roles'!$C$3:$S$3, 0), FALSE))</f>
        <v>Working</v>
      </c>
      <c r="G17" s="44" t="str">
        <f>IF(VLOOKUP($D$4, 'Architecture Roles'!$C$4:$Q$9, MATCH(G15, 'Architecture Roles'!$C$3:$S$3, 0), FALSE)= 0, "", VLOOKUP($D$4, 'Architecture Roles'!$C$4:$Q$9, MATCH(G15, 'Architecture Roles'!$C$3:$S$3, 0), FALSE))</f>
        <v>Working</v>
      </c>
      <c r="H17" s="44" t="str">
        <f>IF(VLOOKUP($D$4, 'Architecture Roles'!$C$4:$Q$9, MATCH(H15, 'Architecture Roles'!$C$3:$S$3, 0), FALSE)= 0, "", VLOOKUP($D$4, 'Architecture Roles'!$C$4:$Q$9, MATCH(H15, 'Architecture Roles'!$C$3:$S$3, 0), FALSE))</f>
        <v>Practitioner</v>
      </c>
      <c r="I17" s="44" t="str">
        <f>IF(VLOOKUP($D$4, 'Architecture Roles'!$C$4:$Q$9, MATCH(I15, 'Architecture Roles'!$C$3:$S$3, 0), FALSE)= 0, "", VLOOKUP($D$4, 'Architecture Roles'!$C$4:$Q$9, MATCH(I15, 'Architecture Roles'!$C$3:$S$3, 0), FALSE))</f>
        <v>Working</v>
      </c>
      <c r="J17" s="44" t="str">
        <f>IF(VLOOKUP($D$4, 'Architecture Roles'!$C$4:$Q$9, MATCH(J15, 'Architecture Roles'!$C$3:$S$3, 0), FALSE)= 0, "", VLOOKUP($D$4, 'Architecture Roles'!$C$4:$Q$9, MATCH(J15, 'Architecture Roles'!$C$3:$S$3, 0), FALSE))</f>
        <v>Practitioner</v>
      </c>
      <c r="K17" s="45" t="str">
        <f>IF(VLOOKUP($D$4, 'Architecture Roles'!$C$4:$Q$9, MATCH(K15, 'Architecture Roles'!$C$3:$S$3, 0), FALSE)= 0, "", VLOOKUP($D$4, 'Architecture Roles'!$C$4:$Q$9, MATCH(K15, 'Architecture Roles'!$C$3:$S$3, 0), FALSE))</f>
        <v>Expert</v>
      </c>
    </row>
    <row r="18" spans="1:11" ht="332.25" customHeight="1">
      <c r="C18" s="41" t="s">
        <v>163</v>
      </c>
      <c r="D18" s="42" t="str">
        <f>IF(D17="Not Required", "", VLOOKUP(D15, 'Architecture Skills'!$C:$H, MATCH(D17, 'Architecture Skills'!$C$3:$H$3, 0), FALSE))</f>
        <v>identify the needs of business and technical stakeholders
effectively manage stakeholder expectations
demonstrate excellent communication skills and can manage difficult conversations or negotiations</v>
      </c>
      <c r="E18" s="42" t="str">
        <f>IF(E17="Not Required", "", VLOOKUP(E15, 'Architecture Skills'!$C:$H, MATCH(E17, 'Architecture Skills'!$C$3:$H$3, 0), FALSE))</f>
        <v>evolve and define governance
take responsibility for working with and supporting other staff in wider governance
assure services across sets of services
use tools such as standards, guardrails and principles to effectively govern delivery</v>
      </c>
      <c r="F18" s="42" t="str">
        <f>IF(F17="Not Required", "", VLOOKUP(F15, 'Architecture Skills'!$C:$H, MATCH(F17, 'Architecture Skills'!$C$3:$H$3, 0), FALSE))</f>
        <v>make decisions characterised by managed levels of risk and complexity, and recommend decisions as risk and complexity increase
resolve technical disputes between wider peers and indirect stakeholders, considering all views and opinions</v>
      </c>
      <c r="G18" s="42" t="str">
        <f>IF(G17="Not Required", "", VLOOKUP(G15, 'Architecture Skills'!$C:$H, MATCH(G17, 'Architecture Skills'!$C$3:$H$3, 0), FALSE))</f>
        <v>apply strategy, using and challenging patterns, standards, policies, roadmaps and vision statements
provide guidance</v>
      </c>
      <c r="H18" s="42" t="str">
        <f>IF(H17="Not Required", "", VLOOKUP(H15, 'Architecture Skills'!$C:$H, MATCH(H17, 'Architecture Skills'!$C$3:$H$3, 0), FALSE))</f>
        <v>design systems characterised by medium levels of risk, impact, and business or technical complexity
work across multiple services or a single large or complicated service</v>
      </c>
      <c r="I18" s="42" t="str">
        <f>IF(I17="Not Required", "", VLOOKUP(I15, 'Architecture Skills'!$C:$H, MATCH(I17, 'Architecture Skills'!$C$3:$H$3, 0), FALSE))</f>
        <v>understand trends and practices outside your team and how these will impact your work
see how your work fits into the broader strategy and historical context
consider the patterns and interactions on a larger scale</v>
      </c>
      <c r="J18" s="42" t="str">
        <f>IF(J17="Not Required", "", VLOOKUP(J15, 'Architecture Skills'!$C:$H, MATCH(J17, 'Architecture Skills'!$C$3:$H$3, 0), FALSE))</f>
        <v>understand information security
design solutions and services with security controls embedded, specifically engineered with mitigation of security threats as a core feature</v>
      </c>
      <c r="K18" s="43" t="str">
        <f>IF(K17="Not Required", "", VLOOKUP(K15, 'Architecture Skills'!$C:$H, MATCH(K17, 'Architecture Skills'!$C$3:$H$3, 0), FALSE))</f>
        <v>design systems characterised by high levels of risk, impact, and business or technical complexity
control system design practice within an enterprise or industry architecture
influence industry-based models for the development of new technology applications
develop effective implementation and procurement strategies, consistent with business needs
ensure adherence to relevant technical strategies, policies, standards and practices</v>
      </c>
    </row>
    <row r="19" spans="1:11">
      <c r="A19" s="37" t="s">
        <v>164</v>
      </c>
      <c r="C19" s="41" t="s">
        <v>165</v>
      </c>
      <c r="D19" s="46"/>
      <c r="E19" s="46"/>
      <c r="F19" s="46"/>
      <c r="G19" s="46"/>
      <c r="H19" s="46"/>
      <c r="I19" s="46"/>
      <c r="J19" s="46"/>
      <c r="K19" s="47"/>
    </row>
    <row r="20" spans="1:11" ht="332.25" customHeight="1">
      <c r="C20" s="41" t="s">
        <v>131</v>
      </c>
      <c r="D20" s="42" t="e">
        <f>IF(D19="Not Required", "", VLOOKUP(D15, 'Architecture Skills'!$C:$H, MATCH(D19, 'Architecture Skills'!$C$3:$H$3, 0), FALSE))</f>
        <v>#N/A</v>
      </c>
      <c r="E20" s="42" t="e">
        <f>IF(E19="Not Required", "", VLOOKUP(E15, 'Architecture Skills'!$C:$H, MATCH(E19, 'Architecture Skills'!$C$3:$H$3, 0), FALSE))</f>
        <v>#N/A</v>
      </c>
      <c r="F20" s="42" t="e">
        <f>IF(F19="Not Required", "", VLOOKUP(F15, 'Architecture Skills'!$C:$H, MATCH(F19, 'Architecture Skills'!$C$3:$H$3, 0), FALSE))</f>
        <v>#N/A</v>
      </c>
      <c r="G20" s="42" t="e">
        <f>IF(G19="Not Required", "", VLOOKUP(G15, 'Architecture Skills'!$C:$H, MATCH(G19, 'Architecture Skills'!$C$3:$H$3, 0), FALSE))</f>
        <v>#N/A</v>
      </c>
      <c r="H20" s="42" t="e">
        <f>IF(H19="Not Required", "", VLOOKUP(H15, 'Architecture Skills'!$C:$H, MATCH(H19, 'Architecture Skills'!$C$3:$H$3, 0), FALSE))</f>
        <v>#N/A</v>
      </c>
      <c r="I20" s="42" t="e">
        <f>IF(I19="Not Required", "", VLOOKUP(I15, 'Architecture Skills'!$C:$H, MATCH(I19, 'Architecture Skills'!$C$3:$H$3, 0), FALSE))</f>
        <v>#N/A</v>
      </c>
      <c r="J20" s="42" t="e">
        <f>IF(J19="Not Required", "", VLOOKUP(J15, 'Architecture Skills'!$C:$H, MATCH(J19, 'Architecture Skills'!$C$3:$H$3, 0), FALSE))</f>
        <v>#N/A</v>
      </c>
      <c r="K20" s="43" t="e">
        <f>IF(K19="Not Required", "", VLOOKUP(K15, 'Architecture Skills'!$C:$H, MATCH(K19, 'Architecture Skills'!$C$3:$H$3, 0), FALSE))</f>
        <v>#N/A</v>
      </c>
    </row>
    <row r="21" spans="1:11" ht="129.75" customHeight="1" thickBot="1">
      <c r="A21" s="37" t="s">
        <v>164</v>
      </c>
      <c r="C21" s="48" t="s">
        <v>132</v>
      </c>
      <c r="D21" s="49"/>
      <c r="E21" s="49"/>
      <c r="F21" s="49"/>
      <c r="G21" s="49"/>
      <c r="H21" s="49"/>
      <c r="I21" s="49"/>
      <c r="J21" s="49"/>
      <c r="K21" s="50"/>
    </row>
    <row r="22" spans="1:11" ht="4" customHeight="1">
      <c r="C22" s="35"/>
      <c r="D22" s="33">
        <f>VLOOKUP(D17, 'Ref Data'!$B$2:$C$6, 2, FALSE)</f>
        <v>3</v>
      </c>
      <c r="E22" s="33">
        <f>VLOOKUP(E17, 'Ref Data'!$B$2:$C$6, 2, FALSE)</f>
        <v>3</v>
      </c>
      <c r="F22" s="33">
        <f>VLOOKUP(F17, 'Ref Data'!$B$2:$C$6, 2, FALSE)</f>
        <v>2</v>
      </c>
      <c r="G22" s="33">
        <f>VLOOKUP(G17, 'Ref Data'!$B$2:$C$6, 2, FALSE)</f>
        <v>2</v>
      </c>
      <c r="H22" s="33">
        <f>VLOOKUP(H17, 'Ref Data'!$B$2:$C$6, 2, FALSE)</f>
        <v>3</v>
      </c>
      <c r="I22" s="33">
        <f>VLOOKUP(I17, 'Ref Data'!$B$2:$C$6, 2, FALSE)</f>
        <v>2</v>
      </c>
      <c r="J22" s="33">
        <f>VLOOKUP(J17, 'Ref Data'!$B$2:$C$6, 2, FALSE)</f>
        <v>3</v>
      </c>
      <c r="K22" s="33">
        <f>VLOOKUP(K17, 'Ref Data'!$B$2:$C$6, 2, FALSE)</f>
        <v>4</v>
      </c>
    </row>
    <row r="23" spans="1:11" ht="4" customHeight="1">
      <c r="D23" s="33" t="str">
        <f>_xlfn.IFNA(VLOOKUP(D19, 'Ref Data'!$B$2:$C$6, 2, FALSE),"")</f>
        <v/>
      </c>
      <c r="E23" s="33" t="str">
        <f>_xlfn.IFNA(VLOOKUP(E19, 'Ref Data'!$B$2:$C$6, 2, FALSE),"")</f>
        <v/>
      </c>
      <c r="F23" s="33" t="str">
        <f>_xlfn.IFNA(VLOOKUP(F19, 'Ref Data'!$B$2:$C$6, 2, FALSE),"")</f>
        <v/>
      </c>
      <c r="G23" s="33" t="str">
        <f>_xlfn.IFNA(VLOOKUP(G19, 'Ref Data'!$B$2:$C$6, 2, FALSE),"")</f>
        <v/>
      </c>
      <c r="H23" s="33" t="str">
        <f>_xlfn.IFNA(VLOOKUP(H19, 'Ref Data'!$B$2:$C$6, 2, FALSE),"")</f>
        <v/>
      </c>
      <c r="I23" s="33" t="str">
        <f>_xlfn.IFNA(VLOOKUP(I19, 'Ref Data'!$B$2:$C$6, 2, FALSE),"")</f>
        <v/>
      </c>
      <c r="J23" s="33" t="str">
        <f>_xlfn.IFNA(VLOOKUP(J19, 'Ref Data'!$B$2:$C$6, 2, FALSE),"")</f>
        <v/>
      </c>
      <c r="K23" s="33" t="str">
        <f>_xlfn.IFNA(VLOOKUP(K19, 'Ref Data'!$B$2:$C$6, 2, FALSE),"")</f>
        <v/>
      </c>
    </row>
  </sheetData>
  <mergeCells count="6">
    <mergeCell ref="D12:E12"/>
    <mergeCell ref="D2:E2"/>
    <mergeCell ref="D4:E4"/>
    <mergeCell ref="D6:E6"/>
    <mergeCell ref="D8:E8"/>
    <mergeCell ref="D10:E10"/>
  </mergeCells>
  <dataValidations count="2">
    <dataValidation type="list" allowBlank="1" showInputMessage="1" showErrorMessage="1" sqref="D4:E4" xr:uid="{D081EF3D-2F84-49B3-AE59-EF947DB86A6A}">
      <formula1>Arch_Roles</formula1>
    </dataValidation>
    <dataValidation type="list" allowBlank="1" showInputMessage="1" showErrorMessage="1" sqref="D19:K19" xr:uid="{EC040749-5E9F-4EDF-8FEE-194B9C861E7F}">
      <formula1>Expertise_Level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3797-3C96-4866-9F6C-9327A8257BBC}">
  <sheetPr>
    <tabColor theme="8"/>
  </sheetPr>
  <dimension ref="A1:P23"/>
  <sheetViews>
    <sheetView showGridLines="0" topLeftCell="A20" zoomScale="90" zoomScaleNormal="90" workbookViewId="0">
      <selection activeCell="D23" sqref="D23"/>
    </sheetView>
  </sheetViews>
  <sheetFormatPr baseColWidth="10" defaultColWidth="9.1640625" defaultRowHeight="13"/>
  <cols>
    <col min="1" max="2" width="9.1640625" style="33"/>
    <col min="3" max="3" width="26.1640625" style="33" customWidth="1"/>
    <col min="4" max="16" width="20.5" style="33" customWidth="1"/>
    <col min="17" max="17" width="10.5" style="33" bestFit="1" customWidth="1"/>
    <col min="18" max="18" width="12.5" style="33" bestFit="1" customWidth="1"/>
    <col min="19" max="25" width="11.83203125" style="33" customWidth="1"/>
    <col min="26" max="16384" width="9.1640625" style="33"/>
  </cols>
  <sheetData>
    <row r="1" spans="1:16" ht="14" thickBot="1"/>
    <row r="2" spans="1:16" ht="331" customHeight="1" thickBot="1">
      <c r="C2" s="34" t="s">
        <v>154</v>
      </c>
      <c r="D2" s="125" t="str">
        <f>'Systems Analysis Roles - O'!D1</f>
        <v>Systems analysts help teams to:
analyse and understand a business problem or opportunity and the impact on systems
undertakes analysis to understand how a functional area works, considering the people, organisation, processes, information, data and technology
identify areas for improvement, explore feasible options, analyse the effects of change and define success measures
identify and elaborate user and business needs to enable effective design, development and testing of technical change
make decisions related to prioritisation and minimum viable product by using analysis led insights
ensure new products and services meet user needs, and are aligned with organisational goals
understand any business and policy constraints that need to be considered, and assess the implications</v>
      </c>
      <c r="E2" s="126"/>
    </row>
    <row r="3" spans="1:16" ht="7.5" customHeight="1" thickBot="1">
      <c r="C3" s="35"/>
      <c r="D3" s="36"/>
      <c r="E3" s="36"/>
    </row>
    <row r="4" spans="1:16" ht="14" thickBot="1">
      <c r="A4" s="37" t="s">
        <v>155</v>
      </c>
      <c r="C4" s="34" t="s">
        <v>156</v>
      </c>
      <c r="D4" s="131" t="s">
        <v>12</v>
      </c>
      <c r="E4" s="132"/>
    </row>
    <row r="5" spans="1:16" ht="7.5" customHeight="1" thickBot="1">
      <c r="C5" s="35"/>
    </row>
    <row r="6" spans="1:16" ht="195.75" customHeight="1" thickBot="1">
      <c r="C6" s="34" t="s">
        <v>157</v>
      </c>
      <c r="D6" s="125" t="str">
        <f>VLOOKUP($D$4, 'Systems Analysis Roles - O'!$C$4:$G$9, 2, FALSE)</f>
        <v>A junior systems analyst receives direction from more senior systems analysts but is responsible for the output of specific tasks. At this level, you will have limited skills and will work with others or under supervision. You will support stakeholder relationship management.</v>
      </c>
      <c r="E6" s="126"/>
    </row>
    <row r="7" spans="1:16" ht="7.5" customHeight="1" thickBot="1">
      <c r="C7" s="35"/>
    </row>
    <row r="8" spans="1:16" ht="14" thickBot="1">
      <c r="C8" s="34" t="s">
        <v>158</v>
      </c>
      <c r="D8" s="127" t="str">
        <f>VLOOKUP($D$4, 'Systems Analysis Roles - O'!$C$4:$G$9, 3, FALSE)</f>
        <v>Own Work</v>
      </c>
      <c r="E8" s="128"/>
    </row>
    <row r="9" spans="1:16" ht="7.5" customHeight="1" thickBot="1">
      <c r="C9" s="35"/>
    </row>
    <row r="10" spans="1:16" ht="14" thickBot="1">
      <c r="C10" s="34" t="s">
        <v>159</v>
      </c>
      <c r="D10" s="127" t="str">
        <f>VLOOKUP($D$4, 'Systems Analysis Roles - O'!$C$4:$G$9, 4, FALSE)</f>
        <v>P2</v>
      </c>
      <c r="E10" s="128"/>
    </row>
    <row r="11" spans="1:16" ht="7.5" customHeight="1" thickBot="1">
      <c r="C11" s="35"/>
    </row>
    <row r="12" spans="1:16" ht="14" thickBot="1">
      <c r="C12" s="34" t="s">
        <v>125</v>
      </c>
      <c r="D12" s="129" t="str">
        <f>VLOOKUP($D$4, 'Systems Analysis Roles - O'!$C$4:$G$9, 5, FALSE)</f>
        <v>L2</v>
      </c>
      <c r="E12" s="130"/>
    </row>
    <row r="13" spans="1:16">
      <c r="C13" s="35"/>
    </row>
    <row r="14" spans="1:16" ht="14" thickBot="1">
      <c r="C14" s="35"/>
    </row>
    <row r="15" spans="1:16" ht="42">
      <c r="C15" s="38" t="s">
        <v>160</v>
      </c>
      <c r="D15" s="39" t="str">
        <f>'Systems Analysis Roles - O'!H3</f>
        <v>Agile working</v>
      </c>
      <c r="E15" s="39" t="str">
        <f>'Systems Analysis Roles - O'!I3</f>
        <v>Business analysis</v>
      </c>
      <c r="F15" s="39" t="str">
        <f>'Systems Analysis Roles - O'!J3</f>
        <v>Business modelling</v>
      </c>
      <c r="G15" s="39" t="str">
        <f>'Systems Analysis Roles - O'!K3</f>
        <v>Business process improvement</v>
      </c>
      <c r="H15" s="39" t="str">
        <f>'Systems Analysis Roles - O'!L3</f>
        <v>Business process testing</v>
      </c>
      <c r="I15" s="39" t="str">
        <f>'Systems Analysis Roles - O'!M3</f>
        <v>Consultancy (business analysis)</v>
      </c>
      <c r="J15" s="39" t="str">
        <f>'Systems Analysis Roles - O'!N3</f>
        <v>Enterprise and business architecture (business analyst)</v>
      </c>
      <c r="K15" s="39" t="str">
        <f>'Systems Analysis Roles - O'!O3</f>
        <v>Methods and tools</v>
      </c>
      <c r="L15" s="39" t="str">
        <f>'Systems Analysis Roles - O'!P3</f>
        <v>Requirements definition and management</v>
      </c>
      <c r="M15" s="39" t="str">
        <f>'Systems Analysis Roles - O'!Q3</f>
        <v>Stakeholder relationship management (business analysis)</v>
      </c>
      <c r="N15" s="39" t="str">
        <f>'Systems Analysis Roles - O'!R3</f>
        <v>Systems analysis</v>
      </c>
      <c r="O15" s="39" t="str">
        <f>'Systems Analysis Roles - O'!S3</f>
        <v>Testing (business analysis)</v>
      </c>
      <c r="P15" s="40" t="str">
        <f>'Systems Analysis Roles - O'!T3</f>
        <v>User experience analysis</v>
      </c>
    </row>
    <row r="16" spans="1:16" ht="160" customHeight="1">
      <c r="C16" s="41" t="s">
        <v>161</v>
      </c>
      <c r="D16" s="42" t="str">
        <f>IF(VLOOKUP(D15, 'Systems Analysis Skills - O'!$C:$H, 2, FALSE)= 0, "", VLOOKUP(D15, 'Systems Analysis Skills - O'!$C:$H, 2, FALSE))</f>
        <v>Agile delivery involves encouraging teams to build incrementally, test and iterate their work based on regular feedback and other useful data.</v>
      </c>
      <c r="E16" s="42" t="str">
        <f>IF(VLOOKUP(E15, 'Systems Analysis Skills - O'!$C:$H, 2, FALSE)= 0, "", VLOOKUP(E15, 'Systems Analysis Skills - O'!$C:$H, 2, FALSE))</f>
        <v>Business analysis involves understanding the business needs and translating those requirements into solutions through detailed analysis and feedback.</v>
      </c>
      <c r="F16" s="42" t="str">
        <f>IF(VLOOKUP(F15, 'Systems Analysis Skills - O'!$C:$H, 2, FALSE)= 0, "", VLOOKUP(F15, 'Systems Analysis Skills - O'!$C:$H, 2, FALSE))</f>
        <v>Business modelling involves documenting how your business operates and intends to achieve its goals.</v>
      </c>
      <c r="G16" s="42" t="str">
        <f>IF(VLOOKUP(G15, 'Systems Analysis Skills - O'!$C:$H, 2, FALSE)= 0, "", VLOOKUP(G15, 'Systems Analysis Skills - O'!$C:$H, 2, FALSE))</f>
        <v>Business process improvement involves analysing and modifying existing and new processes to make them more efficient.</v>
      </c>
      <c r="H16" s="42" t="str">
        <f>IF(VLOOKUP(H15, 'Systems Analysis Skills - O'!$C:$H, 2, FALSE)= 0, "", VLOOKUP(H15, 'Systems Analysis Skills - O'!$C:$H, 2, FALSE))</f>
        <v>Business process testing involves confirming that existing or new business processes are efficient and usable, from beginning to end.</v>
      </c>
      <c r="I16" s="42" t="str">
        <f>IF(VLOOKUP(I15, 'Systems Analysis Skills - O'!$C:$H, 2, FALSE)= 0, "", VLOOKUP(I15, 'Systems Analysis Skills - O'!$C:$H, 2, FALSE))</f>
        <v>Consultancy involves providing specialist advice to address stakeholder and business needs.</v>
      </c>
      <c r="J16" s="42" t="str">
        <f>IF(VLOOKUP(J15, 'Systems Analysis Skills - O'!$C:$H, 2, FALSE)= 0, "", VLOOKUP(J15, 'Systems Analysis Skills - O'!$C:$H, 2, FALSE))</f>
        <v>Enterprise architecture involves analysing how to achieve an organisation's objectives by designing and aligning its IT applications and technologies. Business architecture involves defining the business strategy, governance and most important processes of the organisation.</v>
      </c>
      <c r="K16" s="42" t="str">
        <f>IF(VLOOKUP(K15, 'Systems Analysis Skills - O'!$C:$H, 2, FALSE)= 0, "", VLOOKUP(K15, 'Systems Analysis Skills - O'!$C:$H, 2, FALSE))</f>
        <v>Not Defined</v>
      </c>
      <c r="L16" s="42" t="str">
        <f>IF(VLOOKUP(L15, 'Systems Analysis Skills - O'!$C:$H, 2, FALSE)= 0, "", VLOOKUP(L15, 'Systems Analysis Skills - O'!$C:$H, 2, FALSE))</f>
        <v>Requirements definition and management involves identifying and validating user or business requirements for a product or service.</v>
      </c>
      <c r="M16" s="42" t="str">
        <f>IF(VLOOKUP(M15, 'Systems Analysis Skills - O'!$C:$H, 2, FALSE)= 0, "", VLOOKUP(M15, 'Systems Analysis Skills - O'!$C:$H, 2, FALSE))</f>
        <v>Stakeholder relationship management involves managing stakeholder requirements and communications throughout a project, while remaining focused on the user needs.</v>
      </c>
      <c r="N16" s="42" t="str">
        <f>IF(VLOOKUP(N15, 'Systems Analysis Skills - O'!$C:$H, 2, FALSE)= 0, "", VLOOKUP(N15, 'Systems Analysis Skills - O'!$C:$H, 2, FALSE))</f>
        <v>IT systems analysis involves assessing current systems and implementing new ones, to improve the performance and efficiency of an organisation's applications.</v>
      </c>
      <c r="O16" s="42" t="str">
        <f>IF(VLOOKUP(O15, 'Systems Analysis Skills - O'!$C:$H, 2, FALSE)= 0, "", VLOOKUP(O15, 'Systems Analysis Skills - O'!$C:$H, 2, FALSE))</f>
        <v>Testing involves ensuring that requirements have been fully met by using appropriate tools and techniques to verify that a product or service works.</v>
      </c>
      <c r="P16" s="43" t="str">
        <f>IF(VLOOKUP(P15, 'Systems Analysis Skills - O'!$C:$H, 2, FALSE)= 0, "", VLOOKUP(P15, 'Systems Analysis Skills - O'!$C:$H, 2, FALSE))</f>
        <v>Not Defined</v>
      </c>
    </row>
    <row r="17" spans="1:16">
      <c r="C17" s="41" t="s">
        <v>162</v>
      </c>
      <c r="D17" s="44" t="str">
        <f>IF(VLOOKUP($D$4, 'Systems Analysis Roles - O'!$C$4:$T$9, MATCH(D15, 'Systems Analysis Roles - O'!$C$3:$T$3, 0), FALSE)= 0, "", VLOOKUP($D$4, 'Systems Analysis Roles - O'!$C$4:$T$9, MATCH(D15, 'Systems Analysis Roles - O'!$C$3:$T$3, 0), FALSE))</f>
        <v>Working</v>
      </c>
      <c r="E17" s="44" t="str">
        <f>IF(VLOOKUP($D$4, 'Systems Analysis Roles - O'!$C$4:$T$9, MATCH(E15, 'Systems Analysis Roles - O'!$C$3:$T$3, 0), FALSE)= 0, "", VLOOKUP($D$4, 'Systems Analysis Roles - O'!$C$4:$T$9, MATCH(E15, 'Systems Analysis Roles - O'!$C$3:$T$3, 0), FALSE))</f>
        <v>Awareness</v>
      </c>
      <c r="F17" s="44" t="str">
        <f>IF(VLOOKUP($D$4, 'Systems Analysis Roles - O'!$C$4:$T$9, MATCH(F15, 'Systems Analysis Roles - O'!$C$3:$T$3, 0), FALSE)= 0, "", VLOOKUP($D$4, 'Systems Analysis Roles - O'!$C$4:$T$9, MATCH(F15, 'Systems Analysis Roles - O'!$C$3:$T$3, 0), FALSE))</f>
        <v>Awareness</v>
      </c>
      <c r="G17" s="44" t="str">
        <f>IF(VLOOKUP($D$4, 'Systems Analysis Roles - O'!$C$4:$T$9, MATCH(G15, 'Systems Analysis Roles - O'!$C$3:$T$3, 0), FALSE)= 0, "", VLOOKUP($D$4, 'Systems Analysis Roles - O'!$C$4:$T$9, MATCH(G15, 'Systems Analysis Roles - O'!$C$3:$T$3, 0), FALSE))</f>
        <v>Awareness</v>
      </c>
      <c r="H17" s="44" t="str">
        <f>IF(VLOOKUP($D$4, 'Systems Analysis Roles - O'!$C$4:$T$9, MATCH(H15, 'Systems Analysis Roles - O'!$C$3:$T$3, 0), FALSE)= 0, "", VLOOKUP($D$4, 'Systems Analysis Roles - O'!$C$4:$T$9, MATCH(H15, 'Systems Analysis Roles - O'!$C$3:$T$3, 0), FALSE))</f>
        <v>Awareness</v>
      </c>
      <c r="I17" s="44" t="str">
        <f>IF(VLOOKUP($D$4, 'Systems Analysis Roles - O'!$C$4:$T$9, MATCH(I15, 'Systems Analysis Roles - O'!$C$3:$T$3, 0), FALSE)= 0, "", VLOOKUP($D$4, 'Systems Analysis Roles - O'!$C$4:$T$9, MATCH(I15, 'Systems Analysis Roles - O'!$C$3:$T$3, 0), FALSE))</f>
        <v>Not Required</v>
      </c>
      <c r="J17" s="44" t="str">
        <f>IF(VLOOKUP($D$4, 'Systems Analysis Roles - O'!$C$4:$T$9, MATCH(J15, 'Systems Analysis Roles - O'!$C$3:$T$3, 0), FALSE)= 0, "", VLOOKUP($D$4, 'Systems Analysis Roles - O'!$C$4:$T$9, MATCH(J15, 'Systems Analysis Roles - O'!$C$3:$T$3, 0), FALSE))</f>
        <v>Not Required</v>
      </c>
      <c r="K17" s="44" t="str">
        <f>IF(VLOOKUP($D$4, 'Systems Analysis Roles - O'!$C$4:$T$9, MATCH(K15, 'Systems Analysis Roles - O'!$C$3:$T$3, 0), FALSE)= 0, "", VLOOKUP($D$4, 'Systems Analysis Roles - O'!$C$4:$T$9, MATCH(K15, 'Systems Analysis Roles - O'!$C$3:$T$3, 0), FALSE))</f>
        <v>Awareness</v>
      </c>
      <c r="L17" s="44" t="str">
        <f>IF(VLOOKUP($D$4, 'Systems Analysis Roles - O'!$C$4:$T$9, MATCH(L15, 'Systems Analysis Roles - O'!$C$3:$T$3, 0), FALSE)= 0, "", VLOOKUP($D$4, 'Systems Analysis Roles - O'!$C$4:$T$9, MATCH(L15, 'Systems Analysis Roles - O'!$C$3:$T$3, 0), FALSE))</f>
        <v>Awareness</v>
      </c>
      <c r="M17" s="44" t="str">
        <f>IF(VLOOKUP($D$4, 'Systems Analysis Roles - O'!$C$4:$T$9, MATCH(M15, 'Systems Analysis Roles - O'!$C$3:$T$3, 0), FALSE)= 0, "", VLOOKUP($D$4, 'Systems Analysis Roles - O'!$C$4:$T$9, MATCH(M15, 'Systems Analysis Roles - O'!$C$3:$T$3, 0), FALSE))</f>
        <v>Awareness</v>
      </c>
      <c r="N17" s="44" t="str">
        <f>IF(VLOOKUP($D$4, 'Systems Analysis Roles - O'!$C$4:$T$9, MATCH(N15, 'Systems Analysis Roles - O'!$C$3:$T$3, 0), FALSE)= 0, "", VLOOKUP($D$4, 'Systems Analysis Roles - O'!$C$4:$T$9, MATCH(N15, 'Systems Analysis Roles - O'!$C$3:$T$3, 0), FALSE))</f>
        <v>Awareness</v>
      </c>
      <c r="O17" s="44" t="str">
        <f>IF(VLOOKUP($D$4, 'Systems Analysis Roles - O'!$C$4:$T$9, MATCH(O15, 'Systems Analysis Roles - O'!$C$3:$T$3, 0), FALSE)= 0, "", VLOOKUP($D$4, 'Systems Analysis Roles - O'!$C$4:$T$9, MATCH(O15, 'Systems Analysis Roles - O'!$C$3:$T$3, 0), FALSE))</f>
        <v>Awareness</v>
      </c>
      <c r="P17" s="45" t="str">
        <f>IF(VLOOKUP($D$4, 'Systems Analysis Roles - O'!$C$4:$T$9, MATCH(P15, 'Systems Analysis Roles - O'!$C$3:$T$3, 0), FALSE)= 0, "", VLOOKUP($D$4, 'Systems Analysis Roles - O'!$C$4:$T$9, MATCH(P15, 'Systems Analysis Roles - O'!$C$3:$T$3, 0), FALSE))</f>
        <v>Awareness</v>
      </c>
    </row>
    <row r="18" spans="1:16" ht="332.25" customHeight="1">
      <c r="C18" s="41" t="s">
        <v>163</v>
      </c>
      <c r="D18" s="42" t="str">
        <f>IF(D17="Not Required","",VLOOKUP(D15,'Systems Analysis Skills - O'!$C:$H,MATCH(D17,'Systems Analysis Skills - O'!$C$3:$H$3,0)))</f>
        <v>demonstrate experience working in Agile, and an awareness of Agile tools and how to use them
advise colleagues on how and why Agile methods are used and provide a clear, open and transparent framework in which teams can deliver
adapt and reflect and be resilient
see outside of the process</v>
      </c>
      <c r="E18" s="42" t="str">
        <f>IF(E17="Not Required","",VLOOKUP(E15,'Systems Analysis Skills - O'!$C:$H,MATCH(E17,'Systems Analysis Skills - O'!$C$3:$H$3,0)))</f>
        <v>support structured approaches to identify, investigate, analyse and communicate complex business problems and opportunities
work under supervision to analyse business goals, objectives, functions and processes, using relevant information and underlying data to support the definition of requirements
help to ensure a proposed solution meets business and user needs
complete task-based, discrete outputs for parts of the project as directed, using predetermined methods and techniques</v>
      </c>
      <c r="F18" s="42" t="str">
        <f>IF(F17="Not Required","",VLOOKUP(F15,'Systems Analysis Skills - O'!$C:$H,MATCH(F17,'Systems Analysis Skills - O'!$C$3:$H$3,0)))</f>
        <v>demonstrate an understanding of basic business modelling techniques
support the representation of business situations, within the defined parameters of a task
visualise distinct business processes</v>
      </c>
      <c r="G18" s="42" t="str">
        <f>IF(G17="Not Required","",VLOOKUP(G15,'Systems Analysis Skills - O'!$C:$H,MATCH(G17,'Systems Analysis Skills - O'!$C$3:$H$3,0)))</f>
        <v>provide distinct task-based outputs, working under direction to support the design and implementation of process improvements and efficiencies to business operations and services</v>
      </c>
      <c r="H18" s="42" t="str">
        <f>IF(H17="Not Required","",VLOOKUP(H15,'Systems Analysis Skills - O'!$C:$H,MATCH(H17,'Systems Analysis Skills - O'!$C$3:$H$3,0)))</f>
        <v>work under direction to apply business analysis and evaluation skills to support the design, execution and assessment of business process tests and usability evaluations</v>
      </c>
      <c r="I18" s="42" t="str">
        <f>IF(I17="Not Required","",VLOOKUP(I15,'Systems Analysis Skills - O'!$C:$H,MATCH(I17,'Systems Analysis Skills - O'!$C$3:$H$3,0)))</f>
        <v/>
      </c>
      <c r="J18" s="42" t="str">
        <f>IF(J17="Not Required","",VLOOKUP(J15,'Systems Analysis Skills - O'!$C:$H,MATCH(J17,'Systems Analysis Skills - O'!$C$3:$H$3,0)))</f>
        <v/>
      </c>
      <c r="K18" s="42" t="str">
        <f>IF(K17="Not Required","",VLOOKUP(K15,'Systems Analysis Skills - O'!$C:$H,MATCH(K17,'Systems Analysis Skills - O'!$C$3:$H$3,0)))</f>
        <v>follow advice to apply the most appropriate tools and techniques to support the planning, analysis, development, testing, implementation and improvement of systems and services</v>
      </c>
      <c r="L18" s="42" t="str">
        <f>IF(L17="Not Required","",VLOOKUP(L15,'Systems Analysis Skills - O'!$C:$H,MATCH(L17,'Systems Analysis Skills - O'!$C$3:$H$3,0)))</f>
        <v>support identifying, analysing, capturing and validating business and user requirements
work under supervision to manage requirements and support their prioritisation, within a defined scope
provide distinct task-based outputs for parts of the project as directed, using a predetermined requirements management life cycle</v>
      </c>
      <c r="M18" s="42" t="str">
        <f>IF(M17="Not Required","",VLOOKUP(M15,'Systems Analysis Skills - O'!$C:$H,MATCH(M17,'Systems Analysis Skills - O'!$C$3:$H$3,0)))</f>
        <v>identify, analyse, manage and monitor relationships with and between internal and external stakeholders
work under supervision to communicate with stakeholders clearly and regularly</v>
      </c>
      <c r="N18" s="42" t="str">
        <f>IF(N17="Not Required","",VLOOKUP(N15,'Systems Analysis Skills - O'!$C:$H,MATCH(N17,'Systems Analysis Skills - O'!$C$3:$H$3,0)))</f>
        <v>support the analysis of IT system capabilities and work under supervision to identify and specify system requirements
support the development of specifications and models for bespoke IT systems or software packages</v>
      </c>
      <c r="O18" s="42" t="str">
        <f>IF(O17="Not Required","",VLOOKUP(O15,'Systems Analysis Skills - O'!$C:$H,MATCH(O17,'Systems Analysis Skills - O'!$C$3:$H$3,0)))</f>
        <v>understand the stages and purpose of testing and have an awareness of tools and techniques used
work under supervision to support the representation of business scenarios and to trace requirements to develop functionality</v>
      </c>
      <c r="P18" s="43" t="str">
        <f>IF(P17="Not Required","",VLOOKUP(P15,'Systems Analysis Skills - O'!$C:$H,MATCH(P17,'Systems Analysis Skills - O'!$C$3:$H$3,0)))</f>
        <v>understand the importance of making data-informed decisions based on user research findings
support the analysis and prioritisation of user experience needs and understand how needs tie to system, product or service requirements</v>
      </c>
    </row>
    <row r="19" spans="1:16">
      <c r="A19" s="37" t="s">
        <v>164</v>
      </c>
      <c r="C19" s="41" t="s">
        <v>165</v>
      </c>
      <c r="D19" s="46" t="s">
        <v>119</v>
      </c>
      <c r="E19" s="46" t="s">
        <v>121</v>
      </c>
      <c r="F19" s="46" t="s">
        <v>167</v>
      </c>
      <c r="G19" s="46" t="s">
        <v>119</v>
      </c>
      <c r="H19" s="46" t="s">
        <v>119</v>
      </c>
      <c r="I19" s="46" t="s">
        <v>119</v>
      </c>
      <c r="J19" s="46" t="s">
        <v>167</v>
      </c>
      <c r="K19" s="46" t="s">
        <v>167</v>
      </c>
      <c r="L19" s="46" t="s">
        <v>119</v>
      </c>
      <c r="M19" s="46" t="s">
        <v>119</v>
      </c>
      <c r="N19" s="46" t="s">
        <v>119</v>
      </c>
      <c r="O19" s="46" t="s">
        <v>119</v>
      </c>
      <c r="P19" s="47" t="s">
        <v>167</v>
      </c>
    </row>
    <row r="20" spans="1:16" ht="332.25" customHeight="1">
      <c r="C20" s="41" t="s">
        <v>131</v>
      </c>
      <c r="D20" s="42" t="str">
        <f>IF(D19="Not Required","",VLOOKUP(D15,'Systems Analysis Skills - O'!$C:$H,MATCH(D19,'Systems Analysis Skills - O'!$C$3:$H$3,0)))</f>
        <v>demonstrate experience working in Agile, and an awareness of Agile tools and how to use them
advise colleagues on how and why Agile methods are used and provide a clear, open and transparent framework in which teams can deliver
adapt and reflect and be resilient
see outside of the process</v>
      </c>
      <c r="E20" s="42" t="str">
        <f>IF(E19="Not Required","",VLOOKUP(E15,'Systems Analysis Skills - O'!$C:$H,MATCH(E19,'Systems Analysis Skills - O'!$C$3:$H$3,0)))</f>
        <v>advise on the approach to identify, investigate, analyse and communicate complex business problems and opportunities within a project or programme of work
inform tactical decision making and help to define longer-term strategic plans
recommend the approach to options analysis, feasibility assessment and operations, and can quantify potential business benefits
ensure the proposed solution aligns with business goals and objectives, and business and user needs, and achieves the required outcomes and expected benefits</v>
      </c>
      <c r="F20" s="42" t="str">
        <f>IF(F19="Not Required","",VLOOKUP(F15,'Systems Analysis Skills - O'!$C:$H,MATCH(F19,'Systems Analysis Skills - O'!$C$3:$H$3,0)))</f>
        <v/>
      </c>
      <c r="G20" s="42" t="str">
        <f>IF(G19="Not Required","",VLOOKUP(G15,'Systems Analysis Skills - O'!$C:$H,MATCH(G19,'Systems Analysis Skills - O'!$C$3:$H$3,0)))</f>
        <v>work with limited direction to identify opportunities to improve business performance within a defined project
lead the analysis, identification, design, prioritisation and implementation of process and business changes to improve business operations and services
support the implementation of proposed business improvements</v>
      </c>
      <c r="H20" s="42" t="str">
        <f>IF(H19="Not Required","",VLOOKUP(H15,'Systems Analysis Skills - O'!$C:$H,MATCH(H19,'Systems Analysis Skills - O'!$C$3:$H$3,0)))</f>
        <v>apply business analysis and evaluation skills with minimal direction to support the design, execution and assessment of business process tests and usability evaluations within a project</v>
      </c>
      <c r="I20" s="42" t="str">
        <f>IF(I19="Not Required","",VLOOKUP(I15,'Systems Analysis Skills - O'!$C:$H,MATCH(I19,'Systems Analysis Skills - O'!$C$3:$H$3,0)))</f>
        <v>provide advice, guidance and recommendations based on your specialist knowledge and experience
propose methodologies to follow and approaches to implementation
frame problems so they can easily be understood, and troubleshoot where required, to support the business in operating more effectively</v>
      </c>
      <c r="J20" s="42" t="str">
        <f>IF(J19="Not Required","",VLOOKUP(J15,'Systems Analysis Skills - O'!$C:$H,MATCH(J19,'Systems Analysis Skills - O'!$C$3:$H$3,0)))</f>
        <v/>
      </c>
      <c r="K20" s="42" t="str">
        <f>IF(K19="Not Required","",VLOOKUP(K15,'Systems Analysis Skills - O'!$C:$H,MATCH(K19,'Systems Analysis Skills - O'!$C$3:$H$3,0)))</f>
        <v/>
      </c>
      <c r="L20" s="42" t="str">
        <f>IF(L19="Not Required","",VLOOKUP(L15,'Systems Analysis Skills - O'!$C:$H,MATCH(L19,'Systems Analysis Skills - O'!$C$3:$H$3,0)))</f>
        <v>identify, analyse, challenge and validate business and user requirements
work under limited supervision to co-ordinate and review the prioritisation of requirements
use appropriate requirements management life cycle methods to complete tasks and outputs related to the project</v>
      </c>
      <c r="M20" s="42" t="str">
        <f>IF(M19="Not Required","",VLOOKUP(M15,'Systems Analysis Skills - O'!$C:$H,MATCH(M19,'Systems Analysis Skills - O'!$C$3:$H$3,0)))</f>
        <v>identify, analyse, manage and monitor relationships with and between internal and external stakeholders
work under limited supervision to communicate with stakeholders clearly and regularly, clarifying mutual needs and commitments through consultation and consideration of impacts while focusing on user and business needs</v>
      </c>
      <c r="N20" s="42" t="str">
        <f>IF(N19="Not Required","",VLOOKUP(N15,'Systems Analysis Skills - O'!$C:$H,MATCH(N19,'Systems Analysis Skills - O'!$C$3:$H$3,0)))</f>
        <v>identify and analyse IT system capabilities
develop models and system requirements for bespoke IT systems or software packages, with minimal supervision</v>
      </c>
      <c r="O20" s="42" t="str">
        <f>IF(O19="Not Required","",VLOOKUP(O15,'Systems Analysis Skills - O'!$C:$H,MATCH(O19,'Systems Analysis Skills - O'!$C$3:$H$3,0)))</f>
        <v>understand the stages and purpose of testing and have an awareness of tools and techniques used
work under supervision to support the representation of business scenarios and to trace requirements to develop functionality</v>
      </c>
      <c r="P20" s="43" t="str">
        <f>IF(P19="Not Required","",VLOOKUP(P15,'Systems Analysis Skills - O'!$C:$H,MATCH(P19,'Systems Analysis Skills - O'!$C$3:$H$3,0)))</f>
        <v/>
      </c>
    </row>
    <row r="21" spans="1:16" ht="129.75" customHeight="1" thickBot="1">
      <c r="A21" s="37" t="s">
        <v>164</v>
      </c>
      <c r="C21" s="48" t="s">
        <v>132</v>
      </c>
      <c r="D21" s="49"/>
      <c r="E21" s="49"/>
      <c r="F21" s="49"/>
      <c r="G21" s="49"/>
      <c r="H21" s="49"/>
      <c r="I21" s="49"/>
      <c r="J21" s="49"/>
      <c r="K21" s="49"/>
      <c r="L21" s="49"/>
      <c r="M21" s="49"/>
      <c r="N21" s="49"/>
      <c r="O21" s="49"/>
      <c r="P21" s="50"/>
    </row>
    <row r="22" spans="1:16" ht="14.25" customHeight="1">
      <c r="C22" s="35"/>
      <c r="D22" s="33">
        <f>VLOOKUP(D17, 'Ref Data'!$B$2:$C$6, 2, FALSE)</f>
        <v>2</v>
      </c>
      <c r="E22" s="33">
        <f>VLOOKUP(E17, 'Ref Data'!$B$2:$C$6, 2, FALSE)</f>
        <v>1</v>
      </c>
      <c r="F22" s="33">
        <f>VLOOKUP(F17, 'Ref Data'!$B$2:$C$6, 2, FALSE)</f>
        <v>1</v>
      </c>
      <c r="G22" s="33">
        <f>VLOOKUP(G17, 'Ref Data'!$B$2:$C$6, 2, FALSE)</f>
        <v>1</v>
      </c>
      <c r="H22" s="33">
        <f>VLOOKUP(H17, 'Ref Data'!$B$2:$C$6, 2, FALSE)</f>
        <v>1</v>
      </c>
      <c r="I22" s="33">
        <f>VLOOKUP(I17, 'Ref Data'!$B$2:$C$6, 2, FALSE)</f>
        <v>0</v>
      </c>
      <c r="J22" s="33">
        <f>VLOOKUP(J17, 'Ref Data'!$B$2:$C$6, 2, FALSE)</f>
        <v>0</v>
      </c>
      <c r="K22" s="33">
        <f>VLOOKUP(K17, 'Ref Data'!$B$2:$C$6, 2, FALSE)</f>
        <v>1</v>
      </c>
      <c r="L22" s="33">
        <f>VLOOKUP(L17, 'Ref Data'!$B$2:$C$6, 2, FALSE)</f>
        <v>1</v>
      </c>
      <c r="M22" s="33">
        <f>VLOOKUP(M17, 'Ref Data'!$B$2:$C$6, 2, FALSE)</f>
        <v>1</v>
      </c>
      <c r="N22" s="33">
        <f>VLOOKUP(N17, 'Ref Data'!$B$2:$C$6, 2, FALSE)</f>
        <v>1</v>
      </c>
      <c r="O22" s="33">
        <f>VLOOKUP(O17, 'Ref Data'!$B$2:$C$6, 2, FALSE)</f>
        <v>1</v>
      </c>
      <c r="P22" s="33">
        <f>VLOOKUP(P17, 'Ref Data'!$B$2:$C$6, 2, FALSE)</f>
        <v>1</v>
      </c>
    </row>
    <row r="23" spans="1:16" ht="7" customHeight="1">
      <c r="D23" s="33">
        <f>_xlfn.IFNA(VLOOKUP(D19, 'Ref Data'!$B$2:$C$6, 2, FALSE),"")</f>
        <v>2</v>
      </c>
      <c r="E23" s="33">
        <f>_xlfn.IFNA(VLOOKUP(E19, 'Ref Data'!$B$2:$C$6, 2, FALSE),"")</f>
        <v>3</v>
      </c>
      <c r="F23" s="33">
        <f>_xlfn.IFNA(VLOOKUP(F19, 'Ref Data'!$B$2:$C$6, 2, FALSE),"")</f>
        <v>0</v>
      </c>
      <c r="G23" s="33">
        <f>_xlfn.IFNA(VLOOKUP(G19, 'Ref Data'!$B$2:$C$6, 2, FALSE),"")</f>
        <v>2</v>
      </c>
      <c r="H23" s="33">
        <f>_xlfn.IFNA(VLOOKUP(H19, 'Ref Data'!$B$2:$C$6, 2, FALSE),"")</f>
        <v>2</v>
      </c>
      <c r="I23" s="33">
        <f>_xlfn.IFNA(VLOOKUP(I19, 'Ref Data'!$B$2:$C$6, 2, FALSE),"")</f>
        <v>2</v>
      </c>
      <c r="J23" s="33">
        <f>_xlfn.IFNA(VLOOKUP(J19, 'Ref Data'!$B$2:$C$6, 2, FALSE),"")</f>
        <v>0</v>
      </c>
      <c r="K23" s="33">
        <f>_xlfn.IFNA(VLOOKUP(K19, 'Ref Data'!$B$2:$C$6, 2, FALSE),"")</f>
        <v>0</v>
      </c>
      <c r="L23" s="33">
        <f>_xlfn.IFNA(VLOOKUP(L19, 'Ref Data'!$B$2:$C$6, 2, FALSE),"")</f>
        <v>2</v>
      </c>
      <c r="M23" s="33">
        <f>_xlfn.IFNA(VLOOKUP(M19, 'Ref Data'!$B$2:$C$6, 2, FALSE),"")</f>
        <v>2</v>
      </c>
      <c r="N23" s="33">
        <f>_xlfn.IFNA(VLOOKUP(N19, 'Ref Data'!$B$2:$C$6, 2, FALSE),"")</f>
        <v>2</v>
      </c>
      <c r="O23" s="33">
        <f>_xlfn.IFNA(VLOOKUP(O19, 'Ref Data'!$B$2:$C$6, 2, FALSE),"")</f>
        <v>2</v>
      </c>
      <c r="P23" s="33">
        <f>_xlfn.IFNA(VLOOKUP(P19, 'Ref Data'!$B$2:$C$6, 2, FALSE),"")</f>
        <v>0</v>
      </c>
    </row>
  </sheetData>
  <mergeCells count="6">
    <mergeCell ref="D12:E12"/>
    <mergeCell ref="D2:E2"/>
    <mergeCell ref="D4:E4"/>
    <mergeCell ref="D6:E6"/>
    <mergeCell ref="D8:E8"/>
    <mergeCell ref="D10:E10"/>
  </mergeCells>
  <dataValidations count="2">
    <dataValidation type="list" allowBlank="1" showInputMessage="1" showErrorMessage="1" sqref="D4:E4" xr:uid="{B3CDDF3A-3642-485F-86E5-247287959779}">
      <formula1>SA_Roles</formula1>
    </dataValidation>
    <dataValidation type="list" allowBlank="1" showInputMessage="1" showErrorMessage="1" sqref="D19:P19" xr:uid="{EB6CB3DA-4B5C-4C50-B2C2-7525B90381A0}">
      <formula1>Expertise_Level</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77FB-5115-4579-95B1-BE2ED06997B1}">
  <sheetPr>
    <tabColor theme="8"/>
  </sheetPr>
  <dimension ref="A1:M23"/>
  <sheetViews>
    <sheetView topLeftCell="A16" zoomScale="85" zoomScaleNormal="85" workbookViewId="0">
      <selection activeCell="M19" sqref="M19"/>
    </sheetView>
  </sheetViews>
  <sheetFormatPr baseColWidth="10" defaultColWidth="9.1640625" defaultRowHeight="13"/>
  <cols>
    <col min="1" max="2" width="9.1640625" style="33"/>
    <col min="3" max="3" width="26.1640625" style="33" customWidth="1"/>
    <col min="4" max="13" width="20.5" style="33" customWidth="1"/>
    <col min="14" max="14" width="10.5" style="33" bestFit="1" customWidth="1"/>
    <col min="15" max="15" width="12.5" style="33" bestFit="1" customWidth="1"/>
    <col min="16" max="22" width="11.83203125" style="33" customWidth="1"/>
    <col min="23" max="16384" width="9.1640625" style="33"/>
  </cols>
  <sheetData>
    <row r="1" spans="1:13" ht="14" thickBot="1"/>
    <row r="2" spans="1:13" ht="218.25" customHeight="1" thickBot="1">
      <c r="C2" s="34" t="s">
        <v>154</v>
      </c>
      <c r="D2" s="125" t="str">
        <f>'Product Owner Roles'!D1</f>
        <v>The Product Owner ensures that a product meets the needs of its customers, is of the highest quality, and is delivered on time. They work closely with the development team and other stakeholders to ensure that the product meets all requirements and is released to the market efficiently. They are responsible for managing the product life cycle, from ideation and concept development to product delivery, maintenance, and improvement. This includes setting the product strategy, defining product requirements, overseeing user acceptance testing, and managing the product roadmap. Technical Product Owners also need to ensure that the product is optimized for performance, usability, and security.</v>
      </c>
      <c r="E2" s="126"/>
    </row>
    <row r="3" spans="1:13" ht="14" thickBot="1">
      <c r="C3" s="35"/>
      <c r="D3" s="36"/>
      <c r="E3" s="36"/>
    </row>
    <row r="4" spans="1:13" ht="14" thickBot="1">
      <c r="A4" s="37" t="s">
        <v>155</v>
      </c>
      <c r="C4" s="34" t="s">
        <v>156</v>
      </c>
      <c r="D4" s="131" t="s">
        <v>168</v>
      </c>
      <c r="E4" s="132"/>
    </row>
    <row r="5" spans="1:13" ht="14" thickBot="1">
      <c r="C5" s="35"/>
    </row>
    <row r="6" spans="1:13" ht="331.5" customHeight="1" thickBot="1">
      <c r="C6" s="34" t="s">
        <v>157</v>
      </c>
      <c r="D6" s="125" t="str">
        <f>VLOOKUP($D$4, 'Product Owner Roles'!$C$4:$G$9, 2, FALSE)</f>
        <v>A senior product owner has more responsibilities than a product owner and often manages complex products or multiple product lines. They guide other product owners and have significant input to an organisation's portfolio. They have duties such as:
overseeing multiple product backlogs or complex products, which involves managing and prioritising various sets of product features and requirements, coordinating with multiple teams and ensuring all products align with the business strategy
mentoring and guiding junior product owners
contributing to processes such as setting product direction
navigating complex partner relationships and managing expectations at a senior level
evaluating market trends and competitor activities to shape the product strategy
They take advantage of the Product KPIs (and other business metrics) to optimize the Product. Furthermore, a Senior stays up to date with popular trends in software product development and knows how to provide even more added value to the Client based on this knowledge.</v>
      </c>
      <c r="E6" s="126"/>
    </row>
    <row r="7" spans="1:13" ht="14" thickBot="1">
      <c r="C7" s="35"/>
    </row>
    <row r="8" spans="1:13" ht="14" thickBot="1">
      <c r="C8" s="34" t="s">
        <v>158</v>
      </c>
      <c r="D8" s="127" t="str">
        <f>VLOOKUP($D$4, 'Product Owner Roles'!$C$4:$G$9, 3, FALSE)</f>
        <v>Cross Functional Work</v>
      </c>
      <c r="E8" s="128"/>
    </row>
    <row r="9" spans="1:13" ht="14" thickBot="1">
      <c r="C9" s="35"/>
    </row>
    <row r="10" spans="1:13" ht="14" thickBot="1">
      <c r="C10" s="34" t="s">
        <v>159</v>
      </c>
      <c r="D10" s="127" t="str">
        <f>VLOOKUP($D$4, 'Product Owner Roles'!$C$4:$G$9, 4, FALSE)</f>
        <v>P4</v>
      </c>
      <c r="E10" s="128"/>
    </row>
    <row r="11" spans="1:13" ht="14" thickBot="1">
      <c r="C11" s="35"/>
    </row>
    <row r="12" spans="1:13" ht="14" thickBot="1">
      <c r="C12" s="34" t="s">
        <v>125</v>
      </c>
      <c r="D12" s="129" t="str">
        <f>VLOOKUP($D$4, 'Product Owner Roles'!$C$4:$G$9, 5, FALSE)</f>
        <v>L5</v>
      </c>
      <c r="E12" s="130"/>
    </row>
    <row r="13" spans="1:13">
      <c r="C13" s="35"/>
    </row>
    <row r="14" spans="1:13" ht="14" thickBot="1">
      <c r="C14" s="35"/>
    </row>
    <row r="15" spans="1:13" ht="28">
      <c r="C15" s="38" t="s">
        <v>160</v>
      </c>
      <c r="D15" s="99" t="str">
        <f>'Product Owner Roles'!H3</f>
        <v>Agile working</v>
      </c>
      <c r="E15" s="99" t="str">
        <f>'Product Owner Roles'!I3</f>
        <v>Business process improvement</v>
      </c>
      <c r="F15" s="39" t="str">
        <f>'Product Owner Roles'!J3</f>
        <v>Business situation analysis</v>
      </c>
      <c r="G15" s="39" t="str">
        <f>'Product Owner Roles'!K3</f>
        <v>Feasibility assessment</v>
      </c>
      <c r="H15" s="99" t="str">
        <f>'Product Owner Roles'!L3</f>
        <v>Innovation</v>
      </c>
      <c r="I15" s="39" t="str">
        <f>'Product Owner Roles'!M3</f>
        <v>Marketing</v>
      </c>
      <c r="J15" s="39" t="str">
        <f>'Product Owner Roles'!N3</f>
        <v>Measurement</v>
      </c>
      <c r="K15" s="39" t="str">
        <f>'Product Owner Roles'!O3</f>
        <v>Product management</v>
      </c>
      <c r="L15" s="39" t="str">
        <f>'Product Owner Roles'!P3</f>
        <v>Requirements definition and management</v>
      </c>
      <c r="M15" s="39" t="str">
        <f>'Product Owner Roles'!Q3</f>
        <v>Stakeholder relationship management</v>
      </c>
    </row>
    <row r="16" spans="1:13" ht="345">
      <c r="C16" s="41" t="s">
        <v>161</v>
      </c>
      <c r="D16" s="42" t="str">
        <f>IF(VLOOKUP(D15, 'Product Owner Skills'!$C:$H, 2, FALSE)= 0, "", VLOOKUP(D15, 'Product Owner Skills'!$C:$H, 2, FALSE))</f>
        <v>Agile delivery involves encouraging teams to build incrementally, test and iterate their work based on regular feedback and other useful data.</v>
      </c>
      <c r="E16" s="42" t="str">
        <f>IF(VLOOKUP(E15, 'Product Owner Skills'!$C:$H, 2, FALSE)= 0, "", VLOOKUP(E15, 'Product Owner Skills'!$C:$H, 2, FALSE))</f>
        <v xml:space="preserve">Creating new and potentially disruptive approaches to performing business activities. </v>
      </c>
      <c r="F16" s="42" t="str">
        <f>IF(VLOOKUP(F15, 'Product Owner Skills'!$C:$H, 2, FALSE)= 0, "", VLOOKUP(F15, 'Product Owner Skills'!$C:$H, 2, FALSE))</f>
        <v xml:space="preserve">Investigating business situations to define recommendations for improvement action. </v>
      </c>
      <c r="G16" s="42" t="str">
        <f>IF(VLOOKUP(G15, 'Product Owner Skills'!$C:$H, 2, FALSE)= 0, "", VLOOKUP(G15, 'Product Owner Skills'!$C:$H, 2, FALSE))</f>
        <v xml:space="preserve">Defining, evaluating and describing business change options for financial, technical and business feasibility, and strategic alignment.
</v>
      </c>
      <c r="H16" s="42" t="str">
        <f>IF(VLOOKUP(H15, 'Product Owner Skills'!$C:$H, 2, FALSE)= 0, "", VLOOKUP(H15, 'Product Owner Skills'!$C:$H, 2, FALSE))</f>
        <v xml:space="preserve">Identifying, prioritising, incubating and exploiting opportunities provided by information, communication and digital technologies. This skill focuses on a systematic, organisational approach to innovation. It is not describing personal behaviours, such as creativity.
</v>
      </c>
      <c r="I16" s="42" t="str">
        <f>IF(VLOOKUP(I15, 'Product Owner Skills'!$C:$H, 2, FALSE)= 0, "", VLOOKUP(I15, 'Product Owner Skills'!$C:$H, 2, FALSE))</f>
        <v xml:space="preserve">Researching, analysing and stimulating potential or existing markets for products and services.
</v>
      </c>
      <c r="J16" s="42" t="str">
        <f>IF(VLOOKUP(J15, 'Product Owner Skills'!$C:$H, 2, FALSE)= 0, "", VLOOKUP(J15, 'Product Owner Skills'!$C:$H, 2, FALSE))</f>
        <v xml:space="preserve">Developing and operating a measurement capability to support agreed organisational information needs. Measurement can be applied to organisations, projects, processes, and work products.
</v>
      </c>
      <c r="K16" s="42" t="str">
        <f>IF(VLOOKUP(K15, 'Product Owner Skills'!$C:$H, 2, FALSE)= 0, "", VLOOKUP(K15, 'Product Owner Skills'!$C:$H, 2, FALSE))</f>
        <v xml:space="preserve">Managing and developing products or services through their full life cycle from inception, growth, maturity, decline to retirement.
Product management can be applied to either internal or external products.
Externally — the focus will usually be on measures such as, but not limited, to customer needs, revenue and profit.
Internally — the focus will usually be on measures such as, but not limited to, user needs and business value.
</v>
      </c>
      <c r="L16" s="42" t="str">
        <f>IF(VLOOKUP(L15, 'Product Owner Skills'!$C:$H, 2, FALSE)= 0, "", VLOOKUP(L15, 'Product Owner Skills'!$C:$H, 2, FALSE))</f>
        <v xml:space="preserve">Managing requirements through the entire delivery and operational life cycle.
Requirements may be related to software, systems, data, processes, products or services.
</v>
      </c>
      <c r="M16" s="42" t="str">
        <f>IF(VLOOKUP(M15, 'Product Owner Skills'!$C:$H, 2, FALSE)= 0, "", VLOOKUP(M15, 'Product Owner Skills'!$C:$H, 2, FALSE))</f>
        <v>Influencing stakeholder attitudes, decisions, and actions for mutual benefit.</v>
      </c>
    </row>
    <row r="17" spans="1:13">
      <c r="C17" s="41" t="s">
        <v>162</v>
      </c>
      <c r="D17" s="44" t="str">
        <f>IF(VLOOKUP($D$4, 'Product Owner Roles'!$C$4:$T$9, MATCH(D15, 'Product Owner Roles'!$C$3:$T$3, 0), FALSE)= 0, "", VLOOKUP($D$4, 'Product Owner Roles'!$C$4:$T$9, MATCH(D15, 'Product Owner Roles'!$C$3:$T$3, 0), FALSE))</f>
        <v>Expert</v>
      </c>
      <c r="E17" s="44" t="str">
        <f>IF(VLOOKUP($D$4, 'Product Owner Roles'!$C$4:$T$9, MATCH(E15, 'Product Owner Roles'!$C$3:$T$3, 0), FALSE)= 0, "", VLOOKUP($D$4, 'Product Owner Roles'!$C$4:$T$9, MATCH(E15, 'Product Owner Roles'!$C$3:$T$3, 0), FALSE))</f>
        <v>Expert</v>
      </c>
      <c r="F17" s="44" t="str">
        <f>IF(VLOOKUP($D$4, 'Product Owner Roles'!$C$4:$T$9, MATCH(F15, 'Product Owner Roles'!$C$3:$T$3, 0), FALSE)= 0, "", VLOOKUP($D$4, 'Product Owner Roles'!$C$4:$T$9, MATCH(F15, 'Product Owner Roles'!$C$3:$T$3, 0), FALSE))</f>
        <v>Expert</v>
      </c>
      <c r="G17" s="44" t="str">
        <f>IF(VLOOKUP($D$4, 'Product Owner Roles'!$C$4:$T$9, MATCH(G15, 'Product Owner Roles'!$C$3:$T$3, 0), FALSE)= 0, "", VLOOKUP($D$4, 'Product Owner Roles'!$C$4:$T$9, MATCH(G15, 'Product Owner Roles'!$C$3:$T$3, 0), FALSE))</f>
        <v>Expert</v>
      </c>
      <c r="H17" s="44" t="str">
        <f>IF(VLOOKUP($D$4, 'Product Owner Roles'!$C$4:$T$9, MATCH(H15, 'Product Owner Roles'!$C$3:$T$3, 0), FALSE)= 0, "", VLOOKUP($D$4, 'Product Owner Roles'!$C$4:$T$9, MATCH(H15, 'Product Owner Roles'!$C$3:$T$3, 0), FALSE))</f>
        <v>Expert</v>
      </c>
      <c r="I17" s="44" t="str">
        <f>IF(VLOOKUP($D$4, 'Product Owner Roles'!$C$4:$T$9, MATCH(I15, 'Product Owner Roles'!$C$3:$T$3, 0), FALSE)= 0, "", VLOOKUP($D$4, 'Product Owner Roles'!$C$4:$T$9, MATCH(I15, 'Product Owner Roles'!$C$3:$T$3, 0), FALSE))</f>
        <v>Expert</v>
      </c>
      <c r="J17" s="44" t="str">
        <f>IF(VLOOKUP($D$4, 'Product Owner Roles'!$C$4:$T$9, MATCH(J15, 'Product Owner Roles'!$C$3:$T$3, 0), FALSE)= 0, "", VLOOKUP($D$4, 'Product Owner Roles'!$C$4:$T$9, MATCH(J15, 'Product Owner Roles'!$C$3:$T$3, 0), FALSE))</f>
        <v>Expert</v>
      </c>
      <c r="K17" s="44" t="str">
        <f>IF(VLOOKUP($D$4, 'Product Owner Roles'!$C$4:$T$9, MATCH(K15, 'Product Owner Roles'!$C$3:$T$3, 0), FALSE)= 0, "", VLOOKUP($D$4, 'Product Owner Roles'!$C$4:$T$9, MATCH(K15, 'Product Owner Roles'!$C$3:$T$3, 0), FALSE))</f>
        <v>Expert</v>
      </c>
      <c r="L17" s="44" t="str">
        <f>IF(VLOOKUP($D$4, 'Product Owner Roles'!$C$4:$T$9, MATCH(L15, 'Product Owner Roles'!$C$3:$T$3, 0), FALSE)= 0, "", VLOOKUP($D$4, 'Product Owner Roles'!$C$4:$T$9, MATCH(L15, 'Product Owner Roles'!$C$3:$T$3, 0), FALSE))</f>
        <v>Expert</v>
      </c>
      <c r="M17" s="44" t="str">
        <f>IF(VLOOKUP($D$4, 'Product Owner Roles'!$C$4:$T$9, MATCH(M15, 'Product Owner Roles'!$C$3:$T$3, 0), FALSE)= 0, "", VLOOKUP($D$4, 'Product Owner Roles'!$C$4:$T$9, MATCH(M15, 'Product Owner Roles'!$C$3:$T$3, 0), FALSE))</f>
        <v>Expert</v>
      </c>
    </row>
    <row r="18" spans="1:13" ht="409.6">
      <c r="C18" s="41" t="s">
        <v>163</v>
      </c>
      <c r="D18" s="42" t="str">
        <f>IF(D17="Not Required","",VLOOKUP(D15,'Product Owner Skills'!$C:$H,MATCH(D17,'Product Owner Skills'!$C$3:$H$3,0)))</f>
        <v>coach and lead teams in Agile and Lean practices, determining the right approach for the team to take and evaluating this through the life of a project
think of new and innovative ways of working to achieve the right outcomes
act as a recognised expert and advocate for the approaches, continuously reflecting and challenging the team</v>
      </c>
      <c r="E18" s="42" t="str">
        <f>IF(E17="Not Required","",VLOOKUP(E15,'Product Owner Skills'!$C:$H,MATCH(E17,'Product Owner Skills'!$C$3:$H$3,0)))</f>
        <v>Plans and leads strategic, large and complex business process improvement activities aligned with automation, or exploiting existing or new technologies. Develops organisational policies, standards, and guidelines for business process improvement. Leads the introduction of techniques, methodologies and tools to meet business requirements, ensuring consistency across all user groups. Leads the development of organisational capabilities for business process improvement and ensures adoption and adherence to policies and standards.</v>
      </c>
      <c r="F18" s="42" t="str">
        <f>IF(F17="Not Required","",VLOOKUP(F15,'Product Owner Skills'!$C:$H,MATCH(F17,'Product Owner Skills'!$C$3:$H$3,0)))</f>
        <v>Initiates and leads business situation analysis where there is extensive ambiguity, complexity and potentially significant organisational impacts. Establishes and promotes the need for holistic business situation analysis prior to change programme initiation. Engages with stakeholders at executive level and advises on recommended change initiatives. Defines organisational policies, standards and techniques for business situation analysis.</v>
      </c>
      <c r="G18" s="42" t="str">
        <f>IF(G17="Not Required","",VLOOKUP(G15,'Product Owner Skills'!$C:$H,MATCH(G17,'Product Owner Skills'!$C$3:$H$3,0)))</f>
        <v>Establishes an organisational framework and standards for feasibility assessment and business case development. Directs and leads feasibility assessments for initiatives that will have a significant impact on the organisation. Engages with senior stakeholders to clarify the strategic context for investment options. Directs and leads the selection of feasibility assessment approaches and techniques that are relevant to the business situation and options. Presents feasibility assessments and business cases to senior stakeholders and supports decision-making regarding investment options.</v>
      </c>
      <c r="H18" s="42" t="str">
        <f>IF(H17="Not Required","",VLOOKUP(H15,'Product Owner Skills'!$C:$H,MATCH(H17,'Product Owner Skills'!$C$3:$H$3,0)))</f>
        <v>Obtains organisational commitment to innovation. Develops organisational capabilities to drive innovation. Leads and plans the development of innovation capabilities and implementation of innovation processes, tools and frameworks. Leads the communication and an open flow of creative ideas between interested parties and the set-up of innovation networks and communities.</v>
      </c>
      <c r="I18" s="42" t="str">
        <f>IF(I17="Not Required","",VLOOKUP(I15,'Product Owner Skills'!$C:$H,MATCH(I17,'Product Owner Skills'!$C$3:$H$3,0)))</f>
        <v>Determines and oversees the overall marketing strategy for the organisation to meet its business objectives. Provides oversight of all marketing plans and directs the marketing planning process. Evaluates and responds to key factors relating to the implementation, measurement and review of successful campaigns. Assesses the current and future capability needed by the marketing function.</v>
      </c>
      <c r="J18" s="42" t="str">
        <f>IF(J17="Not Required","",VLOOKUP(J15,'Product Owner Skills'!$C:$H,MATCH(J17,'Product Owner Skills'!$C$3:$H$3,0)))</f>
        <v>Leads the development of organisational capabilities for measurement (including automation).Creates the measurement framework and aligns measurement objectives with business objectives. Develops organisational policies, standards, guidelines for measurement. Provides resources to ensure adoption and adherence to policies and standards.</v>
      </c>
      <c r="K18" s="42" t="str">
        <f>IF(K17="Not Required","",VLOOKUP(K15,'Product Owner Skills'!$C:$H,MATCH(K17,'Product Owner Skills'!$C$3:$H$3,0)))</f>
        <v>Oversees the organisation’s product and services portfolio and the delivery of customer value and/or user satisfaction over time. Creates the product life cycle management framework for internal and external customers and users. Champions the importance and value of product management principles and appropriate product development models. Aligns the product management objectives with business objectives and authorises the selection and planning of all product management activities. Initiates the creation of new products and services. Identifies how developing new products or adapting existing products can new opportunities.</v>
      </c>
      <c r="L18" s="42">
        <f>IF(L17="Not Required","",VLOOKUP(L15,'Product Owner Skills'!$C:$H,MATCH(L17,'Product Owner Skills'!$C$3:$H$3,0)))</f>
        <v>0</v>
      </c>
      <c r="M18" s="42">
        <f>IF(M17="Not Required","",VLOOKUP(M15,'Product Owner Skills'!$C:$H,MATCH(M17,'Product Owner Skills'!$C$3:$H$3,0)))</f>
        <v>0</v>
      </c>
    </row>
    <row r="19" spans="1:13">
      <c r="A19" s="37" t="s">
        <v>164</v>
      </c>
      <c r="C19" s="41" t="s">
        <v>165</v>
      </c>
      <c r="D19" s="46"/>
      <c r="E19" s="46"/>
      <c r="F19" s="46"/>
      <c r="G19" s="46"/>
      <c r="H19" s="46"/>
      <c r="I19" s="46"/>
      <c r="J19" s="46"/>
      <c r="K19" s="46"/>
      <c r="L19" s="46"/>
      <c r="M19" s="46"/>
    </row>
    <row r="20" spans="1:13">
      <c r="C20" s="41" t="s">
        <v>131</v>
      </c>
      <c r="D20" s="42" t="e">
        <f>IF(D19="Not Required","",VLOOKUP(D15,'Product Owner Skills'!$C:$H,MATCH(D19,'Product Owner Skills'!$C$3:$H$3,0)))</f>
        <v>#N/A</v>
      </c>
      <c r="E20" s="42" t="e">
        <f>IF(E19="Not Required","",VLOOKUP(E15,'Product Owner Skills'!$C:$H,MATCH(E19,'Product Owner Skills'!$C$3:$H$3,0)))</f>
        <v>#N/A</v>
      </c>
      <c r="F20" s="42" t="e">
        <f>IF(F19="Not Required","",VLOOKUP(F15,'Product Owner Skills'!$C:$H,MATCH(F19,'Product Owner Skills'!$C$3:$H$3,0)))</f>
        <v>#N/A</v>
      </c>
      <c r="G20" s="42" t="e">
        <f>IF(G19="Not Required","",VLOOKUP(G15,'Product Owner Skills'!$C:$H,MATCH(G19,'Product Owner Skills'!$C$3:$H$3,0)))</f>
        <v>#N/A</v>
      </c>
      <c r="H20" s="42" t="e">
        <f>IF(H19="Not Required","",VLOOKUP(H15,'Product Owner Skills'!$C:$H,MATCH(H19,'Product Owner Skills'!$C$3:$H$3,0)))</f>
        <v>#N/A</v>
      </c>
      <c r="I20" s="42" t="e">
        <f>IF(I19="Not Required","",VLOOKUP(I15,'Product Owner Skills'!$C:$H,MATCH(I19,'Product Owner Skills'!$C$3:$H$3,0)))</f>
        <v>#N/A</v>
      </c>
      <c r="J20" s="42" t="e">
        <f>IF(J19="Not Required","",VLOOKUP(J15,'Product Owner Skills'!$C:$H,MATCH(J19,'Product Owner Skills'!$C$3:$H$3,0)))</f>
        <v>#N/A</v>
      </c>
      <c r="K20" s="42" t="e">
        <f>IF(K19="Not Required","",VLOOKUP(K15,'Product Owner Skills'!$C:$H,MATCH(K19,'Product Owner Skills'!$C$3:$H$3,0)))</f>
        <v>#N/A</v>
      </c>
      <c r="L20" s="42" t="e">
        <f>IF(L19="Not Required","",VLOOKUP(L15,'Product Owner Skills'!$C:$H,MATCH(L19,'Product Owner Skills'!$C$3:$H$3,0)))</f>
        <v>#N/A</v>
      </c>
      <c r="M20" s="42" t="e">
        <f>IF(M19="Not Required","",VLOOKUP(M15,'Product Owner Skills'!$C:$H,MATCH(M19,'Product Owner Skills'!$C$3:$H$3,0)))</f>
        <v>#N/A</v>
      </c>
    </row>
    <row r="21" spans="1:13" ht="14" thickBot="1">
      <c r="A21" s="37" t="s">
        <v>164</v>
      </c>
      <c r="C21" s="48" t="s">
        <v>132</v>
      </c>
      <c r="D21" s="49"/>
      <c r="E21" s="49"/>
      <c r="F21" s="49"/>
      <c r="G21" s="49"/>
      <c r="H21" s="49"/>
      <c r="I21" s="49"/>
      <c r="J21" s="49"/>
      <c r="K21" s="49"/>
      <c r="L21" s="49"/>
      <c r="M21" s="49"/>
    </row>
    <row r="22" spans="1:13">
      <c r="C22" s="35"/>
      <c r="D22" s="33">
        <f>VLOOKUP(D17, 'Ref Data'!$B$2:$C$6, 2, FALSE)</f>
        <v>4</v>
      </c>
      <c r="E22" s="33">
        <f>VLOOKUP(E17, 'Ref Data'!$B$2:$C$6, 2, FALSE)</f>
        <v>4</v>
      </c>
      <c r="F22" s="33">
        <f>VLOOKUP(F17, 'Ref Data'!$B$2:$C$6, 2, FALSE)</f>
        <v>4</v>
      </c>
      <c r="G22" s="33">
        <f>VLOOKUP(G17, 'Ref Data'!$B$2:$C$6, 2, FALSE)</f>
        <v>4</v>
      </c>
      <c r="H22" s="33">
        <f>VLOOKUP(H17, 'Ref Data'!$B$2:$C$6, 2, FALSE)</f>
        <v>4</v>
      </c>
      <c r="I22" s="33">
        <f>VLOOKUP(I17, 'Ref Data'!$B$2:$C$6, 2, FALSE)</f>
        <v>4</v>
      </c>
      <c r="J22" s="33">
        <f>VLOOKUP(J17, 'Ref Data'!$B$2:$C$6, 2, FALSE)</f>
        <v>4</v>
      </c>
      <c r="K22" s="33">
        <f>VLOOKUP(K17, 'Ref Data'!$B$2:$C$6, 2, FALSE)</f>
        <v>4</v>
      </c>
      <c r="L22" s="33">
        <f>VLOOKUP(L17, 'Ref Data'!$B$2:$C$6, 2, FALSE)</f>
        <v>4</v>
      </c>
      <c r="M22" s="33">
        <f>VLOOKUP(M17, 'Ref Data'!$B$2:$C$6, 2, FALSE)</f>
        <v>4</v>
      </c>
    </row>
    <row r="23" spans="1:13">
      <c r="D23" s="33" t="str">
        <f>_xlfn.IFNA(VLOOKUP(D19, 'Ref Data'!$B$2:$C$6, 2, FALSE),"")</f>
        <v/>
      </c>
      <c r="E23" s="33" t="str">
        <f>_xlfn.IFNA(VLOOKUP(E19, 'Ref Data'!$B$2:$C$6, 2, FALSE),"")</f>
        <v/>
      </c>
      <c r="F23" s="33" t="str">
        <f>_xlfn.IFNA(VLOOKUP(F19, 'Ref Data'!$B$2:$C$6, 2, FALSE),"")</f>
        <v/>
      </c>
      <c r="G23" s="33" t="str">
        <f>_xlfn.IFNA(VLOOKUP(G19, 'Ref Data'!$B$2:$C$6, 2, FALSE),"")</f>
        <v/>
      </c>
      <c r="H23" s="33" t="str">
        <f>_xlfn.IFNA(VLOOKUP(H19, 'Ref Data'!$B$2:$C$6, 2, FALSE),"")</f>
        <v/>
      </c>
      <c r="I23" s="33" t="str">
        <f>_xlfn.IFNA(VLOOKUP(I19, 'Ref Data'!$B$2:$C$6, 2, FALSE),"")</f>
        <v/>
      </c>
      <c r="J23" s="33" t="str">
        <f>_xlfn.IFNA(VLOOKUP(J19, 'Ref Data'!$B$2:$C$6, 2, FALSE),"")</f>
        <v/>
      </c>
      <c r="K23" s="33" t="str">
        <f>_xlfn.IFNA(VLOOKUP(K19, 'Ref Data'!$B$2:$C$6, 2, FALSE),"")</f>
        <v/>
      </c>
      <c r="L23" s="33" t="str">
        <f>_xlfn.IFNA(VLOOKUP(L19, 'Ref Data'!$B$2:$C$6, 2, FALSE),"")</f>
        <v/>
      </c>
      <c r="M23" s="33" t="str">
        <f>_xlfn.IFNA(VLOOKUP(M19, 'Ref Data'!$B$2:$C$6, 2, FALSE),"")</f>
        <v/>
      </c>
    </row>
  </sheetData>
  <mergeCells count="6">
    <mergeCell ref="D12:E12"/>
    <mergeCell ref="D2:E2"/>
    <mergeCell ref="D4:E4"/>
    <mergeCell ref="D6:E6"/>
    <mergeCell ref="D8:E8"/>
    <mergeCell ref="D10:E10"/>
  </mergeCells>
  <dataValidations count="2">
    <dataValidation type="list" allowBlank="1" showInputMessage="1" showErrorMessage="1" sqref="D4:E4" xr:uid="{666BA868-3418-493D-BC60-A7FC833ECD42}">
      <formula1>PO_Roles</formula1>
    </dataValidation>
    <dataValidation type="list" allowBlank="1" showInputMessage="1" showErrorMessage="1" sqref="D19:M19" xr:uid="{9B053211-D028-47DF-980C-33B2E5A8DA11}">
      <formula1>Expertise_Level</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1990-E15E-4CE4-91D0-7DB5774E4144}">
  <sheetPr>
    <tabColor theme="8"/>
  </sheetPr>
  <dimension ref="A1:O23"/>
  <sheetViews>
    <sheetView topLeftCell="E18" workbookViewId="0">
      <selection activeCell="O19" sqref="O19"/>
    </sheetView>
  </sheetViews>
  <sheetFormatPr baseColWidth="10" defaultColWidth="9.1640625" defaultRowHeight="13"/>
  <cols>
    <col min="1" max="2" width="9.1640625" style="33"/>
    <col min="3" max="3" width="26.1640625" style="33" customWidth="1"/>
    <col min="4" max="16" width="20.5" style="33" customWidth="1"/>
    <col min="17" max="17" width="13.1640625" style="33" bestFit="1" customWidth="1"/>
    <col min="18" max="18" width="12.1640625" style="33" bestFit="1" customWidth="1"/>
    <col min="19" max="19" width="13.5" style="33" bestFit="1" customWidth="1"/>
    <col min="20" max="16384" width="9.1640625" style="33"/>
  </cols>
  <sheetData>
    <row r="1" spans="1:15" ht="14" thickBot="1"/>
    <row r="2" spans="1:15" ht="105" customHeight="1" thickBot="1">
      <c r="C2" s="34" t="s">
        <v>154</v>
      </c>
      <c r="D2" s="125" t="str">
        <f>'Engineering BA Roles'!D1</f>
        <v>Systems analysts help teams to:
analyse and understand a business problem or opportunity and the impact on systems
undertakes analysis to understand how a functional area works, considering the people, organisation, processes, information, data and technology
identify areas for improvement, explore feasible options, analyse the effects of change and define success measures
identify and elaborate user and business needs to enable effective design, development and testing of technical change
make decisions related to prioritisation and minimum viable product by using analysis led insights
ensure new products and services meet user needs, and are aligned with organisational goals
understand any business and policy constraints that need to be considered, and assess the implications</v>
      </c>
      <c r="E2" s="126"/>
    </row>
    <row r="3" spans="1:15" ht="14" thickBot="1">
      <c r="C3" s="35"/>
      <c r="D3" s="36"/>
      <c r="E3" s="36"/>
    </row>
    <row r="4" spans="1:15" ht="14" thickBot="1">
      <c r="A4" s="37" t="s">
        <v>155</v>
      </c>
      <c r="C4" s="34" t="s">
        <v>156</v>
      </c>
      <c r="D4" s="131" t="s">
        <v>8</v>
      </c>
      <c r="E4" s="132" t="s">
        <v>13</v>
      </c>
    </row>
    <row r="5" spans="1:15" ht="14" thickBot="1">
      <c r="C5" s="35"/>
    </row>
    <row r="6" spans="1:15" ht="195.75" customHeight="1" thickBot="1">
      <c r="C6" s="34" t="s">
        <v>157</v>
      </c>
      <c r="D6" s="125" t="str">
        <f>VLOOKUP($D$4, 'Engineering BA Roles'!$C$4:$G$9, 2, FALSE)</f>
        <v>A lead systems analyst has a good understanding of the enterprise arena and works in highly complex problem spaces, typically spanning multiple products or services.
At this role level, you will:
be a leader in the systems analysis community (across the company and externally)
have functional management or people management accountabilities, or a combination of both
actively share knowledge and be seen as a go-to person in the field
mentor others
own the main stakeholder relationships</v>
      </c>
      <c r="E6" s="126"/>
    </row>
    <row r="7" spans="1:15" ht="14" thickBot="1">
      <c r="C7" s="35"/>
    </row>
    <row r="8" spans="1:15" ht="14" thickBot="1">
      <c r="C8" s="34" t="s">
        <v>158</v>
      </c>
      <c r="D8" s="127" t="str">
        <f>VLOOKUP($D$4, 'Engineering BA Roles'!$C$4:$G$9, 3, FALSE)</f>
        <v>Across Teams within practice/outside of practice</v>
      </c>
      <c r="E8" s="128"/>
    </row>
    <row r="9" spans="1:15" ht="14" thickBot="1">
      <c r="C9" s="35"/>
    </row>
    <row r="10" spans="1:15" ht="14" thickBot="1">
      <c r="C10" s="34" t="s">
        <v>159</v>
      </c>
      <c r="D10" s="127" t="str">
        <f>VLOOKUP($D$4, 'Engineering BA Roles'!$C$4:$G$9, 4, FALSE)</f>
        <v>P4</v>
      </c>
      <c r="E10" s="128"/>
    </row>
    <row r="11" spans="1:15" ht="14" thickBot="1">
      <c r="C11" s="35"/>
    </row>
    <row r="12" spans="1:15" ht="14" thickBot="1">
      <c r="C12" s="34" t="s">
        <v>125</v>
      </c>
      <c r="D12" s="129" t="str">
        <f>VLOOKUP($D$4, 'Engineering BA Roles'!$C$4:$G$9, 5, FALSE)</f>
        <v>L4</v>
      </c>
      <c r="E12" s="130"/>
    </row>
    <row r="13" spans="1:15">
      <c r="C13" s="35"/>
    </row>
    <row r="14" spans="1:15" ht="14" thickBot="1">
      <c r="C14" s="35"/>
    </row>
    <row r="15" spans="1:15" ht="39" customHeight="1">
      <c r="C15" s="38" t="s">
        <v>160</v>
      </c>
      <c r="D15" s="99" t="str">
        <f>'Engineering BA Roles'!H3</f>
        <v>Agile working</v>
      </c>
      <c r="E15" s="99" t="str">
        <f>'Engineering BA Roles'!I3</f>
        <v>Business analysis</v>
      </c>
      <c r="F15" s="99" t="str">
        <f>'Engineering BA Roles'!J3</f>
        <v>Acceptance testing</v>
      </c>
      <c r="G15" s="99" t="str">
        <f>'Engineering BA Roles'!K3</f>
        <v>Benefits Management</v>
      </c>
      <c r="H15" s="99" t="str">
        <f>'Engineering BA Roles'!L3</f>
        <v>Business process improvement</v>
      </c>
      <c r="I15" s="99" t="str">
        <f>'Engineering BA Roles'!M3</f>
        <v>Feasibility assessment</v>
      </c>
      <c r="J15" s="99" t="str">
        <f>'Engineering BA Roles'!N3</f>
        <v>Methods and tools</v>
      </c>
      <c r="K15" s="99" t="str">
        <f>'Engineering BA Roles'!O3</f>
        <v>Quality Management</v>
      </c>
      <c r="L15" s="99" t="str">
        <f>'Engineering BA Roles'!P3</f>
        <v>Requirements definition and management</v>
      </c>
      <c r="M15" s="99" t="str">
        <f>'Engineering BA Roles'!Q3</f>
        <v>Stakeholder relationship management</v>
      </c>
      <c r="N15" s="99" t="str">
        <f>'Engineering BA Roles'!R3</f>
        <v>Systems analysis</v>
      </c>
      <c r="O15" s="99" t="str">
        <f>'Engineering BA Roles'!S3</f>
        <v>User experience analysis</v>
      </c>
    </row>
    <row r="16" spans="1:15" ht="140">
      <c r="C16" s="41" t="s">
        <v>161</v>
      </c>
      <c r="D16" s="42" t="str">
        <f>IF(VLOOKUP(D15, 'Engineering BA Skills'!$C:$H, 2, FALSE)= 0, "", VLOOKUP(D15, 'Engineering BA Skills'!$C:$H, 2, FALSE))</f>
        <v>Agile delivery involves encouraging teams to build incrementally, test and iterate their work based on regular feedback and other useful data.</v>
      </c>
      <c r="E16" s="42" t="str">
        <f>IF(VLOOKUP(E15, 'Engineering BA Skills'!$C:$H, 2, FALSE)= 0, "", VLOOKUP(E15, 'Engineering BA Skills'!$C:$H, 2, FALSE))</f>
        <v>Business analysis involves understanding the business needs and translating those requirements into solutions through detailed analysis and feedback.</v>
      </c>
      <c r="F16" s="42" t="str">
        <f>IF(VLOOKUP(F15, 'Engineering BA Skills'!$C:$H, 2, FALSE)= 0, "", VLOOKUP(F15, 'Engineering BA Skills'!$C:$H, 2, FALSE))</f>
        <v xml:space="preserve">Validating systems, products, business processes or services to determine whether the acceptance criteria have been satisfied.
setting and applying standards for acceptance testing
</v>
      </c>
      <c r="G16" s="42" t="str">
        <f>IF(VLOOKUP(G15, 'Engineering BA Skills'!$C:$H, 2, FALSE)= 0, "", VLOOKUP(G15, 'Engineering BA Skills'!$C:$H, 2, FALSE))</f>
        <v>Forecasting, planning and monitoring the emergence and effective realisation of anticipated benefits from projects and programmes.</v>
      </c>
      <c r="H16" s="42" t="str">
        <f>IF(VLOOKUP(H15, 'Engineering BA Skills'!$C:$H, 2, FALSE)= 0, "", VLOOKUP(H15, 'Engineering BA Skills'!$C:$H, 2, FALSE))</f>
        <v xml:space="preserve">Business process improvement involves analysing and modifying existing and new processes to make them more efficient.
</v>
      </c>
      <c r="I16" s="42" t="str">
        <f>IF(VLOOKUP(I15, 'Engineering BA Skills'!$C:$H, 2, FALSE)= 0, "", VLOOKUP(I15, 'Engineering BA Skills'!$C:$H, 2, FALSE))</f>
        <v>Defining, evaluating and describing business change options for financial, technical and business feasibility, and strategic alignment.</v>
      </c>
      <c r="J16" s="42" t="str">
        <f>IF(VLOOKUP(J15, 'Engineering BA Skills'!$C:$H, 2, FALSE)= 0, "", VLOOKUP(J15, 'Engineering BA Skills'!$C:$H, 2, FALSE))</f>
        <v>Ensuring methods and tools are adopted and used effectively throughout the organisation.</v>
      </c>
      <c r="K16" s="42" t="str">
        <f>IF(VLOOKUP(K15, 'Engineering BA Skills'!$C:$H, 2, FALSE)= 0, "", VLOOKUP(K15, 'Engineering BA Skills'!$C:$H, 2, FALSE))</f>
        <v>Defining and operating a management framework of processes and working practices to deliver the organisation's quality objectives.</v>
      </c>
      <c r="L16" s="42" t="str">
        <f>IF(VLOOKUP(L15, 'Engineering BA Skills'!$C:$H, 2, FALSE)= 0, "", VLOOKUP(L15, 'Engineering BA Skills'!$C:$H, 2, FALSE))</f>
        <v>Requirements definition and management involves identifying and validating user or business requirements for a product or service.</v>
      </c>
      <c r="M16" s="42" t="str">
        <f>IF(VLOOKUP(M15, 'Engineering BA Skills'!$C:$H, 2, FALSE)= 0, "", VLOOKUP(M15, 'Engineering BA Skills'!$C:$H, 2, FALSE))</f>
        <v>Stakeholder relationship management involves managing stakeholder requirements and communications throughout a project, while remaining focused on the user needs.</v>
      </c>
      <c r="N16" s="42" t="str">
        <f>IF(VLOOKUP(N15, 'Engineering BA Skills'!$C:$H, 2, FALSE)= 0, "", VLOOKUP(N15, 'Engineering BA Skills'!$C:$H, 2, FALSE))</f>
        <v>IT systems analysis involves assessing current systems and implementing new ones, to improve the performance and efficiency of an organisation's applications.</v>
      </c>
      <c r="O16" s="42" t="str">
        <f>IF(VLOOKUP(O15, 'Engineering BA Skills'!$C:$H, 2, FALSE)= 0, "", VLOOKUP(O15, 'Engineering BA Skills'!$C:$H, 2, FALSE))</f>
        <v>Not Defined</v>
      </c>
    </row>
    <row r="17" spans="1:15">
      <c r="C17" s="41" t="s">
        <v>162</v>
      </c>
      <c r="D17" s="44" t="str">
        <f>IF(VLOOKUP($D$4, 'Engineering BA Roles'!$C$4:$S$9, MATCH(D15, 'Engineering BA Roles'!$C$3:$S$3, 0), FALSE)= 0, "", VLOOKUP($D$4, 'Engineering BA Roles'!$C$4:$S$9, MATCH(D15, 'Engineering BA Roles'!$C$3:$S$3, 0), FALSE))</f>
        <v>Expert</v>
      </c>
      <c r="E17" s="44" t="str">
        <f>IF(VLOOKUP($D$4, 'Engineering BA Roles'!$C$4:$S$9, MATCH(E15, 'Engineering BA Roles'!$C$3:$S$3, 0), FALSE)= 0, "", VLOOKUP($D$4, 'Engineering BA Roles'!$C$4:$S$9, MATCH(E15, 'Engineering BA Roles'!$C$3:$S$3, 0), FALSE))</f>
        <v>Expert</v>
      </c>
      <c r="F17" s="44" t="str">
        <f>IF(VLOOKUP($D$4, 'Engineering BA Roles'!$C$4:$S$9, MATCH(F15, 'Engineering BA Roles'!$C$3:$S$3, 0), FALSE)= 0, "", VLOOKUP($D$4, 'Engineering BA Roles'!$C$4:$S$9, MATCH(F15, 'Engineering BA Roles'!$C$3:$S$3, 0), FALSE))</f>
        <v>Expert</v>
      </c>
      <c r="G17" s="44" t="str">
        <f>IF(VLOOKUP($D$4, 'Engineering BA Roles'!$C$4:$S$9, MATCH(G15, 'Engineering BA Roles'!$C$3:$S$3, 0), FALSE)= 0, "", VLOOKUP($D$4, 'Engineering BA Roles'!$C$4:$S$9, MATCH(G15, 'Engineering BA Roles'!$C$3:$S$3, 0), FALSE))</f>
        <v>Expert</v>
      </c>
      <c r="H17" s="44" t="str">
        <f>IF(VLOOKUP($D$4, 'Engineering BA Roles'!$C$4:$S$9, MATCH(H15, 'Engineering BA Roles'!$C$3:$S$3, 0), FALSE)= 0, "", VLOOKUP($D$4, 'Engineering BA Roles'!$C$4:$S$9, MATCH(H15, 'Engineering BA Roles'!$C$3:$S$3, 0), FALSE))</f>
        <v>Expert</v>
      </c>
      <c r="I17" s="44" t="str">
        <f>IF(VLOOKUP($D$4, 'Engineering BA Roles'!$C$4:$S$9, MATCH(I15, 'Engineering BA Roles'!$C$3:$S$3, 0), FALSE)= 0, "", VLOOKUP($D$4, 'Engineering BA Roles'!$C$4:$S$9, MATCH(I15, 'Engineering BA Roles'!$C$3:$S$3, 0), FALSE))</f>
        <v>Expert</v>
      </c>
      <c r="J17" s="44" t="str">
        <f>IF(VLOOKUP($D$4, 'Engineering BA Roles'!$C$4:$S$9, MATCH(J15, 'Engineering BA Roles'!$C$3:$S$3, 0), FALSE)= 0, "", VLOOKUP($D$4, 'Engineering BA Roles'!$C$4:$S$9, MATCH(J15, 'Engineering BA Roles'!$C$3:$S$3, 0), FALSE))</f>
        <v>Expert</v>
      </c>
      <c r="K17" s="44" t="str">
        <f>IF(VLOOKUP($D$4, 'Engineering BA Roles'!$C$4:$S$9, MATCH(K15, 'Engineering BA Roles'!$C$3:$S$3, 0), FALSE)= 0, "", VLOOKUP($D$4, 'Engineering BA Roles'!$C$4:$S$9, MATCH(K15, 'Engineering BA Roles'!$C$3:$S$3, 0), FALSE))</f>
        <v>Expert</v>
      </c>
      <c r="L17" s="44" t="str">
        <f>IF(VLOOKUP($D$4, 'Engineering BA Roles'!$C$4:$S$9, MATCH(L15, 'Engineering BA Roles'!$C$3:$S$3, 0), FALSE)= 0, "", VLOOKUP($D$4, 'Engineering BA Roles'!$C$4:$S$9, MATCH(L15, 'Engineering BA Roles'!$C$3:$S$3, 0), FALSE))</f>
        <v>Expert</v>
      </c>
      <c r="M17" s="44" t="str">
        <f>IF(VLOOKUP($D$4, 'Engineering BA Roles'!$C$4:$S$9, MATCH(M15, 'Engineering BA Roles'!$C$3:$S$3, 0), FALSE)= 0, "", VLOOKUP($D$4, 'Engineering BA Roles'!$C$4:$S$9, MATCH(M15, 'Engineering BA Roles'!$C$3:$S$3, 0), FALSE))</f>
        <v>Expert</v>
      </c>
      <c r="N17" s="44" t="str">
        <f>IF(VLOOKUP($D$4, 'Engineering BA Roles'!$C$4:$S$9, MATCH(N15, 'Engineering BA Roles'!$C$3:$S$3, 0), FALSE)= 0, "", VLOOKUP($D$4, 'Engineering BA Roles'!$C$4:$S$9, MATCH(N15, 'Engineering BA Roles'!$C$3:$S$3, 0), FALSE))</f>
        <v>Practitioner</v>
      </c>
      <c r="O17" s="44" t="str">
        <f>IF(VLOOKUP($D$4, 'Engineering BA Roles'!$C$4:$S$9, MATCH(O15, 'Engineering BA Roles'!$C$3:$S$3, 0), FALSE)= 0, "", VLOOKUP($D$4, 'Engineering BA Roles'!$C$4:$S$9, MATCH(O15, 'Engineering BA Roles'!$C$3:$S$3, 0), FALSE))</f>
        <v>Expert</v>
      </c>
    </row>
    <row r="18" spans="1:15" ht="384">
      <c r="C18" s="41" t="s">
        <v>163</v>
      </c>
      <c r="D18" s="42" t="str">
        <f>IF(D17="Not Required","",VLOOKUP(D15,'Engineering BA Skills'!$C:$H,MATCH(D17,'Engineering BA Skills'!$C$3:$H$3,0)))</f>
        <v>coach and lead teams in Agile and Lean practices, determining the right approach for the team to take and evaluating this through the life of a project
think of new and innovative ways of working to achieve the right outcomes
act as a recognised expert and advocate for the approaches, continuously reflecting and challenging the team</v>
      </c>
      <c r="E18" s="42" t="str">
        <f>IF(E17="Not Required","",VLOOKUP(E15,'Engineering BA Skills'!$C:$H,MATCH(E17,'Engineering BA Skills'!$C$3:$H$3,0)))</f>
        <v>Leads activities required in the realisation of the benefits of each part of the change programme. Identifies specific metrics and mechanisms to measure benefits and plans to activate these mechanisms at the required time. Monitors benefits against what was predicted in the business case. Ensures that all participants are engaged throughout the change programme and fully prepared to exploit the new operational business environment. Supports operational managers to ensure that all plans, work packages and deliverables are aligned with the expected benefits.</v>
      </c>
      <c r="F18" s="42" t="e">
        <f>IF(F17="Not Required","",VLOOKUP(F15,'Engineering BA Skills'!$C:$H,MATCH(F17,'Engineering BA Skills'!$C$3:$H$3,1)))</f>
        <v>#N/A</v>
      </c>
      <c r="G18" s="42" t="str">
        <f>IF(G17="Not Required","",VLOOKUP(G15,'Engineering BA Skills'!$C:$H,MATCH(G17,'Engineering BA Skills'!$C$3:$H$3,0)))</f>
        <v>Leads activities required in the realisation of the benefits of each part of the change programme. Identifies specific metrics and mechanisms to measure benefits and plans to activate these mechanisms at the required time. Monitors benefits against what was predicted in the business case. Ensures that all participants are engaged throughout the change programme and fully prepared to exploit the new operational business environment. Supports operational managers to ensure that all plans, work packages and deliverables are aligned with the expected benefits.</v>
      </c>
      <c r="H18" s="42" t="str">
        <f>IF(H17="Not Required","",VLOOKUP(H15,'Engineering BA Skills'!$C:$H,MATCH(H17,'Engineering BA Skills'!$C$3:$H$3,0)))</f>
        <v xml:space="preserve">set the direction within a programme or enterprise to identify opportunities to perform business activities in alternative ways
lead the exploration of ways to improve process efficiency and enhance business outcomes
enable others to recognise the potential for change in potentially ambiguous and complex settings
oversee the implementation of proposed improvements
</v>
      </c>
      <c r="I18" s="42" t="str">
        <f>IF(I17="Not Required","",VLOOKUP(I15,'Engineering BA Skills'!$C:$H,MATCH(I17,'Engineering BA Skills'!$C$3:$H$3,0)))</f>
        <v>Establishes an organisational framework and standards for feasibility assessment and business case development. Directs and leads feasibility assessments for initiatives that will have a significant impact on the organisation. Engages with senior stakeholders to clarify the strategic context for investment options. Directs and leads the selection of feasibility assessment approaches and techniques that are relevant to the business situation and options. Presents feasibility assessments and business cases to senior stakeholders and supports decision-making regarding investment options.</v>
      </c>
      <c r="J18" s="42" t="str">
        <f>IF(J17="Not Required","",VLOOKUP(J15,'Engineering BA Skills'!$C:$H,MATCH(J17,'Engineering BA Skills'!$C$3:$H$3,0)))</f>
        <v>set direction and give others the means and authority to advise on the best methodologies and tools for the work, ensuring they are adopted consistently
assess the effectiveness of different approaches (such as Agile or plan-driven) and recommend tools to support organisational collaboration and build capability</v>
      </c>
      <c r="K18" s="42" t="str">
        <f>IF(K17="Not Required","",VLOOKUP(K15,'Engineering BA Skills'!$C:$H,MATCH(K17,'Engineering BA Skills'!$C$3:$H$3,0)))</f>
        <v>Achieves and maintains compliance against national and international standards, as appropriate. Prioritises areas for quality improvement by considering strategy, business objectives and results from internal and external audits. Initiates the application of appropriate quality management techniques in these areas. Initiates improvements to processes by changing approaches and working practices, typically using recognised models. Identifies and plans systematic corrective action to reduce errors and improve the quality of the systems and services.</v>
      </c>
      <c r="L18" s="42" t="str">
        <f>IF(L17="Not Required","",VLOOKUP(L15,'Engineering BA Skills'!$C:$H,MATCH(L17,'Engineering BA Skills'!$C$3:$H$3,0)))</f>
        <v>direct the approach to requirements management
enable others to select and apply appropriate life cycle methods
influence the prioritisation of complex requirement sets, enabling long-term strategic decision making and short-term tactical fixes
ensure the proposed solutions align with the organisational strategy and vision</v>
      </c>
      <c r="M18" s="42" t="str">
        <f>IF(M17="Not Required","",VLOOKUP(M15,'Engineering BA Skills'!$C:$H,MATCH(M17,'Engineering BA Skills'!$C$3:$H$3,0)))</f>
        <v>develop engagement strategies and lead on communication with stakeholders at all levels
actively establish relationships and apply the benefits of professional networks
act as a point of consultation and escalation to resolve conflict in complex situations</v>
      </c>
      <c r="N18" s="42" t="str">
        <f>IF(N17="Not Required","",VLOOKUP(N15,'Engineering BA Skills'!$C:$H,MATCH(N17,'Engineering BA Skills'!$C$3:$H$3,0)))</f>
        <v>lead the identification and analysis of IT system capabilities, developing models and system requirements
use systems analysis to support a deeper understanding of how processes and systems work, and to identify gaps
work with other digital professionals to design and develop system and user interfaces, identify gaps in functionality and assess the effect of proposed software changes on users or the organisation</v>
      </c>
      <c r="O18" s="42" t="str">
        <f>IF(O17="Not Required","",VLOOKUP(O15,'Engineering BA Skills'!$C:$H,MATCH(O17,'Engineering BA Skills'!$C$3:$H$3,0)))</f>
        <v>Not Defined</v>
      </c>
    </row>
    <row r="19" spans="1:15">
      <c r="A19" s="37" t="s">
        <v>164</v>
      </c>
      <c r="C19" s="41" t="s">
        <v>165</v>
      </c>
      <c r="D19" s="46"/>
      <c r="E19" s="46"/>
      <c r="F19" s="46"/>
      <c r="G19" s="46"/>
      <c r="H19" s="46"/>
      <c r="I19" s="46"/>
      <c r="J19" s="46"/>
      <c r="K19" s="46"/>
      <c r="L19" s="46"/>
      <c r="M19" s="46"/>
      <c r="N19" s="46"/>
      <c r="O19" s="46"/>
    </row>
    <row r="20" spans="1:15">
      <c r="C20" s="41" t="s">
        <v>131</v>
      </c>
      <c r="D20" s="42" t="e">
        <f>IF(D19="Not Required","",VLOOKUP(D15,'Engineering BA Skills'!$C:$H,MATCH(D19,'Engineering BA Skills'!$C$3:$H$3,0)))</f>
        <v>#N/A</v>
      </c>
      <c r="E20" s="42" t="e">
        <f>IF(E19="Not Required","",VLOOKUP(E15,'Engineering BA Skills'!$C:$H,MATCH(E19,'Engineering BA Skills'!$C$3:$H$3,0)))</f>
        <v>#N/A</v>
      </c>
      <c r="F20" s="42" t="e">
        <f>IF(F19="Not Required","",VLOOKUP(F15,'Engineering BA Skills'!$C:$H,MATCH(F19,'Engineering BA Skills'!$C$3:$H$3,0)))</f>
        <v>#N/A</v>
      </c>
      <c r="G20" s="42" t="e">
        <f>IF(G19="Not Required","",VLOOKUP(G15,'Engineering BA Skills'!$C:$H,MATCH(G19,'Engineering BA Skills'!$C$3:$H$3,0)))</f>
        <v>#N/A</v>
      </c>
      <c r="H20" s="42" t="e">
        <f>IF(H19="Not Required","",VLOOKUP(H15,'Engineering BA Skills'!$C:$H,MATCH(H19,'Engineering BA Skills'!$C$3:$H$3,0)))</f>
        <v>#N/A</v>
      </c>
      <c r="I20" s="42" t="e">
        <f>IF(I19="Not Required","",VLOOKUP(I15,'Engineering BA Skills'!$C:$H,MATCH(I19,'Engineering BA Skills'!$C$3:$H$3,0)))</f>
        <v>#N/A</v>
      </c>
      <c r="J20" s="42" t="e">
        <f>IF(J19="Not Required","",VLOOKUP(J15,'Engineering BA Skills'!$C:$H,MATCH(J19,'Engineering BA Skills'!$C$3:$H$3,0)))</f>
        <v>#N/A</v>
      </c>
      <c r="K20" s="42" t="e">
        <f>IF(K19="Not Required","",VLOOKUP(K15,'Engineering BA Skills'!$C:$H,MATCH(K19,'Engineering BA Skills'!$C$3:$H$3,0)))</f>
        <v>#N/A</v>
      </c>
      <c r="L20" s="42" t="e">
        <f>IF(L19="Not Required","",VLOOKUP(L15,'Engineering BA Skills'!$C:$H,MATCH(L19,'Engineering BA Skills'!$C$3:$H$3,0)))</f>
        <v>#N/A</v>
      </c>
      <c r="M20" s="42" t="e">
        <f>IF(M19="Not Required","",VLOOKUP(M15,'Engineering BA Skills'!$C:$H,MATCH(M19,'Engineering BA Skills'!$C$3:$H$3,0)))</f>
        <v>#N/A</v>
      </c>
      <c r="N20" s="42" t="e">
        <f>IF(N19="Not Required","",VLOOKUP(N15,'Engineering BA Skills'!$C:$H,MATCH(N19,'Engineering BA Skills'!$C$3:$H$3,0)))</f>
        <v>#N/A</v>
      </c>
      <c r="O20" s="42" t="e">
        <f>IF(O19="Not Required","",VLOOKUP(O15,'Engineering BA Skills'!$C:$H,MATCH(O19,'Engineering BA Skills'!$C$3:$H$3,0)))</f>
        <v>#N/A</v>
      </c>
    </row>
    <row r="21" spans="1:15" ht="41.5" customHeight="1" thickBot="1">
      <c r="A21" s="37" t="s">
        <v>164</v>
      </c>
      <c r="C21" s="48" t="s">
        <v>132</v>
      </c>
      <c r="D21" s="49"/>
      <c r="E21" s="49"/>
      <c r="F21" s="49"/>
      <c r="G21" s="49"/>
      <c r="H21" s="49"/>
      <c r="I21" s="49"/>
      <c r="J21" s="49"/>
      <c r="K21" s="49"/>
      <c r="L21" s="49"/>
      <c r="M21" s="49"/>
      <c r="N21" s="49"/>
      <c r="O21" s="49"/>
    </row>
    <row r="22" spans="1:15" ht="7" customHeight="1">
      <c r="C22" s="35"/>
      <c r="D22" s="103">
        <f>VLOOKUP(D17, 'Ref Data'!$B$2:$C$6, 2, FALSE)</f>
        <v>4</v>
      </c>
      <c r="E22" s="103">
        <f>VLOOKUP(E17, 'Ref Data'!$B$2:$C$6, 2, FALSE)</f>
        <v>4</v>
      </c>
      <c r="F22" s="103">
        <f>VLOOKUP(F17, 'Ref Data'!$B$2:$C$6, 2, FALSE)</f>
        <v>4</v>
      </c>
      <c r="G22" s="103">
        <f>VLOOKUP(G17, 'Ref Data'!$B$2:$C$6, 2, FALSE)</f>
        <v>4</v>
      </c>
      <c r="H22" s="103">
        <f>VLOOKUP(H17, 'Ref Data'!$B$2:$C$6, 2, FALSE)</f>
        <v>4</v>
      </c>
      <c r="I22" s="103">
        <f>VLOOKUP(I17, 'Ref Data'!$B$2:$C$6, 2, FALSE)</f>
        <v>4</v>
      </c>
      <c r="J22" s="103">
        <f>VLOOKUP(J17, 'Ref Data'!$B$2:$C$6, 2, FALSE)</f>
        <v>4</v>
      </c>
      <c r="K22" s="103">
        <f>VLOOKUP(K17, 'Ref Data'!$B$2:$C$6, 2, FALSE)</f>
        <v>4</v>
      </c>
      <c r="L22" s="103">
        <f>VLOOKUP(L17, 'Ref Data'!$B$2:$C$6, 2, FALSE)</f>
        <v>4</v>
      </c>
      <c r="M22" s="103">
        <f>VLOOKUP(M17, 'Ref Data'!$B$2:$C$6, 2, FALSE)</f>
        <v>4</v>
      </c>
      <c r="N22" s="103">
        <f>VLOOKUP(N17, 'Ref Data'!$B$2:$C$6, 2, FALSE)</f>
        <v>3</v>
      </c>
      <c r="O22" s="103">
        <f>VLOOKUP(O17, 'Ref Data'!$B$2:$C$6, 2, FALSE)</f>
        <v>4</v>
      </c>
    </row>
    <row r="23" spans="1:15" ht="9" customHeight="1">
      <c r="D23" s="103" t="str">
        <f>_xlfn.IFNA(VLOOKUP(D19, 'Ref Data'!$B$2:$C$6, 2, FALSE),"")</f>
        <v/>
      </c>
      <c r="E23" s="103" t="str">
        <f>_xlfn.IFNA(VLOOKUP(E19, 'Ref Data'!$B$2:$C$6, 2, FALSE),"")</f>
        <v/>
      </c>
      <c r="F23" s="103" t="str">
        <f>_xlfn.IFNA(VLOOKUP(F19, 'Ref Data'!$B$2:$C$6, 2, FALSE),"")</f>
        <v/>
      </c>
      <c r="G23" s="103" t="str">
        <f>_xlfn.IFNA(VLOOKUP(G19, 'Ref Data'!$B$2:$C$6, 2, FALSE),"")</f>
        <v/>
      </c>
      <c r="H23" s="103" t="str">
        <f>_xlfn.IFNA(VLOOKUP(H19, 'Ref Data'!$B$2:$C$6, 2, FALSE),"")</f>
        <v/>
      </c>
      <c r="I23" s="103" t="str">
        <f>_xlfn.IFNA(VLOOKUP(I19, 'Ref Data'!$B$2:$C$6, 2, FALSE),"")</f>
        <v/>
      </c>
      <c r="J23" s="103" t="str">
        <f>_xlfn.IFNA(VLOOKUP(J19, 'Ref Data'!$B$2:$C$6, 2, FALSE),"")</f>
        <v/>
      </c>
      <c r="K23" s="103" t="str">
        <f>_xlfn.IFNA(VLOOKUP(K19, 'Ref Data'!$B$2:$C$6, 2, FALSE),"")</f>
        <v/>
      </c>
      <c r="L23" s="103" t="str">
        <f>_xlfn.IFNA(VLOOKUP(L19, 'Ref Data'!$B$2:$C$6, 2, FALSE),"")</f>
        <v/>
      </c>
      <c r="M23" s="103" t="str">
        <f>_xlfn.IFNA(VLOOKUP(M19, 'Ref Data'!$B$2:$C$6, 2, FALSE),"")</f>
        <v/>
      </c>
      <c r="N23" s="103" t="str">
        <f>_xlfn.IFNA(VLOOKUP(N19, 'Ref Data'!$B$2:$C$6, 2, FALSE),"")</f>
        <v/>
      </c>
      <c r="O23" s="103" t="str">
        <f>_xlfn.IFNA(VLOOKUP(O19, 'Ref Data'!$B$2:$C$6, 2, FALSE),"")</f>
        <v/>
      </c>
    </row>
  </sheetData>
  <mergeCells count="6">
    <mergeCell ref="D12:E12"/>
    <mergeCell ref="D2:E2"/>
    <mergeCell ref="D4:E4"/>
    <mergeCell ref="D6:E6"/>
    <mergeCell ref="D8:E8"/>
    <mergeCell ref="D10:E10"/>
  </mergeCells>
  <dataValidations count="2">
    <dataValidation type="list" allowBlank="1" showInputMessage="1" showErrorMessage="1" sqref="D4:E4" xr:uid="{34ED3E23-960A-49ED-A304-3F633AA0D261}">
      <formula1>SA_Roles</formula1>
    </dataValidation>
    <dataValidation type="list" allowBlank="1" showInputMessage="1" showErrorMessage="1" sqref="D19:O19" xr:uid="{C45E8690-DD2E-4308-8C86-58DDE78DD892}">
      <formula1>Expertise_Level</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b437185-27bb-4acd-825e-ba15ef77e1fc">
      <Terms xmlns="http://schemas.microsoft.com/office/infopath/2007/PartnerControls"/>
    </lcf76f155ced4ddcb4097134ff3c332f>
    <SharedWithUsers xmlns="972d40b1-eb33-4cff-8a10-274319198836">
      <UserInfo>
        <DisplayName>Robert Harris</DisplayName>
        <AccountId>6</AccountId>
        <AccountType/>
      </UserInfo>
      <UserInfo>
        <DisplayName>Jason Ford</DisplayName>
        <AccountId>11</AccountId>
        <AccountType/>
      </UserInfo>
      <UserInfo>
        <DisplayName>Daniel Frazer</DisplayName>
        <AccountId>13</AccountId>
        <AccountType/>
      </UserInfo>
      <UserInfo>
        <DisplayName>Ravi Veera</DisplayName>
        <AccountId>10</AccountId>
        <AccountType/>
      </UserInfo>
      <UserInfo>
        <DisplayName>Anurag Guleria</DisplayName>
        <AccountId>12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40937214051047BC9360F7C694076C" ma:contentTypeVersion="13" ma:contentTypeDescription="Create a new document." ma:contentTypeScope="" ma:versionID="be7b0aa0af6a4753fd9bb5ea95ded1b2">
  <xsd:schema xmlns:xsd="http://www.w3.org/2001/XMLSchema" xmlns:xs="http://www.w3.org/2001/XMLSchema" xmlns:p="http://schemas.microsoft.com/office/2006/metadata/properties" xmlns:ns2="0b437185-27bb-4acd-825e-ba15ef77e1fc" xmlns:ns3="972d40b1-eb33-4cff-8a10-274319198836" targetNamespace="http://schemas.microsoft.com/office/2006/metadata/properties" ma:root="true" ma:fieldsID="04ec72d3affa6ee967a611e6704ee9cc" ns2:_="" ns3:_="">
    <xsd:import namespace="0b437185-27bb-4acd-825e-ba15ef77e1fc"/>
    <xsd:import namespace="972d40b1-eb33-4cff-8a10-27431919883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437185-27bb-4acd-825e-ba15ef77e1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72d40b1-eb33-4cff-8a10-27431919883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8FD328-501D-4359-9D38-0E3AB3859B68}">
  <ds:schemaRefs>
    <ds:schemaRef ds:uri="http://schemas.microsoft.com/sharepoint/v3/contenttype/forms"/>
  </ds:schemaRefs>
</ds:datastoreItem>
</file>

<file path=customXml/itemProps2.xml><?xml version="1.0" encoding="utf-8"?>
<ds:datastoreItem xmlns:ds="http://schemas.openxmlformats.org/officeDocument/2006/customXml" ds:itemID="{32734C46-63D2-4BE2-B490-E6051CC8FAF3}">
  <ds:schemaRefs>
    <ds:schemaRef ds:uri="http://schemas.openxmlformats.org/package/2006/metadata/core-properties"/>
    <ds:schemaRef ds:uri="972d40b1-eb33-4cff-8a10-274319198836"/>
    <ds:schemaRef ds:uri="0b437185-27bb-4acd-825e-ba15ef77e1fc"/>
    <ds:schemaRef ds:uri="http://schemas.microsoft.com/office/2006/documentManagement/types"/>
    <ds:schemaRef ds:uri="http://schemas.microsoft.com/office/infopath/2007/PartnerControls"/>
    <ds:schemaRef ds:uri="http://purl.org/dc/terms/"/>
    <ds:schemaRef ds:uri="http://www.w3.org/XML/1998/namespace"/>
    <ds:schemaRef ds:uri="http://purl.org/dc/dcmityp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29BD7E9-16C9-4877-A6FA-DDC3C6E170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437185-27bb-4acd-825e-ba15ef77e1fc"/>
    <ds:schemaRef ds:uri="972d40b1-eb33-4cff-8a10-274319198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30</vt:i4>
      </vt:variant>
      <vt:variant>
        <vt:lpstr>Named Ranges</vt:lpstr>
      </vt:variant>
      <vt:variant>
        <vt:i4>8</vt:i4>
      </vt:variant>
    </vt:vector>
  </HeadingPairs>
  <TitlesOfParts>
    <vt:vector size="38" baseType="lpstr">
      <vt:lpstr>HR-Eng Mapping</vt:lpstr>
      <vt:lpstr>Skill-Competency Model</vt:lpstr>
      <vt:lpstr>Skill Levels</vt:lpstr>
      <vt:lpstr>Eng Competency Assessment</vt:lpstr>
      <vt:lpstr>SW Developer Role Description </vt:lpstr>
      <vt:lpstr>Architecture Role Description</vt:lpstr>
      <vt:lpstr>Systems Analysis Role Desc - O</vt:lpstr>
      <vt:lpstr>Tech Product Owner Role Desc</vt:lpstr>
      <vt:lpstr>Engineering BA Role Desc</vt:lpstr>
      <vt:lpstr>System Analyst Role Desc</vt:lpstr>
      <vt:lpstr>Tech Delivery Mgt Role Desc</vt:lpstr>
      <vt:lpstr>Scrum Master Role Desc</vt:lpstr>
      <vt:lpstr>Core Engineering Competencies</vt:lpstr>
      <vt:lpstr>Software Developer Skills</vt:lpstr>
      <vt:lpstr>Software Developer Roles</vt:lpstr>
      <vt:lpstr>Architecture Skills</vt:lpstr>
      <vt:lpstr>Architecture Roles</vt:lpstr>
      <vt:lpstr>Systems Analysis Skills - O</vt:lpstr>
      <vt:lpstr>Systems Analysis Roles - O</vt:lpstr>
      <vt:lpstr>Engineering BA Skills</vt:lpstr>
      <vt:lpstr>Engineering BA Roles</vt:lpstr>
      <vt:lpstr>System Analysis Skills</vt:lpstr>
      <vt:lpstr>System Analysis Roles</vt:lpstr>
      <vt:lpstr>Product Owner Skills</vt:lpstr>
      <vt:lpstr>Product Owner Roles</vt:lpstr>
      <vt:lpstr>Tech Delivery Management Skills</vt:lpstr>
      <vt:lpstr>Scrum Master Skills</vt:lpstr>
      <vt:lpstr>Tech Delivery Management Roles</vt:lpstr>
      <vt:lpstr>Scrum Master Roles</vt:lpstr>
      <vt:lpstr>Ref Data</vt:lpstr>
      <vt:lpstr>Arch_Roles</vt:lpstr>
      <vt:lpstr>Expertise_Level</vt:lpstr>
      <vt:lpstr>PO_Roles</vt:lpstr>
      <vt:lpstr>SA_Roles</vt:lpstr>
      <vt:lpstr>SFLevels</vt:lpstr>
      <vt:lpstr>SW_DevRoles</vt:lpstr>
      <vt:lpstr>'Scrum Master Roles'!TDM_Roles</vt:lpstr>
      <vt:lpstr>TDM_Roles</vt:lpstr>
    </vt:vector>
  </TitlesOfParts>
  <Manager/>
  <Company>NTT Data Deutschland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Harris, Robert</dc:creator>
  <cp:keywords/>
  <dc:description/>
  <cp:lastModifiedBy>Molloy,R,Robert,QCD4 C</cp:lastModifiedBy>
  <cp:revision/>
  <dcterms:created xsi:type="dcterms:W3CDTF">2023-04-28T15:47:39Z</dcterms:created>
  <dcterms:modified xsi:type="dcterms:W3CDTF">2025-04-09T12:10:53Z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qChecksum">
    <vt:lpwstr>4B8945DD966E32A4A083F27CEB716EEF</vt:lpwstr>
  </property>
  <property fmtid="{D5CDD505-2E9C-101B-9397-08002B2CF9AE}" pid="3" name="CqInformationType">
    <vt:lpwstr>Working Standard</vt:lpwstr>
  </property>
  <property fmtid="{D5CDD505-2E9C-101B-9397-08002B2CF9AE}" pid="4" name="CqVitality">
    <vt:lpwstr/>
  </property>
  <property fmtid="{D5CDD505-2E9C-101B-9397-08002B2CF9AE}" pid="5" name="CqDisclosureRange">
    <vt:lpwstr/>
  </property>
  <property fmtid="{D5CDD505-2E9C-101B-9397-08002B2CF9AE}" pid="6" name="CqDisclosureRangeStamp">
    <vt:lpwstr/>
  </property>
  <property fmtid="{D5CDD505-2E9C-101B-9397-08002B2CF9AE}" pid="7" name="CqDisclosureRangeLimitation">
    <vt:lpwstr/>
  </property>
  <property fmtid="{D5CDD505-2E9C-101B-9397-08002B2CF9AE}" pid="8" name="CqOwner">
    <vt:lpwstr>XHARRR</vt:lpwstr>
  </property>
  <property fmtid="{D5CDD505-2E9C-101B-9397-08002B2CF9AE}" pid="9" name="CqDepartment">
    <vt:lpwstr/>
  </property>
  <property fmtid="{D5CDD505-2E9C-101B-9397-08002B2CF9AE}" pid="10" name="CqCompanyOwner">
    <vt:lpwstr>EBS Romania SA</vt:lpwstr>
  </property>
  <property fmtid="{D5CDD505-2E9C-101B-9397-08002B2CF9AE}" pid="11" name="ContentTypeId">
    <vt:lpwstr>0x0101002440937214051047BC9360F7C694076C</vt:lpwstr>
  </property>
  <property fmtid="{D5CDD505-2E9C-101B-9397-08002B2CF9AE}" pid="12" name="MediaServiceImageTags">
    <vt:lpwstr/>
  </property>
</Properties>
</file>