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bbie\Downloads\"/>
    </mc:Choice>
  </mc:AlternateContent>
  <xr:revisionPtr revIDLastSave="0" documentId="13_ncr:1_{49C846A2-488E-49CC-87C2-23F70C5C1447}" xr6:coauthVersionLast="33" xr6:coauthVersionMax="33" xr10:uidLastSave="{00000000-0000-0000-0000-000000000000}"/>
  <bookViews>
    <workbookView xWindow="0" yWindow="0" windowWidth="14388" windowHeight="3810" tabRatio="411" xr2:uid="{00000000-000D-0000-FFFF-FFFF00000000}"/>
  </bookViews>
  <sheets>
    <sheet name="Cubic Minerals" sheetId="1" r:id="rId1"/>
    <sheet name="Refs and Notes" sheetId="4" r:id="rId2"/>
    <sheet name="Key and Abbreviations" sheetId="5" r:id="rId3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59" i="1" l="1"/>
  <c r="AJ59" i="1"/>
  <c r="AI59" i="1"/>
  <c r="AG59" i="1"/>
  <c r="AF59" i="1"/>
  <c r="AA59" i="1"/>
  <c r="Z59" i="1"/>
  <c r="Y59" i="1"/>
  <c r="M59" i="1"/>
  <c r="L59" i="1"/>
  <c r="N59" i="1" s="1"/>
  <c r="K59" i="1"/>
  <c r="P59" i="1" s="1"/>
  <c r="O59" i="1"/>
  <c r="AK131" i="1"/>
  <c r="AJ131" i="1"/>
  <c r="AI131" i="1"/>
  <c r="AG131" i="1"/>
  <c r="AF131" i="1"/>
  <c r="AA131" i="1"/>
  <c r="Z131" i="1"/>
  <c r="Y131" i="1"/>
  <c r="M131" i="1"/>
  <c r="L131" i="1"/>
  <c r="AD131" i="1" s="1"/>
  <c r="K131" i="1"/>
  <c r="P131" i="1" s="1"/>
  <c r="V131" i="1"/>
  <c r="AK126" i="1"/>
  <c r="AJ126" i="1"/>
  <c r="AI126" i="1"/>
  <c r="AG126" i="1"/>
  <c r="AF126" i="1"/>
  <c r="AA126" i="1"/>
  <c r="Z126" i="1"/>
  <c r="Y126" i="1"/>
  <c r="M126" i="1"/>
  <c r="L126" i="1"/>
  <c r="AB126" i="1" s="1"/>
  <c r="K126" i="1"/>
  <c r="V126" i="1" s="1"/>
  <c r="O131" i="1"/>
  <c r="Q131" i="1" s="1"/>
  <c r="AC126" i="1"/>
  <c r="O126" i="1"/>
  <c r="K76" i="1"/>
  <c r="L76" i="1"/>
  <c r="M76" i="1"/>
  <c r="AD76" i="1" s="1"/>
  <c r="Y76" i="1"/>
  <c r="AA76" i="1"/>
  <c r="AF76" i="1"/>
  <c r="AG76" i="1"/>
  <c r="AI76" i="1"/>
  <c r="AJ76" i="1"/>
  <c r="Z76" i="1"/>
  <c r="AK76" i="1"/>
  <c r="AK141" i="1"/>
  <c r="AJ141" i="1"/>
  <c r="AI141" i="1"/>
  <c r="AG141" i="1"/>
  <c r="AF141" i="1"/>
  <c r="AA141" i="1"/>
  <c r="Z141" i="1"/>
  <c r="Y141" i="1"/>
  <c r="M141" i="1"/>
  <c r="AB141" i="1" s="1"/>
  <c r="L141" i="1"/>
  <c r="K141" i="1"/>
  <c r="AK140" i="1"/>
  <c r="AJ140" i="1"/>
  <c r="AI140" i="1"/>
  <c r="AG140" i="1"/>
  <c r="AF140" i="1"/>
  <c r="AA140" i="1"/>
  <c r="Z140" i="1"/>
  <c r="Y140" i="1"/>
  <c r="M140" i="1"/>
  <c r="L140" i="1"/>
  <c r="K140" i="1"/>
  <c r="AD141" i="1"/>
  <c r="P140" i="1"/>
  <c r="P141" i="1"/>
  <c r="V141" i="1"/>
  <c r="O141" i="1"/>
  <c r="Q141" i="1" s="1"/>
  <c r="V140" i="1"/>
  <c r="K145" i="1"/>
  <c r="O145" i="1" s="1"/>
  <c r="L145" i="1"/>
  <c r="M145" i="1"/>
  <c r="N145" i="1" s="1"/>
  <c r="Y145" i="1"/>
  <c r="AA145" i="1"/>
  <c r="AF145" i="1"/>
  <c r="AG145" i="1"/>
  <c r="AI145" i="1"/>
  <c r="AJ145" i="1"/>
  <c r="Z145" i="1"/>
  <c r="AK145" i="1"/>
  <c r="V145" i="1"/>
  <c r="P145" i="1"/>
  <c r="K144" i="1"/>
  <c r="L144" i="1"/>
  <c r="M144" i="1"/>
  <c r="Y144" i="1"/>
  <c r="AA144" i="1"/>
  <c r="AF144" i="1"/>
  <c r="AG144" i="1"/>
  <c r="AI144" i="1"/>
  <c r="AJ144" i="1"/>
  <c r="Z144" i="1"/>
  <c r="AK144" i="1"/>
  <c r="O144" i="1"/>
  <c r="V144" i="1"/>
  <c r="P144" i="1"/>
  <c r="K124" i="1"/>
  <c r="L124" i="1"/>
  <c r="M124" i="1"/>
  <c r="Y124" i="1"/>
  <c r="AA124" i="1"/>
  <c r="AF124" i="1"/>
  <c r="AG124" i="1"/>
  <c r="AI124" i="1"/>
  <c r="AJ124" i="1"/>
  <c r="Z124" i="1"/>
  <c r="AK124" i="1"/>
  <c r="AI58" i="1"/>
  <c r="AJ58" i="1"/>
  <c r="AK58" i="1"/>
  <c r="AI52" i="1"/>
  <c r="AJ52" i="1"/>
  <c r="AK52" i="1"/>
  <c r="AI53" i="1"/>
  <c r="AJ53" i="1"/>
  <c r="AK53" i="1"/>
  <c r="AI54" i="1"/>
  <c r="AJ54" i="1"/>
  <c r="AK54" i="1"/>
  <c r="AI55" i="1"/>
  <c r="AJ55" i="1"/>
  <c r="AK55" i="1"/>
  <c r="AI56" i="1"/>
  <c r="AJ56" i="1"/>
  <c r="AK56" i="1"/>
  <c r="AI57" i="1"/>
  <c r="AJ57" i="1"/>
  <c r="AK57" i="1"/>
  <c r="AI61" i="1"/>
  <c r="AJ61" i="1"/>
  <c r="AK61" i="1"/>
  <c r="AI62" i="1"/>
  <c r="AJ62" i="1"/>
  <c r="AK62" i="1"/>
  <c r="AI64" i="1"/>
  <c r="AJ64" i="1"/>
  <c r="AK64" i="1"/>
  <c r="AI65" i="1"/>
  <c r="AJ65" i="1"/>
  <c r="AK65" i="1"/>
  <c r="AI68" i="1"/>
  <c r="AJ68" i="1"/>
  <c r="AK68" i="1"/>
  <c r="AI69" i="1"/>
  <c r="AJ69" i="1"/>
  <c r="AK69" i="1"/>
  <c r="AI70" i="1"/>
  <c r="AJ70" i="1"/>
  <c r="AK70" i="1"/>
  <c r="AI71" i="1"/>
  <c r="AJ71" i="1"/>
  <c r="AK71" i="1"/>
  <c r="AI72" i="1"/>
  <c r="AJ72" i="1"/>
  <c r="AK72" i="1"/>
  <c r="AI73" i="1"/>
  <c r="AJ73" i="1"/>
  <c r="AK73" i="1"/>
  <c r="AI74" i="1"/>
  <c r="AJ74" i="1"/>
  <c r="AK74" i="1"/>
  <c r="AI75" i="1"/>
  <c r="AJ75" i="1"/>
  <c r="AK75" i="1"/>
  <c r="AI77" i="1"/>
  <c r="AJ77" i="1"/>
  <c r="AK77" i="1"/>
  <c r="AI78" i="1"/>
  <c r="AJ78" i="1"/>
  <c r="AK78" i="1"/>
  <c r="AI79" i="1"/>
  <c r="AJ79" i="1"/>
  <c r="AK79" i="1"/>
  <c r="AI80" i="1"/>
  <c r="AJ80" i="1"/>
  <c r="AK80" i="1"/>
  <c r="AI81" i="1"/>
  <c r="AJ81" i="1"/>
  <c r="AK81" i="1"/>
  <c r="AI82" i="1"/>
  <c r="AJ82" i="1"/>
  <c r="AK82" i="1"/>
  <c r="AI83" i="1"/>
  <c r="AJ83" i="1"/>
  <c r="AK83" i="1"/>
  <c r="AI84" i="1"/>
  <c r="AJ84" i="1"/>
  <c r="AK84" i="1"/>
  <c r="AI85" i="1"/>
  <c r="AJ85" i="1"/>
  <c r="AK85" i="1"/>
  <c r="AI86" i="1"/>
  <c r="AJ86" i="1"/>
  <c r="AK86" i="1"/>
  <c r="AI87" i="1"/>
  <c r="AJ87" i="1"/>
  <c r="AK87" i="1"/>
  <c r="AI88" i="1"/>
  <c r="AJ88" i="1"/>
  <c r="AK88" i="1"/>
  <c r="AI90" i="1"/>
  <c r="AJ90" i="1"/>
  <c r="AK90" i="1"/>
  <c r="AI91" i="1"/>
  <c r="AJ91" i="1"/>
  <c r="AK91" i="1"/>
  <c r="AI92" i="1"/>
  <c r="AJ92" i="1"/>
  <c r="AK92" i="1"/>
  <c r="AI93" i="1"/>
  <c r="AJ93" i="1"/>
  <c r="AK93" i="1"/>
  <c r="AI94" i="1"/>
  <c r="AJ94" i="1"/>
  <c r="AK94" i="1"/>
  <c r="AI95" i="1"/>
  <c r="AJ95" i="1"/>
  <c r="AK95" i="1"/>
  <c r="AI96" i="1"/>
  <c r="AJ96" i="1"/>
  <c r="AK96" i="1"/>
  <c r="AI97" i="1"/>
  <c r="AJ97" i="1"/>
  <c r="AK97" i="1"/>
  <c r="AI98" i="1"/>
  <c r="AJ98" i="1"/>
  <c r="AK98" i="1"/>
  <c r="AI99" i="1"/>
  <c r="AJ99" i="1"/>
  <c r="AK99" i="1"/>
  <c r="AI100" i="1"/>
  <c r="AJ100" i="1"/>
  <c r="AK100" i="1"/>
  <c r="AI101" i="1"/>
  <c r="AJ101" i="1"/>
  <c r="AK101" i="1"/>
  <c r="AI102" i="1"/>
  <c r="AJ102" i="1"/>
  <c r="AK102" i="1"/>
  <c r="AI103" i="1"/>
  <c r="AJ103" i="1"/>
  <c r="AK103" i="1"/>
  <c r="AI104" i="1"/>
  <c r="AJ104" i="1"/>
  <c r="AK104" i="1"/>
  <c r="AI105" i="1"/>
  <c r="AJ105" i="1"/>
  <c r="AK105" i="1"/>
  <c r="AI106" i="1"/>
  <c r="AJ106" i="1"/>
  <c r="AK106" i="1"/>
  <c r="AI108" i="1"/>
  <c r="AJ108" i="1"/>
  <c r="AK108" i="1"/>
  <c r="AI110" i="1"/>
  <c r="AJ110" i="1"/>
  <c r="AK110" i="1"/>
  <c r="AI111" i="1"/>
  <c r="AJ111" i="1"/>
  <c r="AK111" i="1"/>
  <c r="AI112" i="1"/>
  <c r="AJ112" i="1"/>
  <c r="AK112" i="1"/>
  <c r="AI113" i="1"/>
  <c r="AJ113" i="1"/>
  <c r="AK113" i="1"/>
  <c r="AI114" i="1"/>
  <c r="AJ114" i="1"/>
  <c r="AK114" i="1"/>
  <c r="AI116" i="1"/>
  <c r="AJ116" i="1"/>
  <c r="AK116" i="1"/>
  <c r="AI117" i="1"/>
  <c r="AJ117" i="1"/>
  <c r="AK117" i="1"/>
  <c r="AI119" i="1"/>
  <c r="AJ119" i="1"/>
  <c r="AK119" i="1"/>
  <c r="AI120" i="1"/>
  <c r="AJ120" i="1"/>
  <c r="AK120" i="1"/>
  <c r="AI121" i="1"/>
  <c r="AJ121" i="1"/>
  <c r="AK121" i="1"/>
  <c r="AI122" i="1"/>
  <c r="AJ122" i="1"/>
  <c r="AK122" i="1"/>
  <c r="AI123" i="1"/>
  <c r="AJ123" i="1"/>
  <c r="AK123" i="1"/>
  <c r="AI125" i="1"/>
  <c r="AJ125" i="1"/>
  <c r="AK125" i="1"/>
  <c r="AI127" i="1"/>
  <c r="AJ127" i="1"/>
  <c r="AK127" i="1"/>
  <c r="AI128" i="1"/>
  <c r="AJ128" i="1"/>
  <c r="AK128" i="1"/>
  <c r="AI129" i="1"/>
  <c r="AJ129" i="1"/>
  <c r="AK129" i="1"/>
  <c r="AI130" i="1"/>
  <c r="AJ130" i="1"/>
  <c r="AK130" i="1"/>
  <c r="AI132" i="1"/>
  <c r="AJ132" i="1"/>
  <c r="AK132" i="1"/>
  <c r="AI133" i="1"/>
  <c r="AJ133" i="1"/>
  <c r="AK133" i="1"/>
  <c r="AI134" i="1"/>
  <c r="AJ134" i="1"/>
  <c r="AK134" i="1"/>
  <c r="AI135" i="1"/>
  <c r="AJ135" i="1"/>
  <c r="AK135" i="1"/>
  <c r="AI136" i="1"/>
  <c r="AJ136" i="1"/>
  <c r="AK136" i="1"/>
  <c r="AI137" i="1"/>
  <c r="AJ137" i="1"/>
  <c r="AK137" i="1"/>
  <c r="AI138" i="1"/>
  <c r="AJ138" i="1"/>
  <c r="AK138" i="1"/>
  <c r="AI139" i="1"/>
  <c r="AJ139" i="1"/>
  <c r="AK139" i="1"/>
  <c r="AI142" i="1"/>
  <c r="AJ142" i="1"/>
  <c r="AK142" i="1"/>
  <c r="AI143" i="1"/>
  <c r="AJ143" i="1"/>
  <c r="AK143" i="1"/>
  <c r="AI146" i="1"/>
  <c r="AJ146" i="1"/>
  <c r="AK146" i="1"/>
  <c r="AI148" i="1"/>
  <c r="AJ148" i="1"/>
  <c r="AK148" i="1"/>
  <c r="AI149" i="1"/>
  <c r="AJ149" i="1"/>
  <c r="AK149" i="1"/>
  <c r="AI150" i="1"/>
  <c r="AJ150" i="1"/>
  <c r="AK150" i="1"/>
  <c r="AI152" i="1"/>
  <c r="AJ152" i="1"/>
  <c r="AK152" i="1"/>
  <c r="AI153" i="1"/>
  <c r="AJ153" i="1"/>
  <c r="AK153" i="1"/>
  <c r="AI154" i="1"/>
  <c r="AJ154" i="1"/>
  <c r="AK154" i="1"/>
  <c r="AI157" i="1"/>
  <c r="AJ157" i="1"/>
  <c r="AK157" i="1"/>
  <c r="AI158" i="1"/>
  <c r="AJ158" i="1"/>
  <c r="AK158" i="1"/>
  <c r="AI159" i="1"/>
  <c r="AJ159" i="1"/>
  <c r="AK159" i="1"/>
  <c r="AI160" i="1"/>
  <c r="AJ160" i="1"/>
  <c r="AK160" i="1"/>
  <c r="AI161" i="1"/>
  <c r="AJ161" i="1"/>
  <c r="AK161" i="1"/>
  <c r="AI163" i="1"/>
  <c r="AJ163" i="1"/>
  <c r="AK163" i="1"/>
  <c r="AI164" i="1"/>
  <c r="AJ164" i="1"/>
  <c r="AK164" i="1"/>
  <c r="AI165" i="1"/>
  <c r="AJ165" i="1"/>
  <c r="AK165" i="1"/>
  <c r="AI166" i="1"/>
  <c r="AJ166" i="1"/>
  <c r="AK166" i="1"/>
  <c r="AI167" i="1"/>
  <c r="AJ167" i="1"/>
  <c r="AK167" i="1"/>
  <c r="AI168" i="1"/>
  <c r="AJ168" i="1"/>
  <c r="AK168" i="1"/>
  <c r="AI169" i="1"/>
  <c r="AJ169" i="1"/>
  <c r="AK169" i="1"/>
  <c r="AI170" i="1"/>
  <c r="AJ170" i="1"/>
  <c r="AK170" i="1"/>
  <c r="AI171" i="1"/>
  <c r="AJ171" i="1"/>
  <c r="AK171" i="1"/>
  <c r="AI172" i="1"/>
  <c r="AJ172" i="1"/>
  <c r="AK172" i="1"/>
  <c r="AI173" i="1"/>
  <c r="AJ173" i="1"/>
  <c r="AK173" i="1"/>
  <c r="AI174" i="1"/>
  <c r="AJ174" i="1"/>
  <c r="AK174" i="1"/>
  <c r="AI176" i="1"/>
  <c r="AJ176" i="1"/>
  <c r="AK176" i="1"/>
  <c r="AI177" i="1"/>
  <c r="AJ177" i="1"/>
  <c r="AK177" i="1"/>
  <c r="AI178" i="1"/>
  <c r="AJ178" i="1"/>
  <c r="AK178" i="1"/>
  <c r="AI179" i="1"/>
  <c r="AJ179" i="1"/>
  <c r="AK179" i="1"/>
  <c r="AI180" i="1"/>
  <c r="AJ180" i="1"/>
  <c r="AK180" i="1"/>
  <c r="AI181" i="1"/>
  <c r="AJ181" i="1"/>
  <c r="AK181" i="1"/>
  <c r="AI182" i="1"/>
  <c r="AJ182" i="1"/>
  <c r="AK182" i="1"/>
  <c r="AI183" i="1"/>
  <c r="AJ183" i="1"/>
  <c r="AK183" i="1"/>
  <c r="AI184" i="1"/>
  <c r="AJ184" i="1"/>
  <c r="AK184" i="1"/>
  <c r="AI185" i="1"/>
  <c r="AJ185" i="1"/>
  <c r="AK185" i="1"/>
  <c r="AI186" i="1"/>
  <c r="AJ186" i="1"/>
  <c r="AK186" i="1"/>
  <c r="AI187" i="1"/>
  <c r="AJ187" i="1"/>
  <c r="AK187" i="1"/>
  <c r="AI188" i="1"/>
  <c r="AJ188" i="1"/>
  <c r="AK188" i="1"/>
  <c r="AI189" i="1"/>
  <c r="AJ189" i="1"/>
  <c r="AK189" i="1"/>
  <c r="AI190" i="1"/>
  <c r="AJ190" i="1"/>
  <c r="AK190" i="1"/>
  <c r="AI191" i="1"/>
  <c r="AJ191" i="1"/>
  <c r="AK191" i="1"/>
  <c r="AI192" i="1"/>
  <c r="AJ192" i="1"/>
  <c r="AK192" i="1"/>
  <c r="AI193" i="1"/>
  <c r="AJ193" i="1"/>
  <c r="AK193" i="1"/>
  <c r="AI194" i="1"/>
  <c r="AJ194" i="1"/>
  <c r="AK194" i="1"/>
  <c r="AI196" i="1"/>
  <c r="AJ196" i="1"/>
  <c r="AK196" i="1"/>
  <c r="AI197" i="1"/>
  <c r="AJ197" i="1"/>
  <c r="AK197" i="1"/>
  <c r="AI198" i="1"/>
  <c r="AJ198" i="1"/>
  <c r="AK198" i="1"/>
  <c r="AI199" i="1"/>
  <c r="AJ199" i="1"/>
  <c r="AK199" i="1"/>
  <c r="AI201" i="1"/>
  <c r="AJ201" i="1"/>
  <c r="AK201" i="1"/>
  <c r="AI202" i="1"/>
  <c r="AJ202" i="1"/>
  <c r="AK202" i="1"/>
  <c r="AI203" i="1"/>
  <c r="AJ203" i="1"/>
  <c r="AK203" i="1"/>
  <c r="AI206" i="1"/>
  <c r="AJ206" i="1"/>
  <c r="AK206" i="1"/>
  <c r="AI207" i="1"/>
  <c r="AJ207" i="1"/>
  <c r="AK207" i="1"/>
  <c r="AI208" i="1"/>
  <c r="AJ208" i="1"/>
  <c r="AK208" i="1"/>
  <c r="AI209" i="1"/>
  <c r="AJ209" i="1"/>
  <c r="AK209" i="1"/>
  <c r="AI210" i="1"/>
  <c r="AJ210" i="1"/>
  <c r="AK210" i="1"/>
  <c r="AI211" i="1"/>
  <c r="AJ211" i="1"/>
  <c r="AK211" i="1"/>
  <c r="AI213" i="1"/>
  <c r="AJ213" i="1"/>
  <c r="AK213" i="1"/>
  <c r="AI214" i="1"/>
  <c r="AJ214" i="1"/>
  <c r="AK214" i="1"/>
  <c r="AI215" i="1"/>
  <c r="AJ215" i="1"/>
  <c r="AK215" i="1"/>
  <c r="AI216" i="1"/>
  <c r="AJ216" i="1"/>
  <c r="AK216" i="1"/>
  <c r="AI217" i="1"/>
  <c r="AJ217" i="1"/>
  <c r="AK217" i="1"/>
  <c r="AI219" i="1"/>
  <c r="AJ219" i="1"/>
  <c r="AK219" i="1"/>
  <c r="AI220" i="1"/>
  <c r="AJ220" i="1"/>
  <c r="AK220" i="1"/>
  <c r="AI222" i="1"/>
  <c r="AJ222" i="1"/>
  <c r="AK222" i="1"/>
  <c r="AI225" i="1"/>
  <c r="AJ225" i="1"/>
  <c r="AK225" i="1"/>
  <c r="AI226" i="1"/>
  <c r="AJ226" i="1"/>
  <c r="AK226" i="1"/>
  <c r="AI227" i="1"/>
  <c r="AJ227" i="1"/>
  <c r="AK227" i="1"/>
  <c r="AI230" i="1"/>
  <c r="AJ230" i="1"/>
  <c r="AK230" i="1"/>
  <c r="AI231" i="1"/>
  <c r="AJ231" i="1"/>
  <c r="AK231" i="1"/>
  <c r="AI233" i="1"/>
  <c r="AJ233" i="1"/>
  <c r="AK233" i="1"/>
  <c r="AI235" i="1"/>
  <c r="AJ235" i="1"/>
  <c r="AK235" i="1"/>
  <c r="AI238" i="1"/>
  <c r="AJ238" i="1"/>
  <c r="AK238" i="1"/>
  <c r="AI239" i="1"/>
  <c r="AJ239" i="1"/>
  <c r="AK239" i="1"/>
  <c r="AI240" i="1"/>
  <c r="AJ240" i="1"/>
  <c r="AK240" i="1"/>
  <c r="AI242" i="1"/>
  <c r="AJ242" i="1"/>
  <c r="AK242" i="1"/>
  <c r="AI244" i="1"/>
  <c r="AJ244" i="1"/>
  <c r="AK244" i="1"/>
  <c r="AI247" i="1"/>
  <c r="AJ247" i="1"/>
  <c r="AK24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8" i="1"/>
  <c r="AJ9" i="1"/>
  <c r="AJ10" i="1"/>
  <c r="AJ11" i="1"/>
  <c r="AJ12" i="1"/>
  <c r="AJ13" i="1"/>
  <c r="AJ14" i="1"/>
  <c r="AJ15" i="1"/>
  <c r="AJ16" i="1"/>
  <c r="AJ17" i="1"/>
  <c r="AJ7" i="1"/>
  <c r="AK50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7" i="1"/>
  <c r="AG233" i="1"/>
  <c r="AF233" i="1"/>
  <c r="AA233" i="1"/>
  <c r="Z233" i="1"/>
  <c r="Y233" i="1"/>
  <c r="L233" i="1"/>
  <c r="M233" i="1"/>
  <c r="K233" i="1"/>
  <c r="P233" i="1" s="1"/>
  <c r="AG231" i="1"/>
  <c r="AF231" i="1"/>
  <c r="AA231" i="1"/>
  <c r="Z231" i="1"/>
  <c r="L231" i="1"/>
  <c r="AD231" i="1" s="1"/>
  <c r="M231" i="1"/>
  <c r="K231" i="1"/>
  <c r="AG230" i="1"/>
  <c r="AF230" i="1"/>
  <c r="AA230" i="1"/>
  <c r="Z230" i="1"/>
  <c r="Y230" i="1"/>
  <c r="L230" i="1"/>
  <c r="M230" i="1"/>
  <c r="K230" i="1"/>
  <c r="AG242" i="1"/>
  <c r="AF242" i="1"/>
  <c r="AA242" i="1"/>
  <c r="Z242" i="1"/>
  <c r="Y242" i="1"/>
  <c r="L242" i="1"/>
  <c r="N242" i="1" s="1"/>
  <c r="M242" i="1"/>
  <c r="K242" i="1"/>
  <c r="K189" i="1"/>
  <c r="Y222" i="1"/>
  <c r="K47" i="1"/>
  <c r="M47" i="1"/>
  <c r="L47" i="1"/>
  <c r="Y47" i="1"/>
  <c r="AA47" i="1"/>
  <c r="AF47" i="1"/>
  <c r="AG47" i="1"/>
  <c r="Z47" i="1"/>
  <c r="K46" i="1"/>
  <c r="M46" i="1"/>
  <c r="L46" i="1"/>
  <c r="Y46" i="1"/>
  <c r="AA46" i="1"/>
  <c r="AF46" i="1"/>
  <c r="AG46" i="1"/>
  <c r="Z46" i="1"/>
  <c r="K45" i="1"/>
  <c r="V45" i="1"/>
  <c r="M45" i="1"/>
  <c r="L45" i="1"/>
  <c r="N45" i="1" s="1"/>
  <c r="R45" i="1" s="1"/>
  <c r="Y45" i="1"/>
  <c r="AA45" i="1"/>
  <c r="AF45" i="1"/>
  <c r="AG45" i="1"/>
  <c r="Z45" i="1"/>
  <c r="M78" i="1"/>
  <c r="L78" i="1"/>
  <c r="Z216" i="1"/>
  <c r="Z217" i="1"/>
  <c r="Z209" i="1"/>
  <c r="AF192" i="1"/>
  <c r="AG192" i="1"/>
  <c r="M192" i="1"/>
  <c r="L192" i="1"/>
  <c r="AD192" i="1" s="1"/>
  <c r="Y192" i="1"/>
  <c r="Z192" i="1"/>
  <c r="AA192" i="1"/>
  <c r="Y77" i="1"/>
  <c r="Z77" i="1"/>
  <c r="AA77" i="1"/>
  <c r="Y78" i="1"/>
  <c r="Z78" i="1"/>
  <c r="AA78" i="1"/>
  <c r="Y79" i="1"/>
  <c r="Z79" i="1"/>
  <c r="AA79" i="1"/>
  <c r="Y80" i="1"/>
  <c r="Z80" i="1"/>
  <c r="AA80" i="1"/>
  <c r="Y33" i="1"/>
  <c r="Z33" i="1"/>
  <c r="AA33" i="1"/>
  <c r="K222" i="1"/>
  <c r="M222" i="1"/>
  <c r="L222" i="1"/>
  <c r="Z222" i="1"/>
  <c r="AA222" i="1"/>
  <c r="AF222" i="1"/>
  <c r="AG222" i="1"/>
  <c r="K244" i="1"/>
  <c r="P244" i="1" s="1"/>
  <c r="M244" i="1"/>
  <c r="L244" i="1"/>
  <c r="Y244" i="1"/>
  <c r="Z244" i="1"/>
  <c r="AA244" i="1"/>
  <c r="AF244" i="1"/>
  <c r="AG244" i="1"/>
  <c r="K225" i="1"/>
  <c r="M225" i="1"/>
  <c r="L225" i="1"/>
  <c r="Y225" i="1"/>
  <c r="Z225" i="1"/>
  <c r="AA225" i="1"/>
  <c r="AF225" i="1"/>
  <c r="AG225" i="1"/>
  <c r="K226" i="1"/>
  <c r="M226" i="1"/>
  <c r="L226" i="1"/>
  <c r="Y226" i="1"/>
  <c r="Z226" i="1"/>
  <c r="AA226" i="1"/>
  <c r="AF226" i="1"/>
  <c r="AG226" i="1"/>
  <c r="K227" i="1"/>
  <c r="M227" i="1"/>
  <c r="L227" i="1"/>
  <c r="N227" i="1" s="1"/>
  <c r="Y227" i="1"/>
  <c r="Z227" i="1"/>
  <c r="AA227" i="1"/>
  <c r="AF227" i="1"/>
  <c r="AG227" i="1"/>
  <c r="K106" i="1"/>
  <c r="M106" i="1"/>
  <c r="L106" i="1"/>
  <c r="Y106" i="1"/>
  <c r="AA106" i="1"/>
  <c r="AF106" i="1"/>
  <c r="AG106" i="1"/>
  <c r="Z106" i="1"/>
  <c r="K117" i="1"/>
  <c r="M117" i="1"/>
  <c r="L117" i="1"/>
  <c r="Y117" i="1"/>
  <c r="AA117" i="1"/>
  <c r="AF117" i="1"/>
  <c r="AG117" i="1"/>
  <c r="Z117" i="1"/>
  <c r="AG116" i="1"/>
  <c r="AF116" i="1"/>
  <c r="AA116" i="1"/>
  <c r="Z116" i="1"/>
  <c r="Y116" i="1"/>
  <c r="L116" i="1"/>
  <c r="M116" i="1"/>
  <c r="K116" i="1"/>
  <c r="O117" i="1"/>
  <c r="K65" i="1"/>
  <c r="M65" i="1"/>
  <c r="L65" i="1"/>
  <c r="Y65" i="1"/>
  <c r="AA65" i="1"/>
  <c r="AF65" i="1"/>
  <c r="AG65" i="1"/>
  <c r="Z65" i="1"/>
  <c r="K64" i="1"/>
  <c r="V64" i="1" s="1"/>
  <c r="M64" i="1"/>
  <c r="L64" i="1"/>
  <c r="Y64" i="1"/>
  <c r="AA64" i="1"/>
  <c r="AF64" i="1"/>
  <c r="AG64" i="1"/>
  <c r="Z64" i="1"/>
  <c r="K112" i="1"/>
  <c r="M112" i="1"/>
  <c r="AD112" i="1" s="1"/>
  <c r="L112" i="1"/>
  <c r="Y112" i="1"/>
  <c r="AA112" i="1"/>
  <c r="AF112" i="1"/>
  <c r="AG112" i="1"/>
  <c r="Z112" i="1"/>
  <c r="P64" i="1"/>
  <c r="K217" i="1"/>
  <c r="M217" i="1"/>
  <c r="L217" i="1"/>
  <c r="Y217" i="1"/>
  <c r="AA217" i="1"/>
  <c r="AF217" i="1"/>
  <c r="AG217" i="1"/>
  <c r="K216" i="1"/>
  <c r="P216" i="1" s="1"/>
  <c r="M216" i="1"/>
  <c r="L216" i="1"/>
  <c r="Y216" i="1"/>
  <c r="AA216" i="1"/>
  <c r="AF216" i="1"/>
  <c r="AG216" i="1"/>
  <c r="AG211" i="1"/>
  <c r="AF211" i="1"/>
  <c r="AA211" i="1"/>
  <c r="Z211" i="1"/>
  <c r="Y211" i="1"/>
  <c r="L211" i="1"/>
  <c r="M211" i="1"/>
  <c r="K211" i="1"/>
  <c r="O211" i="1" s="1"/>
  <c r="AG210" i="1"/>
  <c r="AF210" i="1"/>
  <c r="AA210" i="1"/>
  <c r="Z210" i="1"/>
  <c r="Y210" i="1"/>
  <c r="L210" i="1"/>
  <c r="M210" i="1"/>
  <c r="K210" i="1"/>
  <c r="K199" i="1"/>
  <c r="M199" i="1"/>
  <c r="L199" i="1"/>
  <c r="AB199" i="1" s="1"/>
  <c r="Y199" i="1"/>
  <c r="AA199" i="1"/>
  <c r="AF199" i="1"/>
  <c r="AG199" i="1"/>
  <c r="Z199" i="1"/>
  <c r="K201" i="1"/>
  <c r="M201" i="1"/>
  <c r="L201" i="1"/>
  <c r="AB201" i="1" s="1"/>
  <c r="Y201" i="1"/>
  <c r="Z201" i="1"/>
  <c r="AA201" i="1"/>
  <c r="AF201" i="1"/>
  <c r="AG201" i="1"/>
  <c r="K202" i="1"/>
  <c r="M202" i="1"/>
  <c r="L202" i="1"/>
  <c r="AD202" i="1" s="1"/>
  <c r="Y202" i="1"/>
  <c r="Z202" i="1"/>
  <c r="AA202" i="1"/>
  <c r="AF202" i="1"/>
  <c r="AG202" i="1"/>
  <c r="K203" i="1"/>
  <c r="M203" i="1"/>
  <c r="L203" i="1"/>
  <c r="Y203" i="1"/>
  <c r="Z203" i="1"/>
  <c r="AA203" i="1"/>
  <c r="AF203" i="1"/>
  <c r="AG203" i="1"/>
  <c r="K194" i="1"/>
  <c r="M194" i="1"/>
  <c r="L194" i="1"/>
  <c r="N194" i="1" s="1"/>
  <c r="Y194" i="1"/>
  <c r="AA194" i="1"/>
  <c r="AF194" i="1"/>
  <c r="AG194" i="1"/>
  <c r="Z194" i="1"/>
  <c r="K193" i="1"/>
  <c r="O193" i="1"/>
  <c r="M193" i="1"/>
  <c r="L193" i="1"/>
  <c r="Y193" i="1"/>
  <c r="Z193" i="1"/>
  <c r="AA193" i="1"/>
  <c r="AF193" i="1"/>
  <c r="AG193" i="1"/>
  <c r="K209" i="1"/>
  <c r="O209" i="1" s="1"/>
  <c r="M209" i="1"/>
  <c r="L209" i="1"/>
  <c r="Y209" i="1"/>
  <c r="AA209" i="1"/>
  <c r="AF209" i="1"/>
  <c r="AG209" i="1"/>
  <c r="K208" i="1"/>
  <c r="M208" i="1"/>
  <c r="L208" i="1"/>
  <c r="AD208" i="1" s="1"/>
  <c r="Y208" i="1"/>
  <c r="AA208" i="1"/>
  <c r="AF208" i="1"/>
  <c r="AG208" i="1"/>
  <c r="Z208" i="1"/>
  <c r="K207" i="1"/>
  <c r="P207" i="1" s="1"/>
  <c r="M207" i="1"/>
  <c r="L207" i="1"/>
  <c r="AB207" i="1" s="1"/>
  <c r="Y207" i="1"/>
  <c r="AA207" i="1"/>
  <c r="AF207" i="1"/>
  <c r="AG207" i="1"/>
  <c r="Z207" i="1"/>
  <c r="O208" i="1"/>
  <c r="K192" i="1"/>
  <c r="O192" i="1" s="1"/>
  <c r="K111" i="1"/>
  <c r="M111" i="1"/>
  <c r="L111" i="1"/>
  <c r="N111" i="1" s="1"/>
  <c r="W111" i="1"/>
  <c r="Y111" i="1"/>
  <c r="AA111" i="1"/>
  <c r="AF111" i="1"/>
  <c r="AG111" i="1"/>
  <c r="Z111" i="1"/>
  <c r="AF7" i="1"/>
  <c r="AG7" i="1"/>
  <c r="Y7" i="1"/>
  <c r="Z7" i="1"/>
  <c r="AA7" i="1"/>
  <c r="K113" i="1"/>
  <c r="M113" i="1"/>
  <c r="L113" i="1"/>
  <c r="Y113" i="1"/>
  <c r="Z113" i="1"/>
  <c r="AA113" i="1"/>
  <c r="AF113" i="1"/>
  <c r="AG113" i="1"/>
  <c r="K215" i="1"/>
  <c r="M215" i="1"/>
  <c r="L215" i="1"/>
  <c r="Y215" i="1"/>
  <c r="AA215" i="1"/>
  <c r="AF215" i="1"/>
  <c r="AG215" i="1"/>
  <c r="Z215" i="1"/>
  <c r="O215" i="1"/>
  <c r="AG185" i="1"/>
  <c r="AF185" i="1"/>
  <c r="AA185" i="1"/>
  <c r="Z185" i="1"/>
  <c r="Y185" i="1"/>
  <c r="L185" i="1"/>
  <c r="M185" i="1"/>
  <c r="K185" i="1"/>
  <c r="K7" i="1"/>
  <c r="V7" i="1" s="1"/>
  <c r="M7" i="1"/>
  <c r="L7" i="1"/>
  <c r="K19" i="1"/>
  <c r="M19" i="1"/>
  <c r="L19" i="1"/>
  <c r="Y19" i="1"/>
  <c r="AA19" i="1"/>
  <c r="AF19" i="1"/>
  <c r="AG19" i="1"/>
  <c r="Z19" i="1"/>
  <c r="K16" i="1"/>
  <c r="V16" i="1"/>
  <c r="M16" i="1"/>
  <c r="L16" i="1"/>
  <c r="Y16" i="1"/>
  <c r="AA16" i="1"/>
  <c r="AF16" i="1"/>
  <c r="AG16" i="1"/>
  <c r="Z16" i="1"/>
  <c r="K14" i="1"/>
  <c r="P14" i="1" s="1"/>
  <c r="M14" i="1"/>
  <c r="L14" i="1"/>
  <c r="Y14" i="1"/>
  <c r="AA14" i="1"/>
  <c r="AF14" i="1"/>
  <c r="AG14" i="1"/>
  <c r="Z14" i="1"/>
  <c r="K42" i="1"/>
  <c r="O42" i="1" s="1"/>
  <c r="M42" i="1"/>
  <c r="L42" i="1"/>
  <c r="Y42" i="1"/>
  <c r="Z42" i="1"/>
  <c r="AA42" i="1"/>
  <c r="AF42" i="1"/>
  <c r="AG42" i="1"/>
  <c r="K26" i="1"/>
  <c r="P26" i="1" s="1"/>
  <c r="M26" i="1"/>
  <c r="L26" i="1"/>
  <c r="Y26" i="1"/>
  <c r="AA26" i="1"/>
  <c r="AF26" i="1"/>
  <c r="AG26" i="1"/>
  <c r="Z26" i="1"/>
  <c r="K38" i="1"/>
  <c r="O38" i="1" s="1"/>
  <c r="M38" i="1"/>
  <c r="AD38" i="1" s="1"/>
  <c r="L38" i="1"/>
  <c r="Y38" i="1"/>
  <c r="AA38" i="1"/>
  <c r="AF38" i="1"/>
  <c r="AG38" i="1"/>
  <c r="Z38" i="1"/>
  <c r="AG87" i="1"/>
  <c r="AF87" i="1"/>
  <c r="M87" i="1"/>
  <c r="L87" i="1"/>
  <c r="AA87" i="1"/>
  <c r="Z87" i="1"/>
  <c r="Y87" i="1"/>
  <c r="K87" i="1"/>
  <c r="O87" i="1" s="1"/>
  <c r="K88" i="1"/>
  <c r="P88" i="1"/>
  <c r="M88" i="1"/>
  <c r="L88" i="1"/>
  <c r="AB88" i="1" s="1"/>
  <c r="Y88" i="1"/>
  <c r="Z88" i="1"/>
  <c r="AA88" i="1"/>
  <c r="AF88" i="1"/>
  <c r="AG88" i="1"/>
  <c r="AG86" i="1"/>
  <c r="AF86" i="1"/>
  <c r="M86" i="1"/>
  <c r="L86" i="1"/>
  <c r="AA86" i="1"/>
  <c r="Z86" i="1"/>
  <c r="Y86" i="1"/>
  <c r="K86" i="1"/>
  <c r="O86" i="1"/>
  <c r="AG81" i="1"/>
  <c r="AF81" i="1"/>
  <c r="M81" i="1"/>
  <c r="L81" i="1"/>
  <c r="N81" i="1" s="1"/>
  <c r="AA81" i="1"/>
  <c r="Z81" i="1"/>
  <c r="Y81" i="1"/>
  <c r="K81" i="1"/>
  <c r="K72" i="1"/>
  <c r="M72" i="1"/>
  <c r="L72" i="1"/>
  <c r="N72" i="1" s="1"/>
  <c r="T72" i="1" s="1"/>
  <c r="Y72" i="1"/>
  <c r="AA72" i="1"/>
  <c r="AF72" i="1"/>
  <c r="AG72" i="1"/>
  <c r="K71" i="1"/>
  <c r="M71" i="1"/>
  <c r="L71" i="1"/>
  <c r="Y71" i="1"/>
  <c r="AA71" i="1"/>
  <c r="AF71" i="1"/>
  <c r="AG71" i="1"/>
  <c r="K70" i="1"/>
  <c r="M70" i="1"/>
  <c r="L70" i="1"/>
  <c r="Y70" i="1"/>
  <c r="AA70" i="1"/>
  <c r="AF70" i="1"/>
  <c r="AG70" i="1"/>
  <c r="Z72" i="1"/>
  <c r="Z71" i="1"/>
  <c r="Z70" i="1"/>
  <c r="K69" i="1"/>
  <c r="M69" i="1"/>
  <c r="L69" i="1"/>
  <c r="Y69" i="1"/>
  <c r="AA69" i="1"/>
  <c r="AF69" i="1"/>
  <c r="AG69" i="1"/>
  <c r="Z69" i="1"/>
  <c r="K50" i="1"/>
  <c r="M50" i="1"/>
  <c r="L50" i="1"/>
  <c r="Y50" i="1"/>
  <c r="AA50" i="1"/>
  <c r="AF50" i="1"/>
  <c r="AG50" i="1"/>
  <c r="Z50" i="1"/>
  <c r="AG90" i="1"/>
  <c r="AF90" i="1"/>
  <c r="M90" i="1"/>
  <c r="L90" i="1"/>
  <c r="N90" i="1" s="1"/>
  <c r="AA90" i="1"/>
  <c r="Z90" i="1"/>
  <c r="Y90" i="1"/>
  <c r="K90" i="1"/>
  <c r="K100" i="1"/>
  <c r="O100" i="1" s="1"/>
  <c r="M100" i="1"/>
  <c r="L100" i="1"/>
  <c r="Y100" i="1"/>
  <c r="AA100" i="1"/>
  <c r="AF100" i="1"/>
  <c r="AG100" i="1"/>
  <c r="Z100" i="1"/>
  <c r="K79" i="1"/>
  <c r="M79" i="1"/>
  <c r="L79" i="1"/>
  <c r="N79" i="1" s="1"/>
  <c r="AF79" i="1"/>
  <c r="AG79" i="1"/>
  <c r="K78" i="1"/>
  <c r="V78" i="1"/>
  <c r="AF78" i="1"/>
  <c r="AG78" i="1"/>
  <c r="K75" i="1"/>
  <c r="M75" i="1"/>
  <c r="L75" i="1"/>
  <c r="Y75" i="1"/>
  <c r="AA75" i="1"/>
  <c r="AF75" i="1"/>
  <c r="AG75" i="1"/>
  <c r="Z75" i="1"/>
  <c r="K74" i="1"/>
  <c r="O74" i="1" s="1"/>
  <c r="V74" i="1"/>
  <c r="M74" i="1"/>
  <c r="L74" i="1"/>
  <c r="Y74" i="1"/>
  <c r="AA74" i="1"/>
  <c r="AF74" i="1"/>
  <c r="AG74" i="1"/>
  <c r="Z74" i="1"/>
  <c r="K73" i="1"/>
  <c r="M73" i="1"/>
  <c r="AD73" i="1" s="1"/>
  <c r="L73" i="1"/>
  <c r="Y73" i="1"/>
  <c r="AA73" i="1"/>
  <c r="AF73" i="1"/>
  <c r="AG73" i="1"/>
  <c r="Z73" i="1"/>
  <c r="K102" i="1"/>
  <c r="M102" i="1"/>
  <c r="L102" i="1"/>
  <c r="Y102" i="1"/>
  <c r="AA102" i="1"/>
  <c r="AF102" i="1"/>
  <c r="AG102" i="1"/>
  <c r="Z102" i="1"/>
  <c r="K103" i="1"/>
  <c r="O103" i="1" s="1"/>
  <c r="M103" i="1"/>
  <c r="L103" i="1"/>
  <c r="Y103" i="1"/>
  <c r="AA103" i="1"/>
  <c r="AF103" i="1"/>
  <c r="AG103" i="1"/>
  <c r="Z103" i="1"/>
  <c r="AG104" i="1"/>
  <c r="AF104" i="1"/>
  <c r="M104" i="1"/>
  <c r="L104" i="1"/>
  <c r="AA104" i="1"/>
  <c r="Z104" i="1"/>
  <c r="Y104" i="1"/>
  <c r="K104" i="1"/>
  <c r="O104" i="1"/>
  <c r="AG114" i="1"/>
  <c r="AF114" i="1"/>
  <c r="M114" i="1"/>
  <c r="N114" i="1" s="1"/>
  <c r="L114" i="1"/>
  <c r="AC114" i="1" s="1"/>
  <c r="AA114" i="1"/>
  <c r="Z114" i="1"/>
  <c r="Y114" i="1"/>
  <c r="K114" i="1"/>
  <c r="AG54" i="1"/>
  <c r="AF54" i="1"/>
  <c r="M54" i="1"/>
  <c r="L54" i="1"/>
  <c r="AA54" i="1"/>
  <c r="Z54" i="1"/>
  <c r="Y54" i="1"/>
  <c r="K54" i="1"/>
  <c r="P54" i="1" s="1"/>
  <c r="AG57" i="1"/>
  <c r="AF57" i="1"/>
  <c r="M57" i="1"/>
  <c r="L57" i="1"/>
  <c r="AA57" i="1"/>
  <c r="Z57" i="1"/>
  <c r="Y57" i="1"/>
  <c r="K57" i="1"/>
  <c r="V57" i="1" s="1"/>
  <c r="K55" i="1"/>
  <c r="M55" i="1"/>
  <c r="L55" i="1"/>
  <c r="Y55" i="1"/>
  <c r="AA55" i="1"/>
  <c r="AF55" i="1"/>
  <c r="AG55" i="1"/>
  <c r="Z55" i="1"/>
  <c r="K56" i="1"/>
  <c r="V56" i="1" s="1"/>
  <c r="M56" i="1"/>
  <c r="L56" i="1"/>
  <c r="Y56" i="1"/>
  <c r="AA56" i="1"/>
  <c r="AF56" i="1"/>
  <c r="AG56" i="1"/>
  <c r="Z56" i="1"/>
  <c r="K133" i="1"/>
  <c r="M133" i="1"/>
  <c r="L133" i="1"/>
  <c r="Y133" i="1"/>
  <c r="Z133" i="1"/>
  <c r="AA133" i="1"/>
  <c r="AF133" i="1"/>
  <c r="AG133" i="1"/>
  <c r="AG119" i="1"/>
  <c r="AF119" i="1"/>
  <c r="M119" i="1"/>
  <c r="L119" i="1"/>
  <c r="AA119" i="1"/>
  <c r="Z119" i="1"/>
  <c r="Y119" i="1"/>
  <c r="K119" i="1"/>
  <c r="AG139" i="1"/>
  <c r="AF139" i="1"/>
  <c r="M139" i="1"/>
  <c r="L139" i="1"/>
  <c r="AA139" i="1"/>
  <c r="Z139" i="1"/>
  <c r="Y139" i="1"/>
  <c r="K139" i="1"/>
  <c r="AG138" i="1"/>
  <c r="AF138" i="1"/>
  <c r="M138" i="1"/>
  <c r="L138" i="1"/>
  <c r="AA138" i="1"/>
  <c r="Z138" i="1"/>
  <c r="Y138" i="1"/>
  <c r="K138" i="1"/>
  <c r="K132" i="1"/>
  <c r="M132" i="1"/>
  <c r="L132" i="1"/>
  <c r="Y132" i="1"/>
  <c r="Z132" i="1"/>
  <c r="AA132" i="1"/>
  <c r="AF132" i="1"/>
  <c r="AG132" i="1"/>
  <c r="AG150" i="1"/>
  <c r="AF150" i="1"/>
  <c r="M150" i="1"/>
  <c r="L150" i="1"/>
  <c r="AA150" i="1"/>
  <c r="Z150" i="1"/>
  <c r="Y150" i="1"/>
  <c r="K150" i="1"/>
  <c r="P150" i="1" s="1"/>
  <c r="AF164" i="1"/>
  <c r="AG164" i="1"/>
  <c r="Z164" i="1"/>
  <c r="AA164" i="1"/>
  <c r="M164" i="1"/>
  <c r="L164" i="1"/>
  <c r="K164" i="1"/>
  <c r="Y164" i="1"/>
  <c r="K153" i="1"/>
  <c r="M153" i="1"/>
  <c r="L153" i="1"/>
  <c r="Y153" i="1"/>
  <c r="Z153" i="1"/>
  <c r="AA153" i="1"/>
  <c r="K154" i="1"/>
  <c r="V154" i="1"/>
  <c r="M154" i="1"/>
  <c r="L154" i="1"/>
  <c r="AB154" i="1" s="1"/>
  <c r="Y154" i="1"/>
  <c r="Z154" i="1"/>
  <c r="AA154" i="1"/>
  <c r="AF154" i="1"/>
  <c r="AG154" i="1"/>
  <c r="AF239" i="1"/>
  <c r="AG239" i="1"/>
  <c r="AF240" i="1"/>
  <c r="AG240" i="1"/>
  <c r="Y239" i="1"/>
  <c r="Z239" i="1"/>
  <c r="AA239" i="1"/>
  <c r="M239" i="1"/>
  <c r="L239" i="1"/>
  <c r="Y240" i="1"/>
  <c r="Z240" i="1"/>
  <c r="AA240" i="1"/>
  <c r="M240" i="1"/>
  <c r="N240" i="1" s="1"/>
  <c r="L240" i="1"/>
  <c r="K240" i="1"/>
  <c r="K239" i="1"/>
  <c r="V239" i="1"/>
  <c r="AF44" i="1"/>
  <c r="AG44" i="1"/>
  <c r="AF41" i="1"/>
  <c r="AG41" i="1"/>
  <c r="AF34" i="1"/>
  <c r="AG34" i="1"/>
  <c r="AF35" i="1"/>
  <c r="AG35" i="1"/>
  <c r="AF39" i="1"/>
  <c r="AG39" i="1"/>
  <c r="AF40" i="1"/>
  <c r="AG40" i="1"/>
  <c r="AF36" i="1"/>
  <c r="AG36" i="1"/>
  <c r="AF37" i="1"/>
  <c r="AG37" i="1"/>
  <c r="AF27" i="1"/>
  <c r="AG27" i="1"/>
  <c r="AF25" i="1"/>
  <c r="AG25" i="1"/>
  <c r="AF24" i="1"/>
  <c r="AG24" i="1"/>
  <c r="AF23" i="1"/>
  <c r="AG23" i="1"/>
  <c r="AF22" i="1"/>
  <c r="AG22" i="1"/>
  <c r="AF28" i="1"/>
  <c r="AG28" i="1"/>
  <c r="AF21" i="1"/>
  <c r="AG21" i="1"/>
  <c r="AF20" i="1"/>
  <c r="AG20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5" i="1"/>
  <c r="AG15" i="1"/>
  <c r="AF17" i="1"/>
  <c r="AG17" i="1"/>
  <c r="AF18" i="1"/>
  <c r="AG18" i="1"/>
  <c r="AF33" i="1"/>
  <c r="AG33" i="1"/>
  <c r="AF32" i="1"/>
  <c r="AG32" i="1"/>
  <c r="AF31" i="1"/>
  <c r="AG31" i="1"/>
  <c r="AF30" i="1"/>
  <c r="AG30" i="1"/>
  <c r="AF29" i="1"/>
  <c r="AG29" i="1"/>
  <c r="AF48" i="1"/>
  <c r="AG48" i="1"/>
  <c r="AF49" i="1"/>
  <c r="AG49" i="1"/>
  <c r="AF80" i="1"/>
  <c r="AG80" i="1"/>
  <c r="AF82" i="1"/>
  <c r="AG82" i="1"/>
  <c r="AF83" i="1"/>
  <c r="AG83" i="1"/>
  <c r="AF84" i="1"/>
  <c r="AG84" i="1"/>
  <c r="AF68" i="1"/>
  <c r="AG68" i="1"/>
  <c r="AF77" i="1"/>
  <c r="AG77" i="1"/>
  <c r="AF85" i="1"/>
  <c r="AG85" i="1"/>
  <c r="AF91" i="1"/>
  <c r="AG91" i="1"/>
  <c r="AF92" i="1"/>
  <c r="AG92" i="1"/>
  <c r="AF93" i="1"/>
  <c r="AG93" i="1"/>
  <c r="AF94" i="1"/>
  <c r="AG94" i="1"/>
  <c r="AF95" i="1"/>
  <c r="AG95" i="1"/>
  <c r="AF96" i="1"/>
  <c r="AG96" i="1"/>
  <c r="AF97" i="1"/>
  <c r="AG97" i="1"/>
  <c r="AF98" i="1"/>
  <c r="AG98" i="1"/>
  <c r="AF99" i="1"/>
  <c r="AG99" i="1"/>
  <c r="AF101" i="1"/>
  <c r="AG101" i="1"/>
  <c r="AF105" i="1"/>
  <c r="AG105" i="1"/>
  <c r="AF108" i="1"/>
  <c r="AG108" i="1"/>
  <c r="AF110" i="1"/>
  <c r="AG110" i="1"/>
  <c r="AF120" i="1"/>
  <c r="AG120" i="1"/>
  <c r="AF127" i="1"/>
  <c r="AG127" i="1"/>
  <c r="AF128" i="1"/>
  <c r="AG128" i="1"/>
  <c r="AF129" i="1"/>
  <c r="AG129" i="1"/>
  <c r="AF130" i="1"/>
  <c r="AG130" i="1"/>
  <c r="AF121" i="1"/>
  <c r="AG121" i="1"/>
  <c r="AF122" i="1"/>
  <c r="AG122" i="1"/>
  <c r="AF123" i="1"/>
  <c r="AG123" i="1"/>
  <c r="AF125" i="1"/>
  <c r="AG125" i="1"/>
  <c r="AF58" i="1"/>
  <c r="AG58" i="1"/>
  <c r="AF52" i="1"/>
  <c r="AG52" i="1"/>
  <c r="AF53" i="1"/>
  <c r="AG53" i="1"/>
  <c r="AF142" i="1"/>
  <c r="AG142" i="1"/>
  <c r="AF143" i="1"/>
  <c r="AG143" i="1"/>
  <c r="AF146" i="1"/>
  <c r="AG146" i="1"/>
  <c r="AF134" i="1"/>
  <c r="AG134" i="1"/>
  <c r="AF136" i="1"/>
  <c r="AG136" i="1"/>
  <c r="AF137" i="1"/>
  <c r="AG137" i="1"/>
  <c r="AF135" i="1"/>
  <c r="AG135" i="1"/>
  <c r="AF61" i="1"/>
  <c r="AG61" i="1"/>
  <c r="AF62" i="1"/>
  <c r="AG62" i="1"/>
  <c r="AF148" i="1"/>
  <c r="AG148" i="1"/>
  <c r="AF149" i="1"/>
  <c r="AG149" i="1"/>
  <c r="AF157" i="1"/>
  <c r="AG157" i="1"/>
  <c r="AF158" i="1"/>
  <c r="AG158" i="1"/>
  <c r="AF159" i="1"/>
  <c r="AG159" i="1"/>
  <c r="AF160" i="1"/>
  <c r="AG160" i="1"/>
  <c r="AF161" i="1"/>
  <c r="AG161" i="1"/>
  <c r="AF163" i="1"/>
  <c r="AG163" i="1"/>
  <c r="AF165" i="1"/>
  <c r="AG165" i="1"/>
  <c r="AF166" i="1"/>
  <c r="AG166" i="1"/>
  <c r="AF167" i="1"/>
  <c r="AG167" i="1"/>
  <c r="AF168" i="1"/>
  <c r="AG168" i="1"/>
  <c r="AF169" i="1"/>
  <c r="AG169" i="1"/>
  <c r="AF170" i="1"/>
  <c r="AG170" i="1"/>
  <c r="AF171" i="1"/>
  <c r="AG171" i="1"/>
  <c r="AF172" i="1"/>
  <c r="AG172" i="1"/>
  <c r="AF173" i="1"/>
  <c r="AG173" i="1"/>
  <c r="AF174" i="1"/>
  <c r="AG174" i="1"/>
  <c r="AF176" i="1"/>
  <c r="AG176" i="1"/>
  <c r="AF177" i="1"/>
  <c r="AG177" i="1"/>
  <c r="AF178" i="1"/>
  <c r="AG178" i="1"/>
  <c r="AF179" i="1"/>
  <c r="AG179" i="1"/>
  <c r="AF180" i="1"/>
  <c r="AG180" i="1"/>
  <c r="AF181" i="1"/>
  <c r="AG181" i="1"/>
  <c r="AF182" i="1"/>
  <c r="AG182" i="1"/>
  <c r="AF183" i="1"/>
  <c r="AG183" i="1"/>
  <c r="AF184" i="1"/>
  <c r="AG184" i="1"/>
  <c r="AF186" i="1"/>
  <c r="AG186" i="1"/>
  <c r="AF187" i="1"/>
  <c r="AG187" i="1"/>
  <c r="AF188" i="1"/>
  <c r="AG188" i="1"/>
  <c r="AF189" i="1"/>
  <c r="AG189" i="1"/>
  <c r="AF190" i="1"/>
  <c r="AG190" i="1"/>
  <c r="AF191" i="1"/>
  <c r="AG191" i="1"/>
  <c r="AF196" i="1"/>
  <c r="AG196" i="1"/>
  <c r="AF197" i="1"/>
  <c r="AG197" i="1"/>
  <c r="AF198" i="1"/>
  <c r="AG198" i="1"/>
  <c r="AF206" i="1"/>
  <c r="AG206" i="1"/>
  <c r="AF213" i="1"/>
  <c r="AG213" i="1"/>
  <c r="AF214" i="1"/>
  <c r="AG214" i="1"/>
  <c r="AF219" i="1"/>
  <c r="AG219" i="1"/>
  <c r="AF220" i="1"/>
  <c r="AG220" i="1"/>
  <c r="AF247" i="1"/>
  <c r="AG247" i="1"/>
  <c r="AF152" i="1"/>
  <c r="AG152" i="1"/>
  <c r="AF153" i="1"/>
  <c r="AG153" i="1"/>
  <c r="AF235" i="1"/>
  <c r="AG235" i="1"/>
  <c r="AF238" i="1"/>
  <c r="AG238" i="1"/>
  <c r="AG43" i="1"/>
  <c r="AF43" i="1"/>
  <c r="K110" i="1"/>
  <c r="M110" i="1"/>
  <c r="L110" i="1"/>
  <c r="Y110" i="1"/>
  <c r="Z110" i="1"/>
  <c r="AA110" i="1"/>
  <c r="K105" i="1"/>
  <c r="M105" i="1"/>
  <c r="N105" i="1" s="1"/>
  <c r="R105" i="1" s="1"/>
  <c r="L105" i="1"/>
  <c r="Y105" i="1"/>
  <c r="AA105" i="1"/>
  <c r="Z105" i="1"/>
  <c r="K188" i="1"/>
  <c r="V188" i="1" s="1"/>
  <c r="M188" i="1"/>
  <c r="L188" i="1"/>
  <c r="Y188" i="1"/>
  <c r="Z188" i="1"/>
  <c r="AA188" i="1"/>
  <c r="K99" i="1"/>
  <c r="M99" i="1"/>
  <c r="AD99" i="1" s="1"/>
  <c r="L99" i="1"/>
  <c r="Y99" i="1"/>
  <c r="AA99" i="1"/>
  <c r="K98" i="1"/>
  <c r="M98" i="1"/>
  <c r="L98" i="1"/>
  <c r="AD98" i="1" s="1"/>
  <c r="Y98" i="1"/>
  <c r="AA98" i="1"/>
  <c r="K97" i="1"/>
  <c r="O97" i="1" s="1"/>
  <c r="P97" i="1"/>
  <c r="M97" i="1"/>
  <c r="L97" i="1"/>
  <c r="Y97" i="1"/>
  <c r="AA97" i="1"/>
  <c r="K96" i="1"/>
  <c r="M96" i="1"/>
  <c r="N96" i="1" s="1"/>
  <c r="S96" i="1" s="1"/>
  <c r="L96" i="1"/>
  <c r="Y96" i="1"/>
  <c r="AA96" i="1"/>
  <c r="K95" i="1"/>
  <c r="M95" i="1"/>
  <c r="L95" i="1"/>
  <c r="Y95" i="1"/>
  <c r="AA95" i="1"/>
  <c r="K94" i="1"/>
  <c r="M94" i="1"/>
  <c r="L94" i="1"/>
  <c r="Y94" i="1"/>
  <c r="AA94" i="1"/>
  <c r="K93" i="1"/>
  <c r="M93" i="1"/>
  <c r="L93" i="1"/>
  <c r="AB93" i="1" s="1"/>
  <c r="Y93" i="1"/>
  <c r="AA93" i="1"/>
  <c r="K92" i="1"/>
  <c r="M92" i="1"/>
  <c r="L92" i="1"/>
  <c r="Y92" i="1"/>
  <c r="AA92" i="1"/>
  <c r="K91" i="1"/>
  <c r="O91" i="1" s="1"/>
  <c r="M91" i="1"/>
  <c r="L91" i="1"/>
  <c r="Y91" i="1"/>
  <c r="AA91" i="1"/>
  <c r="Z99" i="1"/>
  <c r="Z98" i="1"/>
  <c r="Z97" i="1"/>
  <c r="Z96" i="1"/>
  <c r="Z95" i="1"/>
  <c r="Z94" i="1"/>
  <c r="Z93" i="1"/>
  <c r="Z92" i="1"/>
  <c r="Z91" i="1"/>
  <c r="AA142" i="1"/>
  <c r="Z142" i="1"/>
  <c r="Y142" i="1"/>
  <c r="L142" i="1"/>
  <c r="M142" i="1"/>
  <c r="K142" i="1"/>
  <c r="K191" i="1"/>
  <c r="M191" i="1"/>
  <c r="L191" i="1"/>
  <c r="N191" i="1" s="1"/>
  <c r="Y191" i="1"/>
  <c r="AA191" i="1"/>
  <c r="Z191" i="1"/>
  <c r="K198" i="1"/>
  <c r="M198" i="1"/>
  <c r="L198" i="1"/>
  <c r="Y198" i="1"/>
  <c r="AA198" i="1"/>
  <c r="Z198" i="1"/>
  <c r="K135" i="1"/>
  <c r="V135" i="1" s="1"/>
  <c r="M135" i="1"/>
  <c r="L135" i="1"/>
  <c r="AA135" i="1"/>
  <c r="Y135" i="1"/>
  <c r="Z135" i="1"/>
  <c r="K130" i="1"/>
  <c r="V130" i="1" s="1"/>
  <c r="M130" i="1"/>
  <c r="L130" i="1"/>
  <c r="AB130" i="1" s="1"/>
  <c r="AA130" i="1"/>
  <c r="Y130" i="1"/>
  <c r="K129" i="1"/>
  <c r="M129" i="1"/>
  <c r="AB129" i="1" s="1"/>
  <c r="L129" i="1"/>
  <c r="AA129" i="1"/>
  <c r="Y129" i="1"/>
  <c r="K128" i="1"/>
  <c r="O128" i="1" s="1"/>
  <c r="M128" i="1"/>
  <c r="L128" i="1"/>
  <c r="AA128" i="1"/>
  <c r="Y128" i="1"/>
  <c r="K127" i="1"/>
  <c r="M127" i="1"/>
  <c r="L127" i="1"/>
  <c r="AA127" i="1"/>
  <c r="Y127" i="1"/>
  <c r="Z130" i="1"/>
  <c r="Z129" i="1"/>
  <c r="Z128" i="1"/>
  <c r="Z127" i="1"/>
  <c r="AA11" i="1"/>
  <c r="K11" i="1"/>
  <c r="M11" i="1"/>
  <c r="AD11" i="1" s="1"/>
  <c r="L11" i="1"/>
  <c r="Y11" i="1"/>
  <c r="Z11" i="1"/>
  <c r="M44" i="1"/>
  <c r="L44" i="1"/>
  <c r="M41" i="1"/>
  <c r="L41" i="1"/>
  <c r="M34" i="1"/>
  <c r="N34" i="1" s="1"/>
  <c r="W34" i="1" s="1"/>
  <c r="L34" i="1"/>
  <c r="M35" i="1"/>
  <c r="L35" i="1"/>
  <c r="K35" i="1"/>
  <c r="M39" i="1"/>
  <c r="L39" i="1"/>
  <c r="N39" i="1" s="1"/>
  <c r="W39" i="1" s="1"/>
  <c r="K39" i="1"/>
  <c r="O39" i="1" s="1"/>
  <c r="M40" i="1"/>
  <c r="AB40" i="1" s="1"/>
  <c r="L40" i="1"/>
  <c r="M36" i="1"/>
  <c r="L36" i="1"/>
  <c r="M37" i="1"/>
  <c r="L37" i="1"/>
  <c r="M27" i="1"/>
  <c r="L27" i="1"/>
  <c r="M25" i="1"/>
  <c r="L25" i="1"/>
  <c r="M24" i="1"/>
  <c r="L24" i="1"/>
  <c r="AD24" i="1" s="1"/>
  <c r="K24" i="1"/>
  <c r="M23" i="1"/>
  <c r="L23" i="1"/>
  <c r="AD23" i="1" s="1"/>
  <c r="M22" i="1"/>
  <c r="L22" i="1"/>
  <c r="AC22" i="1" s="1"/>
  <c r="K22" i="1"/>
  <c r="V22" i="1"/>
  <c r="M28" i="1"/>
  <c r="L28" i="1"/>
  <c r="AC28" i="1" s="1"/>
  <c r="M21" i="1"/>
  <c r="L21" i="1"/>
  <c r="N21" i="1" s="1"/>
  <c r="M20" i="1"/>
  <c r="L20" i="1"/>
  <c r="AC20" i="1" s="1"/>
  <c r="M8" i="1"/>
  <c r="L8" i="1"/>
  <c r="M9" i="1"/>
  <c r="L9" i="1"/>
  <c r="AD9" i="1" s="1"/>
  <c r="M10" i="1"/>
  <c r="L10" i="1"/>
  <c r="AB10" i="1" s="1"/>
  <c r="K10" i="1"/>
  <c r="M12" i="1"/>
  <c r="L12" i="1"/>
  <c r="M13" i="1"/>
  <c r="L13" i="1"/>
  <c r="M15" i="1"/>
  <c r="L15" i="1"/>
  <c r="K15" i="1"/>
  <c r="O15" i="1" s="1"/>
  <c r="M17" i="1"/>
  <c r="L17" i="1"/>
  <c r="M18" i="1"/>
  <c r="L18" i="1"/>
  <c r="M33" i="1"/>
  <c r="L33" i="1"/>
  <c r="K33" i="1"/>
  <c r="M32" i="1"/>
  <c r="L32" i="1"/>
  <c r="M31" i="1"/>
  <c r="AB31" i="1" s="1"/>
  <c r="L31" i="1"/>
  <c r="M30" i="1"/>
  <c r="L30" i="1"/>
  <c r="M29" i="1"/>
  <c r="N29" i="1" s="1"/>
  <c r="W29" i="1" s="1"/>
  <c r="L29" i="1"/>
  <c r="M48" i="1"/>
  <c r="L48" i="1"/>
  <c r="M49" i="1"/>
  <c r="L49" i="1"/>
  <c r="M80" i="1"/>
  <c r="L80" i="1"/>
  <c r="M82" i="1"/>
  <c r="L82" i="1"/>
  <c r="M83" i="1"/>
  <c r="L83" i="1"/>
  <c r="N83" i="1" s="1"/>
  <c r="S83" i="1" s="1"/>
  <c r="M84" i="1"/>
  <c r="AD84" i="1" s="1"/>
  <c r="L84" i="1"/>
  <c r="M68" i="1"/>
  <c r="L68" i="1"/>
  <c r="M77" i="1"/>
  <c r="L77" i="1"/>
  <c r="M85" i="1"/>
  <c r="L85" i="1"/>
  <c r="M101" i="1"/>
  <c r="AD101" i="1" s="1"/>
  <c r="L101" i="1"/>
  <c r="M108" i="1"/>
  <c r="L108" i="1"/>
  <c r="M120" i="1"/>
  <c r="L120" i="1"/>
  <c r="M121" i="1"/>
  <c r="L121" i="1"/>
  <c r="AB121" i="1" s="1"/>
  <c r="M122" i="1"/>
  <c r="AB122" i="1" s="1"/>
  <c r="L122" i="1"/>
  <c r="M123" i="1"/>
  <c r="L123" i="1"/>
  <c r="M125" i="1"/>
  <c r="AD125" i="1" s="1"/>
  <c r="L125" i="1"/>
  <c r="M58" i="1"/>
  <c r="L58" i="1"/>
  <c r="M52" i="1"/>
  <c r="AB52" i="1" s="1"/>
  <c r="L52" i="1"/>
  <c r="K52" i="1"/>
  <c r="M53" i="1"/>
  <c r="L53" i="1"/>
  <c r="M143" i="1"/>
  <c r="L143" i="1"/>
  <c r="M146" i="1"/>
  <c r="L146" i="1"/>
  <c r="M134" i="1"/>
  <c r="L134" i="1"/>
  <c r="M136" i="1"/>
  <c r="L136" i="1"/>
  <c r="N136" i="1" s="1"/>
  <c r="M137" i="1"/>
  <c r="L137" i="1"/>
  <c r="M61" i="1"/>
  <c r="L61" i="1"/>
  <c r="M62" i="1"/>
  <c r="L62" i="1"/>
  <c r="M148" i="1"/>
  <c r="L148" i="1"/>
  <c r="AC148" i="1" s="1"/>
  <c r="M149" i="1"/>
  <c r="L149" i="1"/>
  <c r="M157" i="1"/>
  <c r="L157" i="1"/>
  <c r="N157" i="1" s="1"/>
  <c r="M158" i="1"/>
  <c r="L158" i="1"/>
  <c r="M159" i="1"/>
  <c r="L159" i="1"/>
  <c r="AB159" i="1" s="1"/>
  <c r="M160" i="1"/>
  <c r="L160" i="1"/>
  <c r="AD160" i="1" s="1"/>
  <c r="M161" i="1"/>
  <c r="L161" i="1"/>
  <c r="M163" i="1"/>
  <c r="L163" i="1"/>
  <c r="M165" i="1"/>
  <c r="L165" i="1"/>
  <c r="N165" i="1" s="1"/>
  <c r="M166" i="1"/>
  <c r="L166" i="1"/>
  <c r="M167" i="1"/>
  <c r="L167" i="1"/>
  <c r="M168" i="1"/>
  <c r="L168" i="1"/>
  <c r="M169" i="1"/>
  <c r="L169" i="1"/>
  <c r="N169" i="1" s="1"/>
  <c r="R169" i="1" s="1"/>
  <c r="M170" i="1"/>
  <c r="L170" i="1"/>
  <c r="M171" i="1"/>
  <c r="L171" i="1"/>
  <c r="AD171" i="1" s="1"/>
  <c r="M172" i="1"/>
  <c r="L172" i="1"/>
  <c r="N172" i="1" s="1"/>
  <c r="W172" i="1" s="1"/>
  <c r="M173" i="1"/>
  <c r="L173" i="1"/>
  <c r="AB173" i="1" s="1"/>
  <c r="M174" i="1"/>
  <c r="L174" i="1"/>
  <c r="M176" i="1"/>
  <c r="L176" i="1"/>
  <c r="M177" i="1"/>
  <c r="L177" i="1"/>
  <c r="N177" i="1" s="1"/>
  <c r="M178" i="1"/>
  <c r="L178" i="1"/>
  <c r="AC178" i="1" s="1"/>
  <c r="M179" i="1"/>
  <c r="L179" i="1"/>
  <c r="M180" i="1"/>
  <c r="L180" i="1"/>
  <c r="M181" i="1"/>
  <c r="L181" i="1"/>
  <c r="M182" i="1"/>
  <c r="L182" i="1"/>
  <c r="AD182" i="1" s="1"/>
  <c r="M183" i="1"/>
  <c r="L183" i="1"/>
  <c r="M184" i="1"/>
  <c r="L184" i="1"/>
  <c r="M186" i="1"/>
  <c r="L186" i="1"/>
  <c r="M187" i="1"/>
  <c r="L187" i="1"/>
  <c r="AC187" i="1" s="1"/>
  <c r="M189" i="1"/>
  <c r="L189" i="1"/>
  <c r="M190" i="1"/>
  <c r="L190" i="1"/>
  <c r="AC190" i="1" s="1"/>
  <c r="M196" i="1"/>
  <c r="L196" i="1"/>
  <c r="M197" i="1"/>
  <c r="L197" i="1"/>
  <c r="AD197" i="1" s="1"/>
  <c r="M206" i="1"/>
  <c r="L206" i="1"/>
  <c r="M213" i="1"/>
  <c r="L213" i="1"/>
  <c r="M214" i="1"/>
  <c r="L214" i="1"/>
  <c r="M219" i="1"/>
  <c r="L219" i="1"/>
  <c r="AD219" i="1" s="1"/>
  <c r="K219" i="1"/>
  <c r="M220" i="1"/>
  <c r="L220" i="1"/>
  <c r="M247" i="1"/>
  <c r="AD247" i="1" s="1"/>
  <c r="L247" i="1"/>
  <c r="M152" i="1"/>
  <c r="L152" i="1"/>
  <c r="N152" i="1" s="1"/>
  <c r="M235" i="1"/>
  <c r="AD235" i="1" s="1"/>
  <c r="L235" i="1"/>
  <c r="M238" i="1"/>
  <c r="L238" i="1"/>
  <c r="AA101" i="1"/>
  <c r="K101" i="1"/>
  <c r="Y101" i="1"/>
  <c r="Z101" i="1"/>
  <c r="K43" i="1"/>
  <c r="M43" i="1"/>
  <c r="L43" i="1"/>
  <c r="N43" i="1" s="1"/>
  <c r="K44" i="1"/>
  <c r="K41" i="1"/>
  <c r="P41" i="1" s="1"/>
  <c r="K34" i="1"/>
  <c r="K40" i="1"/>
  <c r="K36" i="1"/>
  <c r="V36" i="1" s="1"/>
  <c r="K37" i="1"/>
  <c r="P37" i="1" s="1"/>
  <c r="K27" i="1"/>
  <c r="O27" i="1" s="1"/>
  <c r="K25" i="1"/>
  <c r="K23" i="1"/>
  <c r="K28" i="1"/>
  <c r="K21" i="1"/>
  <c r="K20" i="1"/>
  <c r="K8" i="1"/>
  <c r="O8" i="1" s="1"/>
  <c r="K9" i="1"/>
  <c r="K12" i="1"/>
  <c r="V12" i="1" s="1"/>
  <c r="K13" i="1"/>
  <c r="K17" i="1"/>
  <c r="K18" i="1"/>
  <c r="K32" i="1"/>
  <c r="K31" i="1"/>
  <c r="K30" i="1"/>
  <c r="K29" i="1"/>
  <c r="K48" i="1"/>
  <c r="K49" i="1"/>
  <c r="K80" i="1"/>
  <c r="K82" i="1"/>
  <c r="P82" i="1" s="1"/>
  <c r="K83" i="1"/>
  <c r="K84" i="1"/>
  <c r="V84" i="1" s="1"/>
  <c r="K68" i="1"/>
  <c r="V68" i="1" s="1"/>
  <c r="K77" i="1"/>
  <c r="K85" i="1"/>
  <c r="O85" i="1"/>
  <c r="Q85" i="1" s="1"/>
  <c r="K108" i="1"/>
  <c r="X108" i="1" s="1"/>
  <c r="K120" i="1"/>
  <c r="K121" i="1"/>
  <c r="K122" i="1"/>
  <c r="K123" i="1"/>
  <c r="V123" i="1" s="1"/>
  <c r="K125" i="1"/>
  <c r="K58" i="1"/>
  <c r="K53" i="1"/>
  <c r="K143" i="1"/>
  <c r="K146" i="1"/>
  <c r="V146" i="1" s="1"/>
  <c r="K134" i="1"/>
  <c r="K136" i="1"/>
  <c r="K137" i="1"/>
  <c r="V137" i="1" s="1"/>
  <c r="K61" i="1"/>
  <c r="K62" i="1"/>
  <c r="K148" i="1"/>
  <c r="K149" i="1"/>
  <c r="K157" i="1"/>
  <c r="K158" i="1"/>
  <c r="K159" i="1"/>
  <c r="K160" i="1"/>
  <c r="K161" i="1"/>
  <c r="K163" i="1"/>
  <c r="K165" i="1"/>
  <c r="K166" i="1"/>
  <c r="K167" i="1"/>
  <c r="K168" i="1"/>
  <c r="K169" i="1"/>
  <c r="K170" i="1"/>
  <c r="K171" i="1"/>
  <c r="K172" i="1"/>
  <c r="K173" i="1"/>
  <c r="K174" i="1"/>
  <c r="K176" i="1"/>
  <c r="K177" i="1"/>
  <c r="K178" i="1"/>
  <c r="K179" i="1"/>
  <c r="P179" i="1" s="1"/>
  <c r="K180" i="1"/>
  <c r="K181" i="1"/>
  <c r="P181" i="1" s="1"/>
  <c r="K182" i="1"/>
  <c r="K183" i="1"/>
  <c r="P183" i="1" s="1"/>
  <c r="K184" i="1"/>
  <c r="K186" i="1"/>
  <c r="K187" i="1"/>
  <c r="K190" i="1"/>
  <c r="K196" i="1"/>
  <c r="V196" i="1" s="1"/>
  <c r="K197" i="1"/>
  <c r="K206" i="1"/>
  <c r="K213" i="1"/>
  <c r="K214" i="1"/>
  <c r="K220" i="1"/>
  <c r="K247" i="1"/>
  <c r="K152" i="1"/>
  <c r="O152" i="1" s="1"/>
  <c r="K235" i="1"/>
  <c r="V235" i="1" s="1"/>
  <c r="K238" i="1"/>
  <c r="V238" i="1" s="1"/>
  <c r="AA174" i="1"/>
  <c r="Y174" i="1"/>
  <c r="Z174" i="1"/>
  <c r="AA85" i="1"/>
  <c r="Y85" i="1"/>
  <c r="Z85" i="1"/>
  <c r="AA68" i="1"/>
  <c r="Y68" i="1"/>
  <c r="Z68" i="1"/>
  <c r="AA84" i="1"/>
  <c r="Y84" i="1"/>
  <c r="Z84" i="1"/>
  <c r="AA83" i="1"/>
  <c r="Y83" i="1"/>
  <c r="Z83" i="1"/>
  <c r="AA82" i="1"/>
  <c r="Y82" i="1"/>
  <c r="Z82" i="1"/>
  <c r="AA49" i="1"/>
  <c r="Y49" i="1"/>
  <c r="Z49" i="1"/>
  <c r="AA134" i="1"/>
  <c r="Y134" i="1"/>
  <c r="Z134" i="1"/>
  <c r="AA136" i="1"/>
  <c r="Y136" i="1"/>
  <c r="Z136" i="1"/>
  <c r="AA137" i="1"/>
  <c r="Y137" i="1"/>
  <c r="Z137" i="1"/>
  <c r="AA173" i="1"/>
  <c r="Y173" i="1"/>
  <c r="Z173" i="1"/>
  <c r="AA148" i="1"/>
  <c r="Y148" i="1"/>
  <c r="Z148" i="1"/>
  <c r="AA143" i="1"/>
  <c r="Y143" i="1"/>
  <c r="Z143" i="1"/>
  <c r="AA146" i="1"/>
  <c r="Y146" i="1"/>
  <c r="Z146" i="1"/>
  <c r="AA172" i="1"/>
  <c r="Y172" i="1"/>
  <c r="Z172" i="1"/>
  <c r="AA171" i="1"/>
  <c r="Y171" i="1"/>
  <c r="Z171" i="1"/>
  <c r="AA170" i="1"/>
  <c r="Y170" i="1"/>
  <c r="Z170" i="1"/>
  <c r="AA149" i="1"/>
  <c r="Y149" i="1"/>
  <c r="Z149" i="1"/>
  <c r="AA163" i="1"/>
  <c r="Y163" i="1"/>
  <c r="Z163" i="1"/>
  <c r="AA165" i="1"/>
  <c r="Y165" i="1"/>
  <c r="Z165" i="1"/>
  <c r="AA166" i="1"/>
  <c r="Y166" i="1"/>
  <c r="Z166" i="1"/>
  <c r="AA167" i="1"/>
  <c r="Y167" i="1"/>
  <c r="Z167" i="1"/>
  <c r="AA168" i="1"/>
  <c r="Y168" i="1"/>
  <c r="Z168" i="1"/>
  <c r="AA169" i="1"/>
  <c r="Y169" i="1"/>
  <c r="Z169" i="1"/>
  <c r="AA121" i="1"/>
  <c r="Y121" i="1"/>
  <c r="Z121" i="1"/>
  <c r="AA122" i="1"/>
  <c r="Y122" i="1"/>
  <c r="Z122" i="1"/>
  <c r="Z220" i="1"/>
  <c r="Y220" i="1"/>
  <c r="AA220" i="1"/>
  <c r="Z219" i="1"/>
  <c r="Y219" i="1"/>
  <c r="AA219" i="1"/>
  <c r="AA183" i="1"/>
  <c r="Y183" i="1"/>
  <c r="Z183" i="1"/>
  <c r="AA182" i="1"/>
  <c r="Y182" i="1"/>
  <c r="Z182" i="1"/>
  <c r="Z196" i="1"/>
  <c r="Y196" i="1"/>
  <c r="AA196" i="1"/>
  <c r="Z197" i="1"/>
  <c r="Y197" i="1"/>
  <c r="AA197" i="1"/>
  <c r="AA206" i="1"/>
  <c r="Y206" i="1"/>
  <c r="Z206" i="1"/>
  <c r="AA189" i="1"/>
  <c r="Y189" i="1"/>
  <c r="Z189" i="1"/>
  <c r="Z176" i="1"/>
  <c r="Y176" i="1"/>
  <c r="AA176" i="1"/>
  <c r="AA178" i="1"/>
  <c r="Y178" i="1"/>
  <c r="Z178" i="1"/>
  <c r="Z44" i="1"/>
  <c r="Z41" i="1"/>
  <c r="Z34" i="1"/>
  <c r="Z35" i="1"/>
  <c r="Z39" i="1"/>
  <c r="Z40" i="1"/>
  <c r="Z36" i="1"/>
  <c r="Z37" i="1"/>
  <c r="Z27" i="1"/>
  <c r="Z25" i="1"/>
  <c r="Z24" i="1"/>
  <c r="Z23" i="1"/>
  <c r="Z22" i="1"/>
  <c r="Z28" i="1"/>
  <c r="Z21" i="1"/>
  <c r="Z20" i="1"/>
  <c r="Z8" i="1"/>
  <c r="Z9" i="1"/>
  <c r="Z10" i="1"/>
  <c r="Z12" i="1"/>
  <c r="Z13" i="1"/>
  <c r="Z15" i="1"/>
  <c r="Z17" i="1"/>
  <c r="Z18" i="1"/>
  <c r="Z32" i="1"/>
  <c r="Z31" i="1"/>
  <c r="Z30" i="1"/>
  <c r="Z29" i="1"/>
  <c r="Z48" i="1"/>
  <c r="Z108" i="1"/>
  <c r="Z120" i="1"/>
  <c r="Z123" i="1"/>
  <c r="Z125" i="1"/>
  <c r="Z58" i="1"/>
  <c r="Z52" i="1"/>
  <c r="Z53" i="1"/>
  <c r="Z157" i="1"/>
  <c r="Z158" i="1"/>
  <c r="Z159" i="1"/>
  <c r="Z160" i="1"/>
  <c r="Z161" i="1"/>
  <c r="Z181" i="1"/>
  <c r="Z180" i="1"/>
  <c r="Z184" i="1"/>
  <c r="Z187" i="1"/>
  <c r="Z186" i="1"/>
  <c r="Z190" i="1"/>
  <c r="Z177" i="1"/>
  <c r="Z179" i="1"/>
  <c r="Z213" i="1"/>
  <c r="Z214" i="1"/>
  <c r="Z247" i="1"/>
  <c r="Z152" i="1"/>
  <c r="Z235" i="1"/>
  <c r="Z238" i="1"/>
  <c r="Z61" i="1"/>
  <c r="Z62" i="1"/>
  <c r="Y61" i="1"/>
  <c r="Y62" i="1"/>
  <c r="Y44" i="1"/>
  <c r="Y41" i="1"/>
  <c r="Y34" i="1"/>
  <c r="Y35" i="1"/>
  <c r="Y39" i="1"/>
  <c r="Y40" i="1"/>
  <c r="Y36" i="1"/>
  <c r="Y37" i="1"/>
  <c r="Y27" i="1"/>
  <c r="Y25" i="1"/>
  <c r="Y24" i="1"/>
  <c r="Y23" i="1"/>
  <c r="Y22" i="1"/>
  <c r="Y28" i="1"/>
  <c r="Y21" i="1"/>
  <c r="Y20" i="1"/>
  <c r="Y8" i="1"/>
  <c r="Y9" i="1"/>
  <c r="Y10" i="1"/>
  <c r="Y12" i="1"/>
  <c r="Y13" i="1"/>
  <c r="Y15" i="1"/>
  <c r="Y17" i="1"/>
  <c r="Y18" i="1"/>
  <c r="Y32" i="1"/>
  <c r="Y31" i="1"/>
  <c r="Y30" i="1"/>
  <c r="Y29" i="1"/>
  <c r="Y48" i="1"/>
  <c r="Y108" i="1"/>
  <c r="Y120" i="1"/>
  <c r="Y123" i="1"/>
  <c r="Y125" i="1"/>
  <c r="Y58" i="1"/>
  <c r="Y52" i="1"/>
  <c r="Y53" i="1"/>
  <c r="Y157" i="1"/>
  <c r="Y158" i="1"/>
  <c r="Y159" i="1"/>
  <c r="Y160" i="1"/>
  <c r="Y161" i="1"/>
  <c r="Y181" i="1"/>
  <c r="Y180" i="1"/>
  <c r="Y184" i="1"/>
  <c r="Y187" i="1"/>
  <c r="Y186" i="1"/>
  <c r="Y190" i="1"/>
  <c r="Y177" i="1"/>
  <c r="Y179" i="1"/>
  <c r="Y213" i="1"/>
  <c r="Y214" i="1"/>
  <c r="Y247" i="1"/>
  <c r="Y152" i="1"/>
  <c r="Y235" i="1"/>
  <c r="Y238" i="1"/>
  <c r="Z43" i="1"/>
  <c r="Y43" i="1"/>
  <c r="AA238" i="1"/>
  <c r="AA235" i="1"/>
  <c r="AA62" i="1"/>
  <c r="AA61" i="1"/>
  <c r="AA187" i="1"/>
  <c r="AA184" i="1"/>
  <c r="AA186" i="1"/>
  <c r="AA214" i="1"/>
  <c r="AA179" i="1"/>
  <c r="AA177" i="1"/>
  <c r="AA160" i="1"/>
  <c r="AA161" i="1"/>
  <c r="AA247" i="1"/>
  <c r="AA108" i="1"/>
  <c r="AA213" i="1"/>
  <c r="AA190" i="1"/>
  <c r="AA180" i="1"/>
  <c r="AA181" i="1"/>
  <c r="AA157" i="1"/>
  <c r="AA123" i="1"/>
  <c r="AA120" i="1"/>
  <c r="AA41" i="1"/>
  <c r="AA34" i="1"/>
  <c r="AA35" i="1"/>
  <c r="AA39" i="1"/>
  <c r="AA40" i="1"/>
  <c r="AA36" i="1"/>
  <c r="AA37" i="1"/>
  <c r="AA27" i="1"/>
  <c r="AA25" i="1"/>
  <c r="AA24" i="1"/>
  <c r="AA23" i="1"/>
  <c r="AA22" i="1"/>
  <c r="AA28" i="1"/>
  <c r="AA21" i="1"/>
  <c r="AA20" i="1"/>
  <c r="AA8" i="1"/>
  <c r="AA9" i="1"/>
  <c r="AA10" i="1"/>
  <c r="AA12" i="1"/>
  <c r="AA13" i="1"/>
  <c r="AA15" i="1"/>
  <c r="AA17" i="1"/>
  <c r="AA18" i="1"/>
  <c r="AA32" i="1"/>
  <c r="AA31" i="1"/>
  <c r="AA30" i="1"/>
  <c r="AA29" i="1"/>
  <c r="AA48" i="1"/>
  <c r="AA44" i="1"/>
  <c r="AA152" i="1"/>
  <c r="AA158" i="1"/>
  <c r="AA159" i="1"/>
  <c r="AA53" i="1"/>
  <c r="AA52" i="1"/>
  <c r="AA125" i="1"/>
  <c r="AA58" i="1"/>
  <c r="AA43" i="1"/>
  <c r="AB68" i="1"/>
  <c r="AB135" i="1"/>
  <c r="P7" i="1"/>
  <c r="V97" i="1"/>
  <c r="AB214" i="1"/>
  <c r="AD168" i="1"/>
  <c r="O16" i="1"/>
  <c r="AD172" i="1"/>
  <c r="T21" i="1"/>
  <c r="AB41" i="1"/>
  <c r="N98" i="1"/>
  <c r="R98" i="1"/>
  <c r="AB79" i="1"/>
  <c r="AB50" i="1"/>
  <c r="N14" i="1"/>
  <c r="AD154" i="1"/>
  <c r="V58" i="1"/>
  <c r="O213" i="1"/>
  <c r="V96" i="1"/>
  <c r="P105" i="1"/>
  <c r="P194" i="1"/>
  <c r="P203" i="1"/>
  <c r="V201" i="1"/>
  <c r="O199" i="1"/>
  <c r="P117" i="1"/>
  <c r="Q117" i="1" s="1"/>
  <c r="O227" i="1"/>
  <c r="P222" i="1"/>
  <c r="V182" i="1"/>
  <c r="P15" i="1"/>
  <c r="P127" i="1"/>
  <c r="P48" i="1"/>
  <c r="V48" i="1"/>
  <c r="P27" i="1"/>
  <c r="V153" i="1"/>
  <c r="O132" i="1"/>
  <c r="V55" i="1"/>
  <c r="P79" i="1"/>
  <c r="V100" i="1"/>
  <c r="O50" i="1"/>
  <c r="O19" i="1"/>
  <c r="Q19" i="1" s="1"/>
  <c r="P12" i="1"/>
  <c r="V142" i="1"/>
  <c r="P57" i="1"/>
  <c r="P90" i="1"/>
  <c r="P86" i="1"/>
  <c r="V27" i="1"/>
  <c r="P100" i="1"/>
  <c r="O48" i="1"/>
  <c r="P166" i="1"/>
  <c r="V193" i="1"/>
  <c r="O202" i="1"/>
  <c r="O244" i="1"/>
  <c r="Q244" i="1"/>
  <c r="V85" i="1"/>
  <c r="O12" i="1"/>
  <c r="O133" i="1"/>
  <c r="O56" i="1"/>
  <c r="V103" i="1"/>
  <c r="P75" i="1"/>
  <c r="O75" i="1"/>
  <c r="Q75" i="1" s="1"/>
  <c r="V88" i="1"/>
  <c r="O88" i="1"/>
  <c r="Q88" i="1" s="1"/>
  <c r="P42" i="1"/>
  <c r="P16" i="1"/>
  <c r="V105" i="1"/>
  <c r="P114" i="1"/>
  <c r="V129" i="1"/>
  <c r="P85" i="1"/>
  <c r="O32" i="1"/>
  <c r="P32" i="1"/>
  <c r="P34" i="1"/>
  <c r="O101" i="1"/>
  <c r="P219" i="1"/>
  <c r="V179" i="1"/>
  <c r="O170" i="1"/>
  <c r="O137" i="1"/>
  <c r="P154" i="1"/>
  <c r="V159" i="1"/>
  <c r="V40" i="1"/>
  <c r="P45" i="1"/>
  <c r="O46" i="1"/>
  <c r="P47" i="1"/>
  <c r="Q144" i="1"/>
  <c r="V214" i="1"/>
  <c r="AB127" i="1"/>
  <c r="AC225" i="1"/>
  <c r="V32" i="1"/>
  <c r="V244" i="1"/>
  <c r="AB206" i="1"/>
  <c r="N166" i="1"/>
  <c r="N143" i="1"/>
  <c r="W143" i="1" s="1"/>
  <c r="AC124" i="1"/>
  <c r="O154" i="1"/>
  <c r="N78" i="1"/>
  <c r="T78" i="1" s="1"/>
  <c r="AB48" i="1"/>
  <c r="AB32" i="1"/>
  <c r="AD39" i="1"/>
  <c r="W191" i="1"/>
  <c r="N188" i="1"/>
  <c r="AB38" i="1"/>
  <c r="AB187" i="1"/>
  <c r="O105" i="1"/>
  <c r="P160" i="1"/>
  <c r="N9" i="1"/>
  <c r="W9" i="1" s="1"/>
  <c r="AB78" i="1"/>
  <c r="V15" i="1"/>
  <c r="AC39" i="1"/>
  <c r="V19" i="1"/>
  <c r="V170" i="1"/>
  <c r="V73" i="1"/>
  <c r="P19" i="1"/>
  <c r="P74" i="1"/>
  <c r="AB98" i="1"/>
  <c r="AB85" i="1"/>
  <c r="N32" i="1"/>
  <c r="X32" i="1" s="1"/>
  <c r="AB23" i="1"/>
  <c r="P38" i="1"/>
  <c r="P132" i="1"/>
  <c r="P202" i="1"/>
  <c r="N230" i="1"/>
  <c r="AB39" i="1"/>
  <c r="O216" i="1"/>
  <c r="N23" i="1"/>
  <c r="V42" i="1"/>
  <c r="P56" i="1"/>
  <c r="O179" i="1"/>
  <c r="Q179" i="1" s="1"/>
  <c r="AC70" i="1"/>
  <c r="AB57" i="1"/>
  <c r="AB86" i="1"/>
  <c r="P170" i="1"/>
  <c r="AB83" i="1"/>
  <c r="V132" i="1"/>
  <c r="O26" i="1"/>
  <c r="AD21" i="1"/>
  <c r="V26" i="1"/>
  <c r="V75" i="1"/>
  <c r="AD10" i="1"/>
  <c r="N10" i="1"/>
  <c r="P24" i="1"/>
  <c r="AD114" i="1"/>
  <c r="AB114" i="1"/>
  <c r="AB90" i="1"/>
  <c r="AC90" i="1"/>
  <c r="AB81" i="1"/>
  <c r="AC15" i="1"/>
  <c r="AB95" i="1"/>
  <c r="V47" i="1"/>
  <c r="AD104" i="1"/>
  <c r="V242" i="1"/>
  <c r="P230" i="1"/>
  <c r="V233" i="1"/>
  <c r="O233" i="1"/>
  <c r="V187" i="1"/>
  <c r="P169" i="1"/>
  <c r="P68" i="1"/>
  <c r="P36" i="1"/>
  <c r="P33" i="1"/>
  <c r="V33" i="1"/>
  <c r="O33" i="1"/>
  <c r="V98" i="1"/>
  <c r="AB104" i="1"/>
  <c r="P31" i="1"/>
  <c r="O31" i="1"/>
  <c r="P95" i="1"/>
  <c r="P226" i="1"/>
  <c r="O226" i="1"/>
  <c r="V226" i="1"/>
  <c r="V31" i="1"/>
  <c r="P136" i="1"/>
  <c r="V8" i="1"/>
  <c r="AB54" i="1"/>
  <c r="N54" i="1"/>
  <c r="S54" i="1" s="1"/>
  <c r="AB170" i="1"/>
  <c r="AC160" i="1"/>
  <c r="AB21" i="1"/>
  <c r="O30" i="1"/>
  <c r="P30" i="1"/>
  <c r="AD44" i="1"/>
  <c r="AD179" i="1"/>
  <c r="P129" i="1"/>
  <c r="O129" i="1"/>
  <c r="P225" i="1"/>
  <c r="O225" i="1"/>
  <c r="V225" i="1"/>
  <c r="N104" i="1"/>
  <c r="R104" i="1" s="1"/>
  <c r="AB137" i="1"/>
  <c r="V30" i="1"/>
  <c r="P185" i="1"/>
  <c r="Q185" i="1" s="1"/>
  <c r="V185" i="1"/>
  <c r="O185" i="1"/>
  <c r="V173" i="1"/>
  <c r="N187" i="1"/>
  <c r="AB25" i="1"/>
  <c r="V138" i="1"/>
  <c r="V119" i="1"/>
  <c r="O119" i="1"/>
  <c r="P104" i="1"/>
  <c r="V104" i="1"/>
  <c r="O71" i="1"/>
  <c r="P71" i="1"/>
  <c r="P81" i="1"/>
  <c r="V139" i="1"/>
  <c r="AB27" i="1"/>
  <c r="N27" i="1"/>
  <c r="S27" i="1" s="1"/>
  <c r="V39" i="1"/>
  <c r="O11" i="1"/>
  <c r="P11" i="1"/>
  <c r="Q11" i="1" s="1"/>
  <c r="V11" i="1"/>
  <c r="O239" i="1"/>
  <c r="P239" i="1"/>
  <c r="Q239" i="1" s="1"/>
  <c r="AB239" i="1"/>
  <c r="O164" i="1"/>
  <c r="V164" i="1"/>
  <c r="P182" i="1"/>
  <c r="Q182" i="1" s="1"/>
  <c r="P53" i="1"/>
  <c r="AB178" i="1"/>
  <c r="N154" i="1"/>
  <c r="R154" i="1" s="1"/>
  <c r="O57" i="1"/>
  <c r="Q57" i="1" s="1"/>
  <c r="AC210" i="1"/>
  <c r="AB210" i="1"/>
  <c r="V114" i="1"/>
  <c r="V219" i="1"/>
  <c r="P119" i="1"/>
  <c r="Q119" i="1" s="1"/>
  <c r="O219" i="1"/>
  <c r="AC186" i="1"/>
  <c r="V86" i="1"/>
  <c r="P83" i="1"/>
  <c r="Q83" i="1" s="1"/>
  <c r="O83" i="1"/>
  <c r="V83" i="1"/>
  <c r="N189" i="1"/>
  <c r="AB183" i="1"/>
  <c r="AB179" i="1"/>
  <c r="N170" i="1"/>
  <c r="AB143" i="1"/>
  <c r="N24" i="1"/>
  <c r="AD110" i="1"/>
  <c r="AC110" i="1"/>
  <c r="N110" i="1"/>
  <c r="AC154" i="1"/>
  <c r="N153" i="1"/>
  <c r="U153" i="1" s="1"/>
  <c r="N132" i="1"/>
  <c r="AC56" i="1"/>
  <c r="N102" i="1"/>
  <c r="U102" i="1" s="1"/>
  <c r="N73" i="1"/>
  <c r="AB74" i="1"/>
  <c r="AB72" i="1"/>
  <c r="N38" i="1"/>
  <c r="R38" i="1" s="1"/>
  <c r="N26" i="1"/>
  <c r="T26" i="1" s="1"/>
  <c r="N42" i="1"/>
  <c r="X42" i="1" s="1"/>
  <c r="N16" i="1"/>
  <c r="X16" i="1" s="1"/>
  <c r="AB19" i="1"/>
  <c r="AB244" i="1"/>
  <c r="AC230" i="1"/>
  <c r="AD48" i="1"/>
  <c r="P189" i="1"/>
  <c r="O189" i="1"/>
  <c r="Q189" i="1" s="1"/>
  <c r="V189" i="1"/>
  <c r="AC74" i="1"/>
  <c r="AC166" i="1"/>
  <c r="P235" i="1"/>
  <c r="O49" i="1"/>
  <c r="P13" i="1"/>
  <c r="O25" i="1"/>
  <c r="P25" i="1"/>
  <c r="V25" i="1"/>
  <c r="AD152" i="1"/>
  <c r="AB152" i="1"/>
  <c r="AC152" i="1"/>
  <c r="AD214" i="1"/>
  <c r="N214" i="1"/>
  <c r="W214" i="1" s="1"/>
  <c r="AC214" i="1"/>
  <c r="N186" i="1"/>
  <c r="AD186" i="1"/>
  <c r="AB177" i="1"/>
  <c r="AB172" i="1"/>
  <c r="AC168" i="1"/>
  <c r="N168" i="1"/>
  <c r="N163" i="1"/>
  <c r="R163" i="1" s="1"/>
  <c r="S163" i="1"/>
  <c r="AD158" i="1"/>
  <c r="N158" i="1"/>
  <c r="AB158" i="1"/>
  <c r="AD62" i="1"/>
  <c r="N134" i="1"/>
  <c r="X134" i="1" s="1"/>
  <c r="R134" i="1"/>
  <c r="P52" i="1"/>
  <c r="O52" i="1"/>
  <c r="V52" i="1"/>
  <c r="AD108" i="1"/>
  <c r="N108" i="1"/>
  <c r="W108" i="1" s="1"/>
  <c r="V216" i="1"/>
  <c r="V210" i="1"/>
  <c r="AD105" i="1"/>
  <c r="AD55" i="1"/>
  <c r="AC55" i="1"/>
  <c r="AB55" i="1"/>
  <c r="N55" i="1"/>
  <c r="T55" i="1"/>
  <c r="AB103" i="1"/>
  <c r="N103" i="1"/>
  <c r="AC73" i="1"/>
  <c r="AB73" i="1"/>
  <c r="N75" i="1"/>
  <c r="AC100" i="1"/>
  <c r="N100" i="1"/>
  <c r="S100" i="1"/>
  <c r="AC50" i="1"/>
  <c r="AC88" i="1"/>
  <c r="N88" i="1"/>
  <c r="AC16" i="1"/>
  <c r="AB16" i="1"/>
  <c r="P247" i="1"/>
  <c r="O247" i="1"/>
  <c r="V247" i="1"/>
  <c r="O187" i="1"/>
  <c r="P187" i="1"/>
  <c r="P178" i="1"/>
  <c r="V178" i="1"/>
  <c r="O178" i="1"/>
  <c r="O169" i="1"/>
  <c r="V169" i="1"/>
  <c r="O159" i="1"/>
  <c r="P159" i="1"/>
  <c r="O136" i="1"/>
  <c r="Q136" i="1" s="1"/>
  <c r="V136" i="1"/>
  <c r="V77" i="1"/>
  <c r="V37" i="1"/>
  <c r="N52" i="1"/>
  <c r="AC84" i="1"/>
  <c r="AC8" i="1"/>
  <c r="N40" i="1"/>
  <c r="V128" i="1"/>
  <c r="N91" i="1"/>
  <c r="AB91" i="1"/>
  <c r="AC153" i="1"/>
  <c r="AD153" i="1"/>
  <c r="AD56" i="1"/>
  <c r="N56" i="1"/>
  <c r="AB56" i="1"/>
  <c r="AD74" i="1"/>
  <c r="N74" i="1"/>
  <c r="W74" i="1" s="1"/>
  <c r="AC69" i="1"/>
  <c r="N69" i="1"/>
  <c r="R69" i="1" s="1"/>
  <c r="T69" i="1"/>
  <c r="AD26" i="1"/>
  <c r="AD14" i="1"/>
  <c r="AC14" i="1"/>
  <c r="AB14" i="1"/>
  <c r="AD19" i="1"/>
  <c r="N19" i="1"/>
  <c r="AB153" i="1"/>
  <c r="AC25" i="1"/>
  <c r="N18" i="1"/>
  <c r="AD18" i="1"/>
  <c r="P110" i="1"/>
  <c r="V110" i="1"/>
  <c r="O110" i="1"/>
  <c r="AC102" i="1"/>
  <c r="AD102" i="1"/>
  <c r="AB102" i="1"/>
  <c r="AC71" i="1"/>
  <c r="AB18" i="1"/>
  <c r="N133" i="1"/>
  <c r="W133" i="1" s="1"/>
  <c r="V94" i="1"/>
  <c r="P214" i="1"/>
  <c r="O214" i="1"/>
  <c r="Q214" i="1" s="1"/>
  <c r="O121" i="1"/>
  <c r="P121" i="1"/>
  <c r="V121" i="1"/>
  <c r="O20" i="1"/>
  <c r="V20" i="1"/>
  <c r="P20" i="1"/>
  <c r="AB238" i="1"/>
  <c r="AB220" i="1"/>
  <c r="AC183" i="1"/>
  <c r="N183" i="1"/>
  <c r="AB174" i="1"/>
  <c r="N174" i="1"/>
  <c r="AD174" i="1"/>
  <c r="AD149" i="1"/>
  <c r="AB149" i="1"/>
  <c r="N149" i="1"/>
  <c r="U149" i="1" s="1"/>
  <c r="AB123" i="1"/>
  <c r="AD123" i="1"/>
  <c r="N123" i="1"/>
  <c r="U123" i="1" s="1"/>
  <c r="AC85" i="1"/>
  <c r="N85" i="1"/>
  <c r="T85" i="1" s="1"/>
  <c r="AC27" i="1"/>
  <c r="AD27" i="1"/>
  <c r="AC41" i="1"/>
  <c r="AD41" i="1"/>
  <c r="N41" i="1"/>
  <c r="AD127" i="1"/>
  <c r="N127" i="1"/>
  <c r="P130" i="1"/>
  <c r="O130" i="1"/>
  <c r="V150" i="1"/>
  <c r="O150" i="1"/>
  <c r="O54" i="1"/>
  <c r="V54" i="1"/>
  <c r="O90" i="1"/>
  <c r="V90" i="1"/>
  <c r="P87" i="1"/>
  <c r="V87" i="1"/>
  <c r="AB7" i="1"/>
  <c r="AD7" i="1"/>
  <c r="V192" i="1"/>
  <c r="N46" i="1"/>
  <c r="V213" i="1"/>
  <c r="P213" i="1"/>
  <c r="P101" i="1"/>
  <c r="Q101" i="1" s="1"/>
  <c r="V101" i="1"/>
  <c r="N206" i="1"/>
  <c r="AD189" i="1"/>
  <c r="AD183" i="1"/>
  <c r="AC170" i="1"/>
  <c r="AD166" i="1"/>
  <c r="N160" i="1"/>
  <c r="AC149" i="1"/>
  <c r="AC137" i="1"/>
  <c r="P142" i="1"/>
  <c r="O142" i="1"/>
  <c r="AC92" i="1"/>
  <c r="AC217" i="1"/>
  <c r="N148" i="1"/>
  <c r="S148" i="1" s="1"/>
  <c r="AC13" i="1"/>
  <c r="AB13" i="1"/>
  <c r="AD135" i="1"/>
  <c r="N135" i="1"/>
  <c r="AC135" i="1"/>
  <c r="AC57" i="1"/>
  <c r="N57" i="1"/>
  <c r="T57" i="1" s="1"/>
  <c r="N86" i="1"/>
  <c r="W86" i="1" s="1"/>
  <c r="V127" i="1"/>
  <c r="AD137" i="1"/>
  <c r="AD170" i="1"/>
  <c r="AC96" i="1"/>
  <c r="AD185" i="1"/>
  <c r="AB113" i="1"/>
  <c r="AD210" i="1"/>
  <c r="AD46" i="1"/>
  <c r="AC206" i="1"/>
  <c r="AC189" i="1"/>
  <c r="AC179" i="1"/>
  <c r="AC174" i="1"/>
  <c r="AC143" i="1"/>
  <c r="AC83" i="1"/>
  <c r="AC191" i="1"/>
  <c r="AC98" i="1"/>
  <c r="AC188" i="1"/>
  <c r="AC192" i="1"/>
  <c r="P164" i="1"/>
  <c r="AC53" i="1"/>
  <c r="AC10" i="1"/>
  <c r="AC21" i="1"/>
  <c r="AB111" i="1"/>
  <c r="AC46" i="1"/>
  <c r="N124" i="1"/>
  <c r="W124" i="1"/>
  <c r="AC78" i="1"/>
  <c r="AD233" i="1"/>
  <c r="AB166" i="1"/>
  <c r="AD143" i="1"/>
  <c r="AC181" i="1"/>
  <c r="AC163" i="1"/>
  <c r="AD80" i="1"/>
  <c r="AD57" i="1"/>
  <c r="AC54" i="1"/>
  <c r="P173" i="1"/>
  <c r="O182" i="1"/>
  <c r="P148" i="1"/>
  <c r="AC43" i="1"/>
  <c r="AC95" i="1"/>
  <c r="N113" i="1"/>
  <c r="T113" i="1" s="1"/>
  <c r="AB211" i="1"/>
  <c r="O203" i="1"/>
  <c r="Q203" i="1" s="1"/>
  <c r="P209" i="1"/>
  <c r="Q209" i="1" s="1"/>
  <c r="N112" i="1"/>
  <c r="V222" i="1"/>
  <c r="O45" i="1"/>
  <c r="P46" i="1"/>
  <c r="Q46" i="1" s="1"/>
  <c r="AC242" i="1"/>
  <c r="AC233" i="1"/>
  <c r="AC24" i="1"/>
  <c r="AD36" i="1"/>
  <c r="AD35" i="1"/>
  <c r="AC127" i="1"/>
  <c r="AD88" i="1"/>
  <c r="AC38" i="1"/>
  <c r="AC26" i="1"/>
  <c r="AD16" i="1"/>
  <c r="AC19" i="1"/>
  <c r="N185" i="1"/>
  <c r="S185" i="1" s="1"/>
  <c r="N211" i="1"/>
  <c r="S211" i="1" s="1"/>
  <c r="V203" i="1"/>
  <c r="N210" i="1"/>
  <c r="AC211" i="1"/>
  <c r="N217" i="1"/>
  <c r="S217" i="1" s="1"/>
  <c r="U217" i="1"/>
  <c r="AB112" i="1"/>
  <c r="AB64" i="1"/>
  <c r="AD78" i="1"/>
  <c r="P124" i="1"/>
  <c r="AC165" i="1"/>
  <c r="AC18" i="1"/>
  <c r="AC23" i="1"/>
  <c r="AD93" i="1"/>
  <c r="AD94" i="1"/>
  <c r="AB185" i="1"/>
  <c r="AC111" i="1"/>
  <c r="N207" i="1"/>
  <c r="V209" i="1"/>
  <c r="AC112" i="1"/>
  <c r="AD64" i="1"/>
  <c r="V117" i="1"/>
  <c r="AD117" i="1"/>
  <c r="V46" i="1"/>
  <c r="AD45" i="1"/>
  <c r="AB46" i="1"/>
  <c r="AB242" i="1"/>
  <c r="V124" i="1"/>
  <c r="P238" i="1"/>
  <c r="O238" i="1"/>
  <c r="Q238" i="1" s="1"/>
  <c r="P197" i="1"/>
  <c r="O197" i="1"/>
  <c r="V197" i="1"/>
  <c r="O177" i="1"/>
  <c r="P177" i="1"/>
  <c r="O168" i="1"/>
  <c r="V168" i="1"/>
  <c r="O62" i="1"/>
  <c r="Q62" i="1" s="1"/>
  <c r="P62" i="1"/>
  <c r="V62" i="1"/>
  <c r="P134" i="1"/>
  <c r="O134" i="1"/>
  <c r="V134" i="1"/>
  <c r="P58" i="1"/>
  <c r="P122" i="1"/>
  <c r="O122" i="1"/>
  <c r="Q122" i="1" s="1"/>
  <c r="V122" i="1"/>
  <c r="AC142" i="1"/>
  <c r="AB142" i="1"/>
  <c r="AD142" i="1"/>
  <c r="N142" i="1"/>
  <c r="O96" i="1"/>
  <c r="S98" i="1"/>
  <c r="P168" i="1"/>
  <c r="P220" i="1"/>
  <c r="O220" i="1"/>
  <c r="Q220" i="1" s="1"/>
  <c r="V220" i="1"/>
  <c r="P186" i="1"/>
  <c r="O186" i="1"/>
  <c r="V186" i="1"/>
  <c r="O158" i="1"/>
  <c r="P158" i="1"/>
  <c r="V158" i="1"/>
  <c r="V92" i="1"/>
  <c r="O92" i="1"/>
  <c r="P92" i="1"/>
  <c r="AC97" i="1"/>
  <c r="AD97" i="1"/>
  <c r="N97" i="1"/>
  <c r="P99" i="1"/>
  <c r="O99" i="1"/>
  <c r="V99" i="1"/>
  <c r="AB97" i="1"/>
  <c r="AB94" i="1"/>
  <c r="N94" i="1"/>
  <c r="V177" i="1"/>
  <c r="P96" i="1"/>
  <c r="O58" i="1"/>
  <c r="AC93" i="1"/>
  <c r="AC80" i="1"/>
  <c r="O84" i="1"/>
  <c r="P84" i="1"/>
  <c r="O40" i="1"/>
  <c r="P40" i="1"/>
  <c r="P35" i="1"/>
  <c r="AD215" i="1"/>
  <c r="AC215" i="1"/>
  <c r="N215" i="1"/>
  <c r="U215" i="1" s="1"/>
  <c r="O116" i="1"/>
  <c r="V116" i="1"/>
  <c r="P116" i="1"/>
  <c r="V106" i="1"/>
  <c r="O106" i="1"/>
  <c r="P106" i="1"/>
  <c r="AC105" i="1"/>
  <c r="P70" i="1"/>
  <c r="O70" i="1"/>
  <c r="AD81" i="1"/>
  <c r="AC81" i="1"/>
  <c r="AC87" i="1"/>
  <c r="AD87" i="1"/>
  <c r="AB215" i="1"/>
  <c r="O188" i="1"/>
  <c r="P188" i="1"/>
  <c r="AD103" i="1"/>
  <c r="AC103" i="1"/>
  <c r="O78" i="1"/>
  <c r="P78" i="1"/>
  <c r="AC79" i="1"/>
  <c r="AD79" i="1"/>
  <c r="AB209" i="1"/>
  <c r="N209" i="1"/>
  <c r="U209" i="1" s="1"/>
  <c r="AD193" i="1"/>
  <c r="AB193" i="1"/>
  <c r="AC194" i="1"/>
  <c r="AB194" i="1"/>
  <c r="AD194" i="1"/>
  <c r="AC203" i="1"/>
  <c r="N203" i="1"/>
  <c r="S203" i="1" s="1"/>
  <c r="N202" i="1"/>
  <c r="X202" i="1" s="1"/>
  <c r="AC202" i="1"/>
  <c r="N201" i="1"/>
  <c r="U201" i="1" s="1"/>
  <c r="AC201" i="1"/>
  <c r="P8" i="1"/>
  <c r="AC101" i="1"/>
  <c r="AC30" i="1"/>
  <c r="AC9" i="1"/>
  <c r="AC94" i="1"/>
  <c r="AC72" i="1"/>
  <c r="AD72" i="1"/>
  <c r="AC42" i="1"/>
  <c r="AD42" i="1"/>
  <c r="P215" i="1"/>
  <c r="Q215" i="1" s="1"/>
  <c r="V215" i="1"/>
  <c r="AD111" i="1"/>
  <c r="S111" i="1"/>
  <c r="AC208" i="1"/>
  <c r="AB208" i="1"/>
  <c r="N208" i="1"/>
  <c r="V112" i="1"/>
  <c r="O64" i="1"/>
  <c r="Q64" i="1" s="1"/>
  <c r="O65" i="1"/>
  <c r="P65" i="1"/>
  <c r="Q65" i="1" s="1"/>
  <c r="V65" i="1"/>
  <c r="AB225" i="1"/>
  <c r="AC116" i="1"/>
  <c r="AB116" i="1"/>
  <c r="N116" i="1"/>
  <c r="R116" i="1" s="1"/>
  <c r="AB192" i="1"/>
  <c r="N192" i="1"/>
  <c r="U192" i="1"/>
  <c r="AD124" i="1"/>
  <c r="AB124" i="1"/>
  <c r="O127" i="1"/>
  <c r="AC36" i="1"/>
  <c r="AC247" i="1"/>
  <c r="AC123" i="1"/>
  <c r="AC121" i="1"/>
  <c r="AD13" i="1"/>
  <c r="O207" i="1"/>
  <c r="AD222" i="1"/>
  <c r="AD173" i="1"/>
  <c r="AC113" i="1"/>
  <c r="P113" i="1"/>
  <c r="V207" i="1"/>
  <c r="P211" i="1"/>
  <c r="Q211" i="1" s="1"/>
  <c r="V211" i="1"/>
  <c r="X227" i="1"/>
  <c r="AC227" i="1"/>
  <c r="AD227" i="1"/>
  <c r="AC226" i="1"/>
  <c r="N226" i="1"/>
  <c r="AD47" i="1"/>
  <c r="N47" i="1"/>
  <c r="AC47" i="1"/>
  <c r="AB47" i="1"/>
  <c r="AC199" i="1"/>
  <c r="N199" i="1"/>
  <c r="W199" i="1" s="1"/>
  <c r="AC106" i="1"/>
  <c r="O47" i="1"/>
  <c r="Q47" i="1" s="1"/>
  <c r="AD230" i="1"/>
  <c r="AB230" i="1"/>
  <c r="N231" i="1"/>
  <c r="AB231" i="1"/>
  <c r="AC231" i="1"/>
  <c r="P192" i="1"/>
  <c r="Q192" i="1" s="1"/>
  <c r="AD199" i="1"/>
  <c r="P193" i="1"/>
  <c r="Q193" i="1"/>
  <c r="V194" i="1"/>
  <c r="O194" i="1"/>
  <c r="V202" i="1"/>
  <c r="P201" i="1"/>
  <c r="O201" i="1"/>
  <c r="P199" i="1"/>
  <c r="V199" i="1"/>
  <c r="AC216" i="1"/>
  <c r="N216" i="1"/>
  <c r="AB217" i="1"/>
  <c r="AD217" i="1"/>
  <c r="AD65" i="1"/>
  <c r="AC244" i="1"/>
  <c r="AD244" i="1"/>
  <c r="N244" i="1"/>
  <c r="O222" i="1"/>
  <c r="AD242" i="1"/>
  <c r="P227" i="1"/>
  <c r="V227" i="1"/>
  <c r="AD225" i="1"/>
  <c r="N225" i="1"/>
  <c r="W225" i="1" s="1"/>
  <c r="AC45" i="1"/>
  <c r="AB45" i="1"/>
  <c r="W98" i="1"/>
  <c r="X114" i="1"/>
  <c r="S170" i="1"/>
  <c r="S21" i="1"/>
  <c r="U21" i="1"/>
  <c r="W21" i="1"/>
  <c r="Q216" i="1"/>
  <c r="R177" i="1"/>
  <c r="R72" i="1"/>
  <c r="Q227" i="1"/>
  <c r="R96" i="1"/>
  <c r="X21" i="1"/>
  <c r="R21" i="1"/>
  <c r="S72" i="1"/>
  <c r="S39" i="1"/>
  <c r="T39" i="1"/>
  <c r="S242" i="1"/>
  <c r="X188" i="1"/>
  <c r="Q170" i="1"/>
  <c r="W242" i="1"/>
  <c r="Q150" i="1"/>
  <c r="S154" i="1"/>
  <c r="Q87" i="1"/>
  <c r="Q233" i="1"/>
  <c r="U191" i="1"/>
  <c r="Q42" i="1"/>
  <c r="W79" i="1"/>
  <c r="U172" i="1"/>
  <c r="S191" i="1"/>
  <c r="R191" i="1"/>
  <c r="S14" i="1"/>
  <c r="T172" i="1"/>
  <c r="Q45" i="1"/>
  <c r="W14" i="1"/>
  <c r="T14" i="1"/>
  <c r="S78" i="1"/>
  <c r="Q202" i="1"/>
  <c r="X14" i="1"/>
  <c r="U14" i="1"/>
  <c r="Q154" i="1"/>
  <c r="Q48" i="1"/>
  <c r="Q58" i="1"/>
  <c r="R110" i="1"/>
  <c r="Q54" i="1"/>
  <c r="U73" i="1"/>
  <c r="X78" i="1"/>
  <c r="S90" i="1"/>
  <c r="Q129" i="1"/>
  <c r="Q27" i="1"/>
  <c r="T90" i="1"/>
  <c r="Q199" i="1"/>
  <c r="Q99" i="1"/>
  <c r="R73" i="1"/>
  <c r="Q226" i="1"/>
  <c r="Q74" i="1"/>
  <c r="W73" i="1"/>
  <c r="X72" i="1"/>
  <c r="Q132" i="1"/>
  <c r="Q213" i="1"/>
  <c r="X96" i="1"/>
  <c r="Q26" i="1"/>
  <c r="Q222" i="1"/>
  <c r="Q194" i="1"/>
  <c r="Q207" i="1"/>
  <c r="Q127" i="1"/>
  <c r="U32" i="1"/>
  <c r="Q90" i="1"/>
  <c r="Q219" i="1"/>
  <c r="R188" i="1"/>
  <c r="Q56" i="1"/>
  <c r="S143" i="1"/>
  <c r="T32" i="1"/>
  <c r="U26" i="1"/>
  <c r="T191" i="1"/>
  <c r="U242" i="1"/>
  <c r="W26" i="1"/>
  <c r="W96" i="1"/>
  <c r="S188" i="1"/>
  <c r="S169" i="1"/>
  <c r="U96" i="1"/>
  <c r="T96" i="1"/>
  <c r="X191" i="1"/>
  <c r="W188" i="1"/>
  <c r="Q15" i="1"/>
  <c r="W32" i="1"/>
  <c r="W85" i="1"/>
  <c r="R217" i="1"/>
  <c r="U136" i="1"/>
  <c r="R32" i="1"/>
  <c r="X26" i="1"/>
  <c r="S102" i="1"/>
  <c r="T230" i="1"/>
  <c r="Q33" i="1"/>
  <c r="X102" i="1"/>
  <c r="S32" i="1"/>
  <c r="W16" i="1"/>
  <c r="X217" i="1"/>
  <c r="U27" i="1"/>
  <c r="R102" i="1"/>
  <c r="W230" i="1"/>
  <c r="T42" i="1"/>
  <c r="U16" i="1"/>
  <c r="R78" i="1"/>
  <c r="X136" i="1"/>
  <c r="R143" i="1"/>
  <c r="W78" i="1"/>
  <c r="R230" i="1"/>
  <c r="T102" i="1"/>
  <c r="U78" i="1"/>
  <c r="U42" i="1"/>
  <c r="R158" i="1"/>
  <c r="W102" i="1"/>
  <c r="T134" i="1"/>
  <c r="Q142" i="1"/>
  <c r="X85" i="1"/>
  <c r="S108" i="1"/>
  <c r="Q178" i="1"/>
  <c r="X54" i="1"/>
  <c r="R39" i="1"/>
  <c r="X39" i="1"/>
  <c r="R85" i="1"/>
  <c r="T189" i="1"/>
  <c r="X23" i="1"/>
  <c r="U39" i="1"/>
  <c r="W83" i="1"/>
  <c r="T83" i="1"/>
  <c r="R83" i="1"/>
  <c r="U85" i="1"/>
  <c r="R79" i="1"/>
  <c r="X79" i="1"/>
  <c r="S85" i="1"/>
  <c r="W54" i="1"/>
  <c r="T170" i="1"/>
  <c r="X230" i="1"/>
  <c r="W170" i="1"/>
  <c r="U154" i="1"/>
  <c r="W23" i="1"/>
  <c r="X83" i="1"/>
  <c r="Q31" i="1"/>
  <c r="X211" i="1"/>
  <c r="W158" i="1"/>
  <c r="U83" i="1"/>
  <c r="Q225" i="1"/>
  <c r="S124" i="1"/>
  <c r="R10" i="1"/>
  <c r="S10" i="1"/>
  <c r="U10" i="1"/>
  <c r="T124" i="1"/>
  <c r="R81" i="1"/>
  <c r="T81" i="1"/>
  <c r="W81" i="1"/>
  <c r="S79" i="1"/>
  <c r="W114" i="1"/>
  <c r="U81" i="1"/>
  <c r="T214" i="1"/>
  <c r="U52" i="1"/>
  <c r="U112" i="1"/>
  <c r="Q8" i="1"/>
  <c r="Q78" i="1"/>
  <c r="Q84" i="1"/>
  <c r="R34" i="1"/>
  <c r="T10" i="1"/>
  <c r="S86" i="1"/>
  <c r="T132" i="1"/>
  <c r="T114" i="1"/>
  <c r="R26" i="1"/>
  <c r="S26" i="1"/>
  <c r="Q30" i="1"/>
  <c r="S29" i="1"/>
  <c r="U100" i="1"/>
  <c r="R114" i="1"/>
  <c r="T45" i="1"/>
  <c r="U214" i="1"/>
  <c r="S123" i="1"/>
  <c r="X153" i="1"/>
  <c r="T79" i="1"/>
  <c r="T123" i="1"/>
  <c r="X86" i="1"/>
  <c r="R124" i="1"/>
  <c r="W91" i="1"/>
  <c r="X55" i="1"/>
  <c r="R153" i="1"/>
  <c r="T73" i="1"/>
  <c r="S73" i="1"/>
  <c r="U43" i="1"/>
  <c r="S43" i="1"/>
  <c r="W43" i="1"/>
  <c r="X43" i="1"/>
  <c r="T54" i="1"/>
  <c r="U54" i="1"/>
  <c r="R54" i="1"/>
  <c r="R90" i="1"/>
  <c r="X90" i="1"/>
  <c r="U132" i="1"/>
  <c r="R132" i="1"/>
  <c r="S38" i="1"/>
  <c r="Q169" i="1"/>
  <c r="S189" i="1"/>
  <c r="U114" i="1"/>
  <c r="R113" i="1"/>
  <c r="X10" i="1"/>
  <c r="Q20" i="1"/>
  <c r="W153" i="1"/>
  <c r="S16" i="1"/>
  <c r="T16" i="1"/>
  <c r="R16" i="1"/>
  <c r="T27" i="1"/>
  <c r="W27" i="1"/>
  <c r="R27" i="1"/>
  <c r="X27" i="1"/>
  <c r="T240" i="1"/>
  <c r="W240" i="1"/>
  <c r="U240" i="1"/>
  <c r="R240" i="1"/>
  <c r="S240" i="1"/>
  <c r="X38" i="1"/>
  <c r="X132" i="1"/>
  <c r="X46" i="1"/>
  <c r="W10" i="1"/>
  <c r="W38" i="1"/>
  <c r="Q164" i="1"/>
  <c r="R42" i="1"/>
  <c r="W42" i="1"/>
  <c r="S42" i="1"/>
  <c r="X81" i="1"/>
  <c r="Q71" i="1"/>
  <c r="T104" i="1"/>
  <c r="W104" i="1"/>
  <c r="X104" i="1"/>
  <c r="U104" i="1"/>
  <c r="S104" i="1"/>
  <c r="U127" i="1"/>
  <c r="S127" i="1"/>
  <c r="T127" i="1"/>
  <c r="R127" i="1"/>
  <c r="W127" i="1"/>
  <c r="X127" i="1"/>
  <c r="U75" i="1"/>
  <c r="W75" i="1"/>
  <c r="T75" i="1"/>
  <c r="S75" i="1"/>
  <c r="R75" i="1"/>
  <c r="X75" i="1"/>
  <c r="W45" i="1"/>
  <c r="S186" i="1"/>
  <c r="S41" i="1"/>
  <c r="U41" i="1"/>
  <c r="W41" i="1"/>
  <c r="T41" i="1"/>
  <c r="R41" i="1"/>
  <c r="X41" i="1"/>
  <c r="U133" i="1"/>
  <c r="X133" i="1"/>
  <c r="T133" i="1"/>
  <c r="U74" i="1"/>
  <c r="S74" i="1"/>
  <c r="X74" i="1"/>
  <c r="R74" i="1"/>
  <c r="S69" i="1"/>
  <c r="S158" i="1"/>
  <c r="X69" i="1"/>
  <c r="W160" i="1"/>
  <c r="T158" i="1"/>
  <c r="U135" i="1"/>
  <c r="T135" i="1"/>
  <c r="R135" i="1"/>
  <c r="W135" i="1"/>
  <c r="R123" i="1"/>
  <c r="W123" i="1"/>
  <c r="R174" i="1"/>
  <c r="S174" i="1"/>
  <c r="T174" i="1"/>
  <c r="X174" i="1"/>
  <c r="W174" i="1"/>
  <c r="U174" i="1"/>
  <c r="S157" i="1"/>
  <c r="X157" i="1"/>
  <c r="U105" i="1"/>
  <c r="T105" i="1"/>
  <c r="W105" i="1"/>
  <c r="S105" i="1"/>
  <c r="X105" i="1"/>
  <c r="U108" i="1"/>
  <c r="U88" i="1"/>
  <c r="W88" i="1"/>
  <c r="T88" i="1"/>
  <c r="S88" i="1"/>
  <c r="X88" i="1"/>
  <c r="R88" i="1"/>
  <c r="X158" i="1"/>
  <c r="U69" i="1"/>
  <c r="T74" i="1"/>
  <c r="W183" i="1"/>
  <c r="S183" i="1"/>
  <c r="R183" i="1"/>
  <c r="X183" i="1"/>
  <c r="U18" i="1"/>
  <c r="X18" i="1"/>
  <c r="S18" i="1"/>
  <c r="W18" i="1"/>
  <c r="T18" i="1"/>
  <c r="U56" i="1"/>
  <c r="W56" i="1"/>
  <c r="R56" i="1"/>
  <c r="T91" i="1"/>
  <c r="U91" i="1"/>
  <c r="S91" i="1"/>
  <c r="X91" i="1"/>
  <c r="Q187" i="1"/>
  <c r="U103" i="1"/>
  <c r="W103" i="1"/>
  <c r="T103" i="1"/>
  <c r="R103" i="1"/>
  <c r="X103" i="1"/>
  <c r="S103" i="1"/>
  <c r="U134" i="1"/>
  <c r="X45" i="1"/>
  <c r="S45" i="1"/>
  <c r="S57" i="1"/>
  <c r="X57" i="1"/>
  <c r="U57" i="1"/>
  <c r="T34" i="1"/>
  <c r="X34" i="1"/>
  <c r="W69" i="1"/>
  <c r="U45" i="1"/>
  <c r="U148" i="1"/>
  <c r="X148" i="1"/>
  <c r="W148" i="1"/>
  <c r="Q130" i="1"/>
  <c r="T40" i="1"/>
  <c r="W40" i="1"/>
  <c r="X40" i="1"/>
  <c r="S40" i="1"/>
  <c r="T52" i="1"/>
  <c r="X52" i="1"/>
  <c r="R52" i="1"/>
  <c r="Q159" i="1"/>
  <c r="W100" i="1"/>
  <c r="R100" i="1"/>
  <c r="T100" i="1"/>
  <c r="X100" i="1"/>
  <c r="X214" i="1"/>
  <c r="R214" i="1"/>
  <c r="S214" i="1"/>
  <c r="Q25" i="1"/>
  <c r="U19" i="1"/>
  <c r="T19" i="1"/>
  <c r="W19" i="1"/>
  <c r="S19" i="1"/>
  <c r="R19" i="1"/>
  <c r="X19" i="1"/>
  <c r="U152" i="1"/>
  <c r="S152" i="1"/>
  <c r="W152" i="1"/>
  <c r="R152" i="1"/>
  <c r="T152" i="1"/>
  <c r="X152" i="1"/>
  <c r="R186" i="1"/>
  <c r="S34" i="1"/>
  <c r="U34" i="1"/>
  <c r="U86" i="1"/>
  <c r="T86" i="1"/>
  <c r="R86" i="1"/>
  <c r="T46" i="1"/>
  <c r="U46" i="1"/>
  <c r="W46" i="1"/>
  <c r="U55" i="1"/>
  <c r="W55" i="1"/>
  <c r="R55" i="1"/>
  <c r="S55" i="1"/>
  <c r="X135" i="1"/>
  <c r="U210" i="1"/>
  <c r="Q134" i="1"/>
  <c r="W207" i="1"/>
  <c r="T207" i="1"/>
  <c r="R207" i="1"/>
  <c r="S207" i="1"/>
  <c r="W217" i="1"/>
  <c r="T217" i="1"/>
  <c r="Q177" i="1"/>
  <c r="T112" i="1"/>
  <c r="R112" i="1"/>
  <c r="S112" i="1"/>
  <c r="S210" i="1"/>
  <c r="W210" i="1"/>
  <c r="X210" i="1"/>
  <c r="Q70" i="1"/>
  <c r="Q186" i="1"/>
  <c r="W185" i="1"/>
  <c r="U185" i="1"/>
  <c r="S113" i="1"/>
  <c r="X113" i="1"/>
  <c r="U113" i="1"/>
  <c r="W113" i="1"/>
  <c r="R231" i="1"/>
  <c r="T231" i="1"/>
  <c r="U231" i="1"/>
  <c r="X231" i="1"/>
  <c r="S231" i="1"/>
  <c r="W231" i="1"/>
  <c r="W116" i="1"/>
  <c r="U116" i="1"/>
  <c r="T208" i="1"/>
  <c r="R208" i="1"/>
  <c r="U208" i="1"/>
  <c r="W208" i="1"/>
  <c r="X208" i="1"/>
  <c r="S208" i="1"/>
  <c r="T225" i="1"/>
  <c r="R225" i="1"/>
  <c r="W97" i="1"/>
  <c r="U97" i="1"/>
  <c r="R97" i="1"/>
  <c r="X97" i="1"/>
  <c r="S97" i="1"/>
  <c r="T97" i="1"/>
  <c r="W226" i="1"/>
  <c r="X226" i="1"/>
  <c r="U226" i="1"/>
  <c r="T226" i="1"/>
  <c r="R226" i="1"/>
  <c r="S226" i="1"/>
  <c r="W192" i="1"/>
  <c r="T192" i="1"/>
  <c r="X192" i="1"/>
  <c r="R192" i="1"/>
  <c r="T203" i="1"/>
  <c r="W203" i="1"/>
  <c r="R203" i="1"/>
  <c r="U203" i="1"/>
  <c r="Q188" i="1"/>
  <c r="S116" i="1"/>
  <c r="W215" i="1"/>
  <c r="T215" i="1"/>
  <c r="R215" i="1"/>
  <c r="S215" i="1"/>
  <c r="X215" i="1"/>
  <c r="Q40" i="1"/>
  <c r="Q158" i="1"/>
  <c r="W47" i="1"/>
  <c r="S47" i="1"/>
  <c r="U47" i="1"/>
  <c r="T47" i="1"/>
  <c r="X47" i="1"/>
  <c r="W194" i="1"/>
  <c r="S194" i="1"/>
  <c r="U194" i="1"/>
  <c r="X194" i="1"/>
  <c r="T194" i="1"/>
  <c r="R194" i="1"/>
  <c r="T142" i="1"/>
  <c r="W142" i="1"/>
  <c r="S142" i="1"/>
  <c r="U142" i="1"/>
  <c r="X142" i="1"/>
  <c r="R142" i="1"/>
  <c r="W201" i="1"/>
  <c r="X201" i="1"/>
  <c r="R201" i="1"/>
  <c r="S201" i="1"/>
  <c r="T201" i="1"/>
  <c r="T209" i="1"/>
  <c r="W209" i="1"/>
  <c r="R209" i="1"/>
  <c r="X244" i="1"/>
  <c r="T244" i="1"/>
  <c r="S244" i="1"/>
  <c r="W244" i="1"/>
  <c r="R244" i="1"/>
  <c r="S216" i="1"/>
  <c r="U216" i="1"/>
  <c r="X216" i="1"/>
  <c r="W216" i="1"/>
  <c r="T216" i="1"/>
  <c r="R216" i="1"/>
  <c r="Q201" i="1"/>
  <c r="S192" i="1"/>
  <c r="R47" i="1"/>
  <c r="T227" i="1"/>
  <c r="W227" i="1"/>
  <c r="U227" i="1"/>
  <c r="S227" i="1"/>
  <c r="R227" i="1"/>
  <c r="S202" i="1"/>
  <c r="Q106" i="1"/>
  <c r="X116" i="1"/>
  <c r="T94" i="1"/>
  <c r="S94" i="1"/>
  <c r="X94" i="1"/>
  <c r="U94" i="1"/>
  <c r="R94" i="1"/>
  <c r="W94" i="1"/>
  <c r="Q96" i="1"/>
  <c r="Q197" i="1"/>
  <c r="T187" i="1" l="1"/>
  <c r="X187" i="1"/>
  <c r="W187" i="1"/>
  <c r="V184" i="1"/>
  <c r="P184" i="1"/>
  <c r="O184" i="1"/>
  <c r="Q184" i="1" s="1"/>
  <c r="O180" i="1"/>
  <c r="Q180" i="1" s="1"/>
  <c r="P180" i="1"/>
  <c r="O176" i="1"/>
  <c r="P176" i="1"/>
  <c r="V176" i="1"/>
  <c r="P167" i="1"/>
  <c r="O167" i="1"/>
  <c r="Q167" i="1" s="1"/>
  <c r="V167" i="1"/>
  <c r="P161" i="1"/>
  <c r="V161" i="1"/>
  <c r="O161" i="1"/>
  <c r="Q161" i="1" s="1"/>
  <c r="V157" i="1"/>
  <c r="P157" i="1"/>
  <c r="O157" i="1"/>
  <c r="Q157" i="1" s="1"/>
  <c r="V61" i="1"/>
  <c r="O61" i="1"/>
  <c r="P61" i="1"/>
  <c r="P125" i="1"/>
  <c r="V125" i="1"/>
  <c r="P120" i="1"/>
  <c r="U165" i="1"/>
  <c r="S165" i="1"/>
  <c r="W165" i="1"/>
  <c r="T165" i="1"/>
  <c r="R165" i="1"/>
  <c r="R157" i="1"/>
  <c r="R136" i="1"/>
  <c r="S136" i="1"/>
  <c r="W136" i="1"/>
  <c r="T136" i="1"/>
  <c r="R187" i="1"/>
  <c r="T210" i="1"/>
  <c r="R210" i="1"/>
  <c r="R46" i="1"/>
  <c r="S46" i="1"/>
  <c r="T183" i="1"/>
  <c r="U183" i="1"/>
  <c r="W52" i="1"/>
  <c r="S52" i="1"/>
  <c r="X110" i="1"/>
  <c r="T110" i="1"/>
  <c r="W110" i="1"/>
  <c r="S110" i="1"/>
  <c r="U110" i="1"/>
  <c r="R40" i="1"/>
  <c r="U40" i="1"/>
  <c r="R189" i="1"/>
  <c r="W189" i="1"/>
  <c r="X189" i="1"/>
  <c r="U189" i="1"/>
  <c r="O125" i="1"/>
  <c r="Q125" i="1" s="1"/>
  <c r="U187" i="1"/>
  <c r="S187" i="1"/>
  <c r="R170" i="1"/>
  <c r="X170" i="1"/>
  <c r="U170" i="1"/>
  <c r="W166" i="1"/>
  <c r="R166" i="1"/>
  <c r="U166" i="1"/>
  <c r="T166" i="1"/>
  <c r="X166" i="1"/>
  <c r="V29" i="1"/>
  <c r="P29" i="1"/>
  <c r="R9" i="1"/>
  <c r="P9" i="1"/>
  <c r="V28" i="1"/>
  <c r="P28" i="1"/>
  <c r="O43" i="1"/>
  <c r="P43" i="1"/>
  <c r="AB53" i="1"/>
  <c r="AD53" i="1"/>
  <c r="N120" i="1"/>
  <c r="U120" i="1" s="1"/>
  <c r="AD120" i="1"/>
  <c r="AC120" i="1"/>
  <c r="N77" i="1"/>
  <c r="AC77" i="1"/>
  <c r="N82" i="1"/>
  <c r="AB82" i="1"/>
  <c r="AD82" i="1"/>
  <c r="AB33" i="1"/>
  <c r="AC33" i="1"/>
  <c r="N33" i="1"/>
  <c r="AD15" i="1"/>
  <c r="AB15" i="1"/>
  <c r="V24" i="1"/>
  <c r="O24" i="1"/>
  <c r="Q24" i="1" s="1"/>
  <c r="AB37" i="1"/>
  <c r="N37" i="1"/>
  <c r="AC37" i="1"/>
  <c r="V35" i="1"/>
  <c r="O35" i="1"/>
  <c r="AB44" i="1"/>
  <c r="N44" i="1"/>
  <c r="N198" i="1"/>
  <c r="AD198" i="1"/>
  <c r="P191" i="1"/>
  <c r="O191" i="1"/>
  <c r="Q191" i="1" s="1"/>
  <c r="AB92" i="1"/>
  <c r="AD92" i="1"/>
  <c r="O95" i="1"/>
  <c r="Q95" i="1" s="1"/>
  <c r="V95" i="1"/>
  <c r="O98" i="1"/>
  <c r="X98" i="1"/>
  <c r="P98" i="1"/>
  <c r="P138" i="1"/>
  <c r="O138" i="1"/>
  <c r="Q138" i="1" s="1"/>
  <c r="O139" i="1"/>
  <c r="P139" i="1"/>
  <c r="S145" i="1"/>
  <c r="R145" i="1"/>
  <c r="X145" i="1"/>
  <c r="R77" i="1"/>
  <c r="R82" i="1"/>
  <c r="U29" i="1"/>
  <c r="S37" i="1"/>
  <c r="W169" i="1"/>
  <c r="AC173" i="1"/>
  <c r="AC82" i="1"/>
  <c r="N93" i="1"/>
  <c r="AC169" i="1"/>
  <c r="AC122" i="1"/>
  <c r="AC44" i="1"/>
  <c r="AC197" i="1"/>
  <c r="AB28" i="1"/>
  <c r="AD33" i="1"/>
  <c r="Q121" i="1"/>
  <c r="N99" i="1"/>
  <c r="P128" i="1"/>
  <c r="Q128" i="1" s="1"/>
  <c r="N247" i="1"/>
  <c r="V9" i="1"/>
  <c r="P77" i="1"/>
  <c r="T38" i="1"/>
  <c r="T153" i="1"/>
  <c r="N28" i="1"/>
  <c r="N235" i="1"/>
  <c r="AB219" i="1"/>
  <c r="AD136" i="1"/>
  <c r="T98" i="1"/>
  <c r="N15" i="1"/>
  <c r="O28" i="1"/>
  <c r="Q28" i="1" s="1"/>
  <c r="N219" i="1"/>
  <c r="AD178" i="1"/>
  <c r="AD165" i="1"/>
  <c r="N53" i="1"/>
  <c r="R28" i="1"/>
  <c r="R29" i="1"/>
  <c r="R37" i="1"/>
  <c r="X37" i="1"/>
  <c r="T43" i="1"/>
  <c r="T29" i="1"/>
  <c r="X82" i="1"/>
  <c r="U37" i="1"/>
  <c r="Q116" i="1"/>
  <c r="AC182" i="1"/>
  <c r="AC125" i="1"/>
  <c r="AC219" i="1"/>
  <c r="AD28" i="1"/>
  <c r="AD148" i="1"/>
  <c r="N159" i="1"/>
  <c r="T160" i="1"/>
  <c r="S160" i="1"/>
  <c r="AD40" i="1"/>
  <c r="AB84" i="1"/>
  <c r="N125" i="1"/>
  <c r="S125" i="1" s="1"/>
  <c r="AB171" i="1"/>
  <c r="V43" i="1"/>
  <c r="O9" i="1"/>
  <c r="Q9" i="1" s="1"/>
  <c r="O77" i="1"/>
  <c r="Q77" i="1" s="1"/>
  <c r="AC34" i="1"/>
  <c r="AD129" i="1"/>
  <c r="AB9" i="1"/>
  <c r="AB169" i="1"/>
  <c r="AB165" i="1"/>
  <c r="AB235" i="1"/>
  <c r="AC235" i="1"/>
  <c r="AB34" i="1"/>
  <c r="R43" i="1"/>
  <c r="S177" i="1"/>
  <c r="U177" i="1"/>
  <c r="X29" i="1"/>
  <c r="X169" i="1"/>
  <c r="S28" i="1"/>
  <c r="T169" i="1"/>
  <c r="U98" i="1"/>
  <c r="AC159" i="1"/>
  <c r="O82" i="1"/>
  <c r="Q82" i="1" s="1"/>
  <c r="AC31" i="1"/>
  <c r="AC198" i="1"/>
  <c r="N84" i="1"/>
  <c r="R84" i="1" s="1"/>
  <c r="R18" i="1"/>
  <c r="R91" i="1"/>
  <c r="AB125" i="1"/>
  <c r="AC171" i="1"/>
  <c r="O37" i="1"/>
  <c r="Q37" i="1" s="1"/>
  <c r="O29" i="1"/>
  <c r="Q29" i="1" s="1"/>
  <c r="AB105" i="1"/>
  <c r="AD37" i="1"/>
  <c r="N178" i="1"/>
  <c r="R178" i="1" s="1"/>
  <c r="AD187" i="1"/>
  <c r="N92" i="1"/>
  <c r="AD29" i="1"/>
  <c r="V191" i="1"/>
  <c r="Q105" i="1"/>
  <c r="O166" i="1"/>
  <c r="Q166" i="1" s="1"/>
  <c r="S166" i="1"/>
  <c r="V166" i="1"/>
  <c r="V160" i="1"/>
  <c r="O160" i="1"/>
  <c r="Q160" i="1" s="1"/>
  <c r="U44" i="1"/>
  <c r="AC213" i="1"/>
  <c r="N197" i="1"/>
  <c r="AB182" i="1"/>
  <c r="N173" i="1"/>
  <c r="N171" i="1"/>
  <c r="AD169" i="1"/>
  <c r="AD159" i="1"/>
  <c r="AB148" i="1"/>
  <c r="O10" i="1"/>
  <c r="P10" i="1"/>
  <c r="AD130" i="1"/>
  <c r="AB198" i="1"/>
  <c r="N239" i="1"/>
  <c r="R239" i="1" s="1"/>
  <c r="Q16" i="1"/>
  <c r="U173" i="1"/>
  <c r="U169" i="1"/>
  <c r="AB108" i="1"/>
  <c r="AD85" i="1"/>
  <c r="AD83" i="1"/>
  <c r="AB80" i="1"/>
  <c r="N80" i="1"/>
  <c r="W80" i="1" s="1"/>
  <c r="N13" i="1"/>
  <c r="AB24" i="1"/>
  <c r="N35" i="1"/>
  <c r="P93" i="1"/>
  <c r="V93" i="1"/>
  <c r="O93" i="1"/>
  <c r="Q93" i="1" s="1"/>
  <c r="AB110" i="1"/>
  <c r="Q92" i="1"/>
  <c r="Q168" i="1"/>
  <c r="S135" i="1"/>
  <c r="Q110" i="1"/>
  <c r="Q247" i="1"/>
  <c r="Q52" i="1"/>
  <c r="P108" i="1"/>
  <c r="N182" i="1"/>
  <c r="O173" i="1"/>
  <c r="Q173" i="1" s="1"/>
  <c r="P123" i="1"/>
  <c r="O36" i="1"/>
  <c r="Q36" i="1" s="1"/>
  <c r="O68" i="1"/>
  <c r="Q68" i="1" s="1"/>
  <c r="O123" i="1"/>
  <c r="Q123" i="1" s="1"/>
  <c r="P137" i="1"/>
  <c r="Q137" i="1" s="1"/>
  <c r="V10" i="1"/>
  <c r="P39" i="1"/>
  <c r="Q39" i="1" s="1"/>
  <c r="Q32" i="1"/>
  <c r="AB197" i="1"/>
  <c r="O235" i="1"/>
  <c r="Q235" i="1" s="1"/>
  <c r="V133" i="1"/>
  <c r="P133" i="1"/>
  <c r="Q133" i="1" s="1"/>
  <c r="Q104" i="1"/>
  <c r="AD90" i="1"/>
  <c r="AD113" i="1"/>
  <c r="AD211" i="1"/>
  <c r="AD116" i="1"/>
  <c r="AD54" i="1"/>
  <c r="AB76" i="1"/>
  <c r="AC76" i="1"/>
  <c r="V38" i="1"/>
  <c r="P103" i="1"/>
  <c r="Q103" i="1" s="1"/>
  <c r="O14" i="1"/>
  <c r="O7" i="1"/>
  <c r="Q7" i="1" s="1"/>
  <c r="AD206" i="1"/>
  <c r="AD196" i="1"/>
  <c r="AB189" i="1"/>
  <c r="AB186" i="1"/>
  <c r="N179" i="1"/>
  <c r="AC172" i="1"/>
  <c r="AB168" i="1"/>
  <c r="AB160" i="1"/>
  <c r="AC158" i="1"/>
  <c r="N137" i="1"/>
  <c r="AD128" i="1"/>
  <c r="AC104" i="1"/>
  <c r="AB26" i="1"/>
  <c r="AB42" i="1"/>
  <c r="AC185" i="1"/>
  <c r="Q145" i="1"/>
  <c r="N76" i="1"/>
  <c r="S76" i="1" s="1"/>
  <c r="U59" i="1"/>
  <c r="Q86" i="1"/>
  <c r="N141" i="1"/>
  <c r="AD126" i="1"/>
  <c r="N126" i="1"/>
  <c r="T126" i="1" s="1"/>
  <c r="AB59" i="1"/>
  <c r="U206" i="1"/>
  <c r="T206" i="1"/>
  <c r="R206" i="1"/>
  <c r="W206" i="1"/>
  <c r="X206" i="1"/>
  <c r="X84" i="1"/>
  <c r="U84" i="1"/>
  <c r="T84" i="1"/>
  <c r="S24" i="1"/>
  <c r="X24" i="1"/>
  <c r="U24" i="1"/>
  <c r="W24" i="1"/>
  <c r="X225" i="1"/>
  <c r="U225" i="1"/>
  <c r="X160" i="1"/>
  <c r="S84" i="1"/>
  <c r="U186" i="1"/>
  <c r="W186" i="1"/>
  <c r="T186" i="1"/>
  <c r="X186" i="1"/>
  <c r="W132" i="1"/>
  <c r="S132" i="1"/>
  <c r="R24" i="1"/>
  <c r="X154" i="1"/>
  <c r="T154" i="1"/>
  <c r="S239" i="1"/>
  <c r="W239" i="1"/>
  <c r="U239" i="1"/>
  <c r="R202" i="1"/>
  <c r="U202" i="1"/>
  <c r="W202" i="1"/>
  <c r="W149" i="1"/>
  <c r="T149" i="1"/>
  <c r="W84" i="1"/>
  <c r="X199" i="1"/>
  <c r="U211" i="1"/>
  <c r="T185" i="1"/>
  <c r="R185" i="1"/>
  <c r="T168" i="1"/>
  <c r="X168" i="1"/>
  <c r="W168" i="1"/>
  <c r="R168" i="1"/>
  <c r="S168" i="1"/>
  <c r="R199" i="1"/>
  <c r="T24" i="1"/>
  <c r="U160" i="1"/>
  <c r="R160" i="1"/>
  <c r="T157" i="1"/>
  <c r="W157" i="1"/>
  <c r="U157" i="1"/>
  <c r="R211" i="1"/>
  <c r="W211" i="1"/>
  <c r="T163" i="1"/>
  <c r="U163" i="1"/>
  <c r="T239" i="1"/>
  <c r="W154" i="1"/>
  <c r="T9" i="1"/>
  <c r="U9" i="1"/>
  <c r="S9" i="1"/>
  <c r="X9" i="1"/>
  <c r="T202" i="1"/>
  <c r="S199" i="1"/>
  <c r="T199" i="1"/>
  <c r="U199" i="1"/>
  <c r="T177" i="1"/>
  <c r="W177" i="1"/>
  <c r="X177" i="1"/>
  <c r="T211" i="1"/>
  <c r="S206" i="1"/>
  <c r="X163" i="1"/>
  <c r="W163" i="1"/>
  <c r="X149" i="1"/>
  <c r="S225" i="1"/>
  <c r="X185" i="1"/>
  <c r="U168" i="1"/>
  <c r="T56" i="1"/>
  <c r="X56" i="1"/>
  <c r="S56" i="1"/>
  <c r="X172" i="1"/>
  <c r="P172" i="1"/>
  <c r="O172" i="1"/>
  <c r="Q172" i="1" s="1"/>
  <c r="V172" i="1"/>
  <c r="R172" i="1"/>
  <c r="X165" i="1"/>
  <c r="O165" i="1"/>
  <c r="P165" i="1"/>
  <c r="V165" i="1"/>
  <c r="P149" i="1"/>
  <c r="V149" i="1"/>
  <c r="S149" i="1"/>
  <c r="U143" i="1"/>
  <c r="P143" i="1"/>
  <c r="O143" i="1"/>
  <c r="Q143" i="1" s="1"/>
  <c r="V143" i="1"/>
  <c r="X143" i="1"/>
  <c r="V80" i="1"/>
  <c r="X80" i="1"/>
  <c r="S80" i="1"/>
  <c r="S23" i="1"/>
  <c r="R23" i="1"/>
  <c r="U23" i="1"/>
  <c r="V23" i="1"/>
  <c r="AD238" i="1"/>
  <c r="N238" i="1"/>
  <c r="AD220" i="1"/>
  <c r="AC220" i="1"/>
  <c r="N220" i="1"/>
  <c r="AD190" i="1"/>
  <c r="AB190" i="1"/>
  <c r="N190" i="1"/>
  <c r="AB184" i="1"/>
  <c r="AC184" i="1"/>
  <c r="AD184" i="1"/>
  <c r="N184" i="1"/>
  <c r="AD180" i="1"/>
  <c r="N180" i="1"/>
  <c r="AC180" i="1"/>
  <c r="AB180" i="1"/>
  <c r="AB176" i="1"/>
  <c r="N176" i="1"/>
  <c r="AC176" i="1"/>
  <c r="AD167" i="1"/>
  <c r="N167" i="1"/>
  <c r="AB167" i="1"/>
  <c r="AC161" i="1"/>
  <c r="AD161" i="1"/>
  <c r="N161" i="1"/>
  <c r="AB161" i="1"/>
  <c r="AD157" i="1"/>
  <c r="AB157" i="1"/>
  <c r="N61" i="1"/>
  <c r="AD61" i="1"/>
  <c r="AC61" i="1"/>
  <c r="AC58" i="1"/>
  <c r="N58" i="1"/>
  <c r="AB58" i="1"/>
  <c r="AD58" i="1"/>
  <c r="N150" i="1"/>
  <c r="AB150" i="1"/>
  <c r="AC132" i="1"/>
  <c r="AD132" i="1"/>
  <c r="AB132" i="1"/>
  <c r="AC138" i="1"/>
  <c r="N138" i="1"/>
  <c r="AD139" i="1"/>
  <c r="AB139" i="1"/>
  <c r="N139" i="1"/>
  <c r="AB119" i="1"/>
  <c r="N119" i="1"/>
  <c r="AB133" i="1"/>
  <c r="AC133" i="1"/>
  <c r="AD133" i="1"/>
  <c r="AB140" i="1"/>
  <c r="AD140" i="1"/>
  <c r="AC140" i="1"/>
  <c r="N140" i="1"/>
  <c r="S140" i="1" s="1"/>
  <c r="X209" i="1"/>
  <c r="T116" i="1"/>
  <c r="T148" i="1"/>
  <c r="R57" i="1"/>
  <c r="W134" i="1"/>
  <c r="W57" i="1"/>
  <c r="U171" i="1"/>
  <c r="R133" i="1"/>
  <c r="X123" i="1"/>
  <c r="R44" i="1"/>
  <c r="S153" i="1"/>
  <c r="T23" i="1"/>
  <c r="U219" i="1"/>
  <c r="AC157" i="1"/>
  <c r="X112" i="1"/>
  <c r="W112" i="1"/>
  <c r="AC238" i="1"/>
  <c r="AD176" i="1"/>
  <c r="AD150" i="1"/>
  <c r="AC119" i="1"/>
  <c r="AC207" i="1"/>
  <c r="U188" i="1"/>
  <c r="T188" i="1"/>
  <c r="P152" i="1"/>
  <c r="Q152" i="1" s="1"/>
  <c r="V152" i="1"/>
  <c r="P196" i="1"/>
  <c r="O196" i="1"/>
  <c r="Q196" i="1" s="1"/>
  <c r="V180" i="1"/>
  <c r="P171" i="1"/>
  <c r="V171" i="1"/>
  <c r="O171" i="1"/>
  <c r="P163" i="1"/>
  <c r="O163" i="1"/>
  <c r="V163" i="1"/>
  <c r="V148" i="1"/>
  <c r="O148" i="1"/>
  <c r="Q148" i="1" s="1"/>
  <c r="X53" i="1"/>
  <c r="O53" i="1"/>
  <c r="Q53" i="1" s="1"/>
  <c r="V53" i="1"/>
  <c r="S53" i="1"/>
  <c r="U53" i="1"/>
  <c r="P49" i="1"/>
  <c r="Q49" i="1" s="1"/>
  <c r="V49" i="1"/>
  <c r="O13" i="1"/>
  <c r="Q13" i="1" s="1"/>
  <c r="V13" i="1"/>
  <c r="N144" i="1"/>
  <c r="AB144" i="1"/>
  <c r="AC144" i="1"/>
  <c r="AD144" i="1"/>
  <c r="V181" i="1"/>
  <c r="O181" i="1"/>
  <c r="Q181" i="1" s="1"/>
  <c r="P17" i="1"/>
  <c r="V17" i="1"/>
  <c r="O17" i="1"/>
  <c r="P44" i="1"/>
  <c r="O44" i="1"/>
  <c r="V44" i="1"/>
  <c r="X44" i="1"/>
  <c r="AD213" i="1"/>
  <c r="N213" i="1"/>
  <c r="N146" i="1"/>
  <c r="AB146" i="1"/>
  <c r="S209" i="1"/>
  <c r="X203" i="1"/>
  <c r="R148" i="1"/>
  <c r="R108" i="1"/>
  <c r="X171" i="1"/>
  <c r="S133" i="1"/>
  <c r="U38" i="1"/>
  <c r="R80" i="1"/>
  <c r="R149" i="1"/>
  <c r="O80" i="1"/>
  <c r="X207" i="1"/>
  <c r="U207" i="1"/>
  <c r="AC139" i="1"/>
  <c r="AD146" i="1"/>
  <c r="AD119" i="1"/>
  <c r="AB213" i="1"/>
  <c r="O23" i="1"/>
  <c r="X35" i="1"/>
  <c r="T80" i="1"/>
  <c r="O108" i="1"/>
  <c r="Q108" i="1" s="1"/>
  <c r="T108" i="1"/>
  <c r="S134" i="1"/>
  <c r="U80" i="1"/>
  <c r="AD138" i="1"/>
  <c r="AB138" i="1"/>
  <c r="P23" i="1"/>
  <c r="O149" i="1"/>
  <c r="Q149" i="1" s="1"/>
  <c r="AC7" i="1"/>
  <c r="N7" i="1"/>
  <c r="O111" i="1"/>
  <c r="V111" i="1"/>
  <c r="T111" i="1"/>
  <c r="X111" i="1"/>
  <c r="U111" i="1"/>
  <c r="P111" i="1"/>
  <c r="R111" i="1"/>
  <c r="AD209" i="1"/>
  <c r="AC209" i="1"/>
  <c r="N193" i="1"/>
  <c r="AC193" i="1"/>
  <c r="AB203" i="1"/>
  <c r="AD203" i="1"/>
  <c r="AD216" i="1"/>
  <c r="AB216" i="1"/>
  <c r="P217" i="1"/>
  <c r="V217" i="1"/>
  <c r="O217" i="1"/>
  <c r="N64" i="1"/>
  <c r="AC64" i="1"/>
  <c r="N65" i="1"/>
  <c r="AB65" i="1"/>
  <c r="AC65" i="1"/>
  <c r="N117" i="1"/>
  <c r="AB117" i="1"/>
  <c r="AC117" i="1"/>
  <c r="N106" i="1"/>
  <c r="AD106" i="1"/>
  <c r="AB106" i="1"/>
  <c r="AD226" i="1"/>
  <c r="AB226" i="1"/>
  <c r="AB222" i="1"/>
  <c r="AC222" i="1"/>
  <c r="N222" i="1"/>
  <c r="O242" i="1"/>
  <c r="R242" i="1"/>
  <c r="P242" i="1"/>
  <c r="X242" i="1"/>
  <c r="V230" i="1"/>
  <c r="O230" i="1"/>
  <c r="Q230" i="1" s="1"/>
  <c r="U230" i="1"/>
  <c r="S230" i="1"/>
  <c r="P231" i="1"/>
  <c r="O231" i="1"/>
  <c r="V231" i="1"/>
  <c r="N233" i="1"/>
  <c r="AB233" i="1"/>
  <c r="O124" i="1"/>
  <c r="Q124" i="1" s="1"/>
  <c r="U124" i="1"/>
  <c r="X124" i="1"/>
  <c r="T143" i="1"/>
  <c r="T35" i="1"/>
  <c r="S172" i="1"/>
  <c r="AD121" i="1"/>
  <c r="Q35" i="1"/>
  <c r="Q176" i="1"/>
  <c r="AC167" i="1"/>
  <c r="AC146" i="1"/>
  <c r="AC150" i="1"/>
  <c r="P80" i="1"/>
  <c r="AB61" i="1"/>
  <c r="V108" i="1"/>
  <c r="N121" i="1"/>
  <c r="U90" i="1"/>
  <c r="W90" i="1"/>
  <c r="AC108" i="1"/>
  <c r="Q12" i="1"/>
  <c r="S114" i="1"/>
  <c r="O114" i="1"/>
  <c r="Q114" i="1" s="1"/>
  <c r="O102" i="1"/>
  <c r="V102" i="1"/>
  <c r="P102" i="1"/>
  <c r="O73" i="1"/>
  <c r="Q73" i="1" s="1"/>
  <c r="P73" i="1"/>
  <c r="X73" i="1"/>
  <c r="AC75" i="1"/>
  <c r="AD75" i="1"/>
  <c r="AB75" i="1"/>
  <c r="AD100" i="1"/>
  <c r="AB100" i="1"/>
  <c r="AD50" i="1"/>
  <c r="N50" i="1"/>
  <c r="AB69" i="1"/>
  <c r="AD69" i="1"/>
  <c r="AD207" i="1"/>
  <c r="AB202" i="1"/>
  <c r="AD201" i="1"/>
  <c r="P112" i="1"/>
  <c r="O112" i="1"/>
  <c r="AB227" i="1"/>
  <c r="AD68" i="1"/>
  <c r="N68" i="1"/>
  <c r="AB30" i="1"/>
  <c r="AD30" i="1"/>
  <c r="AB36" i="1"/>
  <c r="N36" i="1"/>
  <c r="AB35" i="1"/>
  <c r="AC35" i="1"/>
  <c r="V198" i="1"/>
  <c r="P198" i="1"/>
  <c r="AD188" i="1"/>
  <c r="AB188" i="1"/>
  <c r="P240" i="1"/>
  <c r="O240" i="1"/>
  <c r="Q240" i="1" s="1"/>
  <c r="V240" i="1"/>
  <c r="AD86" i="1"/>
  <c r="AC86" i="1"/>
  <c r="N87" i="1"/>
  <c r="AB87" i="1"/>
  <c r="V113" i="1"/>
  <c r="O113" i="1"/>
  <c r="Q113" i="1" s="1"/>
  <c r="P208" i="1"/>
  <c r="Q208" i="1" s="1"/>
  <c r="V208" i="1"/>
  <c r="T242" i="1"/>
  <c r="P206" i="1"/>
  <c r="O206" i="1"/>
  <c r="Q206" i="1" s="1"/>
  <c r="V206" i="1"/>
  <c r="V183" i="1"/>
  <c r="O183" i="1"/>
  <c r="Q183" i="1" s="1"/>
  <c r="O174" i="1"/>
  <c r="V174" i="1"/>
  <c r="P174" i="1"/>
  <c r="U158" i="1"/>
  <c r="O21" i="1"/>
  <c r="P21" i="1"/>
  <c r="V21" i="1"/>
  <c r="O34" i="1"/>
  <c r="Q34" i="1" s="1"/>
  <c r="V34" i="1"/>
  <c r="AC196" i="1"/>
  <c r="AB196" i="1"/>
  <c r="N196" i="1"/>
  <c r="AB181" i="1"/>
  <c r="N181" i="1"/>
  <c r="S181" i="1" s="1"/>
  <c r="AD181" i="1"/>
  <c r="AC177" i="1"/>
  <c r="AD177" i="1"/>
  <c r="AD163" i="1"/>
  <c r="AB163" i="1"/>
  <c r="AB62" i="1"/>
  <c r="AC62" i="1"/>
  <c r="N62" i="1"/>
  <c r="AB134" i="1"/>
  <c r="AC134" i="1"/>
  <c r="AD8" i="1"/>
  <c r="AB8" i="1"/>
  <c r="N8" i="1"/>
  <c r="O22" i="1"/>
  <c r="P22" i="1"/>
  <c r="N128" i="1"/>
  <c r="AB128" i="1"/>
  <c r="AD91" i="1"/>
  <c r="AC91" i="1"/>
  <c r="P94" i="1"/>
  <c r="O94" i="1"/>
  <c r="Q97" i="1"/>
  <c r="AB164" i="1"/>
  <c r="AC164" i="1"/>
  <c r="AD164" i="1"/>
  <c r="N164" i="1"/>
  <c r="V79" i="1"/>
  <c r="O79" i="1"/>
  <c r="Q79" i="1" s="1"/>
  <c r="U79" i="1"/>
  <c r="Q100" i="1"/>
  <c r="V50" i="1"/>
  <c r="P50" i="1"/>
  <c r="Q50" i="1" s="1"/>
  <c r="V69" i="1"/>
  <c r="P69" i="1"/>
  <c r="O69" i="1"/>
  <c r="AD70" i="1"/>
  <c r="AB70" i="1"/>
  <c r="N70" i="1"/>
  <c r="AB71" i="1"/>
  <c r="AD71" i="1"/>
  <c r="N71" i="1"/>
  <c r="O72" i="1"/>
  <c r="P72" i="1"/>
  <c r="O210" i="1"/>
  <c r="P210" i="1"/>
  <c r="AD134" i="1"/>
  <c r="O198" i="1"/>
  <c r="Q198" i="1" s="1"/>
  <c r="AC68" i="1"/>
  <c r="AC128" i="1"/>
  <c r="N30" i="1"/>
  <c r="P146" i="1"/>
  <c r="O146" i="1"/>
  <c r="O120" i="1"/>
  <c r="Q120" i="1" s="1"/>
  <c r="V120" i="1"/>
  <c r="T82" i="1"/>
  <c r="V82" i="1"/>
  <c r="V18" i="1"/>
  <c r="P18" i="1"/>
  <c r="O18" i="1"/>
  <c r="O41" i="1"/>
  <c r="Q41" i="1" s="1"/>
  <c r="V41" i="1"/>
  <c r="AB247" i="1"/>
  <c r="AC52" i="1"/>
  <c r="AD52" i="1"/>
  <c r="AD122" i="1"/>
  <c r="N122" i="1"/>
  <c r="N101" i="1"/>
  <c r="AB101" i="1"/>
  <c r="AD49" i="1"/>
  <c r="N49" i="1"/>
  <c r="AC49" i="1"/>
  <c r="AB49" i="1"/>
  <c r="AD31" i="1"/>
  <c r="N31" i="1"/>
  <c r="N17" i="1"/>
  <c r="X17" i="1" s="1"/>
  <c r="AD17" i="1"/>
  <c r="AC17" i="1"/>
  <c r="AB17" i="1"/>
  <c r="N12" i="1"/>
  <c r="AB12" i="1"/>
  <c r="AC12" i="1"/>
  <c r="AD12" i="1"/>
  <c r="AB20" i="1"/>
  <c r="AD20" i="1"/>
  <c r="N20" i="1"/>
  <c r="AD22" i="1"/>
  <c r="N22" i="1"/>
  <c r="AB22" i="1"/>
  <c r="N25" i="1"/>
  <c r="AD25" i="1"/>
  <c r="AC40" i="1"/>
  <c r="AD34" i="1"/>
  <c r="N11" i="1"/>
  <c r="AC11" i="1"/>
  <c r="AB11" i="1"/>
  <c r="N130" i="1"/>
  <c r="AC130" i="1"/>
  <c r="O135" i="1"/>
  <c r="P135" i="1"/>
  <c r="P91" i="1"/>
  <c r="Q91" i="1" s="1"/>
  <c r="V91" i="1"/>
  <c r="AB96" i="1"/>
  <c r="AD96" i="1"/>
  <c r="AB99" i="1"/>
  <c r="AC99" i="1"/>
  <c r="AD240" i="1"/>
  <c r="AB240" i="1"/>
  <c r="AC240" i="1"/>
  <c r="O81" i="1"/>
  <c r="Q81" i="1" s="1"/>
  <c r="V81" i="1"/>
  <c r="S81" i="1"/>
  <c r="O190" i="1"/>
  <c r="V190" i="1"/>
  <c r="P190" i="1"/>
  <c r="AB43" i="1"/>
  <c r="AD43" i="1"/>
  <c r="AB120" i="1"/>
  <c r="AC48" i="1"/>
  <c r="N48" i="1"/>
  <c r="AC32" i="1"/>
  <c r="AD32" i="1"/>
  <c r="AD191" i="1"/>
  <c r="AB191" i="1"/>
  <c r="N95" i="1"/>
  <c r="AD95" i="1"/>
  <c r="Q38" i="1"/>
  <c r="Q59" i="1"/>
  <c r="Q14" i="1"/>
  <c r="O153" i="1"/>
  <c r="P153" i="1"/>
  <c r="R14" i="1"/>
  <c r="V14" i="1"/>
  <c r="AC136" i="1"/>
  <c r="AB136" i="1"/>
  <c r="AD77" i="1"/>
  <c r="AB77" i="1"/>
  <c r="AB29" i="1"/>
  <c r="AC29" i="1"/>
  <c r="AC129" i="1"/>
  <c r="N129" i="1"/>
  <c r="AD239" i="1"/>
  <c r="AC239" i="1"/>
  <c r="P55" i="1"/>
  <c r="O55" i="1"/>
  <c r="U145" i="1"/>
  <c r="T145" i="1"/>
  <c r="W145" i="1"/>
  <c r="X59" i="1"/>
  <c r="T59" i="1"/>
  <c r="W59" i="1"/>
  <c r="AB145" i="1"/>
  <c r="AD145" i="1"/>
  <c r="AC145" i="1"/>
  <c r="R126" i="1"/>
  <c r="U126" i="1"/>
  <c r="X126" i="1"/>
  <c r="S126" i="1"/>
  <c r="W126" i="1"/>
  <c r="AC59" i="1"/>
  <c r="R140" i="1"/>
  <c r="AC141" i="1"/>
  <c r="U76" i="1"/>
  <c r="P126" i="1"/>
  <c r="Q126" i="1" s="1"/>
  <c r="N131" i="1"/>
  <c r="S59" i="1"/>
  <c r="R76" i="1"/>
  <c r="AD59" i="1"/>
  <c r="W76" i="1"/>
  <c r="V76" i="1"/>
  <c r="AC131" i="1"/>
  <c r="R59" i="1"/>
  <c r="V59" i="1"/>
  <c r="O140" i="1"/>
  <c r="Q140" i="1" s="1"/>
  <c r="AB131" i="1"/>
  <c r="Q94" i="1" l="1"/>
  <c r="R17" i="1"/>
  <c r="Q111" i="1"/>
  <c r="Q17" i="1"/>
  <c r="U182" i="1"/>
  <c r="S182" i="1"/>
  <c r="T182" i="1"/>
  <c r="X182" i="1"/>
  <c r="W182" i="1"/>
  <c r="R182" i="1"/>
  <c r="W35" i="1"/>
  <c r="R35" i="1"/>
  <c r="U35" i="1"/>
  <c r="S35" i="1"/>
  <c r="Q10" i="1"/>
  <c r="T197" i="1"/>
  <c r="X197" i="1"/>
  <c r="S197" i="1"/>
  <c r="U197" i="1"/>
  <c r="W197" i="1"/>
  <c r="R197" i="1"/>
  <c r="S219" i="1"/>
  <c r="R219" i="1"/>
  <c r="W219" i="1"/>
  <c r="X219" i="1"/>
  <c r="T219" i="1"/>
  <c r="S247" i="1"/>
  <c r="R247" i="1"/>
  <c r="X247" i="1"/>
  <c r="W247" i="1"/>
  <c r="T247" i="1"/>
  <c r="U247" i="1"/>
  <c r="W44" i="1"/>
  <c r="S44" i="1"/>
  <c r="T44" i="1"/>
  <c r="W82" i="1"/>
  <c r="S82" i="1"/>
  <c r="U82" i="1"/>
  <c r="Q55" i="1"/>
  <c r="Q44" i="1"/>
  <c r="T141" i="1"/>
  <c r="U141" i="1"/>
  <c r="S141" i="1"/>
  <c r="X141" i="1"/>
  <c r="W141" i="1"/>
  <c r="T76" i="1"/>
  <c r="X76" i="1"/>
  <c r="R137" i="1"/>
  <c r="X137" i="1"/>
  <c r="U137" i="1"/>
  <c r="W137" i="1"/>
  <c r="S137" i="1"/>
  <c r="T137" i="1"/>
  <c r="S171" i="1"/>
  <c r="W171" i="1"/>
  <c r="R171" i="1"/>
  <c r="T171" i="1"/>
  <c r="S178" i="1"/>
  <c r="U178" i="1"/>
  <c r="T178" i="1"/>
  <c r="W178" i="1"/>
  <c r="X178" i="1"/>
  <c r="T125" i="1"/>
  <c r="R125" i="1"/>
  <c r="W125" i="1"/>
  <c r="R53" i="1"/>
  <c r="W53" i="1"/>
  <c r="T53" i="1"/>
  <c r="W37" i="1"/>
  <c r="T37" i="1"/>
  <c r="W120" i="1"/>
  <c r="T120" i="1"/>
  <c r="R120" i="1"/>
  <c r="Q43" i="1"/>
  <c r="S120" i="1"/>
  <c r="X125" i="1"/>
  <c r="R141" i="1"/>
  <c r="U179" i="1"/>
  <c r="R179" i="1"/>
  <c r="X179" i="1"/>
  <c r="S179" i="1"/>
  <c r="W179" i="1"/>
  <c r="T179" i="1"/>
  <c r="T13" i="1"/>
  <c r="R13" i="1"/>
  <c r="S13" i="1"/>
  <c r="X13" i="1"/>
  <c r="U13" i="1"/>
  <c r="W13" i="1"/>
  <c r="S173" i="1"/>
  <c r="T173" i="1"/>
  <c r="W173" i="1"/>
  <c r="R173" i="1"/>
  <c r="X173" i="1"/>
  <c r="U159" i="1"/>
  <c r="R159" i="1"/>
  <c r="W159" i="1"/>
  <c r="S159" i="1"/>
  <c r="T159" i="1"/>
  <c r="X159" i="1"/>
  <c r="X15" i="1"/>
  <c r="S15" i="1"/>
  <c r="T15" i="1"/>
  <c r="U15" i="1"/>
  <c r="R15" i="1"/>
  <c r="W15" i="1"/>
  <c r="S235" i="1"/>
  <c r="W235" i="1"/>
  <c r="X235" i="1"/>
  <c r="U235" i="1"/>
  <c r="T235" i="1"/>
  <c r="R235" i="1"/>
  <c r="W99" i="1"/>
  <c r="T99" i="1"/>
  <c r="R99" i="1"/>
  <c r="X99" i="1"/>
  <c r="S99" i="1"/>
  <c r="U99" i="1"/>
  <c r="S93" i="1"/>
  <c r="U93" i="1"/>
  <c r="R93" i="1"/>
  <c r="T93" i="1"/>
  <c r="W93" i="1"/>
  <c r="X93" i="1"/>
  <c r="Q139" i="1"/>
  <c r="X77" i="1"/>
  <c r="W77" i="1"/>
  <c r="T77" i="1"/>
  <c r="U77" i="1"/>
  <c r="X120" i="1"/>
  <c r="U125" i="1"/>
  <c r="Q61" i="1"/>
  <c r="Q135" i="1"/>
  <c r="Q72" i="1"/>
  <c r="Q217" i="1"/>
  <c r="U17" i="1"/>
  <c r="Q171" i="1"/>
  <c r="W92" i="1"/>
  <c r="S92" i="1"/>
  <c r="X92" i="1"/>
  <c r="T92" i="1"/>
  <c r="U92" i="1"/>
  <c r="R92" i="1"/>
  <c r="W28" i="1"/>
  <c r="U28" i="1"/>
  <c r="X28" i="1"/>
  <c r="T28" i="1"/>
  <c r="Q98" i="1"/>
  <c r="W198" i="1"/>
  <c r="S198" i="1"/>
  <c r="T198" i="1"/>
  <c r="X198" i="1"/>
  <c r="R198" i="1"/>
  <c r="U198" i="1"/>
  <c r="U33" i="1"/>
  <c r="T33" i="1"/>
  <c r="W33" i="1"/>
  <c r="S33" i="1"/>
  <c r="X33" i="1"/>
  <c r="R33" i="1"/>
  <c r="S77" i="1"/>
  <c r="R31" i="1"/>
  <c r="X31" i="1"/>
  <c r="S31" i="1"/>
  <c r="U31" i="1"/>
  <c r="T31" i="1"/>
  <c r="W31" i="1"/>
  <c r="W122" i="1"/>
  <c r="X122" i="1"/>
  <c r="T122" i="1"/>
  <c r="U122" i="1"/>
  <c r="R122" i="1"/>
  <c r="S122" i="1"/>
  <c r="S30" i="1"/>
  <c r="R30" i="1"/>
  <c r="X30" i="1"/>
  <c r="T30" i="1"/>
  <c r="U30" i="1"/>
  <c r="W30" i="1"/>
  <c r="X164" i="1"/>
  <c r="T164" i="1"/>
  <c r="U164" i="1"/>
  <c r="S164" i="1"/>
  <c r="R164" i="1"/>
  <c r="W164" i="1"/>
  <c r="R222" i="1"/>
  <c r="S222" i="1"/>
  <c r="W222" i="1"/>
  <c r="T222" i="1"/>
  <c r="X222" i="1"/>
  <c r="U222" i="1"/>
  <c r="W193" i="1"/>
  <c r="T193" i="1"/>
  <c r="R193" i="1"/>
  <c r="X193" i="1"/>
  <c r="U193" i="1"/>
  <c r="S193" i="1"/>
  <c r="W58" i="1"/>
  <c r="S58" i="1"/>
  <c r="U58" i="1"/>
  <c r="X58" i="1"/>
  <c r="R58" i="1"/>
  <c r="T58" i="1"/>
  <c r="R25" i="1"/>
  <c r="S25" i="1"/>
  <c r="U25" i="1"/>
  <c r="X25" i="1"/>
  <c r="W25" i="1"/>
  <c r="T25" i="1"/>
  <c r="S71" i="1"/>
  <c r="R71" i="1"/>
  <c r="X71" i="1"/>
  <c r="T71" i="1"/>
  <c r="U121" i="1"/>
  <c r="X121" i="1"/>
  <c r="S121" i="1"/>
  <c r="R121" i="1"/>
  <c r="W121" i="1"/>
  <c r="T121" i="1"/>
  <c r="U146" i="1"/>
  <c r="X146" i="1"/>
  <c r="T146" i="1"/>
  <c r="S146" i="1"/>
  <c r="R146" i="1"/>
  <c r="W146" i="1"/>
  <c r="U190" i="1"/>
  <c r="T190" i="1"/>
  <c r="S190" i="1"/>
  <c r="R190" i="1"/>
  <c r="W190" i="1"/>
  <c r="X190" i="1"/>
  <c r="S62" i="1"/>
  <c r="W62" i="1"/>
  <c r="R62" i="1"/>
  <c r="U62" i="1"/>
  <c r="T62" i="1"/>
  <c r="X62" i="1"/>
  <c r="Q102" i="1"/>
  <c r="S7" i="1"/>
  <c r="U7" i="1"/>
  <c r="R7" i="1"/>
  <c r="T7" i="1"/>
  <c r="W7" i="1"/>
  <c r="X7" i="1"/>
  <c r="S213" i="1"/>
  <c r="T213" i="1"/>
  <c r="X213" i="1"/>
  <c r="W213" i="1"/>
  <c r="R213" i="1"/>
  <c r="U213" i="1"/>
  <c r="S144" i="1"/>
  <c r="W144" i="1"/>
  <c r="R144" i="1"/>
  <c r="X144" i="1"/>
  <c r="U144" i="1"/>
  <c r="T144" i="1"/>
  <c r="Q165" i="1"/>
  <c r="T22" i="1"/>
  <c r="X22" i="1"/>
  <c r="W22" i="1"/>
  <c r="R22" i="1"/>
  <c r="U22" i="1"/>
  <c r="S22" i="1"/>
  <c r="S12" i="1"/>
  <c r="T12" i="1"/>
  <c r="X12" i="1"/>
  <c r="R12" i="1"/>
  <c r="W12" i="1"/>
  <c r="U12" i="1"/>
  <c r="T140" i="1"/>
  <c r="W140" i="1"/>
  <c r="U140" i="1"/>
  <c r="R180" i="1"/>
  <c r="S180" i="1"/>
  <c r="X180" i="1"/>
  <c r="W180" i="1"/>
  <c r="T180" i="1"/>
  <c r="U49" i="1"/>
  <c r="S49" i="1"/>
  <c r="W49" i="1"/>
  <c r="T49" i="1"/>
  <c r="R49" i="1"/>
  <c r="X49" i="1"/>
  <c r="T70" i="1"/>
  <c r="S70" i="1"/>
  <c r="R70" i="1"/>
  <c r="X70" i="1"/>
  <c r="T196" i="1"/>
  <c r="U196" i="1"/>
  <c r="X196" i="1"/>
  <c r="R196" i="1"/>
  <c r="S196" i="1"/>
  <c r="W196" i="1"/>
  <c r="X87" i="1"/>
  <c r="W87" i="1"/>
  <c r="R87" i="1"/>
  <c r="U87" i="1"/>
  <c r="S87" i="1"/>
  <c r="T87" i="1"/>
  <c r="X68" i="1"/>
  <c r="R68" i="1"/>
  <c r="U68" i="1"/>
  <c r="S68" i="1"/>
  <c r="W68" i="1"/>
  <c r="T68" i="1"/>
  <c r="T233" i="1"/>
  <c r="S233" i="1"/>
  <c r="R233" i="1"/>
  <c r="X233" i="1"/>
  <c r="U233" i="1"/>
  <c r="W233" i="1"/>
  <c r="X139" i="1"/>
  <c r="S139" i="1"/>
  <c r="W139" i="1"/>
  <c r="T139" i="1"/>
  <c r="R139" i="1"/>
  <c r="U139" i="1"/>
  <c r="R167" i="1"/>
  <c r="W167" i="1"/>
  <c r="U167" i="1"/>
  <c r="S167" i="1"/>
  <c r="X167" i="1"/>
  <c r="T167" i="1"/>
  <c r="W220" i="1"/>
  <c r="U220" i="1"/>
  <c r="S220" i="1"/>
  <c r="R220" i="1"/>
  <c r="T220" i="1"/>
  <c r="X220" i="1"/>
  <c r="R131" i="1"/>
  <c r="W131" i="1"/>
  <c r="U131" i="1"/>
  <c r="T131" i="1"/>
  <c r="X131" i="1"/>
  <c r="S131" i="1"/>
  <c r="U11" i="1"/>
  <c r="X11" i="1"/>
  <c r="T11" i="1"/>
  <c r="W11" i="1"/>
  <c r="S11" i="1"/>
  <c r="R11" i="1"/>
  <c r="X150" i="1"/>
  <c r="S150" i="1"/>
  <c r="T150" i="1"/>
  <c r="R150" i="1"/>
  <c r="W150" i="1"/>
  <c r="U150" i="1"/>
  <c r="W129" i="1"/>
  <c r="R129" i="1"/>
  <c r="X129" i="1"/>
  <c r="S129" i="1"/>
  <c r="T129" i="1"/>
  <c r="U129" i="1"/>
  <c r="T95" i="1"/>
  <c r="S95" i="1"/>
  <c r="R95" i="1"/>
  <c r="X95" i="1"/>
  <c r="W95" i="1"/>
  <c r="U95" i="1"/>
  <c r="Q146" i="1"/>
  <c r="Q210" i="1"/>
  <c r="R50" i="1"/>
  <c r="U50" i="1"/>
  <c r="X50" i="1"/>
  <c r="T50" i="1"/>
  <c r="W50" i="1"/>
  <c r="S50" i="1"/>
  <c r="Q231" i="1"/>
  <c r="Q80" i="1"/>
  <c r="W36" i="1"/>
  <c r="R36" i="1"/>
  <c r="X36" i="1"/>
  <c r="S36" i="1"/>
  <c r="U36" i="1"/>
  <c r="T36" i="1"/>
  <c r="U161" i="1"/>
  <c r="W161" i="1"/>
  <c r="T161" i="1"/>
  <c r="X161" i="1"/>
  <c r="S161" i="1"/>
  <c r="R161" i="1"/>
  <c r="Q153" i="1"/>
  <c r="Q190" i="1"/>
  <c r="U130" i="1"/>
  <c r="T130" i="1"/>
  <c r="R130" i="1"/>
  <c r="S130" i="1"/>
  <c r="W130" i="1"/>
  <c r="X130" i="1"/>
  <c r="W128" i="1"/>
  <c r="S128" i="1"/>
  <c r="R128" i="1"/>
  <c r="X128" i="1"/>
  <c r="T128" i="1"/>
  <c r="U128" i="1"/>
  <c r="W181" i="1"/>
  <c r="T181" i="1"/>
  <c r="R181" i="1"/>
  <c r="U181" i="1"/>
  <c r="R117" i="1"/>
  <c r="W117" i="1"/>
  <c r="X117" i="1"/>
  <c r="T117" i="1"/>
  <c r="U117" i="1"/>
  <c r="S117" i="1"/>
  <c r="S119" i="1"/>
  <c r="U119" i="1"/>
  <c r="R119" i="1"/>
  <c r="W119" i="1"/>
  <c r="X119" i="1"/>
  <c r="T119" i="1"/>
  <c r="S48" i="1"/>
  <c r="T48" i="1"/>
  <c r="W48" i="1"/>
  <c r="X48" i="1"/>
  <c r="U48" i="1"/>
  <c r="R48" i="1"/>
  <c r="Q21" i="1"/>
  <c r="X140" i="1"/>
  <c r="Q22" i="1"/>
  <c r="U180" i="1"/>
  <c r="X181" i="1"/>
  <c r="X61" i="1"/>
  <c r="U61" i="1"/>
  <c r="W61" i="1"/>
  <c r="S61" i="1"/>
  <c r="T61" i="1"/>
  <c r="R61" i="1"/>
  <c r="U20" i="1"/>
  <c r="S20" i="1"/>
  <c r="X20" i="1"/>
  <c r="W20" i="1"/>
  <c r="R20" i="1"/>
  <c r="T20" i="1"/>
  <c r="S8" i="1"/>
  <c r="W8" i="1"/>
  <c r="R8" i="1"/>
  <c r="U8" i="1"/>
  <c r="T8" i="1"/>
  <c r="X8" i="1"/>
  <c r="R65" i="1"/>
  <c r="S65" i="1"/>
  <c r="U65" i="1"/>
  <c r="X65" i="1"/>
  <c r="T65" i="1"/>
  <c r="W65" i="1"/>
  <c r="U184" i="1"/>
  <c r="R184" i="1"/>
  <c r="X184" i="1"/>
  <c r="W184" i="1"/>
  <c r="S184" i="1"/>
  <c r="T184" i="1"/>
  <c r="W17" i="1"/>
  <c r="T17" i="1"/>
  <c r="S17" i="1"/>
  <c r="T101" i="1"/>
  <c r="X101" i="1"/>
  <c r="R101" i="1"/>
  <c r="W101" i="1"/>
  <c r="U101" i="1"/>
  <c r="S101" i="1"/>
  <c r="Q18" i="1"/>
  <c r="Q69" i="1"/>
  <c r="Q174" i="1"/>
  <c r="Q112" i="1"/>
  <c r="Q242" i="1"/>
  <c r="X106" i="1"/>
  <c r="S106" i="1"/>
  <c r="T106" i="1"/>
  <c r="W106" i="1"/>
  <c r="R106" i="1"/>
  <c r="U106" i="1"/>
  <c r="T64" i="1"/>
  <c r="R64" i="1"/>
  <c r="U64" i="1"/>
  <c r="X64" i="1"/>
  <c r="S64" i="1"/>
  <c r="W64" i="1"/>
  <c r="Q23" i="1"/>
  <c r="Q163" i="1"/>
  <c r="R138" i="1"/>
  <c r="W138" i="1"/>
  <c r="T138" i="1"/>
  <c r="X138" i="1"/>
  <c r="U138" i="1"/>
  <c r="S138" i="1"/>
  <c r="T176" i="1"/>
  <c r="U176" i="1"/>
  <c r="S176" i="1"/>
  <c r="X176" i="1"/>
  <c r="W176" i="1"/>
  <c r="R176" i="1"/>
  <c r="T238" i="1"/>
  <c r="X238" i="1"/>
  <c r="U238" i="1"/>
  <c r="W238" i="1"/>
  <c r="S238" i="1"/>
  <c r="R238" i="1"/>
</calcChain>
</file>

<file path=xl/sharedStrings.xml><?xml version="1.0" encoding="utf-8"?>
<sst xmlns="http://schemas.openxmlformats.org/spreadsheetml/2006/main" count="2253" uniqueCount="839">
  <si>
    <t>KBr</t>
  </si>
  <si>
    <t>KF</t>
  </si>
  <si>
    <t>KI</t>
  </si>
  <si>
    <t>RbF</t>
  </si>
  <si>
    <t>SiC</t>
  </si>
  <si>
    <t>(Cs,Na)AlSi2O6.H2O</t>
  </si>
  <si>
    <t>C</t>
  </si>
  <si>
    <t>BN</t>
  </si>
  <si>
    <t>Y2O3</t>
  </si>
  <si>
    <t>c-Si3N4</t>
  </si>
  <si>
    <t>TiN</t>
  </si>
  <si>
    <t>NaBr</t>
  </si>
  <si>
    <t>NaI</t>
  </si>
  <si>
    <t>NiCr2O4</t>
  </si>
  <si>
    <t>KMgF3</t>
  </si>
  <si>
    <t>KNiF3</t>
  </si>
  <si>
    <t>KTaO3</t>
  </si>
  <si>
    <t>KZnF3</t>
  </si>
  <si>
    <t>RbCdF3</t>
  </si>
  <si>
    <t>RbCaF3</t>
  </si>
  <si>
    <t>RbCoF3</t>
  </si>
  <si>
    <t>RbMnF3</t>
  </si>
  <si>
    <t>SrTIO3</t>
  </si>
  <si>
    <t>TlCdF3</t>
  </si>
  <si>
    <t>ZnCr2O4</t>
  </si>
  <si>
    <t>NH4Cl</t>
  </si>
  <si>
    <t>BGO</t>
  </si>
  <si>
    <t>CsCdF3</t>
  </si>
  <si>
    <t>ZnFe2O4</t>
  </si>
  <si>
    <t>Ca3Ga2Ge3O12</t>
  </si>
  <si>
    <t>Gd3Ga5O12</t>
  </si>
  <si>
    <t>Nd3Ga5O12</t>
  </si>
  <si>
    <t>Sm3Ga5O12</t>
  </si>
  <si>
    <t>Y3Al5O12</t>
  </si>
  <si>
    <t>Y3Fe5O12</t>
  </si>
  <si>
    <t>Y3Ga5O12</t>
  </si>
  <si>
    <t>LiBaF3</t>
  </si>
  <si>
    <t>Ref</t>
  </si>
  <si>
    <t>Anisotropy Calculations</t>
  </si>
  <si>
    <t>BaO</t>
  </si>
  <si>
    <t>CaO</t>
  </si>
  <si>
    <t>CoO</t>
  </si>
  <si>
    <t>MnO</t>
  </si>
  <si>
    <t>SrO</t>
  </si>
  <si>
    <t>UO2</t>
  </si>
  <si>
    <t>FeAl2O4</t>
  </si>
  <si>
    <t>Fe2TiO4</t>
  </si>
  <si>
    <t>FeCr2O4</t>
  </si>
  <si>
    <t>MgAl2O4</t>
  </si>
  <si>
    <t>Ni2SiO4</t>
  </si>
  <si>
    <t>BaF2</t>
  </si>
  <si>
    <t>CdF2</t>
  </si>
  <si>
    <t>CaF2</t>
  </si>
  <si>
    <t>CoAl2O4</t>
  </si>
  <si>
    <t>CoFe2O4</t>
  </si>
  <si>
    <t>Fe3O4</t>
  </si>
  <si>
    <t>MgO 3.5Al2O3</t>
  </si>
  <si>
    <t>MgO 3.0Al2O3</t>
  </si>
  <si>
    <t>MgO 2.6Al2O3</t>
  </si>
  <si>
    <t>CsBr</t>
  </si>
  <si>
    <t>CsCl</t>
  </si>
  <si>
    <t>CsI</t>
  </si>
  <si>
    <t>FeS2</t>
  </si>
  <si>
    <t>KCl</t>
  </si>
  <si>
    <t>NaCl</t>
  </si>
  <si>
    <t>NaF</t>
  </si>
  <si>
    <t>PbS</t>
  </si>
  <si>
    <t>RbBr</t>
  </si>
  <si>
    <t>RbCl</t>
  </si>
  <si>
    <t>RbI</t>
  </si>
  <si>
    <t>SrF2</t>
  </si>
  <si>
    <t>ZnS</t>
  </si>
  <si>
    <t>BP</t>
  </si>
  <si>
    <t>Cu2O</t>
  </si>
  <si>
    <t>PbF2</t>
  </si>
  <si>
    <t>LiBr</t>
  </si>
  <si>
    <t>LiCl</t>
  </si>
  <si>
    <t>LiF</t>
  </si>
  <si>
    <t>LiI</t>
  </si>
  <si>
    <t>MnS2</t>
  </si>
  <si>
    <t>Ca3Cr2Si3O12</t>
  </si>
  <si>
    <t>Ca3Al2(SiO4)1.72(H4O4)1.28</t>
  </si>
  <si>
    <t>Ca3(Al0.99Fe0.01)2Si3O12</t>
  </si>
  <si>
    <t>(Ca0.94Fe0.03Mg0.02Mn0.01)3(Al0.86Fe0.14)2Si3O12</t>
  </si>
  <si>
    <t>(Ca0.85Fe0.08Mn0.07)3Al2Si3O12</t>
  </si>
  <si>
    <t>(Fe0.81Mg0.14Ca0.04Mn0.01)3Al2Si3O12</t>
  </si>
  <si>
    <t>(Fe0.76Mg0.21Ca0.03)3Al2Si3O12</t>
  </si>
  <si>
    <t>(Fe0.54Mg0.39Ca0.06Mn0.01)3(Al0.99Fe0.01)2Si3O12</t>
  </si>
  <si>
    <t>(Fe0.52Mn0.46Ca0.01)3Al2Si3O12</t>
  </si>
  <si>
    <t>(Fe0.51Mg0.39Ca0.09Mn0.01)3(Al0.99Fe0.01)Si3O12</t>
  </si>
  <si>
    <t>(Fe0.48Mg0.41Ca0.10Mn0.01)3(Al0.99Fe0.01)2Si3O12</t>
  </si>
  <si>
    <t>Mg3(Al0.985Mg0.015)2Si3O12</t>
  </si>
  <si>
    <t>Mg3Al2Si3O12</t>
  </si>
  <si>
    <t>(Mg0.90Fe0.08Ca0.02)3Al2Si3O12</t>
  </si>
  <si>
    <t>(Mg0.73Fe0.16Ca0.10Mn0.01)3(Al0.91Cr0.05Fe0.04)2Si3O12</t>
  </si>
  <si>
    <t>(Mg0.73Fe0.14Ca0.12Mn0.01)3(Al0.88Cr0.09Fe0.03)Si3O12</t>
  </si>
  <si>
    <t>(Mg0.70Fe0.16Ca0.13Mn0.01)3(Al0.89Cr0.09Fe0.02)2Si3O12</t>
  </si>
  <si>
    <t>(Mg0.62Fe0.36Ca0.02)3Al2Si3O12</t>
  </si>
  <si>
    <t>(Mg0.51Fe0.32Ca0.16Mn0.01)3(Al0.98Fe0.02)2(Si0.99Ti0.01)3O12</t>
  </si>
  <si>
    <t>Mn3Al2Si3O12</t>
  </si>
  <si>
    <t>(Mn0.75Fe0.18Ca0.05Mg0.02)3Al2Si3O12</t>
  </si>
  <si>
    <t>(Mn0.55Fe0.44Ca0.01)3Al2Si3O12</t>
  </si>
  <si>
    <t>(Mn0.54Fe0.46)3Al2Si3O12</t>
  </si>
  <si>
    <t>YAG</t>
  </si>
  <si>
    <t>YIG</t>
  </si>
  <si>
    <t>YGG</t>
  </si>
  <si>
    <t>Periclase</t>
  </si>
  <si>
    <t>Wustite</t>
  </si>
  <si>
    <t>Lime</t>
  </si>
  <si>
    <t>Manganosite</t>
  </si>
  <si>
    <t>Cuprite</t>
  </si>
  <si>
    <t>Uraninite</t>
  </si>
  <si>
    <t>Ulvospinel</t>
  </si>
  <si>
    <t>Magnetite</t>
  </si>
  <si>
    <t>Spinel</t>
  </si>
  <si>
    <t>Mg2GeO4</t>
  </si>
  <si>
    <t>Ringwoodite</t>
  </si>
  <si>
    <t>Fluorite</t>
  </si>
  <si>
    <t>K/G</t>
  </si>
  <si>
    <t>Spinel-Galaxite</t>
  </si>
  <si>
    <t>Galaxite</t>
  </si>
  <si>
    <t>MnAl2O4</t>
  </si>
  <si>
    <t>(Mg0.74Mn0.26)Al2O4</t>
  </si>
  <si>
    <t>(Mg0.53Mn0.47)Al2O4</t>
  </si>
  <si>
    <t>(Mg0.24Mn0.76)Al2O4</t>
  </si>
  <si>
    <t>Name</t>
  </si>
  <si>
    <t>Group</t>
  </si>
  <si>
    <t>NGG</t>
  </si>
  <si>
    <t>SGG</t>
  </si>
  <si>
    <t>Compostion</t>
  </si>
  <si>
    <t>Sphalerite</t>
  </si>
  <si>
    <t>Pyrite</t>
  </si>
  <si>
    <t>Diamond</t>
  </si>
  <si>
    <t>Franklinite</t>
  </si>
  <si>
    <t>Jacobsite</t>
  </si>
  <si>
    <t>Franklinite-Jacobsite</t>
  </si>
  <si>
    <t>(Mn0.40Fe0.16Zn0.37Mg0.03)(Fe1.94Al0.08)O4</t>
  </si>
  <si>
    <t>(Zn0.74Fe0.18Mg0.08)Al2O4</t>
  </si>
  <si>
    <t>Notes</t>
  </si>
  <si>
    <t>Villiaumite</t>
  </si>
  <si>
    <t>Halite</t>
  </si>
  <si>
    <t>Carobbiite</t>
  </si>
  <si>
    <t>Sylvite</t>
  </si>
  <si>
    <t>Griceite</t>
  </si>
  <si>
    <t>Galena</t>
  </si>
  <si>
    <t>Hauerite</t>
  </si>
  <si>
    <t>Frankdicksonite</t>
  </si>
  <si>
    <t>Strontiofluorite</t>
  </si>
  <si>
    <t>Zincochromite</t>
  </si>
  <si>
    <t>Pollucite</t>
  </si>
  <si>
    <t>Analcime</t>
  </si>
  <si>
    <t>Trevorite</t>
  </si>
  <si>
    <t>Tausonite</t>
  </si>
  <si>
    <t>Metacinnabar</t>
  </si>
  <si>
    <t>Qingsongite</t>
  </si>
  <si>
    <t>Osbornite</t>
  </si>
  <si>
    <t>Method</t>
  </si>
  <si>
    <t>Structure/SG</t>
  </si>
  <si>
    <t>Parascandolaite</t>
  </si>
  <si>
    <t>C1</t>
  </si>
  <si>
    <t>NS</t>
  </si>
  <si>
    <t>Jacobsite-Zincochromite</t>
  </si>
  <si>
    <t>KNbO3  (733 K)</t>
  </si>
  <si>
    <t>US</t>
  </si>
  <si>
    <t>Ferropericlase</t>
  </si>
  <si>
    <t>Jacobsen et al 02</t>
  </si>
  <si>
    <t>Reichman and Jacobsen 04</t>
  </si>
  <si>
    <t>U</t>
  </si>
  <si>
    <t>BS</t>
  </si>
  <si>
    <t>-</t>
  </si>
  <si>
    <t>R</t>
  </si>
  <si>
    <t>INS</t>
  </si>
  <si>
    <t>NbN</t>
  </si>
  <si>
    <t>VN</t>
  </si>
  <si>
    <t>SAW</t>
  </si>
  <si>
    <t>Grimsditch et al 94</t>
  </si>
  <si>
    <t>Grimsditch and Ramdas 75</t>
  </si>
  <si>
    <t>Bi12SiO20</t>
  </si>
  <si>
    <t>Avg of 5 measurements</t>
  </si>
  <si>
    <t>Bi12GeO20</t>
  </si>
  <si>
    <t>Also low T data</t>
  </si>
  <si>
    <t>BTO</t>
  </si>
  <si>
    <t>Bi12TiO20</t>
  </si>
  <si>
    <t>Burimov et al 95</t>
  </si>
  <si>
    <t>Sillenite (BSO)</t>
  </si>
  <si>
    <t>piezoelectric</t>
  </si>
  <si>
    <t>Wettling and Windscheif 84</t>
  </si>
  <si>
    <t>Prieur et al 88</t>
  </si>
  <si>
    <t>KMnF3</t>
  </si>
  <si>
    <t>Nouet 73</t>
  </si>
  <si>
    <t>Rousseau et al 75</t>
  </si>
  <si>
    <t>Fischer et al78</t>
  </si>
  <si>
    <t>Rosseau et al 74</t>
  </si>
  <si>
    <t>TlMnCl3</t>
  </si>
  <si>
    <t>Aleksandrov et al 75</t>
  </si>
  <si>
    <t>?</t>
  </si>
  <si>
    <t>Haussuhl et al 72</t>
  </si>
  <si>
    <t>Fluorocronite</t>
  </si>
  <si>
    <t>Estimated accuracy: 20%</t>
  </si>
  <si>
    <t>U+INS</t>
  </si>
  <si>
    <t>Palko et al 01</t>
  </si>
  <si>
    <t>Zeolite, Fdd2</t>
  </si>
  <si>
    <t>Sesquioxide</t>
  </si>
  <si>
    <t>Yttriaite</t>
  </si>
  <si>
    <t>Reichmann et al. 13</t>
  </si>
  <si>
    <t>Li et al 91</t>
  </si>
  <si>
    <t>Weidner and Hamaya 83</t>
  </si>
  <si>
    <t>Bass et al 84</t>
  </si>
  <si>
    <t>MnFe2O4</t>
  </si>
  <si>
    <t>Gahnite-Hercynite</t>
  </si>
  <si>
    <t>Reichmann and Jacobsen 06</t>
  </si>
  <si>
    <t>(Mg0.75Fe0.36)Al1.9O4</t>
  </si>
  <si>
    <t>NiFe2O4</t>
  </si>
  <si>
    <t>unk</t>
  </si>
  <si>
    <t>Bruschini et al. 15</t>
  </si>
  <si>
    <t>Sanchez-Valle et al. 10</t>
  </si>
  <si>
    <t>Sanchez-Valle et al. 05</t>
  </si>
  <si>
    <t>Verma 60</t>
  </si>
  <si>
    <t>Schreiber 67</t>
  </si>
  <si>
    <t>England 70</t>
  </si>
  <si>
    <t>Cynn et al 93</t>
  </si>
  <si>
    <t>Spinel (Natural)</t>
  </si>
  <si>
    <t>Jacobsen et al 04</t>
  </si>
  <si>
    <t>1 wt% H2O</t>
  </si>
  <si>
    <t>Inoue et al 98</t>
  </si>
  <si>
    <t>2.2 wt% H2O</t>
  </si>
  <si>
    <t>Bs</t>
  </si>
  <si>
    <t>Mao et al 12</t>
  </si>
  <si>
    <t>Sinogeikin 03: to 13 GPa, 923 K</t>
  </si>
  <si>
    <t>2.34 wt% H2O</t>
  </si>
  <si>
    <t>Wang et al 03</t>
  </si>
  <si>
    <t>Moissanite (3C)</t>
  </si>
  <si>
    <t>Zhuralev et al13</t>
  </si>
  <si>
    <t>Kiefer et al 05</t>
  </si>
  <si>
    <t>DFT with GGA, also high P Ecs</t>
  </si>
  <si>
    <t>up to 2 GPa</t>
  </si>
  <si>
    <t>Yttria stabilitzed Zirconia</t>
  </si>
  <si>
    <t>Ingel and Lewis 88</t>
  </si>
  <si>
    <t>Cobalt oxide</t>
  </si>
  <si>
    <t>ZrO2x8.5%Y2O3</t>
  </si>
  <si>
    <t>ZrO2x12%Y2O3</t>
  </si>
  <si>
    <t>(Y0.61,Yb0.39)3Al5O12</t>
  </si>
  <si>
    <t>(Y0.19Yb0.89)3Al5O12</t>
  </si>
  <si>
    <t>YbAG</t>
  </si>
  <si>
    <t>Marquardt et al 09</t>
  </si>
  <si>
    <t>TIG</t>
  </si>
  <si>
    <t>Tb3Fe5O12</t>
  </si>
  <si>
    <t>Data reported as fn. Of T, P, and magnetic field</t>
  </si>
  <si>
    <t>EIG</t>
  </si>
  <si>
    <t>Eu3Fe5O12</t>
  </si>
  <si>
    <t>Saunders et al 92</t>
  </si>
  <si>
    <t>Bass 89</t>
  </si>
  <si>
    <t>Ca3Nb1.5Ge3.5O12</t>
  </si>
  <si>
    <t>CNGG</t>
  </si>
  <si>
    <t>CGGG</t>
  </si>
  <si>
    <t>Castellano-Hernandez et al 16</t>
  </si>
  <si>
    <t>YEAG</t>
  </si>
  <si>
    <t>YAGG</t>
  </si>
  <si>
    <t>Hubbell et al 74</t>
  </si>
  <si>
    <t>Gd3Fe5O12</t>
  </si>
  <si>
    <t>GIG</t>
  </si>
  <si>
    <t>Comstock et al 66</t>
  </si>
  <si>
    <t>YYbAG</t>
  </si>
  <si>
    <t>GGG</t>
  </si>
  <si>
    <t>GEGG</t>
  </si>
  <si>
    <t>(Gd0.85Er0.15)3Ga5O12</t>
  </si>
  <si>
    <t>Haussuhl et al 76</t>
  </si>
  <si>
    <t>Spencer et al 63</t>
  </si>
  <si>
    <t>GSGG</t>
  </si>
  <si>
    <t>Gd3(ScGa)2Ga3O12</t>
  </si>
  <si>
    <t>GESGG</t>
  </si>
  <si>
    <t>(Gd0.67Er0.33)3(ScGa)2Ga3O12</t>
  </si>
  <si>
    <t>LNLLGG</t>
  </si>
  <si>
    <t>(La2Nd0.3Lu0.7)3Lu2Ga3O12</t>
  </si>
  <si>
    <t>Bass 86</t>
  </si>
  <si>
    <t>O'Neill et al 93</t>
  </si>
  <si>
    <t>Isaak et al 92</t>
  </si>
  <si>
    <t>Babuska et al 78</t>
  </si>
  <si>
    <t>minor Ti present, spec. GR-1</t>
  </si>
  <si>
    <t>minor Ti present, spec. AN-1</t>
  </si>
  <si>
    <t>Halleck 73</t>
  </si>
  <si>
    <t>O'Neill et al 89</t>
  </si>
  <si>
    <t>minor Mn, Fe, Ti</t>
  </si>
  <si>
    <t>Soga 67</t>
  </si>
  <si>
    <t>specimen AL-3</t>
  </si>
  <si>
    <t>speimen AL-5</t>
  </si>
  <si>
    <t>Specimen AL-Y</t>
  </si>
  <si>
    <t>Isaak and Graham 76</t>
  </si>
  <si>
    <t>298-473 K; 0-0.5 GPa</t>
  </si>
  <si>
    <t>specimen AL-X</t>
  </si>
  <si>
    <t>specimen AL-4</t>
  </si>
  <si>
    <t>O'Neill et al 91</t>
  </si>
  <si>
    <t>Minor Ti; specimen PY-0</t>
  </si>
  <si>
    <t>Minor Ti; specimen PY-2</t>
  </si>
  <si>
    <t>specimen PY-A</t>
  </si>
  <si>
    <t>specimen PY-1</t>
  </si>
  <si>
    <t>Webb 89</t>
  </si>
  <si>
    <t>Chai et al 97</t>
  </si>
  <si>
    <t>specimen AL-6</t>
  </si>
  <si>
    <t>specimen SP-2</t>
  </si>
  <si>
    <t>specimen SP-1</t>
  </si>
  <si>
    <t>Wang and Simmons 74</t>
  </si>
  <si>
    <t>0-0.5 GPa</t>
  </si>
  <si>
    <t>Pacalo et al 92</t>
  </si>
  <si>
    <t>ISS</t>
  </si>
  <si>
    <t>(Mg0.50Fe0.45Ca0.04Mn0.01)3(Al0.99Fe0.01)2Si3O12</t>
  </si>
  <si>
    <t>(Ca0.93Fe0.04Mg0.03)3(Fe0.70Al0.30)2Si3O12</t>
  </si>
  <si>
    <t>(Mn0.95Fe0.05)3Al2Si3O12</t>
  </si>
  <si>
    <t>reanalysis of Bonczar et al 77</t>
  </si>
  <si>
    <t>Ca3(Fe0.96Al0.04)2Si3O12</t>
  </si>
  <si>
    <t>(Ca0.99Mg0.01)3(Al0.98Fe0.02)2Si3O12</t>
  </si>
  <si>
    <t>300-1350 K</t>
  </si>
  <si>
    <t>to 20 GPa</t>
  </si>
  <si>
    <t>Na1.87Mg1.18Si4.94O12</t>
  </si>
  <si>
    <t>(Na0.62Mg0.38)3(Si0.97Mg0.03)2Si3O12</t>
  </si>
  <si>
    <t>Ca0.97Mg0.02Fe0.01)3(Al0.91Fe0.09)2Si3O12</t>
  </si>
  <si>
    <t>Jiang et al 04</t>
  </si>
  <si>
    <t>(Fe0.72Mg0.20Ca0.05Mn0.05)3(Al0.98Fe0.02)2Si3O12</t>
  </si>
  <si>
    <t>Ca3(Fe0.98Al0.02)2Si3O12</t>
  </si>
  <si>
    <t>to 20 GPa and 750 K</t>
  </si>
  <si>
    <t>(Fe0.60Mg0.28Mn0.09Ca0.03)3(Al0.97Fe0.03)2Si3O12</t>
  </si>
  <si>
    <t>(Mg0.55Fe0.37Ca0.06Mn0.01)3Al2Si3O12</t>
  </si>
  <si>
    <t>sample TA</t>
  </si>
  <si>
    <t>(Fe0.50Mg0.35Ca0.14Mn0.01)3Al2Si3O12</t>
  </si>
  <si>
    <t>sample AR</t>
  </si>
  <si>
    <t>Goto et al 76</t>
  </si>
  <si>
    <t>Sinogeikin etal 00</t>
  </si>
  <si>
    <t>Prp</t>
  </si>
  <si>
    <t>Prp-Alm</t>
  </si>
  <si>
    <t>Prp-Alm-Grs</t>
  </si>
  <si>
    <t>Prp-Alm-Uv</t>
  </si>
  <si>
    <t>Alm-Prp-Grs</t>
  </si>
  <si>
    <t>Alm-Prp-Spr</t>
  </si>
  <si>
    <t>Alm-Prp</t>
  </si>
  <si>
    <t>Alm-Prp-Grs-Spr</t>
  </si>
  <si>
    <t>Alm-Spr</t>
  </si>
  <si>
    <t>Spr-Alm</t>
  </si>
  <si>
    <t>Spr-Alm-Grs</t>
  </si>
  <si>
    <t>Spr</t>
  </si>
  <si>
    <t>Grs</t>
  </si>
  <si>
    <t>Grs-Alm-Spr</t>
  </si>
  <si>
    <t>Grs-Pyr-Alm</t>
  </si>
  <si>
    <t>Grs-Adr</t>
  </si>
  <si>
    <t>Adr</t>
  </si>
  <si>
    <t>Uv</t>
  </si>
  <si>
    <t>Hgr</t>
  </si>
  <si>
    <t>Na-Maj</t>
  </si>
  <si>
    <t>Si3N4</t>
  </si>
  <si>
    <t>McLean and Smith 72</t>
  </si>
  <si>
    <t>CsF</t>
  </si>
  <si>
    <t>Stilleite</t>
  </si>
  <si>
    <t>ZnSe</t>
  </si>
  <si>
    <t>Coloradoite</t>
  </si>
  <si>
    <t>HgTe</t>
  </si>
  <si>
    <t>Hercynite</t>
  </si>
  <si>
    <t>Chromite</t>
  </si>
  <si>
    <t>Sillenite, I23</t>
  </si>
  <si>
    <t>Thorianite</t>
  </si>
  <si>
    <t>ThO2</t>
  </si>
  <si>
    <t>Macedo et al 64</t>
  </si>
  <si>
    <t>Oldhamite</t>
  </si>
  <si>
    <t>CaS</t>
  </si>
  <si>
    <t>Guo et al 08</t>
  </si>
  <si>
    <t>Niningerite</t>
  </si>
  <si>
    <t>MgS</t>
  </si>
  <si>
    <t>Yuan and Ding 08</t>
  </si>
  <si>
    <t>PbTe</t>
  </si>
  <si>
    <t>Altaite</t>
  </si>
  <si>
    <t>Clausthalite</t>
  </si>
  <si>
    <t>PbSe</t>
  </si>
  <si>
    <t>DFT</t>
  </si>
  <si>
    <t>Alabandite</t>
  </si>
  <si>
    <t>MnS</t>
  </si>
  <si>
    <t>TaC</t>
  </si>
  <si>
    <t>Tantalcarbide</t>
  </si>
  <si>
    <t>Niobcarbide</t>
  </si>
  <si>
    <t>Nb0.865C</t>
  </si>
  <si>
    <t>Ledbetter et al 86</t>
  </si>
  <si>
    <t>AgCl</t>
  </si>
  <si>
    <t>Chlorargyrite</t>
  </si>
  <si>
    <t>AgBr</t>
  </si>
  <si>
    <t>Bromaargyrite</t>
  </si>
  <si>
    <t>CuCl</t>
  </si>
  <si>
    <t>CuBr</t>
  </si>
  <si>
    <t>CuI</t>
  </si>
  <si>
    <t>Marshite</t>
  </si>
  <si>
    <t>Nantokite</t>
  </si>
  <si>
    <t>Hanson et al 72</t>
  </si>
  <si>
    <t>Piezoelectric, const E (also const D reported)</t>
  </si>
  <si>
    <t>Salammoniac</t>
  </si>
  <si>
    <t>HgSe</t>
  </si>
  <si>
    <t>Tiemannite</t>
  </si>
  <si>
    <t>Greigite</t>
  </si>
  <si>
    <t>Fe3S4</t>
  </si>
  <si>
    <t>Cerianite</t>
  </si>
  <si>
    <t>CeO2</t>
  </si>
  <si>
    <t>Nakajima et al 94</t>
  </si>
  <si>
    <t>Rehwald and Widmer 73</t>
  </si>
  <si>
    <t>Bismuth germanate</t>
  </si>
  <si>
    <t>Bi4Ge3O12</t>
  </si>
  <si>
    <t>Bi4Si3O12</t>
  </si>
  <si>
    <t>Avicennite</t>
  </si>
  <si>
    <t>Tl2O3</t>
  </si>
  <si>
    <t>CdO</t>
  </si>
  <si>
    <t>Ba(NO3)2</t>
  </si>
  <si>
    <t>Nitrate</t>
  </si>
  <si>
    <t>Sr(NO3)2</t>
  </si>
  <si>
    <t>Pb(NO3)2</t>
  </si>
  <si>
    <t>Halides</t>
  </si>
  <si>
    <t>Nitrates</t>
  </si>
  <si>
    <t>Phosphides</t>
  </si>
  <si>
    <t>Nitrides</t>
  </si>
  <si>
    <t>(Mg0.73Fe0.16Ca0.11Mn0.01)3(Al0.90Cr0.06Fe0.04)Si3O12</t>
  </si>
  <si>
    <t>Roldan et al 13</t>
  </si>
  <si>
    <t>Peng et al 09</t>
  </si>
  <si>
    <t>9.AD</t>
  </si>
  <si>
    <t>4.AB</t>
  </si>
  <si>
    <t>4.AA</t>
  </si>
  <si>
    <t>4.DL</t>
  </si>
  <si>
    <t>4.CB</t>
  </si>
  <si>
    <t>4.BB</t>
  </si>
  <si>
    <t>2.DA</t>
  </si>
  <si>
    <t>9.AC</t>
  </si>
  <si>
    <t>9.GB</t>
  </si>
  <si>
    <t>4.CC</t>
  </si>
  <si>
    <t>3.AB</t>
  </si>
  <si>
    <t>3.AA</t>
  </si>
  <si>
    <t>2.CD</t>
  </si>
  <si>
    <t>2.CB</t>
  </si>
  <si>
    <t>2.EB</t>
  </si>
  <si>
    <t>Nitrobarite</t>
  </si>
  <si>
    <t>5.NA</t>
  </si>
  <si>
    <t>Eulytine</t>
  </si>
  <si>
    <t>1.CB</t>
  </si>
  <si>
    <t>1.DA</t>
  </si>
  <si>
    <t>1.BA</t>
  </si>
  <si>
    <t>1.BC</t>
  </si>
  <si>
    <t>Monoxide</t>
  </si>
  <si>
    <t>Hemioxide</t>
  </si>
  <si>
    <t>Dioxide</t>
  </si>
  <si>
    <t>Silicates</t>
  </si>
  <si>
    <t>Oxides</t>
  </si>
  <si>
    <t>Dihalide</t>
  </si>
  <si>
    <t>Monohalide</t>
  </si>
  <si>
    <t>Monosulfide</t>
  </si>
  <si>
    <t>Monotelluride</t>
  </si>
  <si>
    <t>Disulfide</t>
  </si>
  <si>
    <t>Monoselenide</t>
  </si>
  <si>
    <t>Monocarbide</t>
  </si>
  <si>
    <t>Mononitride</t>
  </si>
  <si>
    <t>Monophosphide</t>
  </si>
  <si>
    <t>Carbon and Carbides</t>
  </si>
  <si>
    <t>Sulfides</t>
  </si>
  <si>
    <t>(Y0.74Er0.26)3Al5O12</t>
  </si>
  <si>
    <t>strontium nitrate</t>
  </si>
  <si>
    <t>lead nitrate</t>
  </si>
  <si>
    <t>Multiple Oxide</t>
  </si>
  <si>
    <t>Complex Sulfide</t>
  </si>
  <si>
    <t>Complex Halide</t>
  </si>
  <si>
    <t>GPa</t>
  </si>
  <si>
    <t>km/s</t>
  </si>
  <si>
    <t>%</t>
  </si>
  <si>
    <t>Kino et al. 72</t>
  </si>
  <si>
    <t>Ard-Grs</t>
  </si>
  <si>
    <t>Prp-Maj</t>
  </si>
  <si>
    <t>Mg3.24Al1.53Si3.23O12 (Prp76Maj24)</t>
  </si>
  <si>
    <t>Mg3.01Fe0.17Al1.68Si3.15O12 (Prp78Alm6Maj16)</t>
  </si>
  <si>
    <t>Data to 12.4 GPa and 470 K</t>
  </si>
  <si>
    <t>Data to 16.2 GPa and 558 K</t>
  </si>
  <si>
    <t>Pamato et al 16</t>
  </si>
  <si>
    <t>Mg3.16Fe0.32Al1.2Si3.36O12  (Prp54Alm10Maj36)</t>
  </si>
  <si>
    <t>Murakami et al 08</t>
  </si>
  <si>
    <t xml:space="preserve">Y3(Al0.9Ga0.1)5O12 </t>
  </si>
  <si>
    <t xml:space="preserve">Y3(Al0.8Ga0.2)5O12 </t>
  </si>
  <si>
    <t xml:space="preserve">Y3(Al0.6Ga0.4)5O12 </t>
  </si>
  <si>
    <t>Monteponite</t>
  </si>
  <si>
    <t>Silicate</t>
  </si>
  <si>
    <t>Complex Nitride</t>
  </si>
  <si>
    <t>Jackson et al 00</t>
  </si>
  <si>
    <t>Weidner et al 84</t>
  </si>
  <si>
    <t>Yoneda 90</t>
  </si>
  <si>
    <t>Askarpour et al 93</t>
  </si>
  <si>
    <t>Suzuki et al 00</t>
  </si>
  <si>
    <t>Every and McCurdy 92 (4)</t>
  </si>
  <si>
    <t>Halleck, P.M.  PhD Thesis, U. of Chicago (1973)</t>
  </si>
  <si>
    <t>Singogeikin et al 98</t>
  </si>
  <si>
    <t>Every and McCurdy 1992 (6)</t>
  </si>
  <si>
    <t>Values approximate (Every and McCurdy 1992 )</t>
  </si>
  <si>
    <t xml:space="preserve">Error in Every and McCurdy 1992 </t>
  </si>
  <si>
    <t>Wang and Simmons 72</t>
  </si>
  <si>
    <t>Kavci and Cabuk 14</t>
  </si>
  <si>
    <t>Lopez-de-la-Torre et al 05</t>
  </si>
  <si>
    <t>Every and McCurdy 92  (3)</t>
  </si>
  <si>
    <t>Every and McCurdy 92 (3)</t>
  </si>
  <si>
    <t>Every and McCurdy 92 (1)</t>
  </si>
  <si>
    <t>Every and McCurdy 92 (8)</t>
  </si>
  <si>
    <t>Cao and Barsch 88</t>
  </si>
  <si>
    <t>Comes and Shirane 72</t>
  </si>
  <si>
    <t>Syono et al 71</t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</si>
  <si>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-(Mg0.91Fe0.09)2SiO4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</si>
  <si>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-Mg2SiO4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</si>
  <si>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-Mg1.89Si0.97H0.33O4</t>
    </r>
  </si>
  <si>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>-(Hg0.98Fe0.02)S</t>
    </r>
  </si>
  <si>
    <t>Li and Fisher 90</t>
  </si>
  <si>
    <t>Every and McCurdy 92 (2)</t>
  </si>
  <si>
    <t>Kitaeva et al 85</t>
  </si>
  <si>
    <t>Primary source: Kitaeva et al 80</t>
  </si>
  <si>
    <t>Primary source: Zharikov et al 83</t>
  </si>
  <si>
    <t>Primary source: Ershova et al 84</t>
  </si>
  <si>
    <t>De With and Damen 81</t>
  </si>
  <si>
    <t>Liebermann 72</t>
  </si>
  <si>
    <t>Data from: EB Royce, pers. Comm., 1968</t>
  </si>
  <si>
    <t>Wiesendanger 73</t>
  </si>
  <si>
    <t>Primary source: Nouet and Plicquet 71</t>
  </si>
  <si>
    <t>Briscoe and Squire 57</t>
  </si>
  <si>
    <t>Bergmann 57</t>
  </si>
  <si>
    <t>Hausshul 60</t>
  </si>
  <si>
    <t>Chernov and Stepanov 61</t>
  </si>
  <si>
    <t>Miller and Smith 64</t>
  </si>
  <si>
    <t>Drabble and Strathen 67</t>
  </si>
  <si>
    <t>Sharko and Botaki 71</t>
  </si>
  <si>
    <t>Jones 76</t>
  </si>
  <si>
    <t>Hart 77</t>
  </si>
  <si>
    <t>Braul and Plint 81</t>
  </si>
  <si>
    <t>Spangenberg 56</t>
  </si>
  <si>
    <t>Multiple (11)</t>
  </si>
  <si>
    <t>Multiple (4)</t>
  </si>
  <si>
    <t>Multiple (5)</t>
  </si>
  <si>
    <t>Lewis et al 67</t>
  </si>
  <si>
    <t>Potter et al 71</t>
  </si>
  <si>
    <t>Ching et al 73</t>
  </si>
  <si>
    <t>Y. M. Chernov and A. V. Stepanov, Soviet Physics Soldi State 3, 2097 (1962)</t>
  </si>
  <si>
    <t>Bensch 72</t>
  </si>
  <si>
    <r>
      <t xml:space="preserve">J. Vallin, K. Marklund, J. O. Sikström, and O. Beckman, Arkiv Fysik </t>
    </r>
    <r>
      <rPr>
        <b/>
        <sz val="11"/>
        <color theme="1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, 515 (1966).</t>
    </r>
  </si>
  <si>
    <t>Vallin et al 66</t>
  </si>
  <si>
    <t>Hart 68</t>
  </si>
  <si>
    <t>Huntington 47</t>
  </si>
  <si>
    <t>Galt 48</t>
  </si>
  <si>
    <t>Overton and Swim 51</t>
  </si>
  <si>
    <t>Bartels and Schuele 65</t>
  </si>
  <si>
    <t>Slagle and McKinstry 67</t>
  </si>
  <si>
    <t>Sharko and Botaki 70</t>
  </si>
  <si>
    <t>Gluyas et al 70</t>
  </si>
  <si>
    <t>Ghafelehbashi and Koliwad 70</t>
  </si>
  <si>
    <t>Spetzler et al 72</t>
  </si>
  <si>
    <t>Botaki et al 73</t>
  </si>
  <si>
    <t>Benckert and Backstrom 75</t>
  </si>
  <si>
    <t>Whitfield et al 76</t>
  </si>
  <si>
    <t>Kinoshita et al 79</t>
  </si>
  <si>
    <t>Yamamoto and Anderson 87</t>
  </si>
  <si>
    <t>Multiple (21)</t>
  </si>
  <si>
    <t>Multiple (9)</t>
  </si>
  <si>
    <t>Koliwad et al 67</t>
  </si>
  <si>
    <t>Dalven and Garland 59</t>
  </si>
  <si>
    <t>Eros and Reitz 58</t>
  </si>
  <si>
    <t>Clayton and Marshall 60</t>
  </si>
  <si>
    <t>Marshall and Miller 67</t>
  </si>
  <si>
    <t>Haussuhl 60</t>
  </si>
  <si>
    <t>Benedek and Fritsdch 66</t>
  </si>
  <si>
    <t>Yamamoto and Anderson 1987</t>
  </si>
  <si>
    <t>Multiple (13)</t>
  </si>
  <si>
    <t>Merkulov 60</t>
  </si>
  <si>
    <t>Hart 69</t>
  </si>
  <si>
    <t>Matsuura and Miyazawa 73</t>
  </si>
  <si>
    <t>LG Merkulov, Soviet Phys.-Acoustics, 5, 444 (1960).</t>
  </si>
  <si>
    <t>Norwood and Briscoe 58</t>
  </si>
  <si>
    <t>Bolef and Menes 60</t>
  </si>
  <si>
    <t>Barsch and Shull 71</t>
  </si>
  <si>
    <t>Botaki et al 72</t>
  </si>
  <si>
    <t>Multiple (8)</t>
  </si>
  <si>
    <t>Cleavelin et al 72</t>
  </si>
  <si>
    <t>Marshall et al 67</t>
  </si>
  <si>
    <t>Chang and Barsch 71</t>
  </si>
  <si>
    <t>Novikov and Botaki 71</t>
  </si>
  <si>
    <t>Ghafelehbashi et al 70</t>
  </si>
  <si>
    <t>Multiple (2)</t>
  </si>
  <si>
    <t>Multiple (10)</t>
  </si>
  <si>
    <t>Reinitz 61</t>
  </si>
  <si>
    <t>Fontanella and Schuele 70</t>
  </si>
  <si>
    <t>Asenbaum et al 86</t>
  </si>
  <si>
    <t>Haussuhl 73</t>
  </si>
  <si>
    <t>Rolandson 72</t>
  </si>
  <si>
    <t>Buhrer 73</t>
  </si>
  <si>
    <t>Multiple (3)</t>
  </si>
  <si>
    <t>Every and McCurdy 92 (6)</t>
  </si>
  <si>
    <t>Multiple (7)</t>
  </si>
  <si>
    <t>Multiple (6)</t>
  </si>
  <si>
    <t>Chang et al 67</t>
  </si>
  <si>
    <t>Marshall 61</t>
  </si>
  <si>
    <t>Vallin et al 64</t>
  </si>
  <si>
    <t>Every and McCurdy 92  (4)</t>
  </si>
  <si>
    <t>Lippmann et al 71</t>
  </si>
  <si>
    <t>Walker et al 87</t>
  </si>
  <si>
    <t>Synthetic, to 20 GPa,  800  C; alternative: Leitner  et al 80</t>
  </si>
  <si>
    <t>Alton and Barlow 67</t>
  </si>
  <si>
    <t>Christyi et al 75</t>
  </si>
  <si>
    <t>Yogurtcu et al 80</t>
  </si>
  <si>
    <t>Krzesinksa and Szuta-Buchaze 84</t>
  </si>
  <si>
    <t>Clark and Strakna 61</t>
  </si>
  <si>
    <t>Bateman 66</t>
  </si>
  <si>
    <t>Burkenov and Nikanorov 02</t>
  </si>
  <si>
    <t>Kvashnin et al 87</t>
  </si>
  <si>
    <t>Zharikov et al 84</t>
  </si>
  <si>
    <t>Zharikov et al 85</t>
  </si>
  <si>
    <t>Multiple (15)</t>
  </si>
  <si>
    <t>Bogardus 65</t>
  </si>
  <si>
    <t>Anderson and Andreatch 66</t>
  </si>
  <si>
    <t>Chang and Barsch 69</t>
  </si>
  <si>
    <t>Spetzler 70</t>
  </si>
  <si>
    <t>Marklund and Mahmoud 71</t>
  </si>
  <si>
    <t>Jackson and Niesler 82</t>
  </si>
  <si>
    <t>Sumino et al 83</t>
  </si>
  <si>
    <t>Isaak et al 89</t>
  </si>
  <si>
    <t>Haussuhl 93</t>
  </si>
  <si>
    <t>Zha et al 00</t>
  </si>
  <si>
    <t>Sinogeikin and Bass 00</t>
  </si>
  <si>
    <t>Sumino et al 76</t>
  </si>
  <si>
    <t>Berger et al 81</t>
  </si>
  <si>
    <t>Jackson et al 90</t>
  </si>
  <si>
    <t>Kantor et al 04</t>
  </si>
  <si>
    <t>Isaak and Moser 13</t>
  </si>
  <si>
    <t>Park and Sivertsen 75</t>
  </si>
  <si>
    <t>Chang and Graham 77</t>
  </si>
  <si>
    <t>Speziale et al 06</t>
  </si>
  <si>
    <t>Son and Bartels 72</t>
  </si>
  <si>
    <t>Oda et al 92</t>
  </si>
  <si>
    <t>Drago and Spain 77</t>
  </si>
  <si>
    <t>Oliver 69</t>
  </si>
  <si>
    <t>Pacalo and Graham 91</t>
  </si>
  <si>
    <t>Webb et al 88</t>
  </si>
  <si>
    <t>Sumino et al 80</t>
  </si>
  <si>
    <t>Herrmann-Ronzaud et al 77</t>
  </si>
  <si>
    <t>Uchida and Saito 72</t>
  </si>
  <si>
    <t>Pai and Sivertsen 76</t>
  </si>
  <si>
    <t>Bell and Rupprecht 63</t>
  </si>
  <si>
    <t>Luthi and Moran 70</t>
  </si>
  <si>
    <t>Chung and Li 76</t>
  </si>
  <si>
    <t>Migliori et al 93</t>
  </si>
  <si>
    <t>Every and McCurdy 92  (5)</t>
  </si>
  <si>
    <t>Every and McCurdy 92 (10)</t>
  </si>
  <si>
    <t>Every and McCurdy 92  (1)</t>
  </si>
  <si>
    <t>Every and McCurdy 92  (2)</t>
  </si>
  <si>
    <t>Wasilik and Wheat 65</t>
  </si>
  <si>
    <t>Hart 70</t>
  </si>
  <si>
    <t>Manasreh and Pederson 84</t>
  </si>
  <si>
    <t>Jamieson et al 86</t>
  </si>
  <si>
    <t>Ramai et al 80</t>
  </si>
  <si>
    <t xml:space="preserve">Ramai and Sladek 80 </t>
  </si>
  <si>
    <t>K.S. Aleksandrov et al., X-ray, optical, and ultrasound studies of phase
transitions in TlMnCl3, Fizika Tverdogo Tea, 17, 735-740, 1075</t>
  </si>
  <si>
    <t>Gomis et al 14</t>
  </si>
  <si>
    <t>S.S. Gendelev, Elastic constants of Mn-Zn ferrite single crystals, 
Kristallografiya, 30, 739, 1985</t>
  </si>
  <si>
    <t>Doraiswami 47</t>
  </si>
  <si>
    <t>Primary Source: G. A. Smolenskii  et al., Fiz. tverd. Tela 23, 1727 (1981)</t>
  </si>
  <si>
    <t>Other: Vetter and Bartels 73 – “not of high precision”</t>
  </si>
  <si>
    <t>Zhang et al 11</t>
  </si>
  <si>
    <t>Goncharov et al 07</t>
  </si>
  <si>
    <t>Nickel-Strunz class</t>
  </si>
  <si>
    <t>density</t>
  </si>
  <si>
    <t>Reuss bound on shear modulus</t>
  </si>
  <si>
    <t>Voigt bound on shear modulus</t>
  </si>
  <si>
    <t>Hashin-Shtrikman average shear modulus</t>
  </si>
  <si>
    <t>Hashin-Shtrikman bounds on shear modulus</t>
  </si>
  <si>
    <t>Poisson's ratio (Hill average)</t>
  </si>
  <si>
    <t>Young's modulus (Hill average)</t>
  </si>
  <si>
    <t>Aggregate bulk sound velocity</t>
  </si>
  <si>
    <t>Aggregate shear sound velocity</t>
  </si>
  <si>
    <t>Aggregate compressional sound velocity</t>
  </si>
  <si>
    <t>Ratio of elastic moduli</t>
  </si>
  <si>
    <t>Zener anisotropy ratio</t>
  </si>
  <si>
    <t>Universal anisotropy index</t>
  </si>
  <si>
    <t>Mineral Abbreviations</t>
  </si>
  <si>
    <t>Pyrope</t>
  </si>
  <si>
    <t>Alm</t>
  </si>
  <si>
    <t>Almandine</t>
  </si>
  <si>
    <t>Grossular</t>
  </si>
  <si>
    <t>Spessartine</t>
  </si>
  <si>
    <t>Andradite</t>
  </si>
  <si>
    <t>Uvarovite</t>
  </si>
  <si>
    <t>Hydrogrossular</t>
  </si>
  <si>
    <t>Maj</t>
  </si>
  <si>
    <t>Majorite</t>
  </si>
  <si>
    <t>Colors</t>
  </si>
  <si>
    <t>Blue</t>
  </si>
  <si>
    <t>Theoretical calculation</t>
  </si>
  <si>
    <t>References</t>
  </si>
  <si>
    <t>Column headings</t>
  </si>
  <si>
    <t>IXS</t>
  </si>
  <si>
    <t>Brillouin scattering</t>
  </si>
  <si>
    <t>Impulsive stimulated scattering</t>
  </si>
  <si>
    <t>Resonance</t>
  </si>
  <si>
    <t>Inelastic neutron scattering</t>
  </si>
  <si>
    <t>Inelastic x-ray scattering</t>
  </si>
  <si>
    <t>Ultrasonics (gigahertz)</t>
  </si>
  <si>
    <t>Ultrasonics  (megahertz)</t>
  </si>
  <si>
    <t>GU</t>
  </si>
  <si>
    <t>Th</t>
  </si>
  <si>
    <t>DFT, also high P, C44 soft</t>
  </si>
  <si>
    <t>Pulse echo overlap; Nestola 2015 questions bulk modulus, K0 =194 GPa</t>
  </si>
  <si>
    <r>
      <t xml:space="preserve">W. N Potter et al, Pressure derivatives of elastic constants of LiCl and RbCl. </t>
    </r>
    <r>
      <rPr>
        <i/>
        <sz val="11"/>
        <color theme="1"/>
        <rFont val="Calibri"/>
        <family val="2"/>
        <scheme val="minor"/>
      </rPr>
      <t>Texas Journal of Science</t>
    </r>
    <r>
      <rPr>
        <sz val="11"/>
        <color theme="1"/>
        <rFont val="Calibri"/>
        <family val="2"/>
        <scheme val="minor"/>
      </rPr>
      <t xml:space="preserve"> Vol. 22. No. 2-3., 1971.</t>
    </r>
  </si>
  <si>
    <t>W. N Potter et al, Pressure derivatives of elastic constants of LiCl and RbCl. Texas Journal of Science Vol. 22. No. 2-3. 1971</t>
  </si>
  <si>
    <t>U+Th</t>
  </si>
  <si>
    <t>Surface acoustic wave</t>
  </si>
  <si>
    <t>Density functional theory</t>
  </si>
  <si>
    <t>Symmetry code, 7=cubic</t>
  </si>
  <si>
    <t>SG</t>
  </si>
  <si>
    <t>Space group</t>
  </si>
  <si>
    <t>Poisson's ratio in (110) plane and [001] direction</t>
  </si>
  <si>
    <t>Kube log-Euclidean anisotropy index</t>
  </si>
  <si>
    <t>Ratio of compressional to shear sound velocity</t>
  </si>
  <si>
    <t>Ono et al 17</t>
  </si>
  <si>
    <t>(Mg0.82Fe3+0.09Fe2+0.09)(Al1.76Fe0.06Cr0.18)O4</t>
  </si>
  <si>
    <t>Other: Doraiswami 74</t>
  </si>
  <si>
    <t>(Ni,Zn)Cr2O4</t>
  </si>
  <si>
    <t>Ni0.73Zn0.23CrO4</t>
  </si>
  <si>
    <t>Values approximate (Every and McCurdy 1992 ); Coop. Jahn-Teller distortion</t>
  </si>
  <si>
    <t>Ni0.37Zn0.63Cr2O4</t>
  </si>
  <si>
    <t>Ni0.73Zn0.27Cr2O4</t>
  </si>
  <si>
    <t xml:space="preserve">Spinel </t>
  </si>
  <si>
    <t>Brillouin scattering and Xray diffraction  to 75 GPa</t>
  </si>
  <si>
    <t>Sakurai 64</t>
  </si>
  <si>
    <t>to 9.8 GPa</t>
  </si>
  <si>
    <t>Theoretical calculation (DFT)</t>
  </si>
  <si>
    <t>For a given mineral, the number in parentheses after Every and McCurdy (1992) represents the number of individual measurements included.</t>
  </si>
  <si>
    <t>Lu et al 13</t>
  </si>
  <si>
    <t>Marshall and Cleavelin 69</t>
  </si>
  <si>
    <t>Garnet, Ia-3d</t>
  </si>
  <si>
    <t>Spinel, Fd-3m</t>
  </si>
  <si>
    <t>Zeolite, Ia-3d</t>
  </si>
  <si>
    <t>Rocksalt, Fm-3m</t>
  </si>
  <si>
    <t>Cuprite, Pn-3m</t>
  </si>
  <si>
    <t>Fluorite, Fm-3m</t>
  </si>
  <si>
    <t>Bixbyite, Ia-3</t>
  </si>
  <si>
    <t>Bixbyite Ia-3</t>
  </si>
  <si>
    <t>Perovskite, Pm-3m</t>
  </si>
  <si>
    <t>CsCl, Pm-3m</t>
  </si>
  <si>
    <t>Sphalerite, F-43m</t>
  </si>
  <si>
    <t>Pyrite, Pa-3</t>
  </si>
  <si>
    <t>Diamond, Fd-3m</t>
  </si>
  <si>
    <t>synthetic CVD-grown sample</t>
  </si>
  <si>
    <t>1 wt% H2O; to 673 K and 16.3 GPa</t>
  </si>
  <si>
    <t>Eulytine, I-43d</t>
  </si>
  <si>
    <t>n_001</t>
  </si>
  <si>
    <t>r</t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</si>
  <si>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R</t>
    </r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</si>
  <si>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V</t>
    </r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</si>
  <si>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HS1</t>
    </r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</si>
  <si>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HS2</t>
    </r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</si>
  <si>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HSA</t>
    </r>
  </si>
  <si>
    <r>
      <rPr>
        <b/>
        <sz val="11"/>
        <color rgb="FF006100"/>
        <rFont val="Symbol"/>
        <family val="1"/>
        <charset val="2"/>
      </rPr>
      <t>n</t>
    </r>
    <r>
      <rPr>
        <b/>
        <vertAlign val="subscript"/>
        <sz val="11"/>
        <color rgb="FF006100"/>
        <rFont val="Calibri"/>
        <family val="2"/>
        <scheme val="minor"/>
      </rPr>
      <t>VRH</t>
    </r>
  </si>
  <si>
    <r>
      <t>C</t>
    </r>
    <r>
      <rPr>
        <b/>
        <vertAlign val="subscript"/>
        <sz val="11"/>
        <color rgb="FF006100"/>
        <rFont val="Calibri"/>
        <family val="2"/>
        <scheme val="minor"/>
      </rPr>
      <t>12</t>
    </r>
    <r>
      <rPr>
        <b/>
        <sz val="11"/>
        <color rgb="FF006100"/>
        <rFont val="Calibri"/>
        <family val="2"/>
        <scheme val="minor"/>
      </rPr>
      <t>/C</t>
    </r>
    <r>
      <rPr>
        <b/>
        <vertAlign val="subscript"/>
        <sz val="11"/>
        <color rgb="FF006100"/>
        <rFont val="Calibri"/>
        <family val="2"/>
        <scheme val="minor"/>
      </rPr>
      <t>11</t>
    </r>
  </si>
  <si>
    <r>
      <t>C</t>
    </r>
    <r>
      <rPr>
        <b/>
        <vertAlign val="subscript"/>
        <sz val="11"/>
        <color rgb="FF006100"/>
        <rFont val="Calibri"/>
        <family val="2"/>
        <scheme val="minor"/>
      </rPr>
      <t>44</t>
    </r>
    <r>
      <rPr>
        <b/>
        <sz val="11"/>
        <color rgb="FF006100"/>
        <rFont val="Calibri"/>
        <family val="2"/>
        <scheme val="minor"/>
      </rPr>
      <t>/C</t>
    </r>
    <r>
      <rPr>
        <b/>
        <vertAlign val="subscript"/>
        <sz val="11"/>
        <color rgb="FF006100"/>
        <rFont val="Calibri"/>
        <family val="2"/>
        <scheme val="minor"/>
      </rPr>
      <t>11</t>
    </r>
  </si>
  <si>
    <r>
      <t>A</t>
    </r>
    <r>
      <rPr>
        <b/>
        <vertAlign val="superscript"/>
        <sz val="11"/>
        <color rgb="FF006100"/>
        <rFont val="Calibri"/>
        <family val="2"/>
        <scheme val="minor"/>
      </rPr>
      <t>Z</t>
    </r>
  </si>
  <si>
    <r>
      <t>A</t>
    </r>
    <r>
      <rPr>
        <b/>
        <vertAlign val="superscript"/>
        <sz val="11"/>
        <color rgb="FF006100"/>
        <rFont val="Calibri"/>
        <family val="2"/>
        <scheme val="minor"/>
      </rPr>
      <t>U</t>
    </r>
  </si>
  <si>
    <r>
      <t>A</t>
    </r>
    <r>
      <rPr>
        <b/>
        <vertAlign val="superscript"/>
        <sz val="11"/>
        <color rgb="FF006100"/>
        <rFont val="Calibri"/>
        <family val="2"/>
        <scheme val="minor"/>
      </rPr>
      <t>L</t>
    </r>
  </si>
  <si>
    <r>
      <t>A</t>
    </r>
    <r>
      <rPr>
        <b/>
        <vertAlign val="superscript"/>
        <sz val="11"/>
        <color rgb="FF006100"/>
        <rFont val="Calibri"/>
        <family val="2"/>
        <scheme val="minor"/>
      </rPr>
      <t>G</t>
    </r>
  </si>
  <si>
    <t>n_110</t>
  </si>
  <si>
    <r>
      <t>g/cm</t>
    </r>
    <r>
      <rPr>
        <b/>
        <vertAlign val="superscript"/>
        <sz val="11"/>
        <color rgb="FF006100"/>
        <rFont val="Calibri"/>
        <family val="2"/>
        <scheme val="minor"/>
      </rPr>
      <t>3</t>
    </r>
  </si>
  <si>
    <r>
      <t>S</t>
    </r>
    <r>
      <rPr>
        <b/>
        <vertAlign val="subscript"/>
        <sz val="11"/>
        <color rgb="FF006100"/>
        <rFont val="Calibri"/>
        <family val="2"/>
        <scheme val="minor"/>
      </rPr>
      <t>11</t>
    </r>
  </si>
  <si>
    <r>
      <t>S</t>
    </r>
    <r>
      <rPr>
        <b/>
        <vertAlign val="subscript"/>
        <sz val="11"/>
        <color rgb="FF006100"/>
        <rFont val="Calibri"/>
        <family val="2"/>
        <scheme val="minor"/>
      </rPr>
      <t>12</t>
    </r>
  </si>
  <si>
    <r>
      <t>S</t>
    </r>
    <r>
      <rPr>
        <b/>
        <vertAlign val="subscript"/>
        <sz val="11"/>
        <color rgb="FF006100"/>
        <rFont val="Calibri"/>
        <family val="2"/>
        <scheme val="minor"/>
      </rPr>
      <t>44</t>
    </r>
  </si>
  <si>
    <r>
      <t>GPa</t>
    </r>
    <r>
      <rPr>
        <b/>
        <vertAlign val="superscript"/>
        <sz val="11"/>
        <color rgb="FF006100"/>
        <rFont val="Calibri"/>
        <family val="2"/>
        <scheme val="minor"/>
      </rPr>
      <t>-1</t>
    </r>
  </si>
  <si>
    <r>
      <t>C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, C</t>
    </r>
    <r>
      <rPr>
        <sz val="10"/>
        <color theme="1"/>
        <rFont val="Calibri"/>
        <family val="2"/>
        <scheme val="minor"/>
      </rPr>
      <t>44</t>
    </r>
    <r>
      <rPr>
        <sz val="11"/>
        <color theme="1"/>
        <rFont val="Calibri"/>
        <family val="2"/>
        <scheme val="minor"/>
      </rPr>
      <t>, C</t>
    </r>
    <r>
      <rPr>
        <sz val="10"/>
        <color theme="1"/>
        <rFont val="Calibri"/>
        <family val="2"/>
        <scheme val="minor"/>
      </rPr>
      <t>12</t>
    </r>
  </si>
  <si>
    <r>
      <t>G</t>
    </r>
    <r>
      <rPr>
        <vertAlign val="subscript"/>
        <sz val="11"/>
        <color theme="1"/>
        <rFont val="Calibri"/>
        <family val="2"/>
        <scheme val="minor"/>
      </rPr>
      <t>R</t>
    </r>
  </si>
  <si>
    <r>
      <t>G</t>
    </r>
    <r>
      <rPr>
        <vertAlign val="subscript"/>
        <sz val="11"/>
        <color theme="1"/>
        <rFont val="Calibri"/>
        <family val="2"/>
        <scheme val="minor"/>
      </rPr>
      <t>V</t>
    </r>
  </si>
  <si>
    <r>
      <t>G</t>
    </r>
    <r>
      <rPr>
        <vertAlign val="subscript"/>
        <sz val="11"/>
        <color theme="1"/>
        <rFont val="Calibri"/>
        <family val="2"/>
        <scheme val="minor"/>
      </rPr>
      <t>HS1</t>
    </r>
    <r>
      <rPr>
        <sz val="11"/>
        <color theme="1"/>
        <rFont val="Calibri"/>
        <family val="2"/>
        <scheme val="minor"/>
      </rPr>
      <t>, G</t>
    </r>
    <r>
      <rPr>
        <vertAlign val="subscript"/>
        <sz val="11"/>
        <color theme="1"/>
        <rFont val="Calibri"/>
        <family val="2"/>
        <scheme val="minor"/>
      </rPr>
      <t>HS2</t>
    </r>
  </si>
  <si>
    <r>
      <t>G</t>
    </r>
    <r>
      <rPr>
        <vertAlign val="subscript"/>
        <sz val="11"/>
        <color theme="1"/>
        <rFont val="Calibri"/>
        <family val="2"/>
        <scheme val="minor"/>
      </rPr>
      <t>HSA</t>
    </r>
  </si>
  <si>
    <r>
      <t>E</t>
    </r>
    <r>
      <rPr>
        <b/>
        <vertAlign val="subscript"/>
        <sz val="11"/>
        <color rgb="FF006100"/>
        <rFont val="Calibri"/>
        <family val="2"/>
        <scheme val="minor"/>
      </rPr>
      <t>VRH</t>
    </r>
  </si>
  <si>
    <r>
      <t>V</t>
    </r>
    <r>
      <rPr>
        <b/>
        <vertAlign val="subscript"/>
        <sz val="11"/>
        <color rgb="FF006100"/>
        <rFont val="Calibri"/>
        <family val="2"/>
        <scheme val="minor"/>
      </rPr>
      <t>P</t>
    </r>
  </si>
  <si>
    <r>
      <t>V</t>
    </r>
    <r>
      <rPr>
        <b/>
        <vertAlign val="subscript"/>
        <sz val="11"/>
        <color rgb="FF006100"/>
        <rFont val="Calibri"/>
        <family val="2"/>
        <scheme val="minor"/>
      </rPr>
      <t>B</t>
    </r>
  </si>
  <si>
    <r>
      <t>V</t>
    </r>
    <r>
      <rPr>
        <b/>
        <vertAlign val="subscript"/>
        <sz val="11"/>
        <color rgb="FF006100"/>
        <rFont val="Calibri"/>
        <family val="2"/>
        <scheme val="minor"/>
      </rPr>
      <t>S</t>
    </r>
  </si>
  <si>
    <r>
      <t>V</t>
    </r>
    <r>
      <rPr>
        <b/>
        <vertAlign val="subscript"/>
        <sz val="11"/>
        <color rgb="FF006100"/>
        <rFont val="Calibri"/>
        <family val="2"/>
        <scheme val="minor"/>
      </rPr>
      <t>P</t>
    </r>
    <r>
      <rPr>
        <b/>
        <sz val="11"/>
        <color rgb="FF006100"/>
        <rFont val="Calibri"/>
        <family val="2"/>
        <scheme val="minor"/>
      </rPr>
      <t>/V</t>
    </r>
    <r>
      <rPr>
        <b/>
        <vertAlign val="subscript"/>
        <sz val="11"/>
        <color rgb="FF006100"/>
        <rFont val="Calibri"/>
        <family val="2"/>
        <scheme val="minor"/>
      </rPr>
      <t>S</t>
    </r>
  </si>
  <si>
    <t>Ratio of bulk to shear modulus (Hill average)</t>
  </si>
  <si>
    <r>
      <rPr>
        <sz val="11"/>
        <color theme="1"/>
        <rFont val="Symbol"/>
        <family val="1"/>
        <charset val="2"/>
      </rPr>
      <t>n</t>
    </r>
    <r>
      <rPr>
        <vertAlign val="subscript"/>
        <sz val="11"/>
        <color theme="1"/>
        <rFont val="Calibri"/>
        <family val="2"/>
        <scheme val="minor"/>
      </rPr>
      <t>VRH</t>
    </r>
  </si>
  <si>
    <r>
      <t>E</t>
    </r>
    <r>
      <rPr>
        <vertAlign val="subscript"/>
        <sz val="11"/>
        <color theme="1"/>
        <rFont val="Calibri"/>
        <family val="2"/>
        <scheme val="minor"/>
      </rPr>
      <t>VRH</t>
    </r>
  </si>
  <si>
    <r>
      <t>V</t>
    </r>
    <r>
      <rPr>
        <vertAlign val="subscript"/>
        <sz val="11"/>
        <color theme="1"/>
        <rFont val="Calibri"/>
        <family val="2"/>
        <scheme val="minor"/>
      </rPr>
      <t>P</t>
    </r>
  </si>
  <si>
    <r>
      <t>V</t>
    </r>
    <r>
      <rPr>
        <vertAlign val="subscript"/>
        <sz val="11"/>
        <color theme="1"/>
        <rFont val="Calibri"/>
        <family val="2"/>
        <scheme val="minor"/>
      </rPr>
      <t>B</t>
    </r>
  </si>
  <si>
    <r>
      <t>V</t>
    </r>
    <r>
      <rPr>
        <vertAlign val="subscript"/>
        <sz val="11"/>
        <color theme="1"/>
        <rFont val="Calibri"/>
        <family val="2"/>
        <scheme val="minor"/>
      </rPr>
      <t>S</t>
    </r>
  </si>
  <si>
    <r>
      <t>V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/V</t>
    </r>
    <r>
      <rPr>
        <vertAlign val="subscript"/>
        <sz val="11"/>
        <color theme="1"/>
        <rFont val="Calibri"/>
        <family val="2"/>
        <scheme val="minor"/>
      </rPr>
      <t>S</t>
    </r>
  </si>
  <si>
    <r>
      <t>C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/C</t>
    </r>
    <r>
      <rPr>
        <vertAlign val="subscript"/>
        <sz val="11"/>
        <color theme="1"/>
        <rFont val="Calibri"/>
        <family val="2"/>
        <scheme val="minor"/>
      </rPr>
      <t>11</t>
    </r>
  </si>
  <si>
    <r>
      <t>C</t>
    </r>
    <r>
      <rPr>
        <vertAlign val="subscript"/>
        <sz val="11"/>
        <color theme="1"/>
        <rFont val="Calibri"/>
        <family val="2"/>
        <scheme val="minor"/>
      </rPr>
      <t>44</t>
    </r>
    <r>
      <rPr>
        <sz val="11"/>
        <color theme="1"/>
        <rFont val="Calibri"/>
        <family val="2"/>
        <scheme val="minor"/>
      </rPr>
      <t>/C</t>
    </r>
    <r>
      <rPr>
        <vertAlign val="subscript"/>
        <sz val="11"/>
        <color theme="1"/>
        <rFont val="Calibri"/>
        <family val="2"/>
        <scheme val="minor"/>
      </rPr>
      <t>11</t>
    </r>
  </si>
  <si>
    <r>
      <t>A</t>
    </r>
    <r>
      <rPr>
        <vertAlign val="superscript"/>
        <sz val="11"/>
        <color theme="1"/>
        <rFont val="Calibri"/>
        <family val="2"/>
        <scheme val="minor"/>
      </rPr>
      <t>Z</t>
    </r>
  </si>
  <si>
    <r>
      <t>A</t>
    </r>
    <r>
      <rPr>
        <vertAlign val="superscript"/>
        <sz val="11"/>
        <color theme="1"/>
        <rFont val="Calibri"/>
        <family val="2"/>
        <scheme val="minor"/>
      </rPr>
      <t>U</t>
    </r>
  </si>
  <si>
    <r>
      <t>A</t>
    </r>
    <r>
      <rPr>
        <vertAlign val="superscript"/>
        <sz val="11"/>
        <color theme="1"/>
        <rFont val="Calibri"/>
        <family val="2"/>
        <scheme val="minor"/>
      </rPr>
      <t>L</t>
    </r>
  </si>
  <si>
    <r>
      <t>A</t>
    </r>
    <r>
      <rPr>
        <vertAlign val="superscript"/>
        <sz val="11"/>
        <color theme="1"/>
        <rFont val="Calibri"/>
        <family val="2"/>
        <scheme val="minor"/>
      </rPr>
      <t>G</t>
    </r>
  </si>
  <si>
    <r>
      <rPr>
        <sz val="11"/>
        <color theme="1"/>
        <rFont val="Symbol"/>
        <family val="1"/>
        <charset val="2"/>
      </rPr>
      <t>n</t>
    </r>
    <r>
      <rPr>
        <sz val="11"/>
        <color theme="1"/>
        <rFont val="Calibri"/>
        <family val="2"/>
        <scheme val="minor"/>
      </rPr>
      <t>_110</t>
    </r>
  </si>
  <si>
    <r>
      <rPr>
        <sz val="11"/>
        <color theme="1"/>
        <rFont val="Symbol"/>
        <family val="1"/>
        <charset val="2"/>
      </rPr>
      <t>n</t>
    </r>
    <r>
      <rPr>
        <sz val="11"/>
        <color theme="1"/>
        <rFont val="Calibri"/>
        <family val="2"/>
        <scheme val="minor"/>
      </rPr>
      <t>_001</t>
    </r>
  </si>
  <si>
    <r>
      <t>S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,S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,S</t>
    </r>
    <r>
      <rPr>
        <vertAlign val="subscript"/>
        <sz val="11"/>
        <color theme="1"/>
        <rFont val="Calibri"/>
        <family val="2"/>
        <scheme val="minor"/>
      </rPr>
      <t>44</t>
    </r>
  </si>
  <si>
    <t>LuAG</t>
  </si>
  <si>
    <t>Lu3Al5O12</t>
  </si>
  <si>
    <t>Yb3Al5O12</t>
  </si>
  <si>
    <t>Dragic et al 16</t>
  </si>
  <si>
    <t>McSkimin and Bond 57</t>
  </si>
  <si>
    <t>McSkimin et al 72</t>
  </si>
  <si>
    <t>2nd order adiabatic elastic stiffnesses</t>
  </si>
  <si>
    <t>Adiabatic bulk modulus</t>
  </si>
  <si>
    <t>Poisson's ratio in (110) plane and [1-10]  direction</t>
  </si>
  <si>
    <t>Adiabatic elastic compliances</t>
  </si>
  <si>
    <t>(Fe0.64Mg0.22Mn0.11Ca0.03)3(Al0.98Fe0.02)2Si3O12</t>
  </si>
  <si>
    <t>(Mg0.68Fe0.25Ca0.05Mn0.02)3Al2Si3O12</t>
  </si>
  <si>
    <t>(Ca0.49Mg0.28Fe0.23)3Al2Si3O12</t>
  </si>
  <si>
    <t>Lewis 66</t>
  </si>
  <si>
    <t>O'Connell and Graham 71</t>
  </si>
  <si>
    <t>Chang and Barsch 73</t>
  </si>
  <si>
    <t>Liu et al 75</t>
  </si>
  <si>
    <t>Duan et al 18</t>
  </si>
  <si>
    <t>O'Connell and Graham data reported by Askarpour et al 93</t>
  </si>
  <si>
    <t>K</t>
  </si>
  <si>
    <t>Hill average of Voigt and Reuss bounds on shear modulus</t>
  </si>
  <si>
    <t>G</t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</si>
  <si>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-Mg1.852Si0.985H0.356O4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</si>
  <si>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-Mg1.7Fe0.22H0.16SiO4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</si>
  <si>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-Mg1.633Fe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0.231Fe</t>
    </r>
    <r>
      <rPr>
        <vertAlign val="superscript"/>
        <sz val="11"/>
        <color theme="1"/>
        <rFont val="Calibri"/>
        <family val="2"/>
        <scheme val="minor"/>
      </rPr>
      <t>3+</t>
    </r>
    <r>
      <rPr>
        <sz val="11"/>
        <color theme="1"/>
        <rFont val="Calibri"/>
        <family val="2"/>
        <scheme val="minor"/>
      </rPr>
      <t>0.026H0.170SiO</t>
    </r>
    <r>
      <rPr>
        <vertAlign val="subscript"/>
        <sz val="11"/>
        <color theme="1"/>
        <rFont val="Calibri"/>
        <family val="2"/>
        <scheme val="minor"/>
      </rPr>
      <t>4</t>
    </r>
  </si>
  <si>
    <t>Na1.05(Al0.95)Si2.0O6).H2O</t>
  </si>
  <si>
    <t>MgO  (Fe#0)</t>
  </si>
  <si>
    <t>(Mg0.94F1e0.058_0.001)O  (Fe#6)</t>
  </si>
  <si>
    <t>(Mg0.850Fe0.149_0.001)O  (Fe#15)</t>
  </si>
  <si>
    <t>(Mg0.760Fe0.239_0.001)O  (Fe#24)</t>
  </si>
  <si>
    <t>(Mg0.725Fe0.268_0.007)O  (Fe#27)</t>
  </si>
  <si>
    <t>(Mg0.628Fe0.363_0.009)O  (Fe#37)</t>
  </si>
  <si>
    <t>(Mg0.462Fe0.515_0.009)O  (Fe#53)</t>
  </si>
  <si>
    <t>(Mg0.423Fe0.541_0.0036)O  (Fe#56)</t>
  </si>
  <si>
    <t>(Mg0.240Fe0.717_0.043)O  (Fe#75)</t>
  </si>
  <si>
    <t>(Mg0.211Fe0.762_0.027)O  (Fe#78)</t>
  </si>
  <si>
    <t>Fe(0.94-0.95_0.05-0.06)O  (Fe#100)</t>
  </si>
  <si>
    <t>Fe#=Fe/(Fe+Mg);  _ = vacancy</t>
  </si>
  <si>
    <t>Samples with compositions ranging b/w Fe94 and Fe95</t>
  </si>
  <si>
    <t>Natural sample; Before heat treatment</t>
  </si>
  <si>
    <t>Spinel-Hercynite</t>
  </si>
  <si>
    <t>variety Pleonaste, Pulse echo overlap</t>
  </si>
  <si>
    <t xml:space="preserve">Natural chromian sample from mantle xenolith;  -14 to 45 C </t>
  </si>
  <si>
    <t>(Mn0.49Zn0.45)Fe2.06O4</t>
  </si>
  <si>
    <t>(Mn0.62Zn0.34)Fe2.04O4</t>
  </si>
  <si>
    <t xml:space="preserve"> </t>
  </si>
  <si>
    <t>Kim and Achenbach 92</t>
  </si>
  <si>
    <t>thin film on MgO</t>
  </si>
  <si>
    <t>thin film onMgO</t>
  </si>
  <si>
    <t>Chung and Buessem percent anisotropy</t>
  </si>
  <si>
    <t>American Mineralogist: June 2018 Deposit AM-18-66285</t>
  </si>
  <si>
    <t>DUFFY: SINGLE-CRYSTAL ELASTIC PROPERTIES OF CUBIC MINERALS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</si>
</sst>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2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8"/>
      <name val="Verdan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Symbol"/>
      <family val="1"/>
      <charset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6100"/>
      <name val="Symbol"/>
      <family val="1"/>
      <charset val="2"/>
    </font>
    <font>
      <b/>
      <vertAlign val="subscript"/>
      <sz val="11"/>
      <color rgb="FF006100"/>
      <name val="Calibri"/>
      <family val="2"/>
      <scheme val="minor"/>
    </font>
    <font>
      <b/>
      <vertAlign val="superscript"/>
      <sz val="11"/>
      <color rgb="FF00610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Lucida Grande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7">
    <xf numFmtId="0" fontId="0" fillId="0" borderId="0"/>
    <xf numFmtId="0" fontId="3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/>
    <xf numFmtId="0" fontId="1" fillId="0" borderId="0" xfId="0" applyFont="1"/>
    <xf numFmtId="166" fontId="0" fillId="0" borderId="0" xfId="0" applyNumberFormat="1" applyAlignment="1">
      <alignment horizontal="center"/>
    </xf>
    <xf numFmtId="0" fontId="4" fillId="2" borderId="0" xfId="1" applyFont="1"/>
    <xf numFmtId="0" fontId="4" fillId="2" borderId="0" xfId="1" applyFont="1" applyAlignment="1">
      <alignment horizontal="center"/>
    </xf>
    <xf numFmtId="0" fontId="3" fillId="2" borderId="0" xfId="1" applyAlignment="1">
      <alignment horizontal="center"/>
    </xf>
    <xf numFmtId="0" fontId="3" fillId="2" borderId="0" xfId="1" applyAlignment="1">
      <alignment horizontal="center"/>
    </xf>
    <xf numFmtId="0" fontId="8" fillId="0" borderId="0" xfId="0" applyFont="1"/>
    <xf numFmtId="0" fontId="9" fillId="2" borderId="0" xfId="1" applyFont="1" applyAlignment="1">
      <alignment horizontal="center"/>
    </xf>
    <xf numFmtId="0" fontId="11" fillId="0" borderId="0" xfId="0" applyFont="1"/>
    <xf numFmtId="0" fontId="9" fillId="0" borderId="0" xfId="0" applyFont="1"/>
    <xf numFmtId="0" fontId="12" fillId="0" borderId="0" xfId="0" applyFont="1"/>
    <xf numFmtId="166" fontId="9" fillId="0" borderId="0" xfId="0" applyNumberFormat="1" applyFont="1"/>
    <xf numFmtId="2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Font="1" applyAlignment="1">
      <alignment horizontal="center"/>
    </xf>
    <xf numFmtId="166" fontId="0" fillId="0" borderId="0" xfId="0" applyNumberFormat="1" applyFont="1"/>
    <xf numFmtId="166" fontId="0" fillId="0" borderId="0" xfId="0" applyNumberFormat="1" applyFont="1" applyAlignment="1">
      <alignment horizontal="center"/>
    </xf>
    <xf numFmtId="0" fontId="15" fillId="0" borderId="0" xfId="0" applyFont="1"/>
    <xf numFmtId="0" fontId="16" fillId="2" borderId="0" xfId="1" applyFont="1" applyAlignment="1">
      <alignment horizontal="center"/>
    </xf>
    <xf numFmtId="0" fontId="2" fillId="2" borderId="0" xfId="1" applyFont="1" applyAlignment="1">
      <alignment horizontal="center"/>
    </xf>
    <xf numFmtId="164" fontId="16" fillId="2" borderId="0" xfId="1" applyNumberFormat="1" applyFont="1" applyAlignment="1">
      <alignment horizontal="center"/>
    </xf>
    <xf numFmtId="2" fontId="16" fillId="2" borderId="0" xfId="1" applyNumberFormat="1" applyFont="1" applyAlignment="1">
      <alignment horizontal="center"/>
    </xf>
    <xf numFmtId="1" fontId="16" fillId="2" borderId="0" xfId="1" applyNumberFormat="1" applyFont="1" applyAlignment="1">
      <alignment horizontal="center"/>
    </xf>
    <xf numFmtId="0" fontId="17" fillId="2" borderId="0" xfId="1" applyFont="1" applyAlignment="1">
      <alignment horizontal="center"/>
    </xf>
    <xf numFmtId="164" fontId="17" fillId="2" borderId="0" xfId="1" applyNumberFormat="1" applyFont="1" applyAlignment="1">
      <alignment horizontal="center"/>
    </xf>
    <xf numFmtId="0" fontId="16" fillId="0" borderId="0" xfId="0" applyFont="1"/>
    <xf numFmtId="166" fontId="4" fillId="2" borderId="0" xfId="1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49" fontId="0" fillId="0" borderId="0" xfId="0" quotePrefix="1" applyNumberFormat="1" applyAlignment="1">
      <alignment horizontal="center"/>
    </xf>
    <xf numFmtId="0" fontId="6" fillId="0" borderId="0" xfId="32" applyAlignment="1">
      <alignment horizontal="left"/>
    </xf>
    <xf numFmtId="0" fontId="6" fillId="0" borderId="0" xfId="32"/>
    <xf numFmtId="166" fontId="16" fillId="2" borderId="0" xfId="1" applyNumberFormat="1" applyFont="1" applyAlignment="1">
      <alignment horizontal="center"/>
    </xf>
    <xf numFmtId="166" fontId="0" fillId="0" borderId="0" xfId="0" quotePrefix="1" applyNumberFormat="1" applyAlignment="1">
      <alignment horizontal="center"/>
    </xf>
    <xf numFmtId="166" fontId="1" fillId="0" borderId="0" xfId="0" applyNumberFormat="1" applyFont="1" applyAlignment="1">
      <alignment horizontal="center"/>
    </xf>
    <xf numFmtId="166" fontId="1" fillId="0" borderId="0" xfId="0" applyNumberFormat="1" applyFont="1"/>
    <xf numFmtId="165" fontId="0" fillId="0" borderId="0" xfId="0" applyNumberFormat="1" applyAlignment="1">
      <alignment horizontal="center"/>
    </xf>
    <xf numFmtId="165" fontId="4" fillId="2" borderId="0" xfId="1" applyNumberFormat="1" applyFont="1" applyAlignment="1">
      <alignment horizontal="center"/>
    </xf>
    <xf numFmtId="0" fontId="20" fillId="0" borderId="0" xfId="0" applyFont="1"/>
    <xf numFmtId="0" fontId="0" fillId="0" borderId="0" xfId="0" applyAlignment="1">
      <alignment horizontal="left" wrapText="1"/>
    </xf>
    <xf numFmtId="0" fontId="8" fillId="0" borderId="0" xfId="0" applyFont="1" applyAlignment="1">
      <alignment horizontal="center"/>
    </xf>
    <xf numFmtId="166" fontId="4" fillId="3" borderId="0" xfId="1" applyNumberFormat="1" applyFont="1" applyFill="1" applyAlignment="1">
      <alignment horizontal="center"/>
    </xf>
    <xf numFmtId="0" fontId="8" fillId="4" borderId="0" xfId="1" applyFont="1" applyFill="1"/>
    <xf numFmtId="0" fontId="4" fillId="4" borderId="0" xfId="1" applyFont="1" applyFill="1"/>
    <xf numFmtId="0" fontId="4" fillId="4" borderId="0" xfId="1" applyFont="1" applyFill="1" applyAlignment="1">
      <alignment horizontal="center"/>
    </xf>
    <xf numFmtId="0" fontId="4" fillId="4" borderId="0" xfId="1" applyFont="1" applyFill="1" applyAlignment="1">
      <alignment horizontal="left"/>
    </xf>
    <xf numFmtId="165" fontId="0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1" fillId="2" borderId="0" xfId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21" fillId="2" borderId="0" xfId="1" applyNumberFormat="1" applyFont="1" applyAlignment="1">
      <alignment horizontal="center"/>
    </xf>
    <xf numFmtId="2" fontId="4" fillId="2" borderId="0" xfId="1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25" fillId="0" borderId="0" xfId="0" applyFont="1" applyAlignment="1">
      <alignment vertical="center"/>
    </xf>
  </cellXfs>
  <cellStyles count="37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/>
    <cellStyle name="Normal" xfId="0" builtinId="0"/>
  </cellStyles>
  <dxfs count="12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006100"/>
      <color rgb="FF258B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onlinelibrary.wiley.com/doi/10.1029/JB089iB09p07852/abstrac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51</xdr:row>
      <xdr:rowOff>0</xdr:rowOff>
    </xdr:from>
    <xdr:to>
      <xdr:col>5</xdr:col>
      <xdr:colOff>1019175</xdr:colOff>
      <xdr:row>51</xdr:row>
      <xdr:rowOff>180975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5384125" y="9324975"/>
          <a:ext cx="1009650" cy="1809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link.springer.com/article/10.1007%2FBF00720147?LI=true" TargetMode="External"/><Relationship Id="rId299" Type="http://schemas.openxmlformats.org/officeDocument/2006/relationships/hyperlink" Target="http://onlinelibrary.wiley.com/doi/10.1002/pssa.2210060264/full" TargetMode="External"/><Relationship Id="rId303" Type="http://schemas.openxmlformats.org/officeDocument/2006/relationships/hyperlink" Target="https://link.springer.com/article/10.1007%2FBF01338349" TargetMode="External"/><Relationship Id="rId21" Type="http://schemas.openxmlformats.org/officeDocument/2006/relationships/hyperlink" Target="http://materials.springer.com/bp/docs/978-3-540-47609-2" TargetMode="External"/><Relationship Id="rId42" Type="http://schemas.openxmlformats.org/officeDocument/2006/relationships/hyperlink" Target="http://onlinelibrary.wiley.com/doi/10.1029/JZ065i002p00757/abstract" TargetMode="External"/><Relationship Id="rId63" Type="http://schemas.openxmlformats.org/officeDocument/2006/relationships/hyperlink" Target="http://www.sciencedirect.com/science/article/pii/S0012821X1200115X" TargetMode="External"/><Relationship Id="rId84" Type="http://schemas.openxmlformats.org/officeDocument/2006/relationships/hyperlink" Target="http://aip.scitation.org/doi/pdf/10.1063/1.4795348" TargetMode="External"/><Relationship Id="rId138" Type="http://schemas.openxmlformats.org/officeDocument/2006/relationships/hyperlink" Target="https://link.springer.com/article/10.1007%2FBF01338349" TargetMode="External"/><Relationship Id="rId159" Type="http://schemas.openxmlformats.org/officeDocument/2006/relationships/hyperlink" Target="http://iopscience.iop.org/article/10.1088/0022-3727/1/10/307/meta" TargetMode="External"/><Relationship Id="rId324" Type="http://schemas.openxmlformats.org/officeDocument/2006/relationships/hyperlink" Target="http://aip.scitation.org/doi/abs/10.1063/1.1723250" TargetMode="External"/><Relationship Id="rId345" Type="http://schemas.openxmlformats.org/officeDocument/2006/relationships/hyperlink" Target="https://journals.aps.org/prb/abstract/10.1103/PhysRevB.11.3139" TargetMode="External"/><Relationship Id="rId170" Type="http://schemas.openxmlformats.org/officeDocument/2006/relationships/hyperlink" Target="https://journals.aps.org/pr/abstract/10.1103/PhysRev.161.877" TargetMode="External"/><Relationship Id="rId191" Type="http://schemas.openxmlformats.org/officeDocument/2006/relationships/hyperlink" Target="http://www.journal.csj.jp/doi/abs/10.1246/bcsj.46.3031" TargetMode="External"/><Relationship Id="rId205" Type="http://schemas.openxmlformats.org/officeDocument/2006/relationships/hyperlink" Target="https://link.springer.com/article/10.1007%2FBF00817999?LI=true" TargetMode="External"/><Relationship Id="rId226" Type="http://schemas.openxmlformats.org/officeDocument/2006/relationships/hyperlink" Target="http://aip.scitation.org/doi/10.1063/1.1713597" TargetMode="External"/><Relationship Id="rId247" Type="http://schemas.openxmlformats.org/officeDocument/2006/relationships/hyperlink" Target="http://onlinelibrary.wiley.com/doi/10.1029/JB094iB06p07621/full" TargetMode="External"/><Relationship Id="rId107" Type="http://schemas.openxmlformats.org/officeDocument/2006/relationships/hyperlink" Target="https://journals.aps.org/prb/abstract/10.1103/PhysRevB.38.7947" TargetMode="External"/><Relationship Id="rId268" Type="http://schemas.openxmlformats.org/officeDocument/2006/relationships/hyperlink" Target="https://journals.aps.org/prb/abstract/10.1103/PhysRevB.21.843" TargetMode="External"/><Relationship Id="rId289" Type="http://schemas.openxmlformats.org/officeDocument/2006/relationships/hyperlink" Target="http://aip.scitation.org/doi/abs/10.1063/1.1714520" TargetMode="External"/><Relationship Id="rId11" Type="http://schemas.openxmlformats.org/officeDocument/2006/relationships/hyperlink" Target="http://www.sciencedirect.com/science/article/pii/0031920178900869" TargetMode="External"/><Relationship Id="rId32" Type="http://schemas.openxmlformats.org/officeDocument/2006/relationships/hyperlink" Target="http://materials.springer.com/bp/docs/978-3-540-47609-2" TargetMode="External"/><Relationship Id="rId53" Type="http://schemas.openxmlformats.org/officeDocument/2006/relationships/hyperlink" Target="http://www.sciencedirect.com/science/article/pii/S0012821X16303673" TargetMode="External"/><Relationship Id="rId74" Type="http://schemas.openxmlformats.org/officeDocument/2006/relationships/hyperlink" Target="http://aip.scitation.org/doi/abs/10.1063/1.4897241" TargetMode="External"/><Relationship Id="rId128" Type="http://schemas.openxmlformats.org/officeDocument/2006/relationships/hyperlink" Target="https://link.springer.com/article/10.1007%2FBF02402806?LI=true" TargetMode="External"/><Relationship Id="rId149" Type="http://schemas.openxmlformats.org/officeDocument/2006/relationships/hyperlink" Target="https://link.springer.com/article/10.1007%2FBF00594006?LI=true" TargetMode="External"/><Relationship Id="rId314" Type="http://schemas.openxmlformats.org/officeDocument/2006/relationships/hyperlink" Target="https://journals.aps.org/prb/abstract/10.1103/PhysRevB.5.3193" TargetMode="External"/><Relationship Id="rId335" Type="http://schemas.openxmlformats.org/officeDocument/2006/relationships/hyperlink" Target="https://link.springer.com/article/10.1007%2FBF00594006?LI=true" TargetMode="External"/><Relationship Id="rId356" Type="http://schemas.openxmlformats.org/officeDocument/2006/relationships/hyperlink" Target="http://onlinelibrary.wiley.com/doi/10.1029/JB077i023p04379/full" TargetMode="External"/><Relationship Id="rId5" Type="http://schemas.openxmlformats.org/officeDocument/2006/relationships/hyperlink" Target="http://www.sciencedirect.com/science/article/pii/0031920178900869" TargetMode="External"/><Relationship Id="rId95" Type="http://schemas.openxmlformats.org/officeDocument/2006/relationships/hyperlink" Target="http://materials.springer.com/bp/docs/978-3-540-47609-2" TargetMode="External"/><Relationship Id="rId160" Type="http://schemas.openxmlformats.org/officeDocument/2006/relationships/hyperlink" Target="https://link.springer.com/article/10.1007%2FBF00836685?LI=true" TargetMode="External"/><Relationship Id="rId181" Type="http://schemas.openxmlformats.org/officeDocument/2006/relationships/hyperlink" Target="https://link.springer.com/article/10.1007%2FBF00836685?LI=true" TargetMode="External"/><Relationship Id="rId216" Type="http://schemas.openxmlformats.org/officeDocument/2006/relationships/hyperlink" Target="http://www.sciencedirect.com/science/article/pii/002236977090199X" TargetMode="External"/><Relationship Id="rId237" Type="http://schemas.openxmlformats.org/officeDocument/2006/relationships/hyperlink" Target="http://onlinelibrary.wiley.com/doi/10.1029/JB075i011p02073/full" TargetMode="External"/><Relationship Id="rId258" Type="http://schemas.openxmlformats.org/officeDocument/2006/relationships/hyperlink" Target="http://www.sciencedirect.com/science/article/pii/0022369777900075" TargetMode="External"/><Relationship Id="rId279" Type="http://schemas.openxmlformats.org/officeDocument/2006/relationships/hyperlink" Target="http://www.sciencedirect.com/science/article/pii/S0022369772800982" TargetMode="External"/><Relationship Id="rId22" Type="http://schemas.openxmlformats.org/officeDocument/2006/relationships/hyperlink" Target="http://materials.springer.com/bp/docs/978-3-540-47609-2" TargetMode="External"/><Relationship Id="rId43" Type="http://schemas.openxmlformats.org/officeDocument/2006/relationships/hyperlink" Target="http://onlinelibrary.wiley.com/doi/10.1029/JB081i014p02483/abstract" TargetMode="External"/><Relationship Id="rId64" Type="http://schemas.openxmlformats.org/officeDocument/2006/relationships/hyperlink" Target="http://aip.scitation.org/doi/abs/10.1063/1.3504613" TargetMode="External"/><Relationship Id="rId118" Type="http://schemas.openxmlformats.org/officeDocument/2006/relationships/hyperlink" Target="https://link.springer.com/article/10.1007%2FBF03171417?LI=true" TargetMode="External"/><Relationship Id="rId139" Type="http://schemas.openxmlformats.org/officeDocument/2006/relationships/hyperlink" Target="https://journals.aps.org/pr/abstract/10.1103/PhysRev.161.877" TargetMode="External"/><Relationship Id="rId290" Type="http://schemas.openxmlformats.org/officeDocument/2006/relationships/hyperlink" Target="https://inis.iaea.org/search/search.aspx?orig_q=RN:18015741" TargetMode="External"/><Relationship Id="rId304" Type="http://schemas.openxmlformats.org/officeDocument/2006/relationships/hyperlink" Target="http://aip.scitation.org/doi/abs/10.1063/1.1709356" TargetMode="External"/><Relationship Id="rId325" Type="http://schemas.openxmlformats.org/officeDocument/2006/relationships/hyperlink" Target="https://link.springer.com/article/10.1007%2FBF00594006?LI=true" TargetMode="External"/><Relationship Id="rId346" Type="http://schemas.openxmlformats.org/officeDocument/2006/relationships/hyperlink" Target="https://journals.aps.org/pr/abstract/10.1103/PhysRev.105.116" TargetMode="External"/><Relationship Id="rId85" Type="http://schemas.openxmlformats.org/officeDocument/2006/relationships/hyperlink" Target="http://aip.scitation.org/doi/abs/10.1063/1.337249" TargetMode="External"/><Relationship Id="rId150" Type="http://schemas.openxmlformats.org/officeDocument/2006/relationships/hyperlink" Target="https://www.degruyter.com/view/j/zna.1957.12.issue-3/issue-files/zna.1957.12.issue-3.xml" TargetMode="External"/><Relationship Id="rId171" Type="http://schemas.openxmlformats.org/officeDocument/2006/relationships/hyperlink" Target="http://aip.scitation.org/doi/abs/10.1063/1.1729932" TargetMode="External"/><Relationship Id="rId192" Type="http://schemas.openxmlformats.org/officeDocument/2006/relationships/hyperlink" Target="http://iopscience.iop.org/article/10.1088/0022-3727/2/4/422/meta" TargetMode="External"/><Relationship Id="rId206" Type="http://schemas.openxmlformats.org/officeDocument/2006/relationships/hyperlink" Target="https://link.springer.com/article/10.1007%2FBF01338349" TargetMode="External"/><Relationship Id="rId227" Type="http://schemas.openxmlformats.org/officeDocument/2006/relationships/hyperlink" Target="https://journals.aps.org/pr/abstract/10.1103/PhysRev.123.1615" TargetMode="External"/><Relationship Id="rId248" Type="http://schemas.openxmlformats.org/officeDocument/2006/relationships/hyperlink" Target="https://www.jstage.jst.go.jp/article/jpe1952/38/1/38_1_19/_article/-char/ja/" TargetMode="External"/><Relationship Id="rId269" Type="http://schemas.openxmlformats.org/officeDocument/2006/relationships/hyperlink" Target="http://onlinelibrary.wiley.com/doi/10.1029/JB091iB05p04643/full" TargetMode="External"/><Relationship Id="rId12" Type="http://schemas.openxmlformats.org/officeDocument/2006/relationships/hyperlink" Target="http://www.sciencedirect.com/science/article/pii/0031920178900869" TargetMode="External"/><Relationship Id="rId33" Type="http://schemas.openxmlformats.org/officeDocument/2006/relationships/hyperlink" Target="http://materials.springer.com/bp/docs/978-3-540-47609-2" TargetMode="External"/><Relationship Id="rId108" Type="http://schemas.openxmlformats.org/officeDocument/2006/relationships/hyperlink" Target="http://www.sciencedirect.com/science/article/pii/0925346794000999" TargetMode="External"/><Relationship Id="rId129" Type="http://schemas.openxmlformats.org/officeDocument/2006/relationships/hyperlink" Target="http://www.sciencedirect.com/science/article/pii/0031920172900593" TargetMode="External"/><Relationship Id="rId280" Type="http://schemas.openxmlformats.org/officeDocument/2006/relationships/hyperlink" Target="http://aip.scitation.org/doi/abs/10.1063/1.1657481" TargetMode="External"/><Relationship Id="rId315" Type="http://schemas.openxmlformats.org/officeDocument/2006/relationships/hyperlink" Target="https://link.springer.com/article/10.1007%2FBF01338349" TargetMode="External"/><Relationship Id="rId336" Type="http://schemas.openxmlformats.org/officeDocument/2006/relationships/hyperlink" Target="https://link.springer.com/article/10.1007%2FBF00594006?LI=true" TargetMode="External"/><Relationship Id="rId357" Type="http://schemas.openxmlformats.org/officeDocument/2006/relationships/hyperlink" Target="http://www.minsocam.org/msa/AmMin/TOC/2006/July06.html" TargetMode="External"/><Relationship Id="rId54" Type="http://schemas.openxmlformats.org/officeDocument/2006/relationships/hyperlink" Target="http://www.sciencedirect.com/science/article/pii/S0012821X16303673" TargetMode="External"/><Relationship Id="rId75" Type="http://schemas.openxmlformats.org/officeDocument/2006/relationships/hyperlink" Target="https://link.springer.com/article/10.1007%2FBF00998338?LI=true" TargetMode="External"/><Relationship Id="rId96" Type="http://schemas.openxmlformats.org/officeDocument/2006/relationships/hyperlink" Target="http://materials.springer.com/bp/docs/978-3-540-47609-2" TargetMode="External"/><Relationship Id="rId140" Type="http://schemas.openxmlformats.org/officeDocument/2006/relationships/hyperlink" Target="http://aip.scitation.org/doi/abs/10.1063/1.1662298" TargetMode="External"/><Relationship Id="rId161" Type="http://schemas.openxmlformats.org/officeDocument/2006/relationships/hyperlink" Target="http://iopscience.iop.org/article/10.1088/0022-3727/3/10/310/meta" TargetMode="External"/><Relationship Id="rId182" Type="http://schemas.openxmlformats.org/officeDocument/2006/relationships/hyperlink" Target="https://journals.aps.org/prb/abstract/10.1103/PhysRevB.8.5888" TargetMode="External"/><Relationship Id="rId217" Type="http://schemas.openxmlformats.org/officeDocument/2006/relationships/hyperlink" Target="http://www.sciencedirect.com/science/article/pii/S0022369771800057" TargetMode="External"/><Relationship Id="rId6" Type="http://schemas.openxmlformats.org/officeDocument/2006/relationships/hyperlink" Target="http://www.sciencedirect.com/science/article/pii/0031920178900869" TargetMode="External"/><Relationship Id="rId238" Type="http://schemas.openxmlformats.org/officeDocument/2006/relationships/hyperlink" Target="http://iopscience.iop.org/article/10.1088/0031-8949/3/2/005/meta" TargetMode="External"/><Relationship Id="rId259" Type="http://schemas.openxmlformats.org/officeDocument/2006/relationships/hyperlink" Target="http://www.sciencedirect.com/science/article/pii/092145269390048B" TargetMode="External"/><Relationship Id="rId23" Type="http://schemas.openxmlformats.org/officeDocument/2006/relationships/hyperlink" Target="http://materials.springer.com/bp/docs/978-3-540-47609-2" TargetMode="External"/><Relationship Id="rId119" Type="http://schemas.openxmlformats.org/officeDocument/2006/relationships/hyperlink" Target="http://www.sciencedirect.com/science/article/pii/0022369772900078" TargetMode="External"/><Relationship Id="rId270" Type="http://schemas.openxmlformats.org/officeDocument/2006/relationships/hyperlink" Target="http://onlinelibrary.wiley.com/doi/10.1029/2005JB003823/full" TargetMode="External"/><Relationship Id="rId291" Type="http://schemas.openxmlformats.org/officeDocument/2006/relationships/hyperlink" Target="https://inis.iaea.org/search/search.aspx?orig_q=RN:16037833" TargetMode="External"/><Relationship Id="rId305" Type="http://schemas.openxmlformats.org/officeDocument/2006/relationships/hyperlink" Target="https://link.springer.com/article/10.1007%2FBF01338349" TargetMode="External"/><Relationship Id="rId326" Type="http://schemas.openxmlformats.org/officeDocument/2006/relationships/hyperlink" Target="https://www.degruyter.com/view/j/zna.1957.12.issue-3/issue-files/zna.1957.12.issue-3.xml" TargetMode="External"/><Relationship Id="rId347" Type="http://schemas.openxmlformats.org/officeDocument/2006/relationships/hyperlink" Target="http://aip.scitation.org/doi/abs/10.1063/1.1661318" TargetMode="External"/><Relationship Id="rId44" Type="http://schemas.openxmlformats.org/officeDocument/2006/relationships/hyperlink" Target="http://onlinelibrary.wiley.com/doi/10.1029/JB079i017p02607/full" TargetMode="External"/><Relationship Id="rId65" Type="http://schemas.openxmlformats.org/officeDocument/2006/relationships/hyperlink" Target="http://aip.scitation.org/doi/abs/10.1063/1.2014932" TargetMode="External"/><Relationship Id="rId86" Type="http://schemas.openxmlformats.org/officeDocument/2006/relationships/hyperlink" Target="http://www.sciencedirect.com/science/article/pii/S0038109805000670" TargetMode="External"/><Relationship Id="rId130" Type="http://schemas.openxmlformats.org/officeDocument/2006/relationships/hyperlink" Target="http://www.tandfonline.com/doi/abs/10.1080/00150197408243977" TargetMode="External"/><Relationship Id="rId151" Type="http://schemas.openxmlformats.org/officeDocument/2006/relationships/hyperlink" Target="https://link.springer.com/article/10.1007%2FBF01338349" TargetMode="External"/><Relationship Id="rId172" Type="http://schemas.openxmlformats.org/officeDocument/2006/relationships/hyperlink" Target="https://journals.aps.org/pr/abstract/10.1103/PhysRev.120.332" TargetMode="External"/><Relationship Id="rId193" Type="http://schemas.openxmlformats.org/officeDocument/2006/relationships/hyperlink" Target="https://link.springer.com/article/10.1007%2FBF01338349" TargetMode="External"/><Relationship Id="rId207" Type="http://schemas.openxmlformats.org/officeDocument/2006/relationships/hyperlink" Target="http://aip.scitation.org/doi/abs/10.1063/1.1735736" TargetMode="External"/><Relationship Id="rId228" Type="http://schemas.openxmlformats.org/officeDocument/2006/relationships/hyperlink" Target="http://aip.scitation.org/doi/abs/10.1063/1.1709356" TargetMode="External"/><Relationship Id="rId249" Type="http://schemas.openxmlformats.org/officeDocument/2006/relationships/hyperlink" Target="http://www.sciencedirect.com/science/article/pii/S0022369713000590" TargetMode="External"/><Relationship Id="rId13" Type="http://schemas.openxmlformats.org/officeDocument/2006/relationships/hyperlink" Target="http://www.sciencedirect.com/science/article/pii/0031920178900869" TargetMode="External"/><Relationship Id="rId109" Type="http://schemas.openxmlformats.org/officeDocument/2006/relationships/hyperlink" Target="https://journals.aps.org/prb/abstract/10.1103/PhysRevB.5.1886" TargetMode="External"/><Relationship Id="rId260" Type="http://schemas.openxmlformats.org/officeDocument/2006/relationships/hyperlink" Target="http://www.sciencedirect.com/science/article/pii/0375960176905223" TargetMode="External"/><Relationship Id="rId281" Type="http://schemas.openxmlformats.org/officeDocument/2006/relationships/hyperlink" Target="http://asa.scitation.org/doi/abs/10.1121/1.1913005" TargetMode="External"/><Relationship Id="rId316" Type="http://schemas.openxmlformats.org/officeDocument/2006/relationships/hyperlink" Target="https://www.degruyter.com/view/j/zna.1957.12.issue-3/issue-files/zna.1957.12.issue-3.xml" TargetMode="External"/><Relationship Id="rId337" Type="http://schemas.openxmlformats.org/officeDocument/2006/relationships/hyperlink" Target="https://journals.aps.org/pr/abstract/10.1103/PhysRev.106.1175" TargetMode="External"/><Relationship Id="rId34" Type="http://schemas.openxmlformats.org/officeDocument/2006/relationships/hyperlink" Target="http://materials.springer.com/bp/docs/978-3-540-47609-2" TargetMode="External"/><Relationship Id="rId55" Type="http://schemas.openxmlformats.org/officeDocument/2006/relationships/hyperlink" Target="http://www.sciencedirect.com/science/journal/0012821X/274" TargetMode="External"/><Relationship Id="rId76" Type="http://schemas.openxmlformats.org/officeDocument/2006/relationships/hyperlink" Target="https://dspace.mit.edu/bitstream/handle/1721.1/57642/29585069-MIT.pdf?sequence=2" TargetMode="External"/><Relationship Id="rId97" Type="http://schemas.openxmlformats.org/officeDocument/2006/relationships/hyperlink" Target="http://iopscience.iop.org/article/10.1088/0953-8984/20/11/115203/meta" TargetMode="External"/><Relationship Id="rId120" Type="http://schemas.openxmlformats.org/officeDocument/2006/relationships/hyperlink" Target="https://link.springer.com/article/10.1007/BF00203841" TargetMode="External"/><Relationship Id="rId141" Type="http://schemas.openxmlformats.org/officeDocument/2006/relationships/hyperlink" Target="http://www.sciencedirect.com/science/article/pii/0022369769901644" TargetMode="External"/><Relationship Id="rId358" Type="http://schemas.openxmlformats.org/officeDocument/2006/relationships/hyperlink" Target="https://link.springer.com/article/10.1007/BF00311951" TargetMode="External"/><Relationship Id="rId7" Type="http://schemas.openxmlformats.org/officeDocument/2006/relationships/hyperlink" Target="http://www.sciencedirect.com/science/article/pii/0031920178900869" TargetMode="External"/><Relationship Id="rId162" Type="http://schemas.openxmlformats.org/officeDocument/2006/relationships/hyperlink" Target="http://aip.scitation.org/doi/10.1063/1.1658404" TargetMode="External"/><Relationship Id="rId183" Type="http://schemas.openxmlformats.org/officeDocument/2006/relationships/hyperlink" Target="https://link.springer.com/article/10.1007%2FBF00309806?LI=true" TargetMode="External"/><Relationship Id="rId218" Type="http://schemas.openxmlformats.org/officeDocument/2006/relationships/hyperlink" Target="https://journals.aps.org/prb/abstract/10.1103/PhysRevB.34.1968" TargetMode="External"/><Relationship Id="rId239" Type="http://schemas.openxmlformats.org/officeDocument/2006/relationships/hyperlink" Target="https://www.jstage.jst.go.jp/article/jpe1952/24/3/24_3_263/_article" TargetMode="External"/><Relationship Id="rId250" Type="http://schemas.openxmlformats.org/officeDocument/2006/relationships/hyperlink" Target="http://onlinelibrary.wiley.com/doi/10.1029/2001JB000490/full" TargetMode="External"/><Relationship Id="rId271" Type="http://schemas.openxmlformats.org/officeDocument/2006/relationships/hyperlink" Target="http://aip.scitation.org/doi/abs/10.1063/1.3561496" TargetMode="External"/><Relationship Id="rId292" Type="http://schemas.openxmlformats.org/officeDocument/2006/relationships/hyperlink" Target="https://inis.iaea.org/search/search.aspx?orig_q=RN:19029645" TargetMode="External"/><Relationship Id="rId306" Type="http://schemas.openxmlformats.org/officeDocument/2006/relationships/hyperlink" Target="https://www.degruyter.com/view/j/zkri.1973.138.issue-1-6/zkri.1973.138.jg.177/zkri.1973.138.jg.177.xml" TargetMode="External"/><Relationship Id="rId24" Type="http://schemas.openxmlformats.org/officeDocument/2006/relationships/hyperlink" Target="http://materials.springer.com/bp/docs/978-3-540-47609-2" TargetMode="External"/><Relationship Id="rId45" Type="http://schemas.openxmlformats.org/officeDocument/2006/relationships/hyperlink" Target="http://onlinelibrary.wiley.com/doi/10.1029/JZ065i002p00757/abstract" TargetMode="External"/><Relationship Id="rId66" Type="http://schemas.openxmlformats.org/officeDocument/2006/relationships/hyperlink" Target="http://aip.scitation.org/doi/abs/10.1063/1.3245285" TargetMode="External"/><Relationship Id="rId87" Type="http://schemas.openxmlformats.org/officeDocument/2006/relationships/hyperlink" Target="http://aip.scitation.org/doi/abs/10.1063/1.4807614" TargetMode="External"/><Relationship Id="rId110" Type="http://schemas.openxmlformats.org/officeDocument/2006/relationships/hyperlink" Target="http://www.znaturforsch.com/aa/v31a/31a0390.pdf" TargetMode="External"/><Relationship Id="rId131" Type="http://schemas.openxmlformats.org/officeDocument/2006/relationships/hyperlink" Target="http://www.sciencedirect.com/science/article/pii/0038109881911443" TargetMode="External"/><Relationship Id="rId327" Type="http://schemas.openxmlformats.org/officeDocument/2006/relationships/hyperlink" Target="https://link.springer.com/article/10.1007%2FBF00594006?LI=true" TargetMode="External"/><Relationship Id="rId348" Type="http://schemas.openxmlformats.org/officeDocument/2006/relationships/hyperlink" Target="https://www.degruyter.com/view/j/ammin.2000.85.issue-2/am-2000-2-307/am-2000-2-307.xml" TargetMode="External"/><Relationship Id="rId152" Type="http://schemas.openxmlformats.org/officeDocument/2006/relationships/hyperlink" Target="http://iopscience.iop.org/article/10.1088/0370-1328/92/4/333/meta" TargetMode="External"/><Relationship Id="rId173" Type="http://schemas.openxmlformats.org/officeDocument/2006/relationships/hyperlink" Target="https://journals.aps.org/pr/abstract/10.1103/PhysRev.161.877" TargetMode="External"/><Relationship Id="rId194" Type="http://schemas.openxmlformats.org/officeDocument/2006/relationships/hyperlink" Target="../AppData/Local/Temp/Rar$DIa0.126/G.%20B.%20Benedek%20and%20K.%20Fritsch,%20Phys.%20Rev.%20149,%20647%20(1966" TargetMode="External"/><Relationship Id="rId208" Type="http://schemas.openxmlformats.org/officeDocument/2006/relationships/hyperlink" Target="https://journals.aps.org/pr/abstract/10.1103/PhysRev.161.877" TargetMode="External"/><Relationship Id="rId229" Type="http://schemas.openxmlformats.org/officeDocument/2006/relationships/hyperlink" Target="http://onlinelibrary.wiley.com/doi/10.1002/pssb.19670230217/full" TargetMode="External"/><Relationship Id="rId240" Type="http://schemas.openxmlformats.org/officeDocument/2006/relationships/hyperlink" Target="http://www.springer.com/us/book/9789027714398" TargetMode="External"/><Relationship Id="rId261" Type="http://schemas.openxmlformats.org/officeDocument/2006/relationships/hyperlink" Target="http://materials.springer.com/bp/docs/978-3-540-47609-2" TargetMode="External"/><Relationship Id="rId14" Type="http://schemas.openxmlformats.org/officeDocument/2006/relationships/hyperlink" Target="http://www.sciencedirect.com/science/article/pii/S0012821X12006590" TargetMode="External"/><Relationship Id="rId35" Type="http://schemas.openxmlformats.org/officeDocument/2006/relationships/hyperlink" Target="http://materials.springer.com/bp/docs/978-3-540-47609-2" TargetMode="External"/><Relationship Id="rId56" Type="http://schemas.openxmlformats.org/officeDocument/2006/relationships/hyperlink" Target="http://onlinelibrary.wiley.com/doi/10.1029/92GL01944/full" TargetMode="External"/><Relationship Id="rId77" Type="http://schemas.openxmlformats.org/officeDocument/2006/relationships/hyperlink" Target="http://aip.scitation.org/doi/abs/10.1063/1.1709937" TargetMode="External"/><Relationship Id="rId100" Type="http://schemas.openxmlformats.org/officeDocument/2006/relationships/hyperlink" Target="http://www.znaturforsch.com/aa/v27a/27a1020.pdf" TargetMode="External"/><Relationship Id="rId282" Type="http://schemas.openxmlformats.org/officeDocument/2006/relationships/hyperlink" Target="http://www.sciencedirect.com/science/article/pii/S0022369772800982" TargetMode="External"/><Relationship Id="rId317" Type="http://schemas.openxmlformats.org/officeDocument/2006/relationships/hyperlink" Target="https://link.springer.com/article/10.1007%2FBF00594006?LI=true" TargetMode="External"/><Relationship Id="rId338" Type="http://schemas.openxmlformats.org/officeDocument/2006/relationships/hyperlink" Target="http://www.minsocam.org/MSA/AmMin/TOC/2000/Feb00.html" TargetMode="External"/><Relationship Id="rId359" Type="http://schemas.openxmlformats.org/officeDocument/2006/relationships/hyperlink" Target="http://www.sciencedirect.com/science/article/pii/0031920183900456" TargetMode="External"/><Relationship Id="rId8" Type="http://schemas.openxmlformats.org/officeDocument/2006/relationships/hyperlink" Target="http://www.sciencedirect.com/science/article/pii/0031920178900869" TargetMode="External"/><Relationship Id="rId98" Type="http://schemas.openxmlformats.org/officeDocument/2006/relationships/hyperlink" Target="http://www.sciencedirect.com/science/article/pii/S0921452607012884" TargetMode="External"/><Relationship Id="rId121" Type="http://schemas.openxmlformats.org/officeDocument/2006/relationships/hyperlink" Target="https://link.springer.com/article/10.1007/BF00203841" TargetMode="External"/><Relationship Id="rId142" Type="http://schemas.openxmlformats.org/officeDocument/2006/relationships/hyperlink" Target="http://aip.scitation.org/doi/abs/10.1063/1.1662298" TargetMode="External"/><Relationship Id="rId163" Type="http://schemas.openxmlformats.org/officeDocument/2006/relationships/hyperlink" Target="https://link.springer.com/article/10.1007%2FBF00894422?LI=true" TargetMode="External"/><Relationship Id="rId184" Type="http://schemas.openxmlformats.org/officeDocument/2006/relationships/hyperlink" Target="https://link.springer.com/article/10.1007%2FBF00894422?LI=true" TargetMode="External"/><Relationship Id="rId219" Type="http://schemas.openxmlformats.org/officeDocument/2006/relationships/hyperlink" Target="https://link.springer.com/article/10.1007%2FBF01338349" TargetMode="External"/><Relationship Id="rId230" Type="http://schemas.openxmlformats.org/officeDocument/2006/relationships/hyperlink" Target="http://aip.scitation.org/doi/10.1063/1.1713597" TargetMode="External"/><Relationship Id="rId251" Type="http://schemas.openxmlformats.org/officeDocument/2006/relationships/hyperlink" Target="https://journals.aps.org/prl/abstract/10.1103/PhysRevLett.93.215502" TargetMode="External"/><Relationship Id="rId25" Type="http://schemas.openxmlformats.org/officeDocument/2006/relationships/hyperlink" Target="http://materials.springer.com/bp/docs/978-3-540-47609-2" TargetMode="External"/><Relationship Id="rId46" Type="http://schemas.openxmlformats.org/officeDocument/2006/relationships/hyperlink" Target="http://onlinelibrary.wiley.com/doi/10.1029/JB094iB06p07621/full" TargetMode="External"/><Relationship Id="rId67" Type="http://schemas.openxmlformats.org/officeDocument/2006/relationships/hyperlink" Target="http://aip.scitation.org/doi/abs/10.1063/1.3245285" TargetMode="External"/><Relationship Id="rId272" Type="http://schemas.openxmlformats.org/officeDocument/2006/relationships/hyperlink" Target="http://aip.scitation.org/doi/abs/10.1063/1.357757" TargetMode="External"/><Relationship Id="rId293" Type="http://schemas.openxmlformats.org/officeDocument/2006/relationships/hyperlink" Target="http://aip.scitation.org/doi/abs/10.1063/1.1708773" TargetMode="External"/><Relationship Id="rId307" Type="http://schemas.openxmlformats.org/officeDocument/2006/relationships/hyperlink" Target="http://onlinelibrary.wiley.com/doi/10.1002/pssb.2220520234/full" TargetMode="External"/><Relationship Id="rId328" Type="http://schemas.openxmlformats.org/officeDocument/2006/relationships/hyperlink" Target="https://journals.aps.org/pr/abstract/10.1103/PhysRev.72.321" TargetMode="External"/><Relationship Id="rId349" Type="http://schemas.openxmlformats.org/officeDocument/2006/relationships/hyperlink" Target="https://link.springer.com/article/10.1007/BF00203051" TargetMode="External"/><Relationship Id="rId88" Type="http://schemas.openxmlformats.org/officeDocument/2006/relationships/hyperlink" Target="http://materials.springer.com/bp/docs/978-3-540-47609-2" TargetMode="External"/><Relationship Id="rId111" Type="http://schemas.openxmlformats.org/officeDocument/2006/relationships/hyperlink" Target="http://www.minsocam.org/MSA/AmMin/TOC/2015/index.html?issue_number=0203" TargetMode="External"/><Relationship Id="rId132" Type="http://schemas.openxmlformats.org/officeDocument/2006/relationships/hyperlink" Target="https://www.degruyter.com/view/j/zna.1957.12.issue-3/issue-files/zna.1957.12.issue-3.xml" TargetMode="External"/><Relationship Id="rId153" Type="http://schemas.openxmlformats.org/officeDocument/2006/relationships/hyperlink" Target="https://journals.aps.org/pr/abstract/10.1103/PhysRev.161.877" TargetMode="External"/><Relationship Id="rId174" Type="http://schemas.openxmlformats.org/officeDocument/2006/relationships/hyperlink" Target="http://onlinelibrary.wiley.com/doi/10.1002/pssb.19670210208/full" TargetMode="External"/><Relationship Id="rId195" Type="http://schemas.openxmlformats.org/officeDocument/2006/relationships/hyperlink" Target="https://journals.aps.org/pr/abstract/10.1103/PhysRev.112.45" TargetMode="External"/><Relationship Id="rId209" Type="http://schemas.openxmlformats.org/officeDocument/2006/relationships/hyperlink" Target="http://aip.scitation.org/doi/abs/10.1063/1.1658728" TargetMode="External"/><Relationship Id="rId360" Type="http://schemas.openxmlformats.org/officeDocument/2006/relationships/printerSettings" Target="../printerSettings/printerSettings2.bin"/><Relationship Id="rId220" Type="http://schemas.openxmlformats.org/officeDocument/2006/relationships/hyperlink" Target="http://iopscience.iop.org/article/10.1088/0022-3719/6/20/006/meta" TargetMode="External"/><Relationship Id="rId241" Type="http://schemas.openxmlformats.org/officeDocument/2006/relationships/hyperlink" Target="https://link.springer.com/article/10.1007/BF00309468" TargetMode="External"/><Relationship Id="rId15" Type="http://schemas.openxmlformats.org/officeDocument/2006/relationships/hyperlink" Target="http://onlinelibrary.wiley.com/doi/10.1111/j.1151-2916.1988.tb05858.x/abstract" TargetMode="External"/><Relationship Id="rId36" Type="http://schemas.openxmlformats.org/officeDocument/2006/relationships/hyperlink" Target="https://link.springer.com/article/10.1007/BF00223318" TargetMode="External"/><Relationship Id="rId57" Type="http://schemas.openxmlformats.org/officeDocument/2006/relationships/hyperlink" Target="http://onlinelibrary.wiley.com/doi/10.1002/pssa.2210920217/full" TargetMode="External"/><Relationship Id="rId106" Type="http://schemas.openxmlformats.org/officeDocument/2006/relationships/hyperlink" Target="http://aip.scitation.org/doi/abs/10.1063/1.1654326" TargetMode="External"/><Relationship Id="rId127" Type="http://schemas.openxmlformats.org/officeDocument/2006/relationships/hyperlink" Target="https://journals.aps.org/prb/abstract/10.1103/PhysRevB.50.13297" TargetMode="External"/><Relationship Id="rId262" Type="http://schemas.openxmlformats.org/officeDocument/2006/relationships/hyperlink" Target="http://materials.springer.com/bp/docs/978-3-540-47609-2" TargetMode="External"/><Relationship Id="rId283" Type="http://schemas.openxmlformats.org/officeDocument/2006/relationships/hyperlink" Target="http://www.sciencedirect.com/science/article/pii/0022369777900075" TargetMode="External"/><Relationship Id="rId313" Type="http://schemas.openxmlformats.org/officeDocument/2006/relationships/hyperlink" Target="https://link.springer.com/article/10.1007%2FBF00594006?LI=true" TargetMode="External"/><Relationship Id="rId318" Type="http://schemas.openxmlformats.org/officeDocument/2006/relationships/hyperlink" Target="https://journals.aps.org/pr/abstract/10.1103/PhysRev.73.1460" TargetMode="External"/><Relationship Id="rId339" Type="http://schemas.openxmlformats.org/officeDocument/2006/relationships/hyperlink" Target="http://onlinelibrary.wiley.com/doi/10.1029/JB089iB09p07852/abstract" TargetMode="External"/><Relationship Id="rId10" Type="http://schemas.openxmlformats.org/officeDocument/2006/relationships/hyperlink" Target="http://www.sciencedirect.com/science/article/pii/0031920178900869" TargetMode="External"/><Relationship Id="rId31" Type="http://schemas.openxmlformats.org/officeDocument/2006/relationships/hyperlink" Target="http://materials.springer.com/bp/docs/978-3-540-47609-2" TargetMode="External"/><Relationship Id="rId52" Type="http://schemas.openxmlformats.org/officeDocument/2006/relationships/hyperlink" Target="http://iopscience.iop.org/article/10.1088/0953-8984/16/14/014/meta" TargetMode="External"/><Relationship Id="rId73" Type="http://schemas.openxmlformats.org/officeDocument/2006/relationships/hyperlink" Target="http://onlinelibrary.wiley.com/doi/10.1111/j.1151-2916.1964.tb13130.x/full" TargetMode="External"/><Relationship Id="rId78" Type="http://schemas.openxmlformats.org/officeDocument/2006/relationships/hyperlink" Target="http://onlinelibrary.wiley.com/doi/10.1029/JB077i023p04379/full" TargetMode="External"/><Relationship Id="rId94" Type="http://schemas.openxmlformats.org/officeDocument/2006/relationships/hyperlink" Target="http://materials.springer.com/bp/docs/978-3-540-47609-2" TargetMode="External"/><Relationship Id="rId99" Type="http://schemas.openxmlformats.org/officeDocument/2006/relationships/hyperlink" Target="http://aip.scitation.org/doi/abs/10.1063/1.1654230" TargetMode="External"/><Relationship Id="rId101" Type="http://schemas.openxmlformats.org/officeDocument/2006/relationships/hyperlink" Target="https://journals.aps.org/prb/pdf/10.1103/PhysRevB.12.1579" TargetMode="External"/><Relationship Id="rId122" Type="http://schemas.openxmlformats.org/officeDocument/2006/relationships/hyperlink" Target="https://journals.aps.org/prb/abstract/10.1103/PhysRevB.46.8756" TargetMode="External"/><Relationship Id="rId143" Type="http://schemas.openxmlformats.org/officeDocument/2006/relationships/hyperlink" Target="https://link.springer.com/article/10.1007%2FBF01338349" TargetMode="External"/><Relationship Id="rId148" Type="http://schemas.openxmlformats.org/officeDocument/2006/relationships/hyperlink" Target="http://iopscience.iop.org/article/10.1088/0022-3727/1/10/307/meta" TargetMode="External"/><Relationship Id="rId164" Type="http://schemas.openxmlformats.org/officeDocument/2006/relationships/hyperlink" Target="https://journals.aps.org/prb/abstract/10.1103/PhysRevB.8.5888" TargetMode="External"/><Relationship Id="rId169" Type="http://schemas.openxmlformats.org/officeDocument/2006/relationships/hyperlink" Target="http://onlinelibrary.wiley.com/doi/10.1002/pssb.19670210208/full" TargetMode="External"/><Relationship Id="rId185" Type="http://schemas.openxmlformats.org/officeDocument/2006/relationships/hyperlink" Target="https://link.springer.com/article/10.1007%2FBF00594006?LI=true" TargetMode="External"/><Relationship Id="rId334" Type="http://schemas.openxmlformats.org/officeDocument/2006/relationships/hyperlink" Target="https://link.springer.com/article/10.1007%2FBF01338349" TargetMode="External"/><Relationship Id="rId350" Type="http://schemas.openxmlformats.org/officeDocument/2006/relationships/hyperlink" Target="https://www.scopus.com/record/display.uri?eid=2-s2.0-0025693155&amp;origin=inward&amp;txGid=4333F4D1E59C0937C9C2623933CDF4F9.wsnAw8kcdt7IPYLO0V48gA%3a1" TargetMode="External"/><Relationship Id="rId355" Type="http://schemas.openxmlformats.org/officeDocument/2006/relationships/hyperlink" Target="http://iopscience.iop.org/article/10.1088/1367-2630/18/1/015004/meta" TargetMode="External"/><Relationship Id="rId4" Type="http://schemas.openxmlformats.org/officeDocument/2006/relationships/hyperlink" Target="http://www.sciencedirect.com/science/article/pii/0031920178900869" TargetMode="External"/><Relationship Id="rId9" Type="http://schemas.openxmlformats.org/officeDocument/2006/relationships/hyperlink" Target="http://www.sciencedirect.com/science/article/pii/0031920178900869" TargetMode="External"/><Relationship Id="rId180" Type="http://schemas.openxmlformats.org/officeDocument/2006/relationships/hyperlink" Target="http://www.sciencedirect.com/science/article/pii/0022369765901307" TargetMode="External"/><Relationship Id="rId210" Type="http://schemas.openxmlformats.org/officeDocument/2006/relationships/hyperlink" Target="http://www.sciencedirect.com/science/article/pii/S0022369771800057" TargetMode="External"/><Relationship Id="rId215" Type="http://schemas.openxmlformats.org/officeDocument/2006/relationships/hyperlink" Target="http://aip.scitation.org/doi/abs/10.1063/1.1658728" TargetMode="External"/><Relationship Id="rId236" Type="http://schemas.openxmlformats.org/officeDocument/2006/relationships/hyperlink" Target="http://onlinelibrary.wiley.com/doi/10.1029/JB074i012p03291/full" TargetMode="External"/><Relationship Id="rId257" Type="http://schemas.openxmlformats.org/officeDocument/2006/relationships/hyperlink" Target="../AppData/Local/Temp/Rar$DIa0.126/Reading" TargetMode="External"/><Relationship Id="rId278" Type="http://schemas.openxmlformats.org/officeDocument/2006/relationships/hyperlink" Target="http://www.sciencedirect.com/science/article/pii/0022369776901748" TargetMode="External"/><Relationship Id="rId26" Type="http://schemas.openxmlformats.org/officeDocument/2006/relationships/hyperlink" Target="http://materials.springer.com/bp/docs/978-3-540-47609-2" TargetMode="External"/><Relationship Id="rId231" Type="http://schemas.openxmlformats.org/officeDocument/2006/relationships/hyperlink" Target="http://aip.scitation.org/doi/abs/10.1063/1.3245285" TargetMode="External"/><Relationship Id="rId252" Type="http://schemas.openxmlformats.org/officeDocument/2006/relationships/hyperlink" Target="https://link.springer.com/article/10.1007%2FBF00198607?LI=true" TargetMode="External"/><Relationship Id="rId273" Type="http://schemas.openxmlformats.org/officeDocument/2006/relationships/hyperlink" Target="http://www.tandfonline.com/doi/abs/10.1080/08957950701659726" TargetMode="External"/><Relationship Id="rId294" Type="http://schemas.openxmlformats.org/officeDocument/2006/relationships/hyperlink" Target="http://aip.scitation.org/doi/abs/10.1063/1.1708773" TargetMode="External"/><Relationship Id="rId308" Type="http://schemas.openxmlformats.org/officeDocument/2006/relationships/hyperlink" Target="https://link.springer.com/article/10.1007%2FBF01338349" TargetMode="External"/><Relationship Id="rId329" Type="http://schemas.openxmlformats.org/officeDocument/2006/relationships/hyperlink" Target="https://journals.aps.org/pr/abstract/10.1103/PhysRev.73.1460" TargetMode="External"/><Relationship Id="rId47" Type="http://schemas.openxmlformats.org/officeDocument/2006/relationships/hyperlink" Target="http://onlinelibrary.wiley.com/doi/10.1029/JB094iB06p07621/full" TargetMode="External"/><Relationship Id="rId68" Type="http://schemas.openxmlformats.org/officeDocument/2006/relationships/hyperlink" Target="http://aip.scitation.org/doi/abs/10.1063/1.3245285" TargetMode="External"/><Relationship Id="rId89" Type="http://schemas.openxmlformats.org/officeDocument/2006/relationships/hyperlink" Target="http://przyrbwn.icm.edu.pl/APP/PDF/94/a094z3p27.pdf" TargetMode="External"/><Relationship Id="rId112" Type="http://schemas.openxmlformats.org/officeDocument/2006/relationships/hyperlink" Target="http://onlinelibrary.wiley.com/doi/10.1029/JZ065i002p00757/full" TargetMode="External"/><Relationship Id="rId133" Type="http://schemas.openxmlformats.org/officeDocument/2006/relationships/hyperlink" Target="http://www.sciencedirect.com/science/article/pii/0022369764900435" TargetMode="External"/><Relationship Id="rId154" Type="http://schemas.openxmlformats.org/officeDocument/2006/relationships/hyperlink" Target="http://www.sciencedirect.com/science/article/pii/0038109881911443" TargetMode="External"/><Relationship Id="rId175" Type="http://schemas.openxmlformats.org/officeDocument/2006/relationships/hyperlink" Target="http://aip.scitation.org/doi/abs/10.1063/1.1709213" TargetMode="External"/><Relationship Id="rId340" Type="http://schemas.openxmlformats.org/officeDocument/2006/relationships/hyperlink" Target="https://link.springer.com/article/10.1007/s00269-017-0912-3" TargetMode="External"/><Relationship Id="rId361" Type="http://schemas.openxmlformats.org/officeDocument/2006/relationships/drawing" Target="../drawings/drawing1.xml"/><Relationship Id="rId196" Type="http://schemas.openxmlformats.org/officeDocument/2006/relationships/hyperlink" Target="http://aip.scitation.org/doi/abs/10.1063/1.1735736" TargetMode="External"/><Relationship Id="rId200" Type="http://schemas.openxmlformats.org/officeDocument/2006/relationships/hyperlink" Target="https://journals.aps.org/pr/abstract/10.1103/PhysRev.161.877" TargetMode="External"/><Relationship Id="rId16" Type="http://schemas.openxmlformats.org/officeDocument/2006/relationships/hyperlink" Target="http://onlinelibrary.wiley.com/doi/10.1111/j.1151-2916.1988.tb05858.x/abstract" TargetMode="External"/><Relationship Id="rId221" Type="http://schemas.openxmlformats.org/officeDocument/2006/relationships/hyperlink" Target="http://onlinelibrary.wiley.com/doi/10.1002/pssb.19670230217/full" TargetMode="External"/><Relationship Id="rId242" Type="http://schemas.openxmlformats.org/officeDocument/2006/relationships/hyperlink" Target="https://link.springer.com/article/10.1007%2FBF00223321?LI=true" TargetMode="External"/><Relationship Id="rId263" Type="http://schemas.openxmlformats.org/officeDocument/2006/relationships/hyperlink" Target="http://materials.springer.com/bp/docs/978-3-540-47609-2" TargetMode="External"/><Relationship Id="rId284" Type="http://schemas.openxmlformats.org/officeDocument/2006/relationships/hyperlink" Target="http://www.sciencedirect.com/science/article/pii/0022369777900075" TargetMode="External"/><Relationship Id="rId319" Type="http://schemas.openxmlformats.org/officeDocument/2006/relationships/hyperlink" Target="https://journals.aps.org/pr/abstract/10.1103/PhysRev.72.321" TargetMode="External"/><Relationship Id="rId37" Type="http://schemas.openxmlformats.org/officeDocument/2006/relationships/hyperlink" Target="https://www.jstage.jst.go.jp/article/jpe1952/24/2/24_2_149/_article" TargetMode="External"/><Relationship Id="rId58" Type="http://schemas.openxmlformats.org/officeDocument/2006/relationships/hyperlink" Target="http://pubs.acs.org/doi/abs/10.1021/acs.cgd.5b01607" TargetMode="External"/><Relationship Id="rId79" Type="http://schemas.openxmlformats.org/officeDocument/2006/relationships/hyperlink" Target="http://ieeexplore.ieee.org/abstract/document/1533324/references" TargetMode="External"/><Relationship Id="rId102" Type="http://schemas.openxmlformats.org/officeDocument/2006/relationships/hyperlink" Target="https://journals.aps.org/prb/pdf/10.1103/PhysRevB.12.1579" TargetMode="External"/><Relationship Id="rId123" Type="http://schemas.openxmlformats.org/officeDocument/2006/relationships/hyperlink" Target="http://aip.scitation.org/doi/abs/10.1063/1.1754747" TargetMode="External"/><Relationship Id="rId144" Type="http://schemas.openxmlformats.org/officeDocument/2006/relationships/hyperlink" Target="http://www.sciencedirect.com/science/article/pii/0022369764900435" TargetMode="External"/><Relationship Id="rId330" Type="http://schemas.openxmlformats.org/officeDocument/2006/relationships/hyperlink" Target="https://www.degruyter.com/view/j/zna.1957.12.issue-3/issue-files/zna.1957.12.issue-3.xml" TargetMode="External"/><Relationship Id="rId90" Type="http://schemas.openxmlformats.org/officeDocument/2006/relationships/hyperlink" Target="http://materials.springer.com/bp/docs/978-3-540-47609-2" TargetMode="External"/><Relationship Id="rId165" Type="http://schemas.openxmlformats.org/officeDocument/2006/relationships/hyperlink" Target="https://www.jstage.jst.go.jp/article/jpe1952/27/4/27_4_337/_article" TargetMode="External"/><Relationship Id="rId186" Type="http://schemas.openxmlformats.org/officeDocument/2006/relationships/hyperlink" Target="https://www.degruyter.com/view/j/zna.1957.12.issue-3/issue-files/zna.1957.12.issue-3.xml" TargetMode="External"/><Relationship Id="rId351" Type="http://schemas.openxmlformats.org/officeDocument/2006/relationships/hyperlink" Target="http://onlinelibrary.wiley.com/doi/10.1029/JB078i014p02418/full" TargetMode="External"/><Relationship Id="rId211" Type="http://schemas.openxmlformats.org/officeDocument/2006/relationships/hyperlink" Target="https://journals.aps.org/pr/abstract/10.1103/PhysRev.123.1615" TargetMode="External"/><Relationship Id="rId232" Type="http://schemas.openxmlformats.org/officeDocument/2006/relationships/hyperlink" Target="http://iopscience.iop.org/article/10.1088/0022-3719/13/36/012/meta;jsessionid=0F5DCDA28239BAF67599CCA40E6467E4.c4.iopscience.cld.iop.org" TargetMode="External"/><Relationship Id="rId253" Type="http://schemas.openxmlformats.org/officeDocument/2006/relationships/hyperlink" Target="http://www.sciencedirect.com/science/article/pii/0022369777900610" TargetMode="External"/><Relationship Id="rId274" Type="http://schemas.openxmlformats.org/officeDocument/2006/relationships/hyperlink" Target="http://iopscience.iop.org/article/10.1088/0022-3727/3/3/424/meta" TargetMode="External"/><Relationship Id="rId295" Type="http://schemas.openxmlformats.org/officeDocument/2006/relationships/hyperlink" Target="http://aip.scitation.org/doi/abs/10.1063/1.1736184" TargetMode="External"/><Relationship Id="rId309" Type="http://schemas.openxmlformats.org/officeDocument/2006/relationships/hyperlink" Target="https://link.springer.com/article/10.1007%2FBF00594006?LI=true" TargetMode="External"/><Relationship Id="rId27" Type="http://schemas.openxmlformats.org/officeDocument/2006/relationships/hyperlink" Target="http://materials.springer.com/bp/docs/978-3-540-47609-2" TargetMode="External"/><Relationship Id="rId48" Type="http://schemas.openxmlformats.org/officeDocument/2006/relationships/hyperlink" Target="https://link.springer.com/article/10.1007/BF00198608" TargetMode="External"/><Relationship Id="rId69" Type="http://schemas.openxmlformats.org/officeDocument/2006/relationships/hyperlink" Target="http://aip.scitation.org/doi/abs/10.1063/1.1729120" TargetMode="External"/><Relationship Id="rId113" Type="http://schemas.openxmlformats.org/officeDocument/2006/relationships/hyperlink" Target="https://link.springer.com/article/10.1007%2FBF02387728?LI=true" TargetMode="External"/><Relationship Id="rId134" Type="http://schemas.openxmlformats.org/officeDocument/2006/relationships/hyperlink" Target="http://iopscience.iop.org/article/10.1088/0370-1328/92/4/333/meta" TargetMode="External"/><Relationship Id="rId320" Type="http://schemas.openxmlformats.org/officeDocument/2006/relationships/hyperlink" Target="https://www.degruyter.com/view/j/zna.1957.12.issue-3/issue-files/zna.1957.12.issue-3.xml" TargetMode="External"/><Relationship Id="rId80" Type="http://schemas.openxmlformats.org/officeDocument/2006/relationships/hyperlink" Target="http://www.sciencedirect.com/science/article/pii/S0022369773800769" TargetMode="External"/><Relationship Id="rId155" Type="http://schemas.openxmlformats.org/officeDocument/2006/relationships/hyperlink" Target="http://www.sciencedirect.com/science/article/pii/0022369787900783" TargetMode="External"/><Relationship Id="rId176" Type="http://schemas.openxmlformats.org/officeDocument/2006/relationships/hyperlink" Target="http://aip.scitation.org/doi/abs/10.1063/1.1723250" TargetMode="External"/><Relationship Id="rId197" Type="http://schemas.openxmlformats.org/officeDocument/2006/relationships/hyperlink" Target="http://onlinelibrary.wiley.com/doi/10.1002/pssb.2220430224/full" TargetMode="External"/><Relationship Id="rId341" Type="http://schemas.openxmlformats.org/officeDocument/2006/relationships/hyperlink" Target="http://www.minsocam.org/MSA/AmMin/TOC/2004/July04.html" TargetMode="External"/><Relationship Id="rId201" Type="http://schemas.openxmlformats.org/officeDocument/2006/relationships/hyperlink" Target="http://www.sciencedirect.com/science/article/pii/0022369767902235" TargetMode="External"/><Relationship Id="rId222" Type="http://schemas.openxmlformats.org/officeDocument/2006/relationships/hyperlink" Target="https://journals.aps.org/pr/abstract/10.1103/PhysRev.123.1615" TargetMode="External"/><Relationship Id="rId243" Type="http://schemas.openxmlformats.org/officeDocument/2006/relationships/hyperlink" Target="http://www.sciencedirect.com/science/article/pii/S0031920100001436" TargetMode="External"/><Relationship Id="rId264" Type="http://schemas.openxmlformats.org/officeDocument/2006/relationships/hyperlink" Target="http://materials.springer.com/bp/docs/978-3-540-47609-2" TargetMode="External"/><Relationship Id="rId285" Type="http://schemas.openxmlformats.org/officeDocument/2006/relationships/hyperlink" Target="http://www.sciencedirect.com/science/article/pii/0375960175903953" TargetMode="External"/><Relationship Id="rId17" Type="http://schemas.openxmlformats.org/officeDocument/2006/relationships/hyperlink" Target="http://aip.scitation.org/doi/abs/10.1063/1.1369395" TargetMode="External"/><Relationship Id="rId38" Type="http://schemas.openxmlformats.org/officeDocument/2006/relationships/hyperlink" Target="http://onlinelibrary.wiley.com/doi/10.1029/97GL00371/abstract" TargetMode="External"/><Relationship Id="rId59" Type="http://schemas.openxmlformats.org/officeDocument/2006/relationships/hyperlink" Target="http://onlinelibrary.wiley.com/doi/10.1029/98JB01819/full" TargetMode="External"/><Relationship Id="rId103" Type="http://schemas.openxmlformats.org/officeDocument/2006/relationships/hyperlink" Target="https://journals.aps.org/prb/pdf/10.1103/PhysRevB.12.1579" TargetMode="External"/><Relationship Id="rId124" Type="http://schemas.openxmlformats.org/officeDocument/2006/relationships/hyperlink" Target="http://onlinelibrary.wiley.com/doi/10.1002/pssa.2210920217/full" TargetMode="External"/><Relationship Id="rId310" Type="http://schemas.openxmlformats.org/officeDocument/2006/relationships/hyperlink" Target="https://www.degruyter.com/view/j/zna.1957.12.issue-3/issue-files/zna.1957.12.issue-3.xml" TargetMode="External"/><Relationship Id="rId70" Type="http://schemas.openxmlformats.org/officeDocument/2006/relationships/hyperlink" Target="http://onlinelibrary.wiley.com/doi/10.1029/2001JB000490/full" TargetMode="External"/><Relationship Id="rId91" Type="http://schemas.openxmlformats.org/officeDocument/2006/relationships/hyperlink" Target="http://www.sciencedirect.com/science/article/pii/S0927025614004960" TargetMode="External"/><Relationship Id="rId145" Type="http://schemas.openxmlformats.org/officeDocument/2006/relationships/hyperlink" Target="https://journals.aps.org/prb/abstract/10.1103/PhysRevB.6.1504" TargetMode="External"/><Relationship Id="rId166" Type="http://schemas.openxmlformats.org/officeDocument/2006/relationships/hyperlink" Target="http://aip.scitation.org/doi/abs/10.1063/1.1134778" TargetMode="External"/><Relationship Id="rId187" Type="http://schemas.openxmlformats.org/officeDocument/2006/relationships/hyperlink" Target="https://link.springer.com/article/10.1007%2FBF01338349" TargetMode="External"/><Relationship Id="rId331" Type="http://schemas.openxmlformats.org/officeDocument/2006/relationships/hyperlink" Target="https://link.springer.com/article/10.1007%2FBF00594006?LI=true" TargetMode="External"/><Relationship Id="rId352" Type="http://schemas.openxmlformats.org/officeDocument/2006/relationships/hyperlink" Target="http://asa.scitation.org/doi/abs/10.1121/1.1910143" TargetMode="External"/><Relationship Id="rId1" Type="http://schemas.openxmlformats.org/officeDocument/2006/relationships/hyperlink" Target="http://www.sciencedirect.com/science/article/pii/S0031920100001436" TargetMode="External"/><Relationship Id="rId212" Type="http://schemas.openxmlformats.org/officeDocument/2006/relationships/hyperlink" Target="http://aip.scitation.org/doi/abs/10.1063/1.1735736" TargetMode="External"/><Relationship Id="rId233" Type="http://schemas.openxmlformats.org/officeDocument/2006/relationships/hyperlink" Target="http://onlinelibrary.wiley.com/doi/10.1002/pssa.2210820211/abstract;jsessionid=4E0EA0F8C097FD91D0B238B7D7715789.f03t02?systemMessage=Wiley+Online+Library+will+be+unavailable+on+Saturday+01st+July+from+03.00-09.00+EDT+and+on+Sunday+2nd+July+03.00-06.00+EDT" TargetMode="External"/><Relationship Id="rId254" Type="http://schemas.openxmlformats.org/officeDocument/2006/relationships/hyperlink" Target="https://link.springer.com/article/10.1007%2FBF00199046?LI=true" TargetMode="External"/><Relationship Id="rId28" Type="http://schemas.openxmlformats.org/officeDocument/2006/relationships/hyperlink" Target="http://materials.springer.com/bp/docs/978-3-540-47609-2" TargetMode="External"/><Relationship Id="rId49" Type="http://schemas.openxmlformats.org/officeDocument/2006/relationships/hyperlink" Target="http://onlinelibrary.wiley.com/doi/10.1029/2004JB003081/full" TargetMode="External"/><Relationship Id="rId114" Type="http://schemas.openxmlformats.org/officeDocument/2006/relationships/hyperlink" Target="https://link.springer.com/article/10.1007%2FBF02387728?LI=true" TargetMode="External"/><Relationship Id="rId275" Type="http://schemas.openxmlformats.org/officeDocument/2006/relationships/hyperlink" Target="http://aip.scitation.org/doi/abs/10.1063/1.1714219" TargetMode="External"/><Relationship Id="rId296" Type="http://schemas.openxmlformats.org/officeDocument/2006/relationships/hyperlink" Target="http://aip.scitation.org/doi/10.1063/1.1729120" TargetMode="External"/><Relationship Id="rId300" Type="http://schemas.openxmlformats.org/officeDocument/2006/relationships/hyperlink" Target="http://aip.scitation.org/doi/abs/10.1063/1.1735736" TargetMode="External"/><Relationship Id="rId60" Type="http://schemas.openxmlformats.org/officeDocument/2006/relationships/hyperlink" Target="https://www.degruyter.com/view/j/ammin.2003.88.issue-10/am-2003-1025/am-2003-1025.xml" TargetMode="External"/><Relationship Id="rId81" Type="http://schemas.openxmlformats.org/officeDocument/2006/relationships/hyperlink" Target="http://www.sciencedirect.com/science/article/pii/003810988490053X" TargetMode="External"/><Relationship Id="rId135" Type="http://schemas.openxmlformats.org/officeDocument/2006/relationships/hyperlink" Target="../../../../../link.springer.com/article/10.1007%2525252FBF00826880%25253FLI=true" TargetMode="External"/><Relationship Id="rId156" Type="http://schemas.openxmlformats.org/officeDocument/2006/relationships/hyperlink" Target="http://www.sciencedirect.com/science/article/pii/S0022369772804682" TargetMode="External"/><Relationship Id="rId177" Type="http://schemas.openxmlformats.org/officeDocument/2006/relationships/hyperlink" Target="https://link.springer.com/article/10.1007%2FBF01338349" TargetMode="External"/><Relationship Id="rId198" Type="http://schemas.openxmlformats.org/officeDocument/2006/relationships/hyperlink" Target="http://onlinelibrary.wiley.com/doi/10.1002/pssb.2220430224/full" TargetMode="External"/><Relationship Id="rId321" Type="http://schemas.openxmlformats.org/officeDocument/2006/relationships/hyperlink" Target="https://link.springer.com/article/10.1007%2FBF00594006?LI=true" TargetMode="External"/><Relationship Id="rId342" Type="http://schemas.openxmlformats.org/officeDocument/2006/relationships/hyperlink" Target="http://journals.jps.jp/doi/abs/10.1143/JPSJ.31.471" TargetMode="External"/><Relationship Id="rId202" Type="http://schemas.openxmlformats.org/officeDocument/2006/relationships/hyperlink" Target="http://iopscience.iop.org/article/10.1088/0022-3727/3/10/310/meta" TargetMode="External"/><Relationship Id="rId223" Type="http://schemas.openxmlformats.org/officeDocument/2006/relationships/hyperlink" Target="https://journals.aps.org/pr/abstract/10.1103/PhysRev.121.72" TargetMode="External"/><Relationship Id="rId244" Type="http://schemas.openxmlformats.org/officeDocument/2006/relationships/hyperlink" Target="http://onlinelibrary.wiley.com/doi/10.1029/2001JB000490/full" TargetMode="External"/><Relationship Id="rId18" Type="http://schemas.openxmlformats.org/officeDocument/2006/relationships/hyperlink" Target="http://materials.springer.com/bp/docs/978-3-540-47609-2" TargetMode="External"/><Relationship Id="rId39" Type="http://schemas.openxmlformats.org/officeDocument/2006/relationships/hyperlink" Target="https://www.jstage.jst.go.jp/article/jpe1952/24/2/24_2_149/_article" TargetMode="External"/><Relationship Id="rId265" Type="http://schemas.openxmlformats.org/officeDocument/2006/relationships/hyperlink" Target="http://materials.springer.com/bp/docs/978-3-540-47609-2" TargetMode="External"/><Relationship Id="rId286" Type="http://schemas.openxmlformats.org/officeDocument/2006/relationships/hyperlink" Target="http://onlinelibrary.wiley.com/doi/10.1029/JB095iB13p21671/full" TargetMode="External"/><Relationship Id="rId50" Type="http://schemas.openxmlformats.org/officeDocument/2006/relationships/hyperlink" Target="http://onlinelibrary.wiley.com/doi/10.1029/JB091iB07p07505/full" TargetMode="External"/><Relationship Id="rId104" Type="http://schemas.openxmlformats.org/officeDocument/2006/relationships/hyperlink" Target="http://www.sciencedirect.com/science/article/pii/S0022369774801009" TargetMode="External"/><Relationship Id="rId125" Type="http://schemas.openxmlformats.org/officeDocument/2006/relationships/hyperlink" Target="http://onlinelibrary.wiley.com/doi/10.1002/pssa.2210920217/full" TargetMode="External"/><Relationship Id="rId146" Type="http://schemas.openxmlformats.org/officeDocument/2006/relationships/hyperlink" Target="http://www.sciencedirect.com/science/article/pii/0031920176900753" TargetMode="External"/><Relationship Id="rId167" Type="http://schemas.openxmlformats.org/officeDocument/2006/relationships/hyperlink" Target="http://aip.scitation.org/doi/abs/10.1063/1.1709356" TargetMode="External"/><Relationship Id="rId188" Type="http://schemas.openxmlformats.org/officeDocument/2006/relationships/hyperlink" Target="http://aip.scitation.org/doi/abs/10.1063/1.1709356" TargetMode="External"/><Relationship Id="rId311" Type="http://schemas.openxmlformats.org/officeDocument/2006/relationships/hyperlink" Target="https://link.springer.com/article/10.1007%2FBF00594006?LI=true" TargetMode="External"/><Relationship Id="rId332" Type="http://schemas.openxmlformats.org/officeDocument/2006/relationships/hyperlink" Target="https://link.springer.com/article/10.1007%2FBF01338349" TargetMode="External"/><Relationship Id="rId353" Type="http://schemas.openxmlformats.org/officeDocument/2006/relationships/hyperlink" Target="http://onlinelibrary.wiley.com/doi/10.1111/j.1365-246X.1975.tb05858.x/full" TargetMode="External"/><Relationship Id="rId71" Type="http://schemas.openxmlformats.org/officeDocument/2006/relationships/hyperlink" Target="http://onlinelibrary.wiley.com/doi/10.1029/2001JB000490/full" TargetMode="External"/><Relationship Id="rId92" Type="http://schemas.openxmlformats.org/officeDocument/2006/relationships/hyperlink" Target="http://materials.springer.com/bp/docs/978-3-540-47609-2" TargetMode="External"/><Relationship Id="rId213" Type="http://schemas.openxmlformats.org/officeDocument/2006/relationships/hyperlink" Target="https://journals.aps.org/pr/abstract/10.1103/PhysRev.123.1615" TargetMode="External"/><Relationship Id="rId234" Type="http://schemas.openxmlformats.org/officeDocument/2006/relationships/hyperlink" Target="https://link.springer.com/article/10.1134/1.1451022" TargetMode="External"/><Relationship Id="rId2" Type="http://schemas.openxmlformats.org/officeDocument/2006/relationships/hyperlink" Target="http://onlinelibrary.wiley.com/doi/10.1029/JB094iB12p17819/full" TargetMode="External"/><Relationship Id="rId29" Type="http://schemas.openxmlformats.org/officeDocument/2006/relationships/hyperlink" Target="http://materials.springer.com/bp/docs/978-3-540-47609-2" TargetMode="External"/><Relationship Id="rId255" Type="http://schemas.openxmlformats.org/officeDocument/2006/relationships/hyperlink" Target="http://www.sciencedirect.com/science/article/pii/0031920188900611" TargetMode="External"/><Relationship Id="rId276" Type="http://schemas.openxmlformats.org/officeDocument/2006/relationships/hyperlink" Target="https://journals.aps.org/prb/abstract/10.1103/PhysRevB.2.1211" TargetMode="External"/><Relationship Id="rId297" Type="http://schemas.openxmlformats.org/officeDocument/2006/relationships/hyperlink" Target="http://aip.scitation.org/doi/10.1063/1.1710044" TargetMode="External"/><Relationship Id="rId40" Type="http://schemas.openxmlformats.org/officeDocument/2006/relationships/hyperlink" Target="http://onlinelibrary.wiley.com/doi/10.1029/JZ072i016p04227/abstract" TargetMode="External"/><Relationship Id="rId115" Type="http://schemas.openxmlformats.org/officeDocument/2006/relationships/hyperlink" Target="https://www.jstage.jst.go.jp/article/jpsj1946/19/3/19_3_311/_article" TargetMode="External"/><Relationship Id="rId136" Type="http://schemas.openxmlformats.org/officeDocument/2006/relationships/hyperlink" Target="http://www.sciencedirect.com/science/article/pii/0031920176900753" TargetMode="External"/><Relationship Id="rId157" Type="http://schemas.openxmlformats.org/officeDocument/2006/relationships/hyperlink" Target="http://www.sciencedirect.com/science/article/pii/0022369765901307" TargetMode="External"/><Relationship Id="rId178" Type="http://schemas.openxmlformats.org/officeDocument/2006/relationships/hyperlink" Target="http://iopscience.iop.org/article/10.1088/0370-1328/92/4/333/meta" TargetMode="External"/><Relationship Id="rId301" Type="http://schemas.openxmlformats.org/officeDocument/2006/relationships/hyperlink" Target="https://link.springer.com/article/10.1007%2FBF01338349" TargetMode="External"/><Relationship Id="rId322" Type="http://schemas.openxmlformats.org/officeDocument/2006/relationships/hyperlink" Target="https://link.springer.com/article/10.1007%2FBF01338349" TargetMode="External"/><Relationship Id="rId343" Type="http://schemas.openxmlformats.org/officeDocument/2006/relationships/hyperlink" Target="http://iopscience.iop.org/article/10.1088/0022-3727/1/10/307/meta" TargetMode="External"/><Relationship Id="rId61" Type="http://schemas.openxmlformats.org/officeDocument/2006/relationships/hyperlink" Target="http://www.sciencedirect.com/science/article/pii/S0012821X98000776" TargetMode="External"/><Relationship Id="rId82" Type="http://schemas.openxmlformats.org/officeDocument/2006/relationships/hyperlink" Target="https://journals.aps.org/prb/abstract/10.1103/PhysRevB.72.014102" TargetMode="External"/><Relationship Id="rId199" Type="http://schemas.openxmlformats.org/officeDocument/2006/relationships/hyperlink" Target="https://link.springer.com/article/10.1007%2FBF01338349" TargetMode="External"/><Relationship Id="rId203" Type="http://schemas.openxmlformats.org/officeDocument/2006/relationships/hyperlink" Target="http://aip.scitation.org/doi/abs/10.1063/1.1658728" TargetMode="External"/><Relationship Id="rId19" Type="http://schemas.openxmlformats.org/officeDocument/2006/relationships/hyperlink" Target="http://materials.springer.com/bp/docs/978-3-540-47609-2" TargetMode="External"/><Relationship Id="rId224" Type="http://schemas.openxmlformats.org/officeDocument/2006/relationships/hyperlink" Target="http://aip.scitation.org/doi/abs/10.1063/1.1709356" TargetMode="External"/><Relationship Id="rId245" Type="http://schemas.openxmlformats.org/officeDocument/2006/relationships/hyperlink" Target="http://www.pnas.org/content/97/25/13494.short" TargetMode="External"/><Relationship Id="rId266" Type="http://schemas.openxmlformats.org/officeDocument/2006/relationships/hyperlink" Target="https://journals.aps.org/prb/abstract/10.1103/PhysRevB.30.3482" TargetMode="External"/><Relationship Id="rId287" Type="http://schemas.openxmlformats.org/officeDocument/2006/relationships/hyperlink" Target="http://onlinelibrary.wiley.com/doi/10.1111/j.1151-2916.1981.tb15876.x/full" TargetMode="External"/><Relationship Id="rId30" Type="http://schemas.openxmlformats.org/officeDocument/2006/relationships/hyperlink" Target="http://materials.springer.com/bp/docs/978-3-540-47609-2" TargetMode="External"/><Relationship Id="rId105" Type="http://schemas.openxmlformats.org/officeDocument/2006/relationships/hyperlink" Target="http://www.sciencedirect.com/science/article/pii/002236978290230X" TargetMode="External"/><Relationship Id="rId126" Type="http://schemas.openxmlformats.org/officeDocument/2006/relationships/hyperlink" Target="http://onlinelibrary.wiley.com/doi/10.1002/pssa.2210920217/full" TargetMode="External"/><Relationship Id="rId147" Type="http://schemas.openxmlformats.org/officeDocument/2006/relationships/hyperlink" Target="https://journals.aps.org/pr/abstract/10.1103/PhysRev.161.877" TargetMode="External"/><Relationship Id="rId168" Type="http://schemas.openxmlformats.org/officeDocument/2006/relationships/hyperlink" Target="https://link.springer.com/article/10.1007%2FBF01338349" TargetMode="External"/><Relationship Id="rId312" Type="http://schemas.openxmlformats.org/officeDocument/2006/relationships/hyperlink" Target="https://www.degruyter.com/view/j/zna.1957.12.issue-3/issue-files/zna.1957.12.issue-3.xml" TargetMode="External"/><Relationship Id="rId333" Type="http://schemas.openxmlformats.org/officeDocument/2006/relationships/hyperlink" Target="https://link.springer.com/article/10.1007%2FBF00594006?LI=true" TargetMode="External"/><Relationship Id="rId354" Type="http://schemas.openxmlformats.org/officeDocument/2006/relationships/hyperlink" Target="https://www.sciencedirect.com/science/article/pii/S0012821X17305733" TargetMode="External"/><Relationship Id="rId51" Type="http://schemas.openxmlformats.org/officeDocument/2006/relationships/hyperlink" Target="http://onlinelibrary.wiley.com/doi/10.1029/JB091iB07p07505/full" TargetMode="External"/><Relationship Id="rId72" Type="http://schemas.openxmlformats.org/officeDocument/2006/relationships/hyperlink" Target="http://onlinelibrary.wiley.com/doi/10.1002/pssb.200844332/abstract" TargetMode="External"/><Relationship Id="rId93" Type="http://schemas.openxmlformats.org/officeDocument/2006/relationships/hyperlink" Target="http://materials.springer.com/bp/docs/978-3-540-47609-2" TargetMode="External"/><Relationship Id="rId189" Type="http://schemas.openxmlformats.org/officeDocument/2006/relationships/hyperlink" Target="https://link.springer.com/article/10.1007%2FBF00819614?LI=true" TargetMode="External"/><Relationship Id="rId3" Type="http://schemas.openxmlformats.org/officeDocument/2006/relationships/hyperlink" Target="http://onlinelibrary.wiley.com/doi/10.1029/93JB02005/full" TargetMode="External"/><Relationship Id="rId214" Type="http://schemas.openxmlformats.org/officeDocument/2006/relationships/hyperlink" Target="https://journals.aps.org/pr/abstract/10.1103/PhysRev.161.877" TargetMode="External"/><Relationship Id="rId235" Type="http://schemas.openxmlformats.org/officeDocument/2006/relationships/hyperlink" Target="http://www.znaturforsch.com/aa/v31a/31a0390.pdf" TargetMode="External"/><Relationship Id="rId256" Type="http://schemas.openxmlformats.org/officeDocument/2006/relationships/hyperlink" Target="https://www.jstage.jst.go.jp/article/jpe1952/28/5/28_5_475/_article/-char/ja/" TargetMode="External"/><Relationship Id="rId277" Type="http://schemas.openxmlformats.org/officeDocument/2006/relationships/hyperlink" Target="https://journals.aps.org/pr/abstract/10.1103/PhysRev.129.90" TargetMode="External"/><Relationship Id="rId298" Type="http://schemas.openxmlformats.org/officeDocument/2006/relationships/hyperlink" Target="http://www.sciencedirect.com/science/article/pii/0022369787901454" TargetMode="External"/><Relationship Id="rId116" Type="http://schemas.openxmlformats.org/officeDocument/2006/relationships/hyperlink" Target="http://www.minsocam.org/msa/AmMin/TOC/2013/Apr13.html" TargetMode="External"/><Relationship Id="rId137" Type="http://schemas.openxmlformats.org/officeDocument/2006/relationships/hyperlink" Target="http://iopscience.iop.org/article/10.1088/0022-3727/10/18/004/meta" TargetMode="External"/><Relationship Id="rId158" Type="http://schemas.openxmlformats.org/officeDocument/2006/relationships/hyperlink" Target="https://journals.aps.org/pr/abstract/10.1103/PhysRev.84.758" TargetMode="External"/><Relationship Id="rId302" Type="http://schemas.openxmlformats.org/officeDocument/2006/relationships/hyperlink" Target="http://aip.scitation.org/doi/abs/10.1063/1.1735736" TargetMode="External"/><Relationship Id="rId323" Type="http://schemas.openxmlformats.org/officeDocument/2006/relationships/hyperlink" Target="https://link.springer.com/article/10.1007%2FBF00594006?LI=true" TargetMode="External"/><Relationship Id="rId344" Type="http://schemas.openxmlformats.org/officeDocument/2006/relationships/hyperlink" Target="http://aip.scitation.org/doi/abs/10.1063/1.1709356" TargetMode="External"/><Relationship Id="rId20" Type="http://schemas.openxmlformats.org/officeDocument/2006/relationships/hyperlink" Target="http://materials.springer.com/bp/docs/978-3-540-47609-2" TargetMode="External"/><Relationship Id="rId41" Type="http://schemas.openxmlformats.org/officeDocument/2006/relationships/hyperlink" Target="http://onlinelibrary.wiley.com/doi/10.1029/2004JB003081/abstract" TargetMode="External"/><Relationship Id="rId62" Type="http://schemas.openxmlformats.org/officeDocument/2006/relationships/hyperlink" Target="http://www.sciencedirect.com/science/article/pii/S0031920104000342" TargetMode="External"/><Relationship Id="rId83" Type="http://schemas.openxmlformats.org/officeDocument/2006/relationships/hyperlink" Target="http://aip.scitation.org/doi/abs/10.1063/1.351651" TargetMode="External"/><Relationship Id="rId179" Type="http://schemas.openxmlformats.org/officeDocument/2006/relationships/hyperlink" Target="../AppData/Local/Temp/Rar$DIa0.126/G.%20B.%20Benedek%20and%20K.%20Fritsch,%20Phys.%20Rev.%20149,%20647%20(1966" TargetMode="External"/><Relationship Id="rId190" Type="http://schemas.openxmlformats.org/officeDocument/2006/relationships/hyperlink" Target="http://www.sciencedirect.com/science/article/pii/0038109881911443" TargetMode="External"/><Relationship Id="rId204" Type="http://schemas.openxmlformats.org/officeDocument/2006/relationships/hyperlink" Target="http://www.sciencedirect.com/science/article/pii/S0022369771800057" TargetMode="External"/><Relationship Id="rId225" Type="http://schemas.openxmlformats.org/officeDocument/2006/relationships/hyperlink" Target="http://onlinelibrary.wiley.com/doi/10.1002/pssb.19670230217/full" TargetMode="External"/><Relationship Id="rId246" Type="http://schemas.openxmlformats.org/officeDocument/2006/relationships/hyperlink" Target="https://www.degruyter.com/view/j/zkri.1993.204.issue-1-2/zkri.1993.204.12.67/zkri.1993.204.12.67.xml" TargetMode="External"/><Relationship Id="rId267" Type="http://schemas.openxmlformats.org/officeDocument/2006/relationships/hyperlink" Target="http://www.sciencedirect.com/science/article/pii/0038109880904822" TargetMode="External"/><Relationship Id="rId288" Type="http://schemas.openxmlformats.org/officeDocument/2006/relationships/hyperlink" Target="http://onlinelibrary.wiley.com/doi/10.1111/j.1151-2916.1966.tb15405.x/fu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53"/>
  <sheetViews>
    <sheetView tabSelected="1" topLeftCell="A3" workbookViewId="0">
      <pane xSplit="1" ySplit="3" topLeftCell="B6" activePane="bottomRight" state="frozen"/>
      <selection activeCell="A3" sqref="A3"/>
      <selection pane="topRight" activeCell="B3" sqref="B3"/>
      <selection pane="bottomLeft" activeCell="A4" sqref="A4"/>
      <selection pane="bottomRight" activeCell="D9" sqref="D9"/>
    </sheetView>
  </sheetViews>
  <sheetFormatPr defaultColWidth="8.83984375" defaultRowHeight="14.4" outlineLevelCol="1"/>
  <cols>
    <col min="1" max="1" width="19.83984375" customWidth="1"/>
    <col min="2" max="2" width="52" customWidth="1" outlineLevel="1"/>
    <col min="3" max="3" width="13.83984375" customWidth="1" outlineLevel="1"/>
    <col min="4" max="4" width="15.41796875" customWidth="1"/>
    <col min="5" max="5" width="4.41796875" style="1" customWidth="1"/>
    <col min="6" max="6" width="5.26171875" style="1" customWidth="1"/>
    <col min="7" max="7" width="8.83984375" style="1" customWidth="1"/>
    <col min="8" max="9" width="9.15625" style="9" customWidth="1" outlineLevel="1"/>
    <col min="10" max="10" width="9.68359375" style="9" customWidth="1" outlineLevel="1"/>
    <col min="11" max="11" width="9.15625" style="6" customWidth="1"/>
    <col min="12" max="12" width="9.41796875" style="6" customWidth="1" outlineLevel="1"/>
    <col min="13" max="13" width="9.15625" style="6" customWidth="1" outlineLevel="1"/>
    <col min="14" max="20" width="9.15625" style="6" customWidth="1"/>
    <col min="21" max="23" width="9.15625" style="6" hidden="1" customWidth="1" outlineLevel="1"/>
    <col min="24" max="24" width="9.15625" style="4" hidden="1" customWidth="1" outlineLevel="1"/>
    <col min="25" max="25" width="9.15625" style="4" customWidth="1" collapsed="1"/>
    <col min="26" max="26" width="10.68359375" style="4" customWidth="1"/>
    <col min="27" max="29" width="9.15625" style="46" customWidth="1"/>
    <col min="30" max="31" width="9.15625" style="6" customWidth="1"/>
    <col min="32" max="34" width="9.15625" style="18" customWidth="1"/>
    <col min="35" max="37" width="9.15625" style="21" customWidth="1"/>
  </cols>
  <sheetData>
    <row r="1" spans="1:37" hidden="1"/>
    <row r="2" spans="1:37" hidden="1">
      <c r="A2" t="s">
        <v>38</v>
      </c>
      <c r="AF2" s="59"/>
      <c r="AG2" s="59"/>
      <c r="AH2" s="59"/>
      <c r="AI2" s="59"/>
      <c r="AJ2" s="59"/>
      <c r="AK2" s="59"/>
    </row>
    <row r="3" spans="1:37" ht="15">
      <c r="A3" s="63" t="s">
        <v>837</v>
      </c>
      <c r="H3" s="10"/>
      <c r="I3" s="10"/>
      <c r="J3" s="10"/>
      <c r="AF3" s="59"/>
      <c r="AG3" s="59"/>
      <c r="AH3" s="59"/>
      <c r="AI3" s="59"/>
      <c r="AJ3" s="59"/>
      <c r="AK3" s="59"/>
    </row>
    <row r="4" spans="1:37" ht="15">
      <c r="A4" s="63" t="s">
        <v>838</v>
      </c>
      <c r="H4" s="10"/>
      <c r="I4" s="10"/>
      <c r="J4" s="10"/>
      <c r="AF4" s="59"/>
      <c r="AG4" s="59"/>
      <c r="AH4" s="59"/>
      <c r="AI4" s="59"/>
      <c r="AJ4" s="59"/>
      <c r="AK4" s="59"/>
    </row>
    <row r="5" spans="1:37" s="8" customFormat="1" ht="17.7">
      <c r="A5" s="8" t="s">
        <v>125</v>
      </c>
      <c r="B5" s="8" t="s">
        <v>129</v>
      </c>
      <c r="C5" s="8" t="s">
        <v>126</v>
      </c>
      <c r="D5" s="8" t="s">
        <v>157</v>
      </c>
      <c r="E5" s="8" t="s">
        <v>159</v>
      </c>
      <c r="F5" s="8" t="s">
        <v>160</v>
      </c>
      <c r="G5" s="58" t="s">
        <v>742</v>
      </c>
      <c r="H5" s="28">
        <v>11</v>
      </c>
      <c r="I5" s="28">
        <v>44</v>
      </c>
      <c r="J5" s="28">
        <v>12</v>
      </c>
      <c r="K5" s="36" t="s">
        <v>806</v>
      </c>
      <c r="L5" s="36" t="s">
        <v>743</v>
      </c>
      <c r="M5" s="36" t="s">
        <v>744</v>
      </c>
      <c r="N5" s="36" t="s">
        <v>808</v>
      </c>
      <c r="O5" s="36" t="s">
        <v>745</v>
      </c>
      <c r="P5" s="36" t="s">
        <v>746</v>
      </c>
      <c r="Q5" s="36" t="s">
        <v>747</v>
      </c>
      <c r="R5" s="36" t="s">
        <v>118</v>
      </c>
      <c r="S5" s="36" t="s">
        <v>748</v>
      </c>
      <c r="T5" s="36" t="s">
        <v>766</v>
      </c>
      <c r="U5" s="36" t="s">
        <v>767</v>
      </c>
      <c r="V5" s="36" t="s">
        <v>768</v>
      </c>
      <c r="W5" s="36" t="s">
        <v>769</v>
      </c>
      <c r="X5" s="36" t="s">
        <v>770</v>
      </c>
      <c r="Y5" s="36" t="s">
        <v>749</v>
      </c>
      <c r="Z5" s="36" t="s">
        <v>750</v>
      </c>
      <c r="AA5" s="47" t="s">
        <v>751</v>
      </c>
      <c r="AB5" s="47" t="s">
        <v>752</v>
      </c>
      <c r="AC5" s="47" t="s">
        <v>753</v>
      </c>
      <c r="AD5" s="51" t="s">
        <v>754</v>
      </c>
      <c r="AE5" s="51"/>
      <c r="AF5" s="60" t="s">
        <v>755</v>
      </c>
      <c r="AG5" s="60" t="s">
        <v>741</v>
      </c>
      <c r="AH5" s="61"/>
      <c r="AI5" s="61" t="s">
        <v>757</v>
      </c>
      <c r="AJ5" s="61" t="s">
        <v>758</v>
      </c>
      <c r="AK5" s="61" t="s">
        <v>759</v>
      </c>
    </row>
    <row r="6" spans="1:37" s="7" customFormat="1" ht="16.5">
      <c r="A6" s="52" t="s">
        <v>440</v>
      </c>
      <c r="E6" s="8"/>
      <c r="F6" s="8"/>
      <c r="G6" s="8" t="s">
        <v>756</v>
      </c>
      <c r="H6" s="28" t="s">
        <v>459</v>
      </c>
      <c r="I6" s="28" t="s">
        <v>459</v>
      </c>
      <c r="J6" s="28" t="s">
        <v>459</v>
      </c>
      <c r="K6" s="36" t="s">
        <v>459</v>
      </c>
      <c r="L6" s="36" t="s">
        <v>459</v>
      </c>
      <c r="M6" s="36" t="s">
        <v>459</v>
      </c>
      <c r="N6" s="36" t="s">
        <v>459</v>
      </c>
      <c r="O6" s="36" t="s">
        <v>459</v>
      </c>
      <c r="P6" s="36" t="s">
        <v>459</v>
      </c>
      <c r="Q6" s="36" t="s">
        <v>459</v>
      </c>
      <c r="R6" s="36" t="s">
        <v>169</v>
      </c>
      <c r="S6" s="36" t="s">
        <v>169</v>
      </c>
      <c r="T6" s="36" t="s">
        <v>459</v>
      </c>
      <c r="U6" s="36" t="s">
        <v>460</v>
      </c>
      <c r="V6" s="36" t="s">
        <v>460</v>
      </c>
      <c r="W6" s="36" t="s">
        <v>460</v>
      </c>
      <c r="X6" s="36" t="s">
        <v>169</v>
      </c>
      <c r="Y6" s="36" t="s">
        <v>169</v>
      </c>
      <c r="Z6" s="36" t="s">
        <v>169</v>
      </c>
      <c r="AA6" s="47" t="s">
        <v>169</v>
      </c>
      <c r="AB6" s="47" t="s">
        <v>169</v>
      </c>
      <c r="AC6" s="47" t="s">
        <v>169</v>
      </c>
      <c r="AD6" s="36" t="s">
        <v>461</v>
      </c>
      <c r="AE6" s="36"/>
      <c r="AF6" s="42" t="s">
        <v>169</v>
      </c>
      <c r="AG6" s="42" t="s">
        <v>169</v>
      </c>
      <c r="AH6" s="42"/>
      <c r="AI6" s="47" t="s">
        <v>760</v>
      </c>
      <c r="AJ6" s="47" t="s">
        <v>760</v>
      </c>
      <c r="AK6" s="47" t="s">
        <v>760</v>
      </c>
    </row>
    <row r="7" spans="1:37">
      <c r="A7" t="s">
        <v>327</v>
      </c>
      <c r="B7" s="14" t="s">
        <v>92</v>
      </c>
      <c r="C7" t="s">
        <v>476</v>
      </c>
      <c r="D7" t="s">
        <v>725</v>
      </c>
      <c r="E7" s="1">
        <v>7</v>
      </c>
      <c r="F7" s="1" t="s">
        <v>415</v>
      </c>
      <c r="G7" s="18">
        <v>3.5670000000000002</v>
      </c>
      <c r="H7" s="28">
        <v>297</v>
      </c>
      <c r="I7" s="28">
        <v>93</v>
      </c>
      <c r="J7" s="28">
        <v>108</v>
      </c>
      <c r="K7" s="6">
        <f t="shared" ref="K7:K50" si="0">(H7+2*J7)/3</f>
        <v>171</v>
      </c>
      <c r="L7" s="6">
        <f t="shared" ref="L7:L50" si="1">(5*(H7-J7)*I7)/(4*I7 + 3*(H7-J7))</f>
        <v>93.594249201277961</v>
      </c>
      <c r="M7" s="6">
        <f t="shared" ref="M7:M50" si="2">(H7-J7+3*I7)/5</f>
        <v>93.6</v>
      </c>
      <c r="N7" s="6">
        <f t="shared" ref="N7:N50" si="3">0.5*(M7+L7)</f>
        <v>93.597124600638978</v>
      </c>
      <c r="O7" s="6">
        <f t="shared" ref="O7:O45" si="4">0.5*(H7-J7)+3/(5/(I7-0.5*(H7-J7))-4*(-3*(K7+(H7-J7))/(5*0.5*(H7-J7)*(3*K7+2*(H7-J7)))))</f>
        <v>93.597220881983986</v>
      </c>
      <c r="P7" s="6">
        <f t="shared" ref="P7:P45" si="5">I7+2/(5/(0.5*(H7-J7)-I7)-6*(-(3*(K7+2*I7))/(5*I7*(3*K7+4*I7))))</f>
        <v>93.597202389244913</v>
      </c>
      <c r="Q7" s="6">
        <f t="shared" ref="Q7:Q50" si="6">(O7+P7)/2</f>
        <v>93.597211635614457</v>
      </c>
      <c r="R7" s="6">
        <f t="shared" ref="R7:R50" si="7">K7/N7</f>
        <v>1.8269792018678381</v>
      </c>
      <c r="S7" s="6">
        <f t="shared" ref="S7:S50" si="8">(3*K7-2*N7)/(2*(3*K7+N7))</f>
        <v>0.26855200724304495</v>
      </c>
      <c r="T7" s="6">
        <f t="shared" ref="T7:T50" si="9">9*N7*K7/(N7+3*K7)</f>
        <v>237.46564056863588</v>
      </c>
      <c r="U7" s="6">
        <f t="shared" ref="U7:U50" si="10">SQRT((K7+4/3*N7)/G7)</f>
        <v>9.1063579137377264</v>
      </c>
      <c r="V7" s="6">
        <f t="shared" ref="V7:V50" si="11">SQRT(K7/G7)</f>
        <v>6.9238316640203275</v>
      </c>
      <c r="W7" s="6">
        <f t="shared" ref="W7:W50" si="12">SQRT(N7/G7)</f>
        <v>5.1224732460065052</v>
      </c>
      <c r="X7" s="4">
        <f t="shared" ref="X7:X50" si="13">SQRT((K7/N7) +4/3)</f>
        <v>1.7777267886829999</v>
      </c>
      <c r="Y7" s="4">
        <f t="shared" ref="Y7:Y50" si="14">J7/H7</f>
        <v>0.36363636363636365</v>
      </c>
      <c r="Z7" s="4">
        <f t="shared" ref="Z7:Z50" si="15">I7/H7</f>
        <v>0.31313131313131315</v>
      </c>
      <c r="AA7" s="46">
        <f t="shared" ref="AA7:AA50" si="16">2*I7/(H7-J7)</f>
        <v>0.98412698412698407</v>
      </c>
      <c r="AB7" s="46">
        <f t="shared" ref="AB7:AB50" si="17">5*M7/L7 +1 -6</f>
        <v>3.0721966205771167E-4</v>
      </c>
      <c r="AC7" s="46">
        <f t="shared" ref="AC7:AC50" si="18">SQRT(5)*LN(M7/L7)</f>
        <v>1.3738858887284906E-4</v>
      </c>
      <c r="AD7" s="6">
        <f t="shared" ref="AD7:AD50" si="19">100*(M7-L7)/(M7+L7)</f>
        <v>3.07210223955644E-3</v>
      </c>
      <c r="AF7" s="18">
        <f t="shared" ref="AF7:AF50" si="20">-(2*H7*I7-(H7-J7)*(H7+2*J7))/(2*H7*I7+(H7-J7)*(H7+2*J7))</f>
        <v>0.27408195848855776</v>
      </c>
      <c r="AG7" s="18">
        <f t="shared" ref="AG7:AG50" si="21">(4*J7*I7)/(2*H7*I7+(H7-J7)*(H7+2*J7))</f>
        <v>0.26397019691325174</v>
      </c>
      <c r="AI7" s="21">
        <f t="shared" ref="AI7:AI50" si="22">(H7+J7)/((H7-J7)*(H7+2*J7))</f>
        <v>4.1771094402673348E-3</v>
      </c>
      <c r="AJ7" s="21">
        <f t="shared" ref="AJ7:AJ50" si="23">-J7/((H7-J7)*(H7+2*J7))</f>
        <v>-1.1138958507379559E-3</v>
      </c>
      <c r="AK7" s="21">
        <f t="shared" ref="AK7:AK50" si="24">1/I7</f>
        <v>1.0752688172043012E-2</v>
      </c>
    </row>
    <row r="8" spans="1:37">
      <c r="A8" t="s">
        <v>327</v>
      </c>
      <c r="B8" s="14" t="s">
        <v>91</v>
      </c>
      <c r="C8" t="s">
        <v>476</v>
      </c>
      <c r="D8" t="s">
        <v>725</v>
      </c>
      <c r="E8" s="1">
        <v>7</v>
      </c>
      <c r="F8" s="1" t="s">
        <v>415</v>
      </c>
      <c r="G8" s="19">
        <v>3.5670000000000002</v>
      </c>
      <c r="H8" s="28">
        <v>296.2</v>
      </c>
      <c r="I8" s="28">
        <v>91.6</v>
      </c>
      <c r="J8" s="28">
        <v>111.1</v>
      </c>
      <c r="K8" s="6">
        <f t="shared" si="0"/>
        <v>172.79999999999998</v>
      </c>
      <c r="L8" s="6">
        <f t="shared" si="1"/>
        <v>91.977649994575231</v>
      </c>
      <c r="M8" s="6">
        <f t="shared" si="2"/>
        <v>91.97999999999999</v>
      </c>
      <c r="N8" s="6">
        <f t="shared" si="3"/>
        <v>91.978824997287603</v>
      </c>
      <c r="O8" s="6">
        <f t="shared" si="4"/>
        <v>91.978866604813319</v>
      </c>
      <c r="P8" s="6">
        <f t="shared" si="5"/>
        <v>91.978861727490639</v>
      </c>
      <c r="Q8" s="6">
        <f t="shared" si="6"/>
        <v>91.978864166151979</v>
      </c>
      <c r="R8" s="6">
        <f t="shared" si="7"/>
        <v>1.8786932753826302</v>
      </c>
      <c r="S8" s="6">
        <f t="shared" si="8"/>
        <v>0.27396293605607219</v>
      </c>
      <c r="T8" s="6">
        <f t="shared" si="9"/>
        <v>234.35522789706434</v>
      </c>
      <c r="U8" s="6">
        <f t="shared" si="10"/>
        <v>9.1008496805961805</v>
      </c>
      <c r="V8" s="6">
        <f t="shared" si="11"/>
        <v>6.9601774867888979</v>
      </c>
      <c r="W8" s="6">
        <f t="shared" si="12"/>
        <v>5.0779962284254845</v>
      </c>
      <c r="X8" s="4">
        <f t="shared" si="13"/>
        <v>1.7922127688184692</v>
      </c>
      <c r="Y8" s="4">
        <f t="shared" si="14"/>
        <v>0.37508440243079</v>
      </c>
      <c r="Z8" s="4">
        <f t="shared" si="15"/>
        <v>0.30925050641458474</v>
      </c>
      <c r="AA8" s="46">
        <f t="shared" si="16"/>
        <v>0.98973527822798479</v>
      </c>
      <c r="AB8" s="46">
        <f t="shared" si="17"/>
        <v>1.2774872074405863E-4</v>
      </c>
      <c r="AC8" s="46">
        <f t="shared" si="18"/>
        <v>5.7130234895639442E-5</v>
      </c>
      <c r="AD8" s="6">
        <f t="shared" si="19"/>
        <v>1.2774708879073314E-3</v>
      </c>
      <c r="AF8" s="18">
        <f t="shared" si="20"/>
        <v>0.27754019979273026</v>
      </c>
      <c r="AG8" s="18">
        <f t="shared" si="21"/>
        <v>0.27098340244101171</v>
      </c>
      <c r="AI8" s="21">
        <f t="shared" si="22"/>
        <v>4.2446608773369079E-3</v>
      </c>
      <c r="AJ8" s="21">
        <f t="shared" si="23"/>
        <v>-1.1578242658289481E-3</v>
      </c>
      <c r="AK8" s="21">
        <f t="shared" si="24"/>
        <v>1.0917030567685591E-2</v>
      </c>
    </row>
    <row r="9" spans="1:37">
      <c r="A9" t="s">
        <v>328</v>
      </c>
      <c r="B9" s="14" t="s">
        <v>93</v>
      </c>
      <c r="C9" t="s">
        <v>476</v>
      </c>
      <c r="D9" t="s">
        <v>725</v>
      </c>
      <c r="E9" s="1">
        <v>7</v>
      </c>
      <c r="F9" s="1" t="s">
        <v>415</v>
      </c>
      <c r="G9" s="19">
        <v>3.609</v>
      </c>
      <c r="H9" s="28">
        <v>297.60000000000002</v>
      </c>
      <c r="I9" s="28">
        <v>92.7</v>
      </c>
      <c r="J9" s="28">
        <v>109.8</v>
      </c>
      <c r="K9" s="6">
        <f t="shared" si="0"/>
        <v>172.4</v>
      </c>
      <c r="L9" s="6">
        <f t="shared" si="1"/>
        <v>93.176300578034684</v>
      </c>
      <c r="M9" s="6">
        <f t="shared" si="2"/>
        <v>93.18</v>
      </c>
      <c r="N9" s="6">
        <f t="shared" si="3"/>
        <v>93.178150289017339</v>
      </c>
      <c r="O9" s="6">
        <f t="shared" si="4"/>
        <v>93.178213697301643</v>
      </c>
      <c r="P9" s="6">
        <f t="shared" si="5"/>
        <v>93.17820413080031</v>
      </c>
      <c r="Q9" s="6">
        <f t="shared" si="6"/>
        <v>93.17820891405097</v>
      </c>
      <c r="R9" s="6">
        <f t="shared" si="7"/>
        <v>1.8502191711818123</v>
      </c>
      <c r="S9" s="6">
        <f t="shared" si="8"/>
        <v>0.27101535274920069</v>
      </c>
      <c r="T9" s="6">
        <f t="shared" si="9"/>
        <v>236.86171911622679</v>
      </c>
      <c r="U9" s="6">
        <f t="shared" si="10"/>
        <v>9.0660813114593939</v>
      </c>
      <c r="V9" s="6">
        <f t="shared" si="11"/>
        <v>6.9115457913425073</v>
      </c>
      <c r="W9" s="6">
        <f t="shared" si="12"/>
        <v>5.0811685506511903</v>
      </c>
      <c r="X9" s="4">
        <f t="shared" si="13"/>
        <v>1.7842512447845302</v>
      </c>
      <c r="Y9" s="4">
        <f t="shared" si="14"/>
        <v>0.36895161290322576</v>
      </c>
      <c r="Z9" s="4">
        <f t="shared" si="15"/>
        <v>0.31149193548387094</v>
      </c>
      <c r="AA9" s="46">
        <f t="shared" si="16"/>
        <v>0.98722044728434499</v>
      </c>
      <c r="AB9" s="46">
        <f t="shared" si="17"/>
        <v>1.9851732373865616E-4</v>
      </c>
      <c r="AC9" s="46">
        <f t="shared" si="18"/>
        <v>8.8777883734967618E-5</v>
      </c>
      <c r="AD9" s="6">
        <f t="shared" si="19"/>
        <v>1.9851338290401751E-3</v>
      </c>
      <c r="AF9" s="18">
        <f t="shared" si="20"/>
        <v>0.27546741673954667</v>
      </c>
      <c r="AG9" s="18">
        <f t="shared" si="21"/>
        <v>0.26731746519488503</v>
      </c>
      <c r="AI9" s="21">
        <f t="shared" si="22"/>
        <v>4.1943717584733715E-3</v>
      </c>
      <c r="AJ9" s="21">
        <f t="shared" si="23"/>
        <v>-1.1304418730495242E-3</v>
      </c>
      <c r="AK9" s="21">
        <f t="shared" si="24"/>
        <v>1.0787486515641855E-2</v>
      </c>
    </row>
    <row r="10" spans="1:37">
      <c r="A10" t="s">
        <v>329</v>
      </c>
      <c r="B10" s="14" t="s">
        <v>94</v>
      </c>
      <c r="C10" t="s">
        <v>476</v>
      </c>
      <c r="D10" t="s">
        <v>725</v>
      </c>
      <c r="E10" s="1">
        <v>7</v>
      </c>
      <c r="F10" s="1" t="s">
        <v>415</v>
      </c>
      <c r="G10" s="19">
        <v>3.7040000000000002</v>
      </c>
      <c r="H10" s="28">
        <v>295.60000000000002</v>
      </c>
      <c r="I10" s="28">
        <v>91.6</v>
      </c>
      <c r="J10" s="28">
        <v>107.2</v>
      </c>
      <c r="K10" s="6">
        <f t="shared" si="0"/>
        <v>170</v>
      </c>
      <c r="L10" s="6">
        <f t="shared" si="1"/>
        <v>92.622584800343503</v>
      </c>
      <c r="M10" s="6">
        <f t="shared" si="2"/>
        <v>92.64</v>
      </c>
      <c r="N10" s="6">
        <f t="shared" si="3"/>
        <v>92.631292400171759</v>
      </c>
      <c r="O10" s="6">
        <f t="shared" si="4"/>
        <v>92.631602264228647</v>
      </c>
      <c r="P10" s="6">
        <f t="shared" si="5"/>
        <v>92.631504288915778</v>
      </c>
      <c r="Q10" s="6">
        <f t="shared" si="6"/>
        <v>92.63155327657222</v>
      </c>
      <c r="R10" s="6">
        <f t="shared" si="7"/>
        <v>1.8352329498501607</v>
      </c>
      <c r="S10" s="6">
        <f t="shared" si="8"/>
        <v>0.26943291801715596</v>
      </c>
      <c r="T10" s="6">
        <f t="shared" si="9"/>
        <v>235.17842362250087</v>
      </c>
      <c r="U10" s="6">
        <f t="shared" si="10"/>
        <v>8.9017372456157471</v>
      </c>
      <c r="V10" s="6">
        <f t="shared" si="11"/>
        <v>6.7746828924855595</v>
      </c>
      <c r="W10" s="6">
        <f t="shared" si="12"/>
        <v>5.000844755857214</v>
      </c>
      <c r="X10" s="4">
        <f t="shared" si="13"/>
        <v>1.7800467081465852</v>
      </c>
      <c r="Y10" s="4">
        <f t="shared" si="14"/>
        <v>0.36265223274695535</v>
      </c>
      <c r="Z10" s="4">
        <f t="shared" si="15"/>
        <v>0.30987821380243569</v>
      </c>
      <c r="AA10" s="46">
        <f t="shared" si="16"/>
        <v>0.97239915074309957</v>
      </c>
      <c r="AB10" s="46">
        <f t="shared" si="17"/>
        <v>9.401162628979165E-4</v>
      </c>
      <c r="AC10" s="46">
        <f t="shared" si="18"/>
        <v>4.203932535038038E-4</v>
      </c>
      <c r="AD10" s="6">
        <f t="shared" si="19"/>
        <v>9.400278893477363E-3</v>
      </c>
      <c r="AF10" s="18">
        <f t="shared" si="20"/>
        <v>0.27909119082585815</v>
      </c>
      <c r="AG10" s="18">
        <f t="shared" si="21"/>
        <v>0.26143918925395132</v>
      </c>
      <c r="AI10" s="21">
        <f t="shared" si="22"/>
        <v>4.1921651887931385E-3</v>
      </c>
      <c r="AJ10" s="21">
        <f t="shared" si="23"/>
        <v>-1.1156904375338244E-3</v>
      </c>
      <c r="AK10" s="21">
        <f t="shared" si="24"/>
        <v>1.0917030567685591E-2</v>
      </c>
    </row>
    <row r="11" spans="1:37">
      <c r="A11" t="s">
        <v>329</v>
      </c>
      <c r="B11" s="14" t="s">
        <v>412</v>
      </c>
      <c r="C11" t="s">
        <v>476</v>
      </c>
      <c r="D11" t="s">
        <v>725</v>
      </c>
      <c r="E11" s="1">
        <v>7</v>
      </c>
      <c r="F11" s="1" t="s">
        <v>415</v>
      </c>
      <c r="G11" s="19">
        <v>3.7050000000000001</v>
      </c>
      <c r="H11" s="28">
        <v>296.89999999999998</v>
      </c>
      <c r="I11" s="28">
        <v>91.7</v>
      </c>
      <c r="J11" s="28">
        <v>108.5</v>
      </c>
      <c r="K11" s="6">
        <f t="shared" si="0"/>
        <v>171.29999999999998</v>
      </c>
      <c r="L11" s="6">
        <f t="shared" si="1"/>
        <v>92.683905579399138</v>
      </c>
      <c r="M11" s="6">
        <f t="shared" si="2"/>
        <v>92.7</v>
      </c>
      <c r="N11" s="6">
        <f t="shared" si="3"/>
        <v>92.69195278969957</v>
      </c>
      <c r="O11" s="6">
        <f t="shared" si="4"/>
        <v>92.692243414881347</v>
      </c>
      <c r="P11" s="6">
        <f t="shared" si="5"/>
        <v>92.692156380971923</v>
      </c>
      <c r="Q11" s="6">
        <f t="shared" si="6"/>
        <v>92.692199897926628</v>
      </c>
      <c r="R11" s="6">
        <f t="shared" si="7"/>
        <v>1.8480568684171228</v>
      </c>
      <c r="S11" s="6">
        <f t="shared" si="8"/>
        <v>0.2707883717462492</v>
      </c>
      <c r="T11" s="6">
        <f t="shared" si="9"/>
        <v>235.58371151920502</v>
      </c>
      <c r="U11" s="6">
        <f t="shared" si="10"/>
        <v>8.9214486333941547</v>
      </c>
      <c r="V11" s="6">
        <f t="shared" si="11"/>
        <v>6.7996189462178815</v>
      </c>
      <c r="W11" s="6">
        <f t="shared" si="12"/>
        <v>5.0018067663989125</v>
      </c>
      <c r="X11" s="4">
        <f t="shared" si="13"/>
        <v>1.7836452006356129</v>
      </c>
      <c r="Y11" s="4">
        <f t="shared" si="14"/>
        <v>0.36544291007073093</v>
      </c>
      <c r="Z11" s="4">
        <f t="shared" si="15"/>
        <v>0.30885820141461773</v>
      </c>
      <c r="AA11" s="46">
        <f t="shared" si="16"/>
        <v>0.9734607218683653</v>
      </c>
      <c r="AB11" s="46">
        <f t="shared" si="17"/>
        <v>8.6824246886507694E-4</v>
      </c>
      <c r="AC11" s="46">
        <f t="shared" si="18"/>
        <v>3.8825612719679879E-4</v>
      </c>
      <c r="AD11" s="6">
        <f t="shared" si="19"/>
        <v>8.6816709091134692E-3</v>
      </c>
      <c r="AF11" s="18">
        <f t="shared" si="20"/>
        <v>0.28007693781366871</v>
      </c>
      <c r="AG11" s="18">
        <f t="shared" si="21"/>
        <v>0.26309077887240467</v>
      </c>
      <c r="AI11" s="21">
        <f t="shared" si="22"/>
        <v>4.1872050416675455E-3</v>
      </c>
      <c r="AJ11" s="21">
        <f t="shared" si="23"/>
        <v>-1.1206505846594196E-3</v>
      </c>
      <c r="AK11" s="21">
        <f t="shared" si="24"/>
        <v>1.0905125408942203E-2</v>
      </c>
    </row>
    <row r="12" spans="1:37">
      <c r="A12" t="s">
        <v>328</v>
      </c>
      <c r="B12" s="14" t="s">
        <v>95</v>
      </c>
      <c r="C12" t="s">
        <v>476</v>
      </c>
      <c r="D12" t="s">
        <v>725</v>
      </c>
      <c r="E12" s="1">
        <v>7</v>
      </c>
      <c r="F12" s="1" t="s">
        <v>415</v>
      </c>
      <c r="G12" s="19">
        <v>3.6989999999999998</v>
      </c>
      <c r="H12" s="28">
        <v>297.5</v>
      </c>
      <c r="I12" s="28">
        <v>90.7</v>
      </c>
      <c r="J12" s="28">
        <v>108.7</v>
      </c>
      <c r="K12" s="6">
        <f t="shared" si="0"/>
        <v>171.63333333333333</v>
      </c>
      <c r="L12" s="6">
        <f t="shared" si="1"/>
        <v>92.144640551011619</v>
      </c>
      <c r="M12" s="6">
        <f t="shared" si="2"/>
        <v>92.18</v>
      </c>
      <c r="N12" s="6">
        <f t="shared" si="3"/>
        <v>92.162320275505806</v>
      </c>
      <c r="O12" s="6">
        <f t="shared" si="4"/>
        <v>92.163003756461833</v>
      </c>
      <c r="P12" s="6">
        <f t="shared" si="5"/>
        <v>92.162719449065818</v>
      </c>
      <c r="Q12" s="6">
        <f t="shared" si="6"/>
        <v>92.162861602763826</v>
      </c>
      <c r="R12" s="6">
        <f t="shared" si="7"/>
        <v>1.8622939702501036</v>
      </c>
      <c r="S12" s="6">
        <f t="shared" si="8"/>
        <v>0.27227464825931041</v>
      </c>
      <c r="T12" s="6">
        <f t="shared" si="9"/>
        <v>234.51156722256218</v>
      </c>
      <c r="U12" s="6">
        <f t="shared" si="10"/>
        <v>8.9230349882762781</v>
      </c>
      <c r="V12" s="6">
        <f t="shared" si="11"/>
        <v>6.8117492546660676</v>
      </c>
      <c r="W12" s="6">
        <f t="shared" si="12"/>
        <v>4.9915397544414271</v>
      </c>
      <c r="X12" s="4">
        <f t="shared" si="13"/>
        <v>1.7876317583841022</v>
      </c>
      <c r="Y12" s="4">
        <f t="shared" si="14"/>
        <v>0.36537815126050421</v>
      </c>
      <c r="Z12" s="4">
        <f t="shared" si="15"/>
        <v>0.30487394957983194</v>
      </c>
      <c r="AA12" s="46">
        <f t="shared" si="16"/>
        <v>0.96080508474576265</v>
      </c>
      <c r="AB12" s="46">
        <f t="shared" si="17"/>
        <v>1.918692654122367E-3</v>
      </c>
      <c r="AC12" s="46">
        <f t="shared" si="18"/>
        <v>8.5790084622937616E-4</v>
      </c>
      <c r="AD12" s="6">
        <f t="shared" si="19"/>
        <v>1.9183245865927411E-2</v>
      </c>
      <c r="AF12" s="18">
        <f t="shared" si="20"/>
        <v>0.28606117676443421</v>
      </c>
      <c r="AG12" s="18">
        <f t="shared" si="21"/>
        <v>0.26085764734691091</v>
      </c>
      <c r="AI12" s="21">
        <f t="shared" si="22"/>
        <v>4.1784483411292633E-3</v>
      </c>
      <c r="AJ12" s="21">
        <f t="shared" si="23"/>
        <v>-1.1181618283622624E-3</v>
      </c>
      <c r="AK12" s="21">
        <f t="shared" si="24"/>
        <v>1.1025358324145534E-2</v>
      </c>
    </row>
    <row r="13" spans="1:37">
      <c r="A13" t="s">
        <v>330</v>
      </c>
      <c r="B13" s="14" t="s">
        <v>96</v>
      </c>
      <c r="C13" t="s">
        <v>476</v>
      </c>
      <c r="D13" t="s">
        <v>725</v>
      </c>
      <c r="E13" s="1">
        <v>7</v>
      </c>
      <c r="F13" s="1" t="s">
        <v>415</v>
      </c>
      <c r="G13" s="19">
        <v>3.7229999999999999</v>
      </c>
      <c r="H13" s="30">
        <v>296</v>
      </c>
      <c r="I13" s="28">
        <v>90.8</v>
      </c>
      <c r="J13" s="28">
        <v>108.2</v>
      </c>
      <c r="K13" s="6">
        <f t="shared" si="0"/>
        <v>170.79999999999998</v>
      </c>
      <c r="L13" s="6">
        <f t="shared" si="1"/>
        <v>92.015109000647513</v>
      </c>
      <c r="M13" s="6">
        <f t="shared" si="2"/>
        <v>92.039999999999992</v>
      </c>
      <c r="N13" s="6">
        <f t="shared" si="3"/>
        <v>92.02755450032376</v>
      </c>
      <c r="O13" s="6">
        <f t="shared" si="4"/>
        <v>92.028020581756991</v>
      </c>
      <c r="P13" s="6">
        <f t="shared" si="5"/>
        <v>92.027852561495379</v>
      </c>
      <c r="Q13" s="6">
        <f t="shared" si="6"/>
        <v>92.027936571626185</v>
      </c>
      <c r="R13" s="6">
        <f t="shared" si="7"/>
        <v>1.8559658672598878</v>
      </c>
      <c r="S13" s="6">
        <f t="shared" si="8"/>
        <v>0.27161641503156903</v>
      </c>
      <c r="T13" s="6">
        <f t="shared" si="9"/>
        <v>234.04749787564805</v>
      </c>
      <c r="U13" s="6">
        <f t="shared" si="10"/>
        <v>8.878918193627543</v>
      </c>
      <c r="V13" s="6">
        <f t="shared" si="11"/>
        <v>6.7732548253670508</v>
      </c>
      <c r="W13" s="6">
        <f t="shared" si="12"/>
        <v>4.9717859487139133</v>
      </c>
      <c r="X13" s="4">
        <f t="shared" si="13"/>
        <v>1.7858609130033676</v>
      </c>
      <c r="Y13" s="4">
        <f t="shared" si="14"/>
        <v>0.36554054054054053</v>
      </c>
      <c r="Z13" s="4">
        <f t="shared" si="15"/>
        <v>0.30675675675675673</v>
      </c>
      <c r="AA13" s="46">
        <f t="shared" si="16"/>
        <v>0.96698615548455791</v>
      </c>
      <c r="AB13" s="46">
        <f t="shared" si="17"/>
        <v>1.3525495770645435E-3</v>
      </c>
      <c r="AC13" s="46">
        <f t="shared" si="18"/>
        <v>6.047967613783318E-4</v>
      </c>
      <c r="AD13" s="6">
        <f t="shared" si="19"/>
        <v>1.3523666627690027E-2</v>
      </c>
      <c r="AF13" s="18">
        <f t="shared" si="20"/>
        <v>0.28320084660645334</v>
      </c>
      <c r="AG13" s="18">
        <f t="shared" si="21"/>
        <v>0.26201914999047887</v>
      </c>
      <c r="AI13" s="21">
        <f t="shared" si="22"/>
        <v>4.2004091917672813E-3</v>
      </c>
      <c r="AJ13" s="21">
        <f t="shared" si="23"/>
        <v>-1.1244044397556157E-3</v>
      </c>
      <c r="AK13" s="21">
        <f t="shared" si="24"/>
        <v>1.1013215859030838E-2</v>
      </c>
    </row>
    <row r="14" spans="1:37">
      <c r="A14" t="s">
        <v>329</v>
      </c>
      <c r="B14" s="14" t="s">
        <v>798</v>
      </c>
      <c r="C14" t="s">
        <v>476</v>
      </c>
      <c r="D14" t="s">
        <v>725</v>
      </c>
      <c r="E14" s="1">
        <v>7</v>
      </c>
      <c r="F14" s="1" t="s">
        <v>415</v>
      </c>
      <c r="G14" s="19">
        <v>3.831</v>
      </c>
      <c r="H14" s="30">
        <v>290.39999999999998</v>
      </c>
      <c r="I14" s="28">
        <v>92.2</v>
      </c>
      <c r="J14" s="28">
        <v>106.2</v>
      </c>
      <c r="K14" s="6">
        <f t="shared" si="0"/>
        <v>167.6</v>
      </c>
      <c r="L14" s="6">
        <f t="shared" si="1"/>
        <v>92.159973952680716</v>
      </c>
      <c r="M14" s="6">
        <f t="shared" si="2"/>
        <v>92.16</v>
      </c>
      <c r="N14" s="6">
        <f t="shared" si="3"/>
        <v>92.159986976340349</v>
      </c>
      <c r="O14" s="6">
        <f t="shared" si="4"/>
        <v>92.159987375347399</v>
      </c>
      <c r="P14" s="6">
        <f t="shared" si="5"/>
        <v>92.159987381027449</v>
      </c>
      <c r="Q14" s="6">
        <f t="shared" si="6"/>
        <v>92.159987378187424</v>
      </c>
      <c r="R14" s="6">
        <f t="shared" si="7"/>
        <v>1.818576645882414</v>
      </c>
      <c r="S14" s="6">
        <f t="shared" si="8"/>
        <v>0.26764827300897481</v>
      </c>
      <c r="T14" s="6">
        <f t="shared" si="9"/>
        <v>233.65289666217492</v>
      </c>
      <c r="U14" s="6">
        <f t="shared" si="10"/>
        <v>8.7076713439157718</v>
      </c>
      <c r="V14" s="6">
        <f t="shared" si="11"/>
        <v>6.6142549521600964</v>
      </c>
      <c r="W14" s="6">
        <f t="shared" si="12"/>
        <v>4.9047302419305545</v>
      </c>
      <c r="X14" s="4">
        <f t="shared" si="13"/>
        <v>1.7753619290769269</v>
      </c>
      <c r="Y14" s="4">
        <f t="shared" si="14"/>
        <v>0.36570247933884303</v>
      </c>
      <c r="Z14" s="4">
        <f t="shared" si="15"/>
        <v>0.31749311294765842</v>
      </c>
      <c r="AA14" s="46">
        <f t="shared" si="16"/>
        <v>1.001085776330076</v>
      </c>
      <c r="AB14" s="46">
        <f t="shared" si="17"/>
        <v>1.413157912466545E-6</v>
      </c>
      <c r="AC14" s="46">
        <f t="shared" si="18"/>
        <v>6.3198334193275943E-7</v>
      </c>
      <c r="AD14" s="6">
        <f t="shared" si="19"/>
        <v>1.4131577127775917E-5</v>
      </c>
      <c r="AF14" s="18">
        <f t="shared" si="20"/>
        <v>0.2672723361843477</v>
      </c>
      <c r="AG14" s="18">
        <f t="shared" si="21"/>
        <v>0.26796032333754238</v>
      </c>
      <c r="AI14" s="21">
        <f t="shared" si="22"/>
        <v>4.2822085571613301E-3</v>
      </c>
      <c r="AJ14" s="21">
        <f t="shared" si="23"/>
        <v>-1.1466730932186923E-3</v>
      </c>
      <c r="AK14" s="21">
        <f t="shared" si="24"/>
        <v>1.0845986984815618E-2</v>
      </c>
    </row>
    <row r="15" spans="1:37">
      <c r="A15" t="s">
        <v>328</v>
      </c>
      <c r="B15" s="14" t="s">
        <v>97</v>
      </c>
      <c r="C15" t="s">
        <v>476</v>
      </c>
      <c r="D15" t="s">
        <v>725</v>
      </c>
      <c r="E15" s="1">
        <v>7</v>
      </c>
      <c r="F15" s="1" t="s">
        <v>415</v>
      </c>
      <c r="G15" s="19">
        <v>3.839</v>
      </c>
      <c r="H15" s="28">
        <v>301.39999999999998</v>
      </c>
      <c r="I15" s="28">
        <v>94.3</v>
      </c>
      <c r="J15" s="28">
        <v>110</v>
      </c>
      <c r="K15" s="6">
        <f t="shared" si="0"/>
        <v>173.79999999999998</v>
      </c>
      <c r="L15" s="6">
        <f t="shared" si="1"/>
        <v>94.855055707378611</v>
      </c>
      <c r="M15" s="6">
        <f t="shared" si="2"/>
        <v>94.859999999999985</v>
      </c>
      <c r="N15" s="6">
        <f t="shared" si="3"/>
        <v>94.857527853689305</v>
      </c>
      <c r="O15" s="6">
        <f t="shared" si="4"/>
        <v>94.85761088890105</v>
      </c>
      <c r="P15" s="6">
        <f t="shared" si="5"/>
        <v>94.85759624360044</v>
      </c>
      <c r="Q15" s="6">
        <f t="shared" si="6"/>
        <v>94.857603566250745</v>
      </c>
      <c r="R15" s="6">
        <f t="shared" si="7"/>
        <v>1.8322214792280227</v>
      </c>
      <c r="S15" s="6">
        <f t="shared" si="8"/>
        <v>0.26911228609881532</v>
      </c>
      <c r="T15" s="6">
        <f t="shared" si="9"/>
        <v>240.76970805615537</v>
      </c>
      <c r="U15" s="6">
        <f t="shared" si="10"/>
        <v>8.8440617028744697</v>
      </c>
      <c r="V15" s="6">
        <f t="shared" si="11"/>
        <v>6.7284624026388764</v>
      </c>
      <c r="W15" s="6">
        <f t="shared" si="12"/>
        <v>4.9708063556524156</v>
      </c>
      <c r="X15" s="4">
        <f t="shared" si="13"/>
        <v>1.7792006105443412</v>
      </c>
      <c r="Y15" s="4">
        <f t="shared" si="14"/>
        <v>0.36496350364963509</v>
      </c>
      <c r="Z15" s="4">
        <f t="shared" si="15"/>
        <v>0.31287325812873262</v>
      </c>
      <c r="AA15" s="46">
        <f t="shared" si="16"/>
        <v>0.98537095088819238</v>
      </c>
      <c r="AB15" s="46">
        <f t="shared" si="17"/>
        <v>2.6062356848033374E-4</v>
      </c>
      <c r="AC15" s="46">
        <f t="shared" si="18"/>
        <v>1.1655136555552559E-4</v>
      </c>
      <c r="AD15" s="6">
        <f t="shared" si="19"/>
        <v>2.606167761930559E-3</v>
      </c>
      <c r="AF15" s="18">
        <f t="shared" si="20"/>
        <v>0.27420786516853929</v>
      </c>
      <c r="AG15" s="18">
        <f t="shared" si="21"/>
        <v>0.26488764044943824</v>
      </c>
      <c r="AI15" s="21">
        <f t="shared" si="22"/>
        <v>4.1224113681555853E-3</v>
      </c>
      <c r="AJ15" s="21">
        <f t="shared" si="23"/>
        <v>-1.1022490289186058E-3</v>
      </c>
      <c r="AK15" s="21">
        <f t="shared" si="24"/>
        <v>1.0604453870625663E-2</v>
      </c>
    </row>
    <row r="16" spans="1:37">
      <c r="A16" t="s">
        <v>329</v>
      </c>
      <c r="B16" s="14" t="s">
        <v>321</v>
      </c>
      <c r="C16" t="s">
        <v>476</v>
      </c>
      <c r="D16" t="s">
        <v>725</v>
      </c>
      <c r="E16" s="1">
        <v>7</v>
      </c>
      <c r="F16" s="1" t="s">
        <v>415</v>
      </c>
      <c r="G16" s="19">
        <v>3.8679999999999999</v>
      </c>
      <c r="H16" s="28">
        <v>300.2</v>
      </c>
      <c r="I16" s="28">
        <v>94.6</v>
      </c>
      <c r="J16" s="28">
        <v>108.2</v>
      </c>
      <c r="K16" s="6">
        <f t="shared" si="0"/>
        <v>172.20000000000002</v>
      </c>
      <c r="L16" s="6">
        <f t="shared" si="1"/>
        <v>95.155071248952225</v>
      </c>
      <c r="M16" s="6">
        <f t="shared" si="2"/>
        <v>95.16</v>
      </c>
      <c r="N16" s="6">
        <f t="shared" si="3"/>
        <v>95.157535624476111</v>
      </c>
      <c r="O16" s="6">
        <f t="shared" si="4"/>
        <v>95.157615394945452</v>
      </c>
      <c r="P16" s="6">
        <f t="shared" si="5"/>
        <v>95.157600847063222</v>
      </c>
      <c r="Q16" s="6">
        <f t="shared" si="6"/>
        <v>95.15760812100433</v>
      </c>
      <c r="R16" s="6">
        <f t="shared" si="7"/>
        <v>1.8096307230943809</v>
      </c>
      <c r="S16" s="6">
        <f t="shared" si="8"/>
        <v>0.26667830778576301</v>
      </c>
      <c r="T16" s="6">
        <f t="shared" si="9"/>
        <v>241.06797239574979</v>
      </c>
      <c r="U16" s="6">
        <f t="shared" si="10"/>
        <v>8.7932226029527811</v>
      </c>
      <c r="V16" s="6">
        <f t="shared" si="11"/>
        <v>6.672265832086036</v>
      </c>
      <c r="W16" s="6">
        <f t="shared" si="12"/>
        <v>4.9599621277074979</v>
      </c>
      <c r="X16" s="4">
        <f t="shared" si="13"/>
        <v>1.7728406742930156</v>
      </c>
      <c r="Y16" s="4">
        <f t="shared" si="14"/>
        <v>0.36042638241172553</v>
      </c>
      <c r="Z16" s="4">
        <f t="shared" si="15"/>
        <v>0.31512325116588941</v>
      </c>
      <c r="AA16" s="46">
        <f t="shared" si="16"/>
        <v>0.98541666666666661</v>
      </c>
      <c r="AB16" s="46">
        <f t="shared" si="17"/>
        <v>2.5898520084499665E-4</v>
      </c>
      <c r="AC16" s="46">
        <f t="shared" si="18"/>
        <v>1.1581870334404881E-4</v>
      </c>
      <c r="AD16" s="6">
        <f t="shared" si="19"/>
        <v>2.5897849368554751E-3</v>
      </c>
      <c r="AF16" s="18">
        <f t="shared" si="20"/>
        <v>0.27175272705638959</v>
      </c>
      <c r="AG16" s="18">
        <f t="shared" si="21"/>
        <v>0.26247953008826996</v>
      </c>
      <c r="AI16" s="21">
        <f t="shared" si="22"/>
        <v>4.1174667699057938E-3</v>
      </c>
      <c r="AJ16" s="21">
        <f t="shared" si="23"/>
        <v>-1.090866563427539E-3</v>
      </c>
      <c r="AK16" s="21">
        <f t="shared" si="24"/>
        <v>1.0570824524312896E-2</v>
      </c>
    </row>
    <row r="17" spans="1:37">
      <c r="A17" t="s">
        <v>329</v>
      </c>
      <c r="B17" s="14" t="s">
        <v>98</v>
      </c>
      <c r="C17" t="s">
        <v>476</v>
      </c>
      <c r="D17" t="s">
        <v>725</v>
      </c>
      <c r="E17" s="1">
        <v>7</v>
      </c>
      <c r="F17" s="1" t="s">
        <v>415</v>
      </c>
      <c r="G17" s="18">
        <v>3.81</v>
      </c>
      <c r="H17" s="28">
        <v>299.10000000000002</v>
      </c>
      <c r="I17" s="28">
        <v>93.7</v>
      </c>
      <c r="J17" s="28">
        <v>106.7</v>
      </c>
      <c r="K17" s="6">
        <f t="shared" si="0"/>
        <v>170.83333333333334</v>
      </c>
      <c r="L17" s="6">
        <f t="shared" si="1"/>
        <v>94.684243697479019</v>
      </c>
      <c r="M17" s="6">
        <f t="shared" si="2"/>
        <v>94.700000000000017</v>
      </c>
      <c r="N17" s="6">
        <f t="shared" si="3"/>
        <v>94.692121848739518</v>
      </c>
      <c r="O17" s="6">
        <f t="shared" si="4"/>
        <v>94.692387207080046</v>
      </c>
      <c r="P17" s="6">
        <f t="shared" si="5"/>
        <v>94.692303857392815</v>
      </c>
      <c r="Q17" s="6">
        <f t="shared" si="6"/>
        <v>94.69234553223643</v>
      </c>
      <c r="R17" s="6">
        <f t="shared" si="7"/>
        <v>1.8040923574003467</v>
      </c>
      <c r="S17" s="6">
        <f t="shared" si="8"/>
        <v>0.26607373899937869</v>
      </c>
      <c r="T17" s="6">
        <f t="shared" si="9"/>
        <v>239.77441752563681</v>
      </c>
      <c r="U17" s="6">
        <f t="shared" si="10"/>
        <v>8.8304159367697288</v>
      </c>
      <c r="V17" s="6">
        <f t="shared" si="11"/>
        <v>6.6961291229968092</v>
      </c>
      <c r="W17" s="6">
        <f t="shared" si="12"/>
        <v>4.985336025623857</v>
      </c>
      <c r="X17" s="4">
        <f t="shared" si="13"/>
        <v>1.7712779823431668</v>
      </c>
      <c r="Y17" s="4">
        <f t="shared" si="14"/>
        <v>0.35673687729856235</v>
      </c>
      <c r="Z17" s="4">
        <f t="shared" si="15"/>
        <v>0.31327315279170842</v>
      </c>
      <c r="AA17" s="46">
        <f t="shared" si="16"/>
        <v>0.97401247401247382</v>
      </c>
      <c r="AB17" s="46">
        <f t="shared" si="17"/>
        <v>8.320445887148864E-4</v>
      </c>
      <c r="AC17" s="46">
        <f t="shared" si="18"/>
        <v>3.7207069505296712E-4</v>
      </c>
      <c r="AD17" s="6">
        <f t="shared" si="19"/>
        <v>8.3197536465425981E-3</v>
      </c>
      <c r="AF17" s="18">
        <f t="shared" si="20"/>
        <v>0.27514979340646495</v>
      </c>
      <c r="AG17" s="18">
        <f t="shared" si="21"/>
        <v>0.25858079920939547</v>
      </c>
      <c r="AI17" s="21">
        <f t="shared" si="22"/>
        <v>4.1154099690685056E-3</v>
      </c>
      <c r="AJ17" s="21">
        <f t="shared" si="23"/>
        <v>-1.0820952284366918E-3</v>
      </c>
      <c r="AK17" s="21">
        <f t="shared" si="24"/>
        <v>1.0672358591248666E-2</v>
      </c>
    </row>
    <row r="18" spans="1:37">
      <c r="A18" t="s">
        <v>328</v>
      </c>
      <c r="B18" s="14" t="s">
        <v>305</v>
      </c>
      <c r="C18" t="s">
        <v>476</v>
      </c>
      <c r="D18" t="s">
        <v>725</v>
      </c>
      <c r="E18" s="1">
        <v>7</v>
      </c>
      <c r="F18" s="1" t="s">
        <v>415</v>
      </c>
      <c r="G18" s="19">
        <v>3.9159999999999999</v>
      </c>
      <c r="H18" s="28">
        <v>301.7</v>
      </c>
      <c r="I18" s="30">
        <v>95</v>
      </c>
      <c r="J18" s="28">
        <v>109.7</v>
      </c>
      <c r="K18" s="6">
        <f t="shared" si="0"/>
        <v>173.70000000000002</v>
      </c>
      <c r="L18" s="6">
        <f t="shared" si="1"/>
        <v>95.39748953974896</v>
      </c>
      <c r="M18" s="6">
        <f t="shared" si="2"/>
        <v>95.4</v>
      </c>
      <c r="N18" s="6">
        <f t="shared" si="3"/>
        <v>95.398744769874483</v>
      </c>
      <c r="O18" s="6">
        <f t="shared" si="4"/>
        <v>95.39878541501642</v>
      </c>
      <c r="P18" s="6">
        <f t="shared" si="5"/>
        <v>95.398780132346118</v>
      </c>
      <c r="Q18" s="6">
        <f t="shared" si="6"/>
        <v>95.398782773681262</v>
      </c>
      <c r="R18" s="6">
        <f t="shared" si="7"/>
        <v>1.8207786739648164</v>
      </c>
      <c r="S18" s="6">
        <f t="shared" si="8"/>
        <v>0.26788579316860223</v>
      </c>
      <c r="T18" s="6">
        <f t="shared" si="9"/>
        <v>241.90942635968273</v>
      </c>
      <c r="U18" s="6">
        <f t="shared" si="10"/>
        <v>8.7657391840189565</v>
      </c>
      <c r="V18" s="6">
        <f t="shared" si="11"/>
        <v>6.6600665319814034</v>
      </c>
      <c r="W18" s="6">
        <f t="shared" si="12"/>
        <v>4.9357140237122623</v>
      </c>
      <c r="X18" s="4">
        <f t="shared" si="13"/>
        <v>1.7759819839452622</v>
      </c>
      <c r="Y18" s="4">
        <f t="shared" si="14"/>
        <v>0.36360623135565134</v>
      </c>
      <c r="Z18" s="4">
        <f t="shared" si="15"/>
        <v>0.31488233344381839</v>
      </c>
      <c r="AA18" s="46">
        <f t="shared" si="16"/>
        <v>0.98958333333333337</v>
      </c>
      <c r="AB18" s="46">
        <f t="shared" si="17"/>
        <v>1.3157894736792741E-4</v>
      </c>
      <c r="AC18" s="46">
        <f t="shared" si="18"/>
        <v>5.8843119896725962E-5</v>
      </c>
      <c r="AD18" s="6">
        <f t="shared" si="19"/>
        <v>1.3157721608922333E-3</v>
      </c>
      <c r="AF18" s="18">
        <f t="shared" si="20"/>
        <v>0.27150701957500029</v>
      </c>
      <c r="AG18" s="18">
        <f t="shared" si="21"/>
        <v>0.26488458718138042</v>
      </c>
      <c r="AI18" s="21">
        <f t="shared" si="22"/>
        <v>4.1118947099085265E-3</v>
      </c>
      <c r="AJ18" s="21">
        <f t="shared" si="23"/>
        <v>-1.0964386234248065E-3</v>
      </c>
      <c r="AK18" s="21">
        <f t="shared" si="24"/>
        <v>1.0526315789473684E-2</v>
      </c>
    </row>
    <row r="19" spans="1:37">
      <c r="A19" t="s">
        <v>329</v>
      </c>
      <c r="B19" s="14" t="s">
        <v>323</v>
      </c>
      <c r="C19" t="s">
        <v>476</v>
      </c>
      <c r="D19" t="s">
        <v>725</v>
      </c>
      <c r="E19" s="1">
        <v>7</v>
      </c>
      <c r="F19" s="1" t="s">
        <v>415</v>
      </c>
      <c r="G19" s="19">
        <v>3.9369999999999998</v>
      </c>
      <c r="H19" s="28">
        <v>304.5</v>
      </c>
      <c r="I19" s="30">
        <v>95.4</v>
      </c>
      <c r="J19" s="28">
        <v>109.9</v>
      </c>
      <c r="K19" s="6">
        <f t="shared" si="0"/>
        <v>174.76666666666665</v>
      </c>
      <c r="L19" s="6">
        <f t="shared" si="1"/>
        <v>96.151025481665641</v>
      </c>
      <c r="M19" s="6">
        <f t="shared" si="2"/>
        <v>96.160000000000011</v>
      </c>
      <c r="N19" s="6">
        <f t="shared" si="3"/>
        <v>96.155512740832819</v>
      </c>
      <c r="O19" s="6">
        <f t="shared" si="4"/>
        <v>96.155663043458674</v>
      </c>
      <c r="P19" s="6">
        <f t="shared" si="5"/>
        <v>96.155627480092861</v>
      </c>
      <c r="Q19" s="6">
        <f t="shared" si="6"/>
        <v>96.15564526177576</v>
      </c>
      <c r="R19" s="6">
        <f t="shared" si="7"/>
        <v>1.8175418307810791</v>
      </c>
      <c r="S19" s="6">
        <f t="shared" si="8"/>
        <v>0.26753648545387948</v>
      </c>
      <c r="T19" s="6">
        <f t="shared" si="9"/>
        <v>243.76124135306191</v>
      </c>
      <c r="U19" s="6">
        <f t="shared" si="10"/>
        <v>8.7724314888178991</v>
      </c>
      <c r="V19" s="6">
        <f t="shared" si="11"/>
        <v>6.66264377818427</v>
      </c>
      <c r="W19" s="6">
        <f t="shared" si="12"/>
        <v>4.9420187255077961</v>
      </c>
      <c r="X19" s="4">
        <f t="shared" si="13"/>
        <v>1.7750704673658486</v>
      </c>
      <c r="Y19" s="4">
        <f t="shared" si="14"/>
        <v>0.36091954022988509</v>
      </c>
      <c r="Z19" s="4">
        <f t="shared" si="15"/>
        <v>0.31330049261083748</v>
      </c>
      <c r="AA19" s="46">
        <f t="shared" si="16"/>
        <v>0.98047276464542665</v>
      </c>
      <c r="AB19" s="46">
        <f t="shared" si="17"/>
        <v>4.6668864369436847E-4</v>
      </c>
      <c r="AC19" s="46">
        <f t="shared" si="18"/>
        <v>2.086997666959592E-4</v>
      </c>
      <c r="AD19" s="6">
        <f t="shared" si="19"/>
        <v>4.6666686488160128E-3</v>
      </c>
      <c r="AF19" s="18">
        <f t="shared" si="20"/>
        <v>0.27434521191816152</v>
      </c>
      <c r="AG19" s="18">
        <f t="shared" si="21"/>
        <v>0.26190299248011178</v>
      </c>
      <c r="AI19" s="21">
        <f t="shared" si="22"/>
        <v>4.0615990899822586E-3</v>
      </c>
      <c r="AJ19" s="21">
        <f t="shared" si="23"/>
        <v>-1.0771470559581327E-3</v>
      </c>
      <c r="AK19" s="21">
        <f t="shared" si="24"/>
        <v>1.0482180293501047E-2</v>
      </c>
    </row>
    <row r="20" spans="1:37">
      <c r="A20" t="s">
        <v>331</v>
      </c>
      <c r="B20" s="14" t="s">
        <v>90</v>
      </c>
      <c r="C20" t="s">
        <v>476</v>
      </c>
      <c r="D20" t="s">
        <v>725</v>
      </c>
      <c r="E20" s="1">
        <v>7</v>
      </c>
      <c r="F20" s="1" t="s">
        <v>415</v>
      </c>
      <c r="G20" s="18">
        <v>3.93</v>
      </c>
      <c r="H20" s="28">
        <v>303.60000000000002</v>
      </c>
      <c r="I20" s="28">
        <v>94.9</v>
      </c>
      <c r="J20" s="28">
        <v>110.6</v>
      </c>
      <c r="K20" s="6">
        <f t="shared" si="0"/>
        <v>174.93333333333331</v>
      </c>
      <c r="L20" s="6">
        <f t="shared" si="1"/>
        <v>95.533590653035674</v>
      </c>
      <c r="M20" s="6">
        <f t="shared" si="2"/>
        <v>95.54</v>
      </c>
      <c r="N20" s="6">
        <f t="shared" si="3"/>
        <v>95.536795326517847</v>
      </c>
      <c r="O20" s="6">
        <f t="shared" si="4"/>
        <v>95.536903652068048</v>
      </c>
      <c r="P20" s="6">
        <f t="shared" si="5"/>
        <v>95.536882114076874</v>
      </c>
      <c r="Q20" s="6">
        <f t="shared" si="6"/>
        <v>95.536892883072454</v>
      </c>
      <c r="R20" s="6">
        <f t="shared" si="7"/>
        <v>1.8310571621694078</v>
      </c>
      <c r="S20" s="6">
        <f t="shared" si="8"/>
        <v>0.26898808184617312</v>
      </c>
      <c r="T20" s="6">
        <f t="shared" si="9"/>
        <v>242.47010929425662</v>
      </c>
      <c r="U20" s="6">
        <f t="shared" si="10"/>
        <v>8.7706967454134475</v>
      </c>
      <c r="V20" s="6">
        <f t="shared" si="11"/>
        <v>6.6717537842834158</v>
      </c>
      <c r="W20" s="6">
        <f t="shared" si="12"/>
        <v>4.9304783876850609</v>
      </c>
      <c r="X20" s="4">
        <f t="shared" si="13"/>
        <v>1.7788733781533583</v>
      </c>
      <c r="Y20" s="4">
        <f t="shared" si="14"/>
        <v>0.36429512516469031</v>
      </c>
      <c r="Z20" s="4">
        <f t="shared" si="15"/>
        <v>0.31258234519104083</v>
      </c>
      <c r="AA20" s="46">
        <f t="shared" si="16"/>
        <v>0.98341968911917088</v>
      </c>
      <c r="AB20" s="46">
        <f t="shared" si="17"/>
        <v>3.354499145551415E-4</v>
      </c>
      <c r="AC20" s="46">
        <f t="shared" si="18"/>
        <v>1.5001273027867072E-4</v>
      </c>
      <c r="AD20" s="6">
        <f t="shared" si="19"/>
        <v>3.3543866226761862E-3</v>
      </c>
      <c r="AF20" s="18">
        <f t="shared" si="20"/>
        <v>0.27476689903346352</v>
      </c>
      <c r="AG20" s="18">
        <f t="shared" si="21"/>
        <v>0.26419888329018093</v>
      </c>
      <c r="AI20" s="21">
        <f t="shared" si="22"/>
        <v>4.089394035132061E-3</v>
      </c>
      <c r="AJ20" s="21">
        <f t="shared" si="23"/>
        <v>-1.0919531151270061E-3</v>
      </c>
      <c r="AK20" s="21">
        <f t="shared" si="24"/>
        <v>1.053740779768177E-2</v>
      </c>
    </row>
    <row r="21" spans="1:37">
      <c r="A21" t="s">
        <v>331</v>
      </c>
      <c r="B21" s="14" t="s">
        <v>89</v>
      </c>
      <c r="C21" t="s">
        <v>476</v>
      </c>
      <c r="D21" t="s">
        <v>725</v>
      </c>
      <c r="E21" s="1">
        <v>7</v>
      </c>
      <c r="F21" s="1" t="s">
        <v>415</v>
      </c>
      <c r="G21" s="18">
        <v>3.9449999999999998</v>
      </c>
      <c r="H21" s="28">
        <v>302.7</v>
      </c>
      <c r="I21" s="28">
        <v>95.1</v>
      </c>
      <c r="J21" s="28">
        <v>108.7</v>
      </c>
      <c r="K21" s="6">
        <f t="shared" si="0"/>
        <v>173.36666666666667</v>
      </c>
      <c r="L21" s="6">
        <f t="shared" si="1"/>
        <v>95.850997506234421</v>
      </c>
      <c r="M21" s="6">
        <f t="shared" si="2"/>
        <v>95.859999999999985</v>
      </c>
      <c r="N21" s="6">
        <f t="shared" si="3"/>
        <v>95.855498753117203</v>
      </c>
      <c r="O21" s="6">
        <f t="shared" si="4"/>
        <v>95.855647397192953</v>
      </c>
      <c r="P21" s="6">
        <f t="shared" si="5"/>
        <v>95.855611616758978</v>
      </c>
      <c r="Q21" s="6">
        <f t="shared" si="6"/>
        <v>95.855629506975959</v>
      </c>
      <c r="R21" s="6">
        <f t="shared" si="7"/>
        <v>1.8086251589299547</v>
      </c>
      <c r="S21" s="6">
        <f t="shared" si="8"/>
        <v>0.26656877254811884</v>
      </c>
      <c r="T21" s="6">
        <f t="shared" si="9"/>
        <v>242.81516279544678</v>
      </c>
      <c r="U21" s="6">
        <f t="shared" si="10"/>
        <v>8.737460663343219</v>
      </c>
      <c r="V21" s="6">
        <f t="shared" si="11"/>
        <v>6.6291721285105583</v>
      </c>
      <c r="W21" s="6">
        <f t="shared" si="12"/>
        <v>4.9292972927727421</v>
      </c>
      <c r="X21" s="4">
        <f t="shared" si="13"/>
        <v>1.772557049085667</v>
      </c>
      <c r="Y21" s="4">
        <f t="shared" si="14"/>
        <v>0.35910142054839778</v>
      </c>
      <c r="Z21" s="4">
        <f t="shared" si="15"/>
        <v>0.31417244796828542</v>
      </c>
      <c r="AA21" s="46">
        <f t="shared" si="16"/>
        <v>0.98041237113402058</v>
      </c>
      <c r="AB21" s="46">
        <f t="shared" si="17"/>
        <v>4.6960876776402927E-4</v>
      </c>
      <c r="AC21" s="46">
        <f t="shared" si="18"/>
        <v>2.1000556361883173E-4</v>
      </c>
      <c r="AD21" s="6">
        <f t="shared" si="19"/>
        <v>4.6958671555977945E-3</v>
      </c>
      <c r="AF21" s="18">
        <f t="shared" si="20"/>
        <v>0.27339595012246265</v>
      </c>
      <c r="AG21" s="18">
        <f t="shared" si="21"/>
        <v>0.2609245464872425</v>
      </c>
      <c r="AI21" s="21">
        <f t="shared" si="22"/>
        <v>4.0773285074044039E-3</v>
      </c>
      <c r="AJ21" s="21">
        <f t="shared" si="23"/>
        <v>-1.0773106678533271E-3</v>
      </c>
      <c r="AK21" s="21">
        <f t="shared" si="24"/>
        <v>1.0515247108307046E-2</v>
      </c>
    </row>
    <row r="22" spans="1:37" ht="14.25" customHeight="1">
      <c r="A22" t="s">
        <v>331</v>
      </c>
      <c r="B22" s="14" t="s">
        <v>87</v>
      </c>
      <c r="C22" t="s">
        <v>476</v>
      </c>
      <c r="D22" t="s">
        <v>725</v>
      </c>
      <c r="E22" s="1">
        <v>7</v>
      </c>
      <c r="F22" s="1" t="s">
        <v>415</v>
      </c>
      <c r="G22" s="18">
        <v>3.976</v>
      </c>
      <c r="H22" s="28">
        <v>302.7</v>
      </c>
      <c r="I22" s="28">
        <v>94.7</v>
      </c>
      <c r="J22" s="28">
        <v>109.1</v>
      </c>
      <c r="K22" s="6">
        <f t="shared" si="0"/>
        <v>173.63333333333333</v>
      </c>
      <c r="L22" s="6">
        <f t="shared" si="1"/>
        <v>95.528970404335155</v>
      </c>
      <c r="M22" s="6">
        <f t="shared" si="2"/>
        <v>95.54</v>
      </c>
      <c r="N22" s="6">
        <f t="shared" si="3"/>
        <v>95.534485202167588</v>
      </c>
      <c r="O22" s="6">
        <f t="shared" si="4"/>
        <v>95.534671599630428</v>
      </c>
      <c r="P22" s="6">
        <f t="shared" si="5"/>
        <v>95.534622988841377</v>
      </c>
      <c r="Q22" s="6">
        <f t="shared" si="6"/>
        <v>95.534647294235896</v>
      </c>
      <c r="R22" s="6">
        <f t="shared" si="7"/>
        <v>1.8174937873574657</v>
      </c>
      <c r="S22" s="6">
        <f t="shared" si="8"/>
        <v>0.26753129287331523</v>
      </c>
      <c r="T22" s="6">
        <f t="shared" si="9"/>
        <v>242.18589908458014</v>
      </c>
      <c r="U22" s="6">
        <f t="shared" si="10"/>
        <v>8.7010002971544793</v>
      </c>
      <c r="V22" s="6">
        <f t="shared" si="11"/>
        <v>6.6083549742829426</v>
      </c>
      <c r="W22" s="6">
        <f t="shared" si="12"/>
        <v>4.9018147689110183</v>
      </c>
      <c r="X22" s="4">
        <f t="shared" si="13"/>
        <v>1.77505693449275</v>
      </c>
      <c r="Y22" s="4">
        <f t="shared" si="14"/>
        <v>0.36042286091840103</v>
      </c>
      <c r="Z22" s="4">
        <f t="shared" si="15"/>
        <v>0.31285100759828216</v>
      </c>
      <c r="AA22" s="46">
        <f t="shared" si="16"/>
        <v>0.97830578512396704</v>
      </c>
      <c r="AB22" s="46">
        <f t="shared" si="17"/>
        <v>5.7729061760891653E-4</v>
      </c>
      <c r="AC22" s="46">
        <f t="shared" si="18"/>
        <v>2.5815730985695435E-4</v>
      </c>
      <c r="AD22" s="6">
        <f t="shared" si="19"/>
        <v>5.7725729308693383E-3</v>
      </c>
      <c r="AF22" s="18">
        <f t="shared" si="20"/>
        <v>0.27510124377898715</v>
      </c>
      <c r="AG22" s="18">
        <f t="shared" si="21"/>
        <v>0.26127008359336801</v>
      </c>
      <c r="AI22" s="21">
        <f t="shared" si="22"/>
        <v>4.0834442612833156E-3</v>
      </c>
      <c r="AJ22" s="21">
        <f t="shared" si="23"/>
        <v>-1.081844994915031E-3</v>
      </c>
      <c r="AK22" s="21">
        <f t="shared" si="24"/>
        <v>1.0559662090813094E-2</v>
      </c>
    </row>
    <row r="23" spans="1:37">
      <c r="A23" t="s">
        <v>332</v>
      </c>
      <c r="B23" s="14" t="s">
        <v>320</v>
      </c>
      <c r="C23" t="s">
        <v>476</v>
      </c>
      <c r="D23" t="s">
        <v>725</v>
      </c>
      <c r="E23" s="1">
        <v>7</v>
      </c>
      <c r="F23" s="1" t="s">
        <v>415</v>
      </c>
      <c r="G23" s="18">
        <v>4.0430000000000001</v>
      </c>
      <c r="H23" s="28">
        <v>305.5</v>
      </c>
      <c r="I23" s="28">
        <v>95.3</v>
      </c>
      <c r="J23" s="28">
        <v>110.3</v>
      </c>
      <c r="K23" s="6">
        <f t="shared" si="0"/>
        <v>175.36666666666667</v>
      </c>
      <c r="L23" s="6">
        <f t="shared" si="1"/>
        <v>96.206868018204389</v>
      </c>
      <c r="M23" s="6">
        <f t="shared" si="2"/>
        <v>96.22</v>
      </c>
      <c r="N23" s="6">
        <f t="shared" si="3"/>
        <v>96.213434009102201</v>
      </c>
      <c r="O23" s="6">
        <f t="shared" si="4"/>
        <v>96.213659506728817</v>
      </c>
      <c r="P23" s="6">
        <f t="shared" si="5"/>
        <v>96.213596572264294</v>
      </c>
      <c r="Q23" s="6">
        <f t="shared" si="6"/>
        <v>96.213628039496555</v>
      </c>
      <c r="R23" s="6">
        <f t="shared" si="7"/>
        <v>1.8226837912268701</v>
      </c>
      <c r="S23" s="6">
        <f t="shared" si="8"/>
        <v>0.26809089579843071</v>
      </c>
      <c r="T23" s="6">
        <f t="shared" si="9"/>
        <v>244.0147594408912</v>
      </c>
      <c r="U23" s="6">
        <f t="shared" si="10"/>
        <v>8.6663387878344</v>
      </c>
      <c r="V23" s="6">
        <f t="shared" si="11"/>
        <v>6.585998885325103</v>
      </c>
      <c r="W23" s="6">
        <f t="shared" si="12"/>
        <v>4.8782717227533192</v>
      </c>
      <c r="X23" s="4">
        <f t="shared" si="13"/>
        <v>1.7765182589999471</v>
      </c>
      <c r="Y23" s="4">
        <f t="shared" si="14"/>
        <v>0.36104746317512276</v>
      </c>
      <c r="Z23" s="4">
        <f t="shared" si="15"/>
        <v>0.31194762684124383</v>
      </c>
      <c r="AA23" s="46">
        <f t="shared" si="16"/>
        <v>0.97643442622950827</v>
      </c>
      <c r="AB23" s="46">
        <f t="shared" si="17"/>
        <v>6.8248671150605844E-4</v>
      </c>
      <c r="AC23" s="46">
        <f t="shared" si="18"/>
        <v>3.0519650735142366E-4</v>
      </c>
      <c r="AD23" s="6">
        <f t="shared" si="19"/>
        <v>6.8244013587371605E-3</v>
      </c>
      <c r="AF23" s="18">
        <f t="shared" si="20"/>
        <v>0.27632106332580642</v>
      </c>
      <c r="AG23" s="18">
        <f t="shared" si="21"/>
        <v>0.26128244423948793</v>
      </c>
      <c r="AI23" s="21">
        <f t="shared" si="22"/>
        <v>4.0488936529550889E-3</v>
      </c>
      <c r="AJ23" s="21">
        <f t="shared" si="23"/>
        <v>-1.0740571667170425E-3</v>
      </c>
      <c r="AK23" s="21">
        <f t="shared" si="24"/>
        <v>1.0493179433368312E-2</v>
      </c>
    </row>
    <row r="24" spans="1:37">
      <c r="A24" t="s">
        <v>332</v>
      </c>
      <c r="B24" s="14" t="s">
        <v>797</v>
      </c>
      <c r="C24" t="s">
        <v>476</v>
      </c>
      <c r="D24" t="s">
        <v>725</v>
      </c>
      <c r="E24" s="1">
        <v>7</v>
      </c>
      <c r="F24" s="1" t="s">
        <v>415</v>
      </c>
      <c r="G24" s="18">
        <v>4.1310000000000002</v>
      </c>
      <c r="H24" s="28">
        <v>306.7</v>
      </c>
      <c r="I24" s="28">
        <v>94.9</v>
      </c>
      <c r="J24" s="28">
        <v>111.9</v>
      </c>
      <c r="K24" s="6">
        <f t="shared" si="0"/>
        <v>176.83333333333334</v>
      </c>
      <c r="L24" s="6">
        <f t="shared" si="1"/>
        <v>95.884439834024889</v>
      </c>
      <c r="M24" s="6">
        <f t="shared" si="2"/>
        <v>95.9</v>
      </c>
      <c r="N24" s="6">
        <f t="shared" si="3"/>
        <v>95.892219917012454</v>
      </c>
      <c r="O24" s="6">
        <f t="shared" si="4"/>
        <v>95.892498299349867</v>
      </c>
      <c r="P24" s="6">
        <f t="shared" si="5"/>
        <v>95.892416960756393</v>
      </c>
      <c r="Q24" s="6">
        <f t="shared" si="6"/>
        <v>95.89245763005313</v>
      </c>
      <c r="R24" s="6">
        <f t="shared" si="7"/>
        <v>1.8440842592482412</v>
      </c>
      <c r="S24" s="6">
        <f t="shared" si="8"/>
        <v>0.27037018452340439</v>
      </c>
      <c r="T24" s="6">
        <f t="shared" si="9"/>
        <v>243.63723422066798</v>
      </c>
      <c r="U24" s="6">
        <f t="shared" si="10"/>
        <v>8.5881819480941211</v>
      </c>
      <c r="V24" s="6">
        <f t="shared" si="11"/>
        <v>6.5426617657276855</v>
      </c>
      <c r="W24" s="6">
        <f t="shared" si="12"/>
        <v>4.8179699713303652</v>
      </c>
      <c r="X24" s="4">
        <f t="shared" si="13"/>
        <v>1.7825312318670812</v>
      </c>
      <c r="Y24" s="4">
        <f t="shared" si="14"/>
        <v>0.36485164656015656</v>
      </c>
      <c r="Z24" s="4">
        <f t="shared" si="15"/>
        <v>0.30942288881643304</v>
      </c>
      <c r="AA24" s="46">
        <f t="shared" si="16"/>
        <v>0.97433264887063664</v>
      </c>
      <c r="AB24" s="46">
        <f t="shared" si="17"/>
        <v>8.1140203780982745E-4</v>
      </c>
      <c r="AC24" s="46">
        <f t="shared" si="18"/>
        <v>3.6284058256253241E-4</v>
      </c>
      <c r="AD24" s="6">
        <f t="shared" si="19"/>
        <v>8.113362058247876E-3</v>
      </c>
      <c r="AF24" s="18">
        <f t="shared" si="20"/>
        <v>0.27934933575383836</v>
      </c>
      <c r="AG24" s="18">
        <f t="shared" si="21"/>
        <v>0.26293058144488263</v>
      </c>
      <c r="AI24" s="21">
        <f t="shared" si="22"/>
        <v>4.0506515297838042E-3</v>
      </c>
      <c r="AJ24" s="21">
        <f t="shared" si="23"/>
        <v>-1.0828186960888861E-3</v>
      </c>
      <c r="AK24" s="21">
        <f t="shared" si="24"/>
        <v>1.053740779768177E-2</v>
      </c>
    </row>
    <row r="25" spans="1:37">
      <c r="A25" t="s">
        <v>333</v>
      </c>
      <c r="B25" s="14" t="s">
        <v>86</v>
      </c>
      <c r="C25" t="s">
        <v>476</v>
      </c>
      <c r="D25" t="s">
        <v>725</v>
      </c>
      <c r="E25" s="1">
        <v>7</v>
      </c>
      <c r="F25" s="1" t="s">
        <v>415</v>
      </c>
      <c r="G25" s="21">
        <v>4.1601999999999997</v>
      </c>
      <c r="H25" s="28">
        <v>306.2</v>
      </c>
      <c r="I25" s="28">
        <v>92.7</v>
      </c>
      <c r="J25" s="28">
        <v>112.5</v>
      </c>
      <c r="K25" s="6">
        <f t="shared" si="0"/>
        <v>177.06666666666669</v>
      </c>
      <c r="L25" s="6">
        <f t="shared" si="1"/>
        <v>94.316577371572649</v>
      </c>
      <c r="M25" s="6">
        <f t="shared" si="2"/>
        <v>94.36</v>
      </c>
      <c r="N25" s="6">
        <f t="shared" si="3"/>
        <v>94.338288685786324</v>
      </c>
      <c r="O25" s="6">
        <f t="shared" si="4"/>
        <v>94.339155873365641</v>
      </c>
      <c r="P25" s="6">
        <f t="shared" si="5"/>
        <v>94.338773358243159</v>
      </c>
      <c r="Q25" s="6">
        <f t="shared" si="6"/>
        <v>94.3389646158044</v>
      </c>
      <c r="R25" s="6">
        <f t="shared" si="7"/>
        <v>1.8769332063720678</v>
      </c>
      <c r="S25" s="6">
        <f t="shared" si="8"/>
        <v>0.27378293928901293</v>
      </c>
      <c r="T25" s="6">
        <f t="shared" si="9"/>
        <v>240.33300529935269</v>
      </c>
      <c r="U25" s="6">
        <f t="shared" si="10"/>
        <v>8.5321294930475897</v>
      </c>
      <c r="V25" s="6">
        <f t="shared" si="11"/>
        <v>6.5239601708927761</v>
      </c>
      <c r="W25" s="6">
        <f t="shared" si="12"/>
        <v>4.7619725987297441</v>
      </c>
      <c r="X25" s="4">
        <f t="shared" si="13"/>
        <v>1.7917216691510434</v>
      </c>
      <c r="Y25" s="4">
        <f t="shared" si="14"/>
        <v>0.36740692357935989</v>
      </c>
      <c r="Z25" s="4">
        <f t="shared" si="15"/>
        <v>0.30274330502939256</v>
      </c>
      <c r="AA25" s="46">
        <f t="shared" si="16"/>
        <v>0.95715023231801766</v>
      </c>
      <c r="AB25" s="46">
        <f t="shared" si="17"/>
        <v>2.3019616295174572E-3</v>
      </c>
      <c r="AC25" s="46">
        <f t="shared" si="18"/>
        <v>1.029231630042892E-3</v>
      </c>
      <c r="AD25" s="6">
        <f t="shared" si="19"/>
        <v>2.3014318487363569E-2</v>
      </c>
      <c r="AF25" s="18">
        <f t="shared" si="20"/>
        <v>0.28888335500816342</v>
      </c>
      <c r="AG25" s="18">
        <f t="shared" si="21"/>
        <v>0.26126917884252648</v>
      </c>
      <c r="AI25" s="21">
        <f t="shared" si="22"/>
        <v>4.0692584483520032E-3</v>
      </c>
      <c r="AJ25" s="21">
        <f t="shared" si="23"/>
        <v>-1.093364163935038E-3</v>
      </c>
      <c r="AK25" s="21">
        <f t="shared" si="24"/>
        <v>1.0787486515641855E-2</v>
      </c>
    </row>
    <row r="26" spans="1:37">
      <c r="A26" t="s">
        <v>334</v>
      </c>
      <c r="B26" s="14" t="s">
        <v>317</v>
      </c>
      <c r="C26" t="s">
        <v>476</v>
      </c>
      <c r="D26" t="s">
        <v>725</v>
      </c>
      <c r="E26" s="1">
        <v>7</v>
      </c>
      <c r="F26" s="1" t="s">
        <v>415</v>
      </c>
      <c r="G26" s="21">
        <v>4.1319999999999997</v>
      </c>
      <c r="H26" s="28">
        <v>302.3</v>
      </c>
      <c r="I26" s="28">
        <v>94.4</v>
      </c>
      <c r="J26" s="28">
        <v>110.6</v>
      </c>
      <c r="K26" s="6">
        <f t="shared" si="0"/>
        <v>174.5</v>
      </c>
      <c r="L26" s="6">
        <f t="shared" si="1"/>
        <v>94.974703474336124</v>
      </c>
      <c r="M26" s="6">
        <f t="shared" si="2"/>
        <v>94.980000000000018</v>
      </c>
      <c r="N26" s="6">
        <f t="shared" si="3"/>
        <v>94.977351737168078</v>
      </c>
      <c r="O26" s="6">
        <f t="shared" si="4"/>
        <v>94.977441587487291</v>
      </c>
      <c r="P26" s="6">
        <f t="shared" si="5"/>
        <v>94.977425358500355</v>
      </c>
      <c r="Q26" s="6">
        <f t="shared" si="6"/>
        <v>94.977433472993823</v>
      </c>
      <c r="R26" s="6">
        <f t="shared" si="7"/>
        <v>1.837280117926386</v>
      </c>
      <c r="S26" s="6">
        <f t="shared" si="8"/>
        <v>0.2696503724742772</v>
      </c>
      <c r="T26" s="6">
        <f t="shared" si="9"/>
        <v>241.17606001943179</v>
      </c>
      <c r="U26" s="6">
        <f t="shared" si="10"/>
        <v>8.5369260699525853</v>
      </c>
      <c r="V26" s="6">
        <f t="shared" si="11"/>
        <v>6.4985663770125148</v>
      </c>
      <c r="W26" s="6">
        <f t="shared" si="12"/>
        <v>4.7943515020854388</v>
      </c>
      <c r="X26" s="4">
        <f t="shared" si="13"/>
        <v>1.7806216474197205</v>
      </c>
      <c r="Y26" s="4">
        <f t="shared" si="14"/>
        <v>0.3658617267614952</v>
      </c>
      <c r="Z26" s="4">
        <f t="shared" si="15"/>
        <v>0.31227257691035398</v>
      </c>
      <c r="AA26" s="46">
        <f t="shared" si="16"/>
        <v>0.9848721961398017</v>
      </c>
      <c r="AB26" s="46">
        <f t="shared" si="17"/>
        <v>2.7883875759204813E-4</v>
      </c>
      <c r="AC26" s="46">
        <f t="shared" si="18"/>
        <v>1.2469700634416405E-4</v>
      </c>
      <c r="AD26" s="6">
        <f t="shared" si="19"/>
        <v>2.7883098270371312E-3</v>
      </c>
      <c r="AF26" s="18">
        <f t="shared" si="20"/>
        <v>0.27492176006241287</v>
      </c>
      <c r="AG26" s="18">
        <f t="shared" si="21"/>
        <v>0.26527837690075134</v>
      </c>
      <c r="AI26" s="21">
        <f t="shared" si="22"/>
        <v>4.1143959515699017E-3</v>
      </c>
      <c r="AJ26" s="21">
        <f t="shared" si="23"/>
        <v>-1.1020881381536235E-3</v>
      </c>
      <c r="AK26" s="21">
        <f t="shared" si="24"/>
        <v>1.059322033898305E-2</v>
      </c>
    </row>
    <row r="27" spans="1:37">
      <c r="A27" t="s">
        <v>333</v>
      </c>
      <c r="B27" s="14" t="s">
        <v>85</v>
      </c>
      <c r="C27" t="s">
        <v>476</v>
      </c>
      <c r="D27" t="s">
        <v>725</v>
      </c>
      <c r="E27" s="1">
        <v>7</v>
      </c>
      <c r="F27" s="1" t="s">
        <v>415</v>
      </c>
      <c r="G27" s="18">
        <v>4.1829999999999998</v>
      </c>
      <c r="H27" s="28">
        <v>304.8</v>
      </c>
      <c r="I27" s="28">
        <v>94.4</v>
      </c>
      <c r="J27" s="28">
        <v>112.3</v>
      </c>
      <c r="K27" s="6">
        <f t="shared" si="0"/>
        <v>176.46666666666667</v>
      </c>
      <c r="L27" s="6">
        <f t="shared" si="1"/>
        <v>95.131399853418486</v>
      </c>
      <c r="M27" s="6">
        <f t="shared" si="2"/>
        <v>95.140000000000015</v>
      </c>
      <c r="N27" s="6">
        <f t="shared" si="3"/>
        <v>95.13569992670925</v>
      </c>
      <c r="O27" s="6">
        <f t="shared" si="4"/>
        <v>95.135852313666419</v>
      </c>
      <c r="P27" s="6">
        <f t="shared" si="5"/>
        <v>95.135818752872055</v>
      </c>
      <c r="Q27" s="6">
        <f t="shared" si="6"/>
        <v>95.135835533269244</v>
      </c>
      <c r="R27" s="6">
        <f t="shared" si="7"/>
        <v>1.8548942910244341</v>
      </c>
      <c r="S27" s="6">
        <f t="shared" si="8"/>
        <v>0.27150457546812701</v>
      </c>
      <c r="T27" s="6">
        <f t="shared" si="9"/>
        <v>241.93095549434716</v>
      </c>
      <c r="U27" s="6">
        <f t="shared" si="10"/>
        <v>8.5153496786895104</v>
      </c>
      <c r="V27" s="6">
        <f t="shared" si="11"/>
        <v>6.4951234335158636</v>
      </c>
      <c r="W27" s="6">
        <f t="shared" si="12"/>
        <v>4.7690055357813321</v>
      </c>
      <c r="X27" s="4">
        <f t="shared" si="13"/>
        <v>1.7855608710872244</v>
      </c>
      <c r="Y27" s="4">
        <f t="shared" si="14"/>
        <v>0.36843832020997375</v>
      </c>
      <c r="Z27" s="4">
        <f t="shared" si="15"/>
        <v>0.30971128608923887</v>
      </c>
      <c r="AA27" s="46">
        <f t="shared" si="16"/>
        <v>0.98077922077922086</v>
      </c>
      <c r="AB27" s="46">
        <f t="shared" si="17"/>
        <v>4.5201408760764394E-4</v>
      </c>
      <c r="AC27" s="46">
        <f t="shared" si="18"/>
        <v>2.0213770856451467E-4</v>
      </c>
      <c r="AD27" s="6">
        <f t="shared" si="19"/>
        <v>4.5199365685825747E-3</v>
      </c>
      <c r="AF27" s="18">
        <f t="shared" si="20"/>
        <v>0.27821676410018226</v>
      </c>
      <c r="AG27" s="18">
        <f t="shared" si="21"/>
        <v>0.26593260299064808</v>
      </c>
      <c r="AI27" s="21">
        <f t="shared" si="22"/>
        <v>4.0928470849135755E-3</v>
      </c>
      <c r="AJ27" s="21">
        <f t="shared" si="23"/>
        <v>-1.1019581098916196E-3</v>
      </c>
      <c r="AK27" s="21">
        <f t="shared" si="24"/>
        <v>1.059322033898305E-2</v>
      </c>
    </row>
    <row r="28" spans="1:37">
      <c r="A28" t="s">
        <v>335</v>
      </c>
      <c r="B28" s="14" t="s">
        <v>88</v>
      </c>
      <c r="C28" t="s">
        <v>476</v>
      </c>
      <c r="D28" t="s">
        <v>725</v>
      </c>
      <c r="E28" s="1">
        <v>7</v>
      </c>
      <c r="F28" s="1" t="s">
        <v>415</v>
      </c>
      <c r="G28" s="21">
        <v>4.2396000000000003</v>
      </c>
      <c r="H28" s="28">
        <v>306.5</v>
      </c>
      <c r="I28" s="28">
        <v>94.36</v>
      </c>
      <c r="J28" s="28">
        <v>111.3</v>
      </c>
      <c r="K28" s="6">
        <f t="shared" si="0"/>
        <v>176.36666666666667</v>
      </c>
      <c r="L28" s="6">
        <f t="shared" si="1"/>
        <v>95.629838843661744</v>
      </c>
      <c r="M28" s="6">
        <f t="shared" si="2"/>
        <v>95.655999999999992</v>
      </c>
      <c r="N28" s="6">
        <f t="shared" si="3"/>
        <v>95.642919421830868</v>
      </c>
      <c r="O28" s="6">
        <f t="shared" si="4"/>
        <v>95.643401373906414</v>
      </c>
      <c r="P28" s="6">
        <f t="shared" si="5"/>
        <v>95.643223820989121</v>
      </c>
      <c r="Q28" s="6">
        <f t="shared" si="6"/>
        <v>95.64331259744776</v>
      </c>
      <c r="R28" s="6">
        <f t="shared" si="7"/>
        <v>1.8440117442338371</v>
      </c>
      <c r="S28" s="6">
        <f t="shared" si="8"/>
        <v>0.27036253685673522</v>
      </c>
      <c r="T28" s="6">
        <f t="shared" si="9"/>
        <v>243.0023634982027</v>
      </c>
      <c r="U28" s="6">
        <f t="shared" si="10"/>
        <v>8.4663489108833723</v>
      </c>
      <c r="V28" s="6">
        <f t="shared" si="11"/>
        <v>6.4497935209244766</v>
      </c>
      <c r="W28" s="6">
        <f t="shared" si="12"/>
        <v>4.7496758377485655</v>
      </c>
      <c r="X28" s="4">
        <f t="shared" si="13"/>
        <v>1.7825108912899159</v>
      </c>
      <c r="Y28" s="4">
        <f t="shared" si="14"/>
        <v>0.36313213703099512</v>
      </c>
      <c r="Z28" s="4">
        <f t="shared" si="15"/>
        <v>0.30786296900489396</v>
      </c>
      <c r="AA28" s="46">
        <f t="shared" si="16"/>
        <v>0.96680327868852467</v>
      </c>
      <c r="AB28" s="46">
        <f t="shared" si="17"/>
        <v>1.3678343838376961E-3</v>
      </c>
      <c r="AC28" s="46">
        <f t="shared" si="18"/>
        <v>6.1163047573888898E-4</v>
      </c>
      <c r="AD28" s="6">
        <f t="shared" si="19"/>
        <v>1.3676473123360114E-2</v>
      </c>
      <c r="AF28" s="18">
        <f t="shared" si="20"/>
        <v>0.28200592094238558</v>
      </c>
      <c r="AG28" s="18">
        <f t="shared" si="21"/>
        <v>0.26072672430379273</v>
      </c>
      <c r="AI28" s="21">
        <f t="shared" si="22"/>
        <v>4.0453011764487179E-3</v>
      </c>
      <c r="AJ28" s="21">
        <f t="shared" si="23"/>
        <v>-1.0776496432234137E-3</v>
      </c>
      <c r="AK28" s="21">
        <f t="shared" si="24"/>
        <v>1.0597710894446799E-2</v>
      </c>
    </row>
    <row r="29" spans="1:37">
      <c r="A29" t="s">
        <v>336</v>
      </c>
      <c r="B29" s="14" t="s">
        <v>102</v>
      </c>
      <c r="C29" t="s">
        <v>476</v>
      </c>
      <c r="D29" t="s">
        <v>725</v>
      </c>
      <c r="E29" s="1">
        <v>7</v>
      </c>
      <c r="F29" s="1" t="s">
        <v>415</v>
      </c>
      <c r="G29" s="19">
        <v>4.2489999999999997</v>
      </c>
      <c r="H29" s="28">
        <v>308.5</v>
      </c>
      <c r="I29" s="28">
        <v>94.8</v>
      </c>
      <c r="J29" s="28">
        <v>112.3</v>
      </c>
      <c r="K29" s="6">
        <f t="shared" si="0"/>
        <v>177.70000000000002</v>
      </c>
      <c r="L29" s="6">
        <f t="shared" si="1"/>
        <v>96.09299442033479</v>
      </c>
      <c r="M29" s="6">
        <f t="shared" si="2"/>
        <v>96.11999999999999</v>
      </c>
      <c r="N29" s="6">
        <f t="shared" si="3"/>
        <v>96.10649721016739</v>
      </c>
      <c r="O29" s="6">
        <f t="shared" si="4"/>
        <v>96.106999121425474</v>
      </c>
      <c r="P29" s="6">
        <f t="shared" si="5"/>
        <v>96.106813336905901</v>
      </c>
      <c r="Q29" s="6">
        <f t="shared" si="6"/>
        <v>96.106906229165688</v>
      </c>
      <c r="R29" s="6">
        <f t="shared" si="7"/>
        <v>1.8489904965675994</v>
      </c>
      <c r="S29" s="6">
        <f t="shared" si="8"/>
        <v>0.27088643163343101</v>
      </c>
      <c r="T29" s="6">
        <f t="shared" si="9"/>
        <v>244.28088659243588</v>
      </c>
      <c r="U29" s="6">
        <f t="shared" si="10"/>
        <v>8.4840885820498446</v>
      </c>
      <c r="V29" s="6">
        <f t="shared" si="11"/>
        <v>6.4669625855999104</v>
      </c>
      <c r="W29" s="6">
        <f t="shared" si="12"/>
        <v>4.7559032252969144</v>
      </c>
      <c r="X29" s="4">
        <f t="shared" si="13"/>
        <v>1.7839069005699071</v>
      </c>
      <c r="Y29" s="4">
        <f t="shared" si="14"/>
        <v>0.36401944894651539</v>
      </c>
      <c r="Z29" s="4">
        <f t="shared" si="15"/>
        <v>0.30729335494327392</v>
      </c>
      <c r="AA29" s="46">
        <f t="shared" si="16"/>
        <v>0.96636085626911317</v>
      </c>
      <c r="AB29" s="46">
        <f t="shared" si="17"/>
        <v>1.4051794216687341E-3</v>
      </c>
      <c r="AC29" s="46">
        <f t="shared" si="18"/>
        <v>6.2832705439715456E-4</v>
      </c>
      <c r="AD29" s="6">
        <f t="shared" si="19"/>
        <v>1.4049819964899953E-2</v>
      </c>
      <c r="AF29" s="18">
        <f t="shared" si="20"/>
        <v>0.28268932271364855</v>
      </c>
      <c r="AG29" s="18">
        <f t="shared" si="21"/>
        <v>0.26111503746922937</v>
      </c>
      <c r="AI29" s="21">
        <f t="shared" si="22"/>
        <v>4.023166863331454E-3</v>
      </c>
      <c r="AJ29" s="21">
        <f t="shared" si="23"/>
        <v>-1.0736730958938265E-3</v>
      </c>
      <c r="AK29" s="21">
        <f t="shared" si="24"/>
        <v>1.0548523206751054E-2</v>
      </c>
    </row>
    <row r="30" spans="1:37">
      <c r="A30" t="s">
        <v>336</v>
      </c>
      <c r="B30" s="14" t="s">
        <v>101</v>
      </c>
      <c r="C30" t="s">
        <v>476</v>
      </c>
      <c r="D30" t="s">
        <v>725</v>
      </c>
      <c r="E30" s="1">
        <v>7</v>
      </c>
      <c r="F30" s="1" t="s">
        <v>415</v>
      </c>
      <c r="G30" s="19">
        <v>4.2469999999999999</v>
      </c>
      <c r="H30" s="28">
        <v>307.3</v>
      </c>
      <c r="I30" s="28">
        <v>95.2</v>
      </c>
      <c r="J30" s="28">
        <v>109.7</v>
      </c>
      <c r="K30" s="6">
        <f t="shared" si="0"/>
        <v>175.56666666666669</v>
      </c>
      <c r="L30" s="6">
        <f t="shared" si="1"/>
        <v>96.608052588331972</v>
      </c>
      <c r="M30" s="6">
        <f t="shared" si="2"/>
        <v>96.640000000000015</v>
      </c>
      <c r="N30" s="6">
        <f t="shared" si="3"/>
        <v>96.624026294165986</v>
      </c>
      <c r="O30" s="6">
        <f t="shared" si="4"/>
        <v>96.624599134832351</v>
      </c>
      <c r="P30" s="6">
        <f t="shared" si="5"/>
        <v>96.624360856109121</v>
      </c>
      <c r="Q30" s="6">
        <f t="shared" si="6"/>
        <v>96.624479995470736</v>
      </c>
      <c r="R30" s="6">
        <f t="shared" si="7"/>
        <v>1.8170083922208398</v>
      </c>
      <c r="S30" s="6">
        <f t="shared" si="8"/>
        <v>0.26747881787433436</v>
      </c>
      <c r="T30" s="6">
        <f t="shared" si="9"/>
        <v>244.93781325117621</v>
      </c>
      <c r="U30" s="6">
        <f t="shared" si="10"/>
        <v>8.466039051301788</v>
      </c>
      <c r="V30" s="6">
        <f t="shared" si="11"/>
        <v>6.4295399820773946</v>
      </c>
      <c r="W30" s="6">
        <f t="shared" si="12"/>
        <v>4.7698138986522638</v>
      </c>
      <c r="X30" s="4">
        <f t="shared" si="13"/>
        <v>1.7749202025877595</v>
      </c>
      <c r="Y30" s="4">
        <f t="shared" si="14"/>
        <v>0.35698014969085584</v>
      </c>
      <c r="Z30" s="4">
        <f t="shared" si="15"/>
        <v>0.30979498861047838</v>
      </c>
      <c r="AA30" s="46">
        <f t="shared" si="16"/>
        <v>0.96356275303643713</v>
      </c>
      <c r="AB30" s="46">
        <f t="shared" si="17"/>
        <v>1.6534549042290791E-3</v>
      </c>
      <c r="AC30" s="46">
        <f t="shared" si="18"/>
        <v>7.3932527535347948E-4</v>
      </c>
      <c r="AD30" s="6">
        <f t="shared" si="19"/>
        <v>1.6531815581137414E-2</v>
      </c>
      <c r="AF30" s="18">
        <f t="shared" si="20"/>
        <v>0.28025810857821332</v>
      </c>
      <c r="AG30" s="18">
        <f t="shared" si="21"/>
        <v>0.25693356813852913</v>
      </c>
      <c r="AI30" s="21">
        <f t="shared" si="22"/>
        <v>4.0066905005499819E-3</v>
      </c>
      <c r="AJ30" s="21">
        <f t="shared" si="23"/>
        <v>-1.0540382443892879E-3</v>
      </c>
      <c r="AK30" s="21">
        <f t="shared" si="24"/>
        <v>1.0504201680672268E-2</v>
      </c>
    </row>
    <row r="31" spans="1:37">
      <c r="A31" t="s">
        <v>337</v>
      </c>
      <c r="B31" s="14" t="s">
        <v>100</v>
      </c>
      <c r="C31" t="s">
        <v>476</v>
      </c>
      <c r="D31" t="s">
        <v>725</v>
      </c>
      <c r="E31" s="1">
        <v>7</v>
      </c>
      <c r="F31" s="1" t="s">
        <v>415</v>
      </c>
      <c r="G31" s="19">
        <v>4.1719999999999997</v>
      </c>
      <c r="H31" s="28">
        <v>305.5</v>
      </c>
      <c r="I31" s="28">
        <v>96.2</v>
      </c>
      <c r="J31" s="28">
        <v>111.9</v>
      </c>
      <c r="K31" s="6">
        <f t="shared" si="0"/>
        <v>176.43333333333331</v>
      </c>
      <c r="L31" s="6">
        <f t="shared" si="1"/>
        <v>96.43910521955263</v>
      </c>
      <c r="M31" s="6">
        <f t="shared" si="2"/>
        <v>96.440000000000012</v>
      </c>
      <c r="N31" s="6">
        <f t="shared" si="3"/>
        <v>96.439552609776314</v>
      </c>
      <c r="O31" s="6">
        <f t="shared" si="4"/>
        <v>96.439567037771582</v>
      </c>
      <c r="P31" s="6">
        <f t="shared" si="5"/>
        <v>96.439565919611383</v>
      </c>
      <c r="Q31" s="6">
        <f t="shared" si="6"/>
        <v>96.439566478691489</v>
      </c>
      <c r="R31" s="6">
        <f t="shared" si="7"/>
        <v>1.8294706742080824</v>
      </c>
      <c r="S31" s="6">
        <f t="shared" si="8"/>
        <v>0.26881862699691456</v>
      </c>
      <c r="T31" s="6">
        <f t="shared" si="9"/>
        <v>244.72860146106618</v>
      </c>
      <c r="U31" s="6">
        <f t="shared" si="10"/>
        <v>8.550501427376302</v>
      </c>
      <c r="V31" s="6">
        <f t="shared" si="11"/>
        <v>6.5030661205097182</v>
      </c>
      <c r="W31" s="6">
        <f t="shared" si="12"/>
        <v>4.8079001933153878</v>
      </c>
      <c r="X31" s="4">
        <f t="shared" si="13"/>
        <v>1.7784273973208509</v>
      </c>
      <c r="Y31" s="4">
        <f t="shared" si="14"/>
        <v>0.36628477905073653</v>
      </c>
      <c r="Z31" s="4">
        <f t="shared" si="15"/>
        <v>0.31489361702127661</v>
      </c>
      <c r="AA31" s="46">
        <f t="shared" si="16"/>
        <v>0.99380165289256206</v>
      </c>
      <c r="AB31" s="46">
        <f t="shared" si="17"/>
        <v>4.639095548153449E-5</v>
      </c>
      <c r="AC31" s="46">
        <f t="shared" si="18"/>
        <v>2.0746569754404969E-5</v>
      </c>
      <c r="AD31" s="6">
        <f t="shared" si="19"/>
        <v>4.6390740270361758E-4</v>
      </c>
      <c r="AF31" s="18">
        <f t="shared" si="20"/>
        <v>0.27097113636978137</v>
      </c>
      <c r="AG31" s="18">
        <f t="shared" si="21"/>
        <v>0.26703217623640413</v>
      </c>
      <c r="AI31" s="21">
        <f t="shared" si="22"/>
        <v>4.0732887503064242E-3</v>
      </c>
      <c r="AJ31" s="21">
        <f t="shared" si="23"/>
        <v>-1.0920005058919237E-3</v>
      </c>
      <c r="AK31" s="21">
        <f t="shared" si="24"/>
        <v>1.0395010395010394E-2</v>
      </c>
    </row>
    <row r="32" spans="1:37">
      <c r="A32" t="s">
        <v>336</v>
      </c>
      <c r="B32" s="14" t="s">
        <v>307</v>
      </c>
      <c r="C32" t="s">
        <v>476</v>
      </c>
      <c r="D32" t="s">
        <v>725</v>
      </c>
      <c r="E32" s="1">
        <v>7</v>
      </c>
      <c r="F32" s="1" t="s">
        <v>415</v>
      </c>
      <c r="G32" s="19">
        <v>4.1950000000000003</v>
      </c>
      <c r="H32" s="28">
        <v>309.5</v>
      </c>
      <c r="I32" s="28">
        <v>95.2</v>
      </c>
      <c r="J32" s="28">
        <v>113.5</v>
      </c>
      <c r="K32" s="6">
        <f t="shared" si="0"/>
        <v>178.83333333333334</v>
      </c>
      <c r="L32" s="6">
        <f t="shared" si="1"/>
        <v>96.30057803468209</v>
      </c>
      <c r="M32" s="6">
        <f t="shared" si="2"/>
        <v>96.320000000000007</v>
      </c>
      <c r="N32" s="6">
        <f t="shared" si="3"/>
        <v>96.310289017341049</v>
      </c>
      <c r="O32" s="6">
        <f t="shared" si="4"/>
        <v>96.310647022456507</v>
      </c>
      <c r="P32" s="6">
        <f t="shared" si="5"/>
        <v>96.310533817459685</v>
      </c>
      <c r="Q32" s="6">
        <f t="shared" si="6"/>
        <v>96.310590419958089</v>
      </c>
      <c r="R32" s="6">
        <f t="shared" si="7"/>
        <v>1.8568455681940035</v>
      </c>
      <c r="S32" s="6">
        <f t="shared" si="8"/>
        <v>0.27170814692291967</v>
      </c>
      <c r="T32" s="6">
        <f t="shared" si="9"/>
        <v>244.95715835170719</v>
      </c>
      <c r="U32" s="6">
        <f t="shared" si="10"/>
        <v>8.5581103038076449</v>
      </c>
      <c r="V32" s="6">
        <f t="shared" si="11"/>
        <v>6.5291741603764573</v>
      </c>
      <c r="W32" s="6">
        <f t="shared" si="12"/>
        <v>4.7914875108580048</v>
      </c>
      <c r="X32" s="4">
        <f t="shared" si="13"/>
        <v>1.7861071920596863</v>
      </c>
      <c r="Y32" s="4">
        <f t="shared" si="14"/>
        <v>0.3667205169628433</v>
      </c>
      <c r="Z32" s="4">
        <f t="shared" si="15"/>
        <v>0.30759289176090471</v>
      </c>
      <c r="AA32" s="46">
        <f t="shared" si="16"/>
        <v>0.97142857142857142</v>
      </c>
      <c r="AB32" s="46">
        <f t="shared" si="17"/>
        <v>1.0084033613440013E-3</v>
      </c>
      <c r="AC32" s="46">
        <f t="shared" si="18"/>
        <v>4.5092622291750329E-4</v>
      </c>
      <c r="AD32" s="6">
        <f t="shared" si="19"/>
        <v>1.0083016838637307E-2</v>
      </c>
      <c r="AF32" s="18">
        <f t="shared" si="20"/>
        <v>0.28171874200098973</v>
      </c>
      <c r="AG32" s="18">
        <f t="shared" si="21"/>
        <v>0.26340847425811847</v>
      </c>
      <c r="AI32" s="21">
        <f t="shared" si="22"/>
        <v>4.0226715103562393E-3</v>
      </c>
      <c r="AJ32" s="21">
        <f t="shared" si="23"/>
        <v>-1.0793693059702911E-3</v>
      </c>
      <c r="AK32" s="21">
        <f t="shared" si="24"/>
        <v>1.0504201680672268E-2</v>
      </c>
    </row>
    <row r="33" spans="1:37">
      <c r="A33" t="s">
        <v>338</v>
      </c>
      <c r="B33" s="14" t="s">
        <v>99</v>
      </c>
      <c r="C33" t="s">
        <v>476</v>
      </c>
      <c r="D33" t="s">
        <v>725</v>
      </c>
      <c r="E33" s="1">
        <v>7</v>
      </c>
      <c r="F33" s="1" t="s">
        <v>415</v>
      </c>
      <c r="G33" s="19">
        <v>4.1849999999999996</v>
      </c>
      <c r="H33" s="30">
        <v>299</v>
      </c>
      <c r="I33" s="30">
        <v>92</v>
      </c>
      <c r="J33" s="28">
        <v>108.2</v>
      </c>
      <c r="K33" s="6">
        <f t="shared" si="0"/>
        <v>171.79999999999998</v>
      </c>
      <c r="L33" s="6">
        <f t="shared" si="1"/>
        <v>93.330497660569961</v>
      </c>
      <c r="M33" s="6">
        <f t="shared" si="2"/>
        <v>93.36</v>
      </c>
      <c r="N33" s="6">
        <f t="shared" si="3"/>
        <v>93.345248830284987</v>
      </c>
      <c r="O33" s="6">
        <f t="shared" si="4"/>
        <v>93.345794681164904</v>
      </c>
      <c r="P33" s="6">
        <f t="shared" si="5"/>
        <v>93.345579461297476</v>
      </c>
      <c r="Q33" s="6">
        <f t="shared" si="6"/>
        <v>93.345687071231197</v>
      </c>
      <c r="R33" s="6">
        <f t="shared" si="7"/>
        <v>1.8404793190101936</v>
      </c>
      <c r="S33" s="6">
        <f t="shared" si="8"/>
        <v>0.2699893781274279</v>
      </c>
      <c r="T33" s="6">
        <f t="shared" si="9"/>
        <v>237.09494902624726</v>
      </c>
      <c r="U33" s="6">
        <f t="shared" si="10"/>
        <v>8.4137387188504515</v>
      </c>
      <c r="V33" s="6">
        <f t="shared" si="11"/>
        <v>6.4071346134289824</v>
      </c>
      <c r="W33" s="6">
        <f t="shared" si="12"/>
        <v>4.7227872020516237</v>
      </c>
      <c r="X33" s="4">
        <f t="shared" si="13"/>
        <v>1.7815197591785297</v>
      </c>
      <c r="Y33" s="4">
        <f t="shared" si="14"/>
        <v>0.36187290969899666</v>
      </c>
      <c r="Z33" s="4">
        <f t="shared" si="15"/>
        <v>0.30769230769230771</v>
      </c>
      <c r="AA33" s="46">
        <f t="shared" si="16"/>
        <v>0.96436058700209637</v>
      </c>
      <c r="AB33" s="46">
        <f t="shared" si="17"/>
        <v>1.580530489472487E-3</v>
      </c>
      <c r="AC33" s="46">
        <f t="shared" si="18"/>
        <v>7.0672302914857952E-4</v>
      </c>
      <c r="AD33" s="6">
        <f t="shared" si="19"/>
        <v>1.580280721286529E-2</v>
      </c>
      <c r="AF33" s="18">
        <f t="shared" si="20"/>
        <v>0.28249820415883953</v>
      </c>
      <c r="AG33" s="18">
        <f t="shared" si="21"/>
        <v>0.25964446257529622</v>
      </c>
      <c r="AI33" s="21">
        <f t="shared" si="22"/>
        <v>4.1408069611113957E-3</v>
      </c>
      <c r="AJ33" s="21">
        <f t="shared" si="23"/>
        <v>-1.1002831856391283E-3</v>
      </c>
      <c r="AK33" s="21">
        <f t="shared" si="24"/>
        <v>1.0869565217391304E-2</v>
      </c>
    </row>
    <row r="34" spans="1:37">
      <c r="A34" t="s">
        <v>339</v>
      </c>
      <c r="B34" s="14" t="s">
        <v>310</v>
      </c>
      <c r="C34" t="s">
        <v>476</v>
      </c>
      <c r="D34" t="s">
        <v>725</v>
      </c>
      <c r="E34" s="1">
        <v>7</v>
      </c>
      <c r="F34" s="1" t="s">
        <v>415</v>
      </c>
      <c r="G34" s="18">
        <v>3.597</v>
      </c>
      <c r="H34" s="28">
        <v>318.8</v>
      </c>
      <c r="I34" s="28">
        <v>102.9</v>
      </c>
      <c r="J34" s="28">
        <v>92.1</v>
      </c>
      <c r="K34" s="6">
        <f t="shared" si="0"/>
        <v>167.66666666666666</v>
      </c>
      <c r="L34" s="6">
        <f t="shared" si="1"/>
        <v>106.83992855179994</v>
      </c>
      <c r="M34" s="6">
        <f t="shared" si="2"/>
        <v>107.08000000000001</v>
      </c>
      <c r="N34" s="6">
        <f t="shared" si="3"/>
        <v>106.95996427589998</v>
      </c>
      <c r="O34" s="6">
        <f t="shared" si="4"/>
        <v>106.96346348262502</v>
      </c>
      <c r="P34" s="6">
        <f t="shared" si="5"/>
        <v>106.95881379426403</v>
      </c>
      <c r="Q34" s="6">
        <f t="shared" si="6"/>
        <v>106.96113863844452</v>
      </c>
      <c r="R34" s="6">
        <f t="shared" si="7"/>
        <v>1.5675647220129543</v>
      </c>
      <c r="S34" s="6">
        <f t="shared" si="8"/>
        <v>0.23696643089630876</v>
      </c>
      <c r="T34" s="6">
        <f t="shared" si="9"/>
        <v>264.61177051831339</v>
      </c>
      <c r="U34" s="6">
        <f t="shared" si="10"/>
        <v>9.2876670711268581</v>
      </c>
      <c r="V34" s="6">
        <f t="shared" si="11"/>
        <v>6.8273653902915727</v>
      </c>
      <c r="W34" s="6">
        <f t="shared" si="12"/>
        <v>5.4530616252392754</v>
      </c>
      <c r="X34" s="4">
        <f t="shared" si="13"/>
        <v>1.7032022943110097</v>
      </c>
      <c r="Y34" s="4">
        <f t="shared" si="14"/>
        <v>0.28889585947302382</v>
      </c>
      <c r="Z34" s="4">
        <f t="shared" si="15"/>
        <v>0.32277289836888334</v>
      </c>
      <c r="AA34" s="46">
        <f t="shared" si="16"/>
        <v>0.90780767534186146</v>
      </c>
      <c r="AB34" s="46">
        <f t="shared" si="17"/>
        <v>1.1235099623062794E-2</v>
      </c>
      <c r="AC34" s="46">
        <f t="shared" si="18"/>
        <v>5.0188526766028309E-3</v>
      </c>
      <c r="AD34" s="6">
        <f t="shared" si="19"/>
        <v>0.1122249104257423</v>
      </c>
      <c r="AF34" s="18">
        <f t="shared" si="20"/>
        <v>0.26954626925958336</v>
      </c>
      <c r="AG34" s="18">
        <f t="shared" si="21"/>
        <v>0.21102505834752938</v>
      </c>
      <c r="AI34" s="21">
        <f t="shared" si="22"/>
        <v>3.6034345317595964E-3</v>
      </c>
      <c r="AJ34" s="21">
        <f t="shared" si="23"/>
        <v>-8.0768148059152793E-4</v>
      </c>
      <c r="AK34" s="21">
        <f t="shared" si="24"/>
        <v>9.7181729834791061E-3</v>
      </c>
    </row>
    <row r="35" spans="1:37">
      <c r="A35" t="s">
        <v>339</v>
      </c>
      <c r="B35" s="14" t="s">
        <v>82</v>
      </c>
      <c r="C35" t="s">
        <v>476</v>
      </c>
      <c r="D35" t="s">
        <v>725</v>
      </c>
      <c r="E35" s="1">
        <v>7</v>
      </c>
      <c r="F35" s="1" t="s">
        <v>415</v>
      </c>
      <c r="G35" s="18">
        <v>3.6019999999999999</v>
      </c>
      <c r="H35" s="28">
        <v>321.7</v>
      </c>
      <c r="I35" s="28">
        <v>104.6</v>
      </c>
      <c r="J35" s="28">
        <v>91.4</v>
      </c>
      <c r="K35" s="6">
        <f t="shared" si="0"/>
        <v>168.16666666666666</v>
      </c>
      <c r="L35" s="6">
        <f t="shared" si="1"/>
        <v>108.57919408636077</v>
      </c>
      <c r="M35" s="6">
        <f t="shared" si="2"/>
        <v>108.81999999999998</v>
      </c>
      <c r="N35" s="6">
        <f t="shared" si="3"/>
        <v>108.69959704318038</v>
      </c>
      <c r="O35" s="6">
        <f t="shared" si="4"/>
        <v>108.70293927851583</v>
      </c>
      <c r="P35" s="6">
        <f t="shared" si="5"/>
        <v>108.69830671385351</v>
      </c>
      <c r="Q35" s="6">
        <f t="shared" si="6"/>
        <v>108.70062299618468</v>
      </c>
      <c r="R35" s="6">
        <f t="shared" si="7"/>
        <v>1.5470771855746925</v>
      </c>
      <c r="S35" s="6">
        <f t="shared" si="8"/>
        <v>0.23410061527928741</v>
      </c>
      <c r="T35" s="6">
        <f t="shared" si="9"/>
        <v>268.29247918319902</v>
      </c>
      <c r="U35" s="6">
        <f t="shared" si="10"/>
        <v>9.3232924436039131</v>
      </c>
      <c r="V35" s="6">
        <f t="shared" si="11"/>
        <v>6.8327904787464595</v>
      </c>
      <c r="W35" s="6">
        <f t="shared" si="12"/>
        <v>5.4934112532091719</v>
      </c>
      <c r="X35" s="4">
        <f t="shared" si="13"/>
        <v>1.6971772208311147</v>
      </c>
      <c r="Y35" s="4">
        <f t="shared" si="14"/>
        <v>0.28411563568542125</v>
      </c>
      <c r="Z35" s="4">
        <f t="shared" si="15"/>
        <v>0.32514765309294374</v>
      </c>
      <c r="AA35" s="46">
        <f t="shared" si="16"/>
        <v>0.90838037342596611</v>
      </c>
      <c r="AB35" s="46">
        <f t="shared" si="17"/>
        <v>1.1088952891273429E-2</v>
      </c>
      <c r="AC35" s="46">
        <f t="shared" si="18"/>
        <v>4.9536394535455259E-3</v>
      </c>
      <c r="AD35" s="6">
        <f t="shared" si="19"/>
        <v>0.11076670024064024</v>
      </c>
      <c r="AF35" s="18">
        <f t="shared" si="20"/>
        <v>0.26643293038340415</v>
      </c>
      <c r="AG35" s="18">
        <f t="shared" si="21"/>
        <v>0.20841787430201075</v>
      </c>
      <c r="AI35" s="21">
        <f t="shared" si="22"/>
        <v>3.5554951162507478E-3</v>
      </c>
      <c r="AJ35" s="21">
        <f t="shared" si="23"/>
        <v>-7.8666728062289602E-4</v>
      </c>
      <c r="AK35" s="21">
        <f t="shared" si="24"/>
        <v>9.5602294455066923E-3</v>
      </c>
    </row>
    <row r="36" spans="1:37">
      <c r="A36" t="s">
        <v>340</v>
      </c>
      <c r="B36" s="14" t="s">
        <v>84</v>
      </c>
      <c r="C36" t="s">
        <v>476</v>
      </c>
      <c r="D36" t="s">
        <v>725</v>
      </c>
      <c r="E36" s="1">
        <v>7</v>
      </c>
      <c r="F36" s="1" t="s">
        <v>415</v>
      </c>
      <c r="G36" s="17">
        <v>3.62</v>
      </c>
      <c r="H36" s="28">
        <v>317.7</v>
      </c>
      <c r="I36" s="28">
        <v>101.1</v>
      </c>
      <c r="J36" s="28">
        <v>98.3</v>
      </c>
      <c r="K36" s="6">
        <f t="shared" si="0"/>
        <v>171.43333333333331</v>
      </c>
      <c r="L36" s="6">
        <f t="shared" si="1"/>
        <v>104.3729531338227</v>
      </c>
      <c r="M36" s="6">
        <f t="shared" si="2"/>
        <v>104.53999999999999</v>
      </c>
      <c r="N36" s="6">
        <f t="shared" si="3"/>
        <v>104.45647656691135</v>
      </c>
      <c r="O36" s="6">
        <f t="shared" si="4"/>
        <v>104.45912959673974</v>
      </c>
      <c r="P36" s="6">
        <f t="shared" si="5"/>
        <v>104.45639640788018</v>
      </c>
      <c r="Q36" s="6">
        <f t="shared" si="6"/>
        <v>104.45776300230996</v>
      </c>
      <c r="R36" s="6">
        <f t="shared" si="7"/>
        <v>1.6411939112604359</v>
      </c>
      <c r="S36" s="6">
        <f t="shared" si="8"/>
        <v>0.24677482857276661</v>
      </c>
      <c r="T36" s="6">
        <f t="shared" si="9"/>
        <v>260.46741133005219</v>
      </c>
      <c r="U36" s="6">
        <f t="shared" si="10"/>
        <v>9.2645083386874916</v>
      </c>
      <c r="V36" s="6">
        <f t="shared" si="11"/>
        <v>6.881662183039305</v>
      </c>
      <c r="W36" s="6">
        <f t="shared" si="12"/>
        <v>5.3717204196702735</v>
      </c>
      <c r="X36" s="4">
        <f t="shared" si="13"/>
        <v>1.7246817806754293</v>
      </c>
      <c r="Y36" s="4">
        <f t="shared" si="14"/>
        <v>0.30941139439723009</v>
      </c>
      <c r="Z36" s="4">
        <f t="shared" si="15"/>
        <v>0.31822474032105758</v>
      </c>
      <c r="AA36" s="46">
        <f t="shared" si="16"/>
        <v>0.92160437556973573</v>
      </c>
      <c r="AB36" s="46">
        <f t="shared" si="17"/>
        <v>8.002402018993493E-3</v>
      </c>
      <c r="AC36" s="46">
        <f t="shared" si="18"/>
        <v>3.5759221456019693E-3</v>
      </c>
      <c r="AD36" s="6">
        <f t="shared" si="19"/>
        <v>7.9960032957019464E-2</v>
      </c>
      <c r="AF36" s="18">
        <f t="shared" si="20"/>
        <v>0.27444928278399211</v>
      </c>
      <c r="AG36" s="18">
        <f t="shared" si="21"/>
        <v>0.22449365911971536</v>
      </c>
      <c r="AI36" s="21">
        <f t="shared" si="22"/>
        <v>3.6867202387293155E-3</v>
      </c>
      <c r="AJ36" s="21">
        <f t="shared" si="23"/>
        <v>-8.7116490256512432E-4</v>
      </c>
      <c r="AK36" s="21">
        <f t="shared" si="24"/>
        <v>9.8911968348170138E-3</v>
      </c>
    </row>
    <row r="37" spans="1:37">
      <c r="A37" t="s">
        <v>341</v>
      </c>
      <c r="B37" s="14" t="s">
        <v>799</v>
      </c>
      <c r="C37" t="s">
        <v>476</v>
      </c>
      <c r="D37" t="s">
        <v>725</v>
      </c>
      <c r="E37" s="1">
        <v>7</v>
      </c>
      <c r="F37" s="1" t="s">
        <v>415</v>
      </c>
      <c r="G37" s="19">
        <v>3.7410000000000001</v>
      </c>
      <c r="H37" s="28">
        <v>310.2</v>
      </c>
      <c r="I37" s="28">
        <v>99.5</v>
      </c>
      <c r="J37" s="28">
        <v>100.4</v>
      </c>
      <c r="K37" s="6">
        <f t="shared" si="0"/>
        <v>170.33333333333334</v>
      </c>
      <c r="L37" s="6">
        <f t="shared" si="1"/>
        <v>101.59188242164687</v>
      </c>
      <c r="M37" s="6">
        <f t="shared" si="2"/>
        <v>101.66</v>
      </c>
      <c r="N37" s="6">
        <f t="shared" si="3"/>
        <v>101.62594121082344</v>
      </c>
      <c r="O37" s="6">
        <f t="shared" si="4"/>
        <v>101.62696432739854</v>
      </c>
      <c r="P37" s="6">
        <f t="shared" si="5"/>
        <v>101.62624247579501</v>
      </c>
      <c r="Q37" s="6">
        <f t="shared" si="6"/>
        <v>101.62660340159678</v>
      </c>
      <c r="R37" s="6">
        <f t="shared" si="7"/>
        <v>1.6760812377616865</v>
      </c>
      <c r="S37" s="6">
        <f t="shared" si="8"/>
        <v>0.2511713077070365</v>
      </c>
      <c r="T37" s="6">
        <f t="shared" si="9"/>
        <v>254.30292352340877</v>
      </c>
      <c r="U37" s="6">
        <f t="shared" si="10"/>
        <v>9.0416865261333434</v>
      </c>
      <c r="V37" s="6">
        <f t="shared" si="11"/>
        <v>6.7477031512199011</v>
      </c>
      <c r="W37" s="6">
        <f t="shared" si="12"/>
        <v>5.2120483559641597</v>
      </c>
      <c r="X37" s="4">
        <f t="shared" si="13"/>
        <v>1.7347664312797328</v>
      </c>
      <c r="Y37" s="4">
        <f t="shared" si="14"/>
        <v>0.32366215344938754</v>
      </c>
      <c r="Z37" s="4">
        <f t="shared" si="15"/>
        <v>0.32076079948420377</v>
      </c>
      <c r="AA37" s="46">
        <f t="shared" si="16"/>
        <v>0.94852240228789331</v>
      </c>
      <c r="AB37" s="46">
        <f t="shared" si="17"/>
        <v>3.3525108861747199E-3</v>
      </c>
      <c r="AC37" s="46">
        <f t="shared" si="18"/>
        <v>1.4987860338421431E-3</v>
      </c>
      <c r="AD37" s="6">
        <f t="shared" si="19"/>
        <v>3.3513873299246641E-2</v>
      </c>
      <c r="AF37" s="18">
        <f t="shared" si="20"/>
        <v>0.26919998863485689</v>
      </c>
      <c r="AG37" s="18">
        <f t="shared" si="21"/>
        <v>0.23653230541927914</v>
      </c>
      <c r="AI37" s="21">
        <f t="shared" si="22"/>
        <v>3.8299452092105243E-3</v>
      </c>
      <c r="AJ37" s="21">
        <f t="shared" si="23"/>
        <v>-9.3649902339195486E-4</v>
      </c>
      <c r="AK37" s="21">
        <f t="shared" si="24"/>
        <v>1.0050251256281407E-2</v>
      </c>
    </row>
    <row r="38" spans="1:37">
      <c r="A38" t="s">
        <v>342</v>
      </c>
      <c r="B38" s="14" t="s">
        <v>315</v>
      </c>
      <c r="C38" t="s">
        <v>476</v>
      </c>
      <c r="D38" t="s">
        <v>725</v>
      </c>
      <c r="E38" s="1">
        <v>7</v>
      </c>
      <c r="F38" s="1" t="s">
        <v>415</v>
      </c>
      <c r="G38" s="18">
        <v>3.605</v>
      </c>
      <c r="H38" s="28">
        <v>313.60000000000002</v>
      </c>
      <c r="I38" s="28">
        <v>99.5</v>
      </c>
      <c r="J38" s="28">
        <v>90.7</v>
      </c>
      <c r="K38" s="6">
        <f t="shared" si="0"/>
        <v>165</v>
      </c>
      <c r="L38" s="6">
        <f t="shared" si="1"/>
        <v>103.95870441548703</v>
      </c>
      <c r="M38" s="6">
        <f t="shared" si="2"/>
        <v>104.28000000000002</v>
      </c>
      <c r="N38" s="6">
        <f t="shared" si="3"/>
        <v>104.11935220774353</v>
      </c>
      <c r="O38" s="6">
        <f t="shared" si="4"/>
        <v>104.12455178358741</v>
      </c>
      <c r="P38" s="6">
        <f t="shared" si="5"/>
        <v>104.11725375069484</v>
      </c>
      <c r="Q38" s="6">
        <f t="shared" si="6"/>
        <v>104.12090276714113</v>
      </c>
      <c r="R38" s="6">
        <f t="shared" si="7"/>
        <v>1.5847198095391979</v>
      </c>
      <c r="S38" s="6">
        <f t="shared" si="8"/>
        <v>0.23931900591076133</v>
      </c>
      <c r="T38" s="6">
        <f t="shared" si="9"/>
        <v>258.07418414834632</v>
      </c>
      <c r="U38" s="6">
        <f t="shared" si="10"/>
        <v>9.1803595900983765</v>
      </c>
      <c r="V38" s="6">
        <f t="shared" si="11"/>
        <v>6.7653354843914544</v>
      </c>
      <c r="W38" s="6">
        <f t="shared" si="12"/>
        <v>5.3741909614712071</v>
      </c>
      <c r="X38" s="4">
        <f t="shared" si="13"/>
        <v>1.7082309981008221</v>
      </c>
      <c r="Y38" s="4">
        <f t="shared" si="14"/>
        <v>0.28922193877551017</v>
      </c>
      <c r="Z38" s="4">
        <f t="shared" si="15"/>
        <v>0.31728316326530609</v>
      </c>
      <c r="AA38" s="46">
        <f t="shared" si="16"/>
        <v>0.89277703005832199</v>
      </c>
      <c r="AB38" s="46">
        <f t="shared" si="17"/>
        <v>1.5453039085062237E-2</v>
      </c>
      <c r="AC38" s="46">
        <f t="shared" si="18"/>
        <v>6.9001518230179006E-3</v>
      </c>
      <c r="AD38" s="6">
        <f t="shared" si="19"/>
        <v>0.15429196287733241</v>
      </c>
      <c r="AF38" s="18">
        <f t="shared" si="20"/>
        <v>0.2774607666119222</v>
      </c>
      <c r="AG38" s="18">
        <f t="shared" si="21"/>
        <v>0.20897419792187069</v>
      </c>
      <c r="AI38" s="21">
        <f t="shared" si="22"/>
        <v>3.6642784960416184E-3</v>
      </c>
      <c r="AJ38" s="21">
        <f t="shared" si="23"/>
        <v>-8.2203823791979908E-4</v>
      </c>
      <c r="AK38" s="21">
        <f t="shared" si="24"/>
        <v>1.0050251256281407E-2</v>
      </c>
    </row>
    <row r="39" spans="1:37">
      <c r="A39" t="s">
        <v>342</v>
      </c>
      <c r="B39" s="14" t="s">
        <v>83</v>
      </c>
      <c r="C39" t="s">
        <v>476</v>
      </c>
      <c r="D39" t="s">
        <v>725</v>
      </c>
      <c r="E39" s="1">
        <v>7</v>
      </c>
      <c r="F39" s="1" t="s">
        <v>415</v>
      </c>
      <c r="G39" s="18">
        <v>3.6589999999999998</v>
      </c>
      <c r="H39" s="28">
        <v>306.10000000000002</v>
      </c>
      <c r="I39" s="28">
        <v>98.8</v>
      </c>
      <c r="J39" s="28">
        <v>88.7</v>
      </c>
      <c r="K39" s="6">
        <f t="shared" si="0"/>
        <v>161.16666666666666</v>
      </c>
      <c r="L39" s="6">
        <f t="shared" si="1"/>
        <v>102.53542104258165</v>
      </c>
      <c r="M39" s="6">
        <f t="shared" si="2"/>
        <v>102.75999999999999</v>
      </c>
      <c r="N39" s="6">
        <f t="shared" si="3"/>
        <v>102.64771052129082</v>
      </c>
      <c r="O39" s="6">
        <f t="shared" si="4"/>
        <v>102.65098421345566</v>
      </c>
      <c r="P39" s="6">
        <f t="shared" si="5"/>
        <v>102.64668970740027</v>
      </c>
      <c r="Q39" s="6">
        <f t="shared" si="6"/>
        <v>102.64883696042796</v>
      </c>
      <c r="R39" s="6">
        <f t="shared" si="7"/>
        <v>1.570095093677107</v>
      </c>
      <c r="S39" s="6">
        <f t="shared" si="8"/>
        <v>0.23731610135438125</v>
      </c>
      <c r="T39" s="6">
        <f t="shared" si="9"/>
        <v>254.01532999031329</v>
      </c>
      <c r="U39" s="6">
        <f t="shared" si="10"/>
        <v>9.025037002299868</v>
      </c>
      <c r="V39" s="6">
        <f t="shared" si="11"/>
        <v>6.6367644964077179</v>
      </c>
      <c r="W39" s="6">
        <f t="shared" si="12"/>
        <v>5.296554298228032</v>
      </c>
      <c r="X39" s="4">
        <f t="shared" si="13"/>
        <v>1.7039449600883358</v>
      </c>
      <c r="Y39" s="4">
        <f t="shared" si="14"/>
        <v>0.28977458346945439</v>
      </c>
      <c r="Z39" s="4">
        <f t="shared" si="15"/>
        <v>0.32277033649134268</v>
      </c>
      <c r="AA39" s="46">
        <f t="shared" si="16"/>
        <v>0.90892364305427764</v>
      </c>
      <c r="AB39" s="46">
        <f t="shared" si="17"/>
        <v>1.0951286644889535E-2</v>
      </c>
      <c r="AC39" s="46">
        <f t="shared" si="18"/>
        <v>4.8922086315206616E-3</v>
      </c>
      <c r="AD39" s="6">
        <f t="shared" si="19"/>
        <v>0.10939306696556247</v>
      </c>
      <c r="AF39" s="18">
        <f t="shared" si="20"/>
        <v>0.26949280747273563</v>
      </c>
      <c r="AG39" s="18">
        <f t="shared" si="21"/>
        <v>0.21168241743602859</v>
      </c>
      <c r="AI39" s="21">
        <f t="shared" si="22"/>
        <v>3.7559614471677589E-3</v>
      </c>
      <c r="AJ39" s="21">
        <f t="shared" si="23"/>
        <v>-8.4385456019194578E-4</v>
      </c>
      <c r="AK39" s="21">
        <f t="shared" si="24"/>
        <v>1.0121457489878543E-2</v>
      </c>
    </row>
    <row r="40" spans="1:37">
      <c r="A40" t="s">
        <v>463</v>
      </c>
      <c r="B40" s="14" t="s">
        <v>306</v>
      </c>
      <c r="C40" t="s">
        <v>476</v>
      </c>
      <c r="D40" t="s">
        <v>725</v>
      </c>
      <c r="E40" s="1">
        <v>7</v>
      </c>
      <c r="F40" s="1" t="s">
        <v>415</v>
      </c>
      <c r="G40" s="18">
        <v>3.7749999999999999</v>
      </c>
      <c r="H40" s="28">
        <v>281.2</v>
      </c>
      <c r="I40" s="28">
        <v>87.9</v>
      </c>
      <c r="J40" s="28">
        <v>80.400000000000006</v>
      </c>
      <c r="K40" s="6">
        <f t="shared" si="0"/>
        <v>147.33333333333334</v>
      </c>
      <c r="L40" s="6">
        <f t="shared" si="1"/>
        <v>92.506918238993705</v>
      </c>
      <c r="M40" s="6">
        <f t="shared" si="2"/>
        <v>92.9</v>
      </c>
      <c r="N40" s="6">
        <f t="shared" si="3"/>
        <v>92.703459119496856</v>
      </c>
      <c r="O40" s="6">
        <f t="shared" si="4"/>
        <v>92.71035881961015</v>
      </c>
      <c r="P40" s="6">
        <f t="shared" si="5"/>
        <v>92.699891668194212</v>
      </c>
      <c r="Q40" s="6">
        <f t="shared" si="6"/>
        <v>92.705125243902188</v>
      </c>
      <c r="R40" s="6">
        <f t="shared" si="7"/>
        <v>1.5892970416930974</v>
      </c>
      <c r="S40" s="6">
        <f t="shared" si="8"/>
        <v>0.23993961268133687</v>
      </c>
      <c r="T40" s="6">
        <f t="shared" si="9"/>
        <v>229.89338238969819</v>
      </c>
      <c r="U40" s="6">
        <f t="shared" si="10"/>
        <v>8.4718145157993909</v>
      </c>
      <c r="V40" s="6">
        <f t="shared" si="11"/>
        <v>6.2472952204729317</v>
      </c>
      <c r="W40" s="6">
        <f t="shared" si="12"/>
        <v>4.9555229505849328</v>
      </c>
      <c r="X40" s="4">
        <f t="shared" si="13"/>
        <v>1.7095702310892147</v>
      </c>
      <c r="Y40" s="4">
        <f t="shared" si="14"/>
        <v>0.28591749644381226</v>
      </c>
      <c r="Z40" s="4">
        <f t="shared" si="15"/>
        <v>0.31258890469416789</v>
      </c>
      <c r="AA40" s="46">
        <f t="shared" si="16"/>
        <v>0.8754980079681276</v>
      </c>
      <c r="AB40" s="21">
        <f t="shared" si="17"/>
        <v>2.1246073725575521E-2</v>
      </c>
      <c r="AC40" s="46">
        <f t="shared" si="18"/>
        <v>9.4814029983442891E-3</v>
      </c>
      <c r="AD40" s="6">
        <f t="shared" si="19"/>
        <v>0.21201029861227128</v>
      </c>
      <c r="AF40" s="18">
        <f t="shared" si="20"/>
        <v>0.28452890745804132</v>
      </c>
      <c r="AG40" s="18">
        <f t="shared" si="21"/>
        <v>0.20456570355751594</v>
      </c>
      <c r="AI40" s="21">
        <f t="shared" si="22"/>
        <v>4.0742009338212764E-3</v>
      </c>
      <c r="AJ40" s="21">
        <f t="shared" si="23"/>
        <v>-9.0587874745362454E-4</v>
      </c>
      <c r="AK40" s="21">
        <f t="shared" si="24"/>
        <v>1.1376564277588168E-2</v>
      </c>
    </row>
    <row r="41" spans="1:37">
      <c r="A41" t="s">
        <v>343</v>
      </c>
      <c r="B41" s="14" t="s">
        <v>309</v>
      </c>
      <c r="C41" t="s">
        <v>476</v>
      </c>
      <c r="D41" t="s">
        <v>725</v>
      </c>
      <c r="E41" s="1">
        <v>7</v>
      </c>
      <c r="F41" s="1" t="s">
        <v>415</v>
      </c>
      <c r="G41" s="18">
        <v>3.8359999999999999</v>
      </c>
      <c r="H41" s="28">
        <v>289</v>
      </c>
      <c r="I41" s="28">
        <v>85</v>
      </c>
      <c r="J41" s="28">
        <v>92</v>
      </c>
      <c r="K41" s="6">
        <f t="shared" si="0"/>
        <v>157.66666666666666</v>
      </c>
      <c r="L41" s="6">
        <f t="shared" si="1"/>
        <v>89.930182599355533</v>
      </c>
      <c r="M41" s="6">
        <f t="shared" si="2"/>
        <v>90.4</v>
      </c>
      <c r="N41" s="6">
        <f t="shared" si="3"/>
        <v>90.165091299677769</v>
      </c>
      <c r="O41" s="6">
        <f t="shared" si="4"/>
        <v>90.175987223298421</v>
      </c>
      <c r="P41" s="6">
        <f t="shared" si="5"/>
        <v>90.162088988340287</v>
      </c>
      <c r="Q41" s="6">
        <f t="shared" si="6"/>
        <v>90.169038105819354</v>
      </c>
      <c r="R41" s="6">
        <f t="shared" si="7"/>
        <v>1.7486442302003207</v>
      </c>
      <c r="S41" s="6">
        <f t="shared" si="8"/>
        <v>0.25984371361266217</v>
      </c>
      <c r="T41" s="6">
        <f t="shared" si="9"/>
        <v>227.18784692242156</v>
      </c>
      <c r="U41" s="6">
        <f t="shared" si="10"/>
        <v>8.5112755428251923</v>
      </c>
      <c r="V41" s="6">
        <f t="shared" si="11"/>
        <v>6.4110718446085677</v>
      </c>
      <c r="W41" s="6">
        <f t="shared" si="12"/>
        <v>4.8481931558954168</v>
      </c>
      <c r="X41" s="4">
        <f t="shared" si="13"/>
        <v>1.7555561977714225</v>
      </c>
      <c r="Y41" s="4">
        <f t="shared" si="14"/>
        <v>0.31833910034602075</v>
      </c>
      <c r="Z41" s="4">
        <f t="shared" si="15"/>
        <v>0.29411764705882354</v>
      </c>
      <c r="AA41" s="46">
        <f t="shared" si="16"/>
        <v>0.86294416243654826</v>
      </c>
      <c r="AB41" s="21">
        <f t="shared" si="17"/>
        <v>2.6121230217975189E-2</v>
      </c>
      <c r="AC41" s="46">
        <f t="shared" si="18"/>
        <v>1.1651360927360504E-2</v>
      </c>
      <c r="AD41" s="6">
        <f t="shared" si="19"/>
        <v>0.26053176116850008</v>
      </c>
      <c r="AF41" s="18">
        <f t="shared" si="20"/>
        <v>0.30954037284538793</v>
      </c>
      <c r="AG41" s="18">
        <f t="shared" si="21"/>
        <v>0.21980029653364813</v>
      </c>
      <c r="AI41" s="21">
        <f t="shared" si="22"/>
        <v>4.0888163896073233E-3</v>
      </c>
      <c r="AJ41" s="21">
        <f t="shared" si="23"/>
        <v>-9.8732574237237196E-4</v>
      </c>
      <c r="AK41" s="21">
        <f t="shared" si="24"/>
        <v>1.1764705882352941E-2</v>
      </c>
    </row>
    <row r="42" spans="1:37">
      <c r="A42" t="s">
        <v>343</v>
      </c>
      <c r="B42" s="14" t="s">
        <v>318</v>
      </c>
      <c r="C42" t="s">
        <v>476</v>
      </c>
      <c r="D42" t="s">
        <v>725</v>
      </c>
      <c r="E42" s="1">
        <v>7</v>
      </c>
      <c r="F42" s="1" t="s">
        <v>415</v>
      </c>
      <c r="G42" s="6">
        <v>3.843</v>
      </c>
      <c r="H42" s="28">
        <v>284</v>
      </c>
      <c r="I42" s="28">
        <v>82.9</v>
      </c>
      <c r="J42" s="28">
        <v>88.1</v>
      </c>
      <c r="K42" s="6">
        <f t="shared" si="0"/>
        <v>153.4</v>
      </c>
      <c r="L42" s="6">
        <f t="shared" si="1"/>
        <v>88.328673991080166</v>
      </c>
      <c r="M42" s="6">
        <f t="shared" si="2"/>
        <v>88.92</v>
      </c>
      <c r="N42" s="6">
        <f t="shared" si="3"/>
        <v>88.624336995540091</v>
      </c>
      <c r="O42" s="6">
        <f t="shared" si="4"/>
        <v>88.63845084512532</v>
      </c>
      <c r="P42" s="6">
        <f t="shared" si="5"/>
        <v>88.618660432587703</v>
      </c>
      <c r="Q42" s="6">
        <f t="shared" si="6"/>
        <v>88.628555638856511</v>
      </c>
      <c r="R42" s="6">
        <f t="shared" si="7"/>
        <v>1.730901524349002</v>
      </c>
      <c r="S42" s="6">
        <f t="shared" si="8"/>
        <v>0.25777949968280944</v>
      </c>
      <c r="T42" s="6">
        <f t="shared" si="9"/>
        <v>222.93974849194223</v>
      </c>
      <c r="U42" s="6">
        <f t="shared" si="10"/>
        <v>8.4062505810753301</v>
      </c>
      <c r="V42" s="6">
        <f t="shared" si="11"/>
        <v>6.3179689552901737</v>
      </c>
      <c r="W42" s="6">
        <f t="shared" si="12"/>
        <v>4.8022117647875744</v>
      </c>
      <c r="X42" s="4">
        <f t="shared" si="13"/>
        <v>1.7504956034455885</v>
      </c>
      <c r="Y42" s="4">
        <f t="shared" si="14"/>
        <v>0.31021126760563378</v>
      </c>
      <c r="Z42" s="4">
        <f t="shared" si="15"/>
        <v>0.29190140845070423</v>
      </c>
      <c r="AA42" s="46">
        <f t="shared" si="16"/>
        <v>0.846350178662583</v>
      </c>
      <c r="AB42" s="21">
        <f t="shared" si="17"/>
        <v>3.3473049135751332E-2</v>
      </c>
      <c r="AC42" s="46">
        <f t="shared" si="18"/>
        <v>1.4919717349829106E-2</v>
      </c>
      <c r="AD42" s="6">
        <f t="shared" si="19"/>
        <v>0.33361378429809507</v>
      </c>
      <c r="AF42" s="18">
        <f t="shared" si="20"/>
        <v>0.31379962661135158</v>
      </c>
      <c r="AG42" s="18">
        <f t="shared" si="21"/>
        <v>0.21286708766035184</v>
      </c>
      <c r="AI42" s="21">
        <f t="shared" si="22"/>
        <v>4.1274195763255379E-3</v>
      </c>
      <c r="AJ42" s="21">
        <f t="shared" si="23"/>
        <v>-9.7722565083117408E-4</v>
      </c>
      <c r="AK42" s="21">
        <f t="shared" si="24"/>
        <v>1.2062726176115802E-2</v>
      </c>
    </row>
    <row r="43" spans="1:37">
      <c r="A43" t="s">
        <v>344</v>
      </c>
      <c r="B43" s="14" t="s">
        <v>80</v>
      </c>
      <c r="C43" t="s">
        <v>476</v>
      </c>
      <c r="D43" t="s">
        <v>725</v>
      </c>
      <c r="E43" s="1">
        <v>7</v>
      </c>
      <c r="F43" s="1" t="s">
        <v>415</v>
      </c>
      <c r="G43" s="6">
        <v>3.85</v>
      </c>
      <c r="H43" s="28">
        <v>304</v>
      </c>
      <c r="I43" s="28">
        <v>84</v>
      </c>
      <c r="J43" s="28">
        <v>91</v>
      </c>
      <c r="K43" s="6">
        <f t="shared" si="0"/>
        <v>162</v>
      </c>
      <c r="L43" s="6">
        <f t="shared" si="1"/>
        <v>91.753846153846155</v>
      </c>
      <c r="M43" s="6">
        <f t="shared" si="2"/>
        <v>93</v>
      </c>
      <c r="N43" s="6">
        <f t="shared" si="3"/>
        <v>92.376923076923077</v>
      </c>
      <c r="O43" s="6">
        <f t="shared" si="4"/>
        <v>92.412589441113909</v>
      </c>
      <c r="P43" s="6">
        <f t="shared" si="5"/>
        <v>92.353254294701188</v>
      </c>
      <c r="Q43" s="6">
        <f t="shared" si="6"/>
        <v>92.382921867907555</v>
      </c>
      <c r="R43" s="6">
        <f t="shared" si="7"/>
        <v>1.7536847364476642</v>
      </c>
      <c r="S43" s="6">
        <f t="shared" si="8"/>
        <v>0.26042373219486892</v>
      </c>
      <c r="T43" s="6">
        <f t="shared" si="9"/>
        <v>232.8681323065874</v>
      </c>
      <c r="U43" s="6">
        <f t="shared" si="10"/>
        <v>8.6063889099860038</v>
      </c>
      <c r="V43" s="6">
        <f t="shared" si="11"/>
        <v>6.4867497314080245</v>
      </c>
      <c r="W43" s="6">
        <f t="shared" si="12"/>
        <v>4.8983676866897197</v>
      </c>
      <c r="X43" s="4">
        <f t="shared" si="13"/>
        <v>1.7569911979805128</v>
      </c>
      <c r="Y43" s="4">
        <f t="shared" si="14"/>
        <v>0.29934210526315791</v>
      </c>
      <c r="Z43" s="4">
        <f t="shared" si="15"/>
        <v>0.27631578947368424</v>
      </c>
      <c r="AA43" s="46">
        <f t="shared" si="16"/>
        <v>0.78873239436619713</v>
      </c>
      <c r="AB43" s="21">
        <f t="shared" si="17"/>
        <v>6.7907444668008132E-2</v>
      </c>
      <c r="AC43" s="46">
        <f t="shared" si="18"/>
        <v>3.0164751921691837E-2</v>
      </c>
      <c r="AD43" s="6">
        <f t="shared" si="19"/>
        <v>0.67449412940294728</v>
      </c>
      <c r="AF43" s="18">
        <f t="shared" si="20"/>
        <v>0.33925868426159517</v>
      </c>
      <c r="AG43" s="18">
        <f t="shared" si="21"/>
        <v>0.19778769648748301</v>
      </c>
      <c r="AI43" s="21">
        <f t="shared" si="22"/>
        <v>3.8157615100755425E-3</v>
      </c>
      <c r="AJ43" s="21">
        <f t="shared" si="23"/>
        <v>-8.7907417067563127E-4</v>
      </c>
      <c r="AK43" s="21">
        <f t="shared" si="24"/>
        <v>1.1904761904761904E-2</v>
      </c>
    </row>
    <row r="44" spans="1:37">
      <c r="A44" t="s">
        <v>345</v>
      </c>
      <c r="B44" s="14" t="s">
        <v>81</v>
      </c>
      <c r="C44" t="s">
        <v>476</v>
      </c>
      <c r="D44" t="s">
        <v>725</v>
      </c>
      <c r="E44" s="1">
        <v>7</v>
      </c>
      <c r="F44" s="1" t="s">
        <v>415</v>
      </c>
      <c r="G44" s="2">
        <v>3.13</v>
      </c>
      <c r="H44" s="28">
        <v>187</v>
      </c>
      <c r="I44" s="28">
        <v>63.9</v>
      </c>
      <c r="J44" s="28">
        <v>57</v>
      </c>
      <c r="K44" s="6">
        <f t="shared" si="0"/>
        <v>100.33333333333333</v>
      </c>
      <c r="L44" s="6">
        <f t="shared" si="1"/>
        <v>64.335501858736052</v>
      </c>
      <c r="M44" s="6">
        <f t="shared" si="2"/>
        <v>64.34</v>
      </c>
      <c r="N44" s="6">
        <f t="shared" si="3"/>
        <v>64.337750929368028</v>
      </c>
      <c r="O44" s="6">
        <f t="shared" si="4"/>
        <v>64.337791439564356</v>
      </c>
      <c r="P44" s="6">
        <f t="shared" si="5"/>
        <v>64.337776066064578</v>
      </c>
      <c r="Q44" s="6">
        <f t="shared" si="6"/>
        <v>64.33778375281446</v>
      </c>
      <c r="R44" s="6">
        <f t="shared" si="7"/>
        <v>1.5594784070627892</v>
      </c>
      <c r="S44" s="6">
        <f t="shared" si="8"/>
        <v>0.23584272047289745</v>
      </c>
      <c r="T44" s="6">
        <f t="shared" si="9"/>
        <v>159.0226822753157</v>
      </c>
      <c r="U44" s="6">
        <f t="shared" si="10"/>
        <v>7.7111802414018138</v>
      </c>
      <c r="V44" s="6">
        <f t="shared" si="11"/>
        <v>5.6617469090173786</v>
      </c>
      <c r="W44" s="6">
        <f t="shared" si="12"/>
        <v>4.533783407951181</v>
      </c>
      <c r="X44" s="4">
        <f t="shared" si="13"/>
        <v>1.7008267814201781</v>
      </c>
      <c r="Y44" s="4">
        <f t="shared" si="14"/>
        <v>0.30481283422459893</v>
      </c>
      <c r="Z44" s="4">
        <f t="shared" si="15"/>
        <v>0.34171122994652403</v>
      </c>
      <c r="AA44" s="46">
        <f t="shared" si="16"/>
        <v>0.98307692307692307</v>
      </c>
      <c r="AB44" s="21">
        <f t="shared" si="17"/>
        <v>3.4958468761381312E-4</v>
      </c>
      <c r="AC44" s="46">
        <f t="shared" si="18"/>
        <v>1.563335599611147E-4</v>
      </c>
      <c r="AD44" s="6">
        <f t="shared" si="19"/>
        <v>3.4957246709554214E-3</v>
      </c>
      <c r="AF44" s="18">
        <f t="shared" si="20"/>
        <v>0.24165854865886283</v>
      </c>
      <c r="AG44" s="18">
        <f t="shared" si="21"/>
        <v>0.23115220709328779</v>
      </c>
      <c r="AI44" s="21">
        <f t="shared" si="22"/>
        <v>6.2356248402760028E-3</v>
      </c>
      <c r="AJ44" s="21">
        <f t="shared" si="23"/>
        <v>-1.4566828520316893E-3</v>
      </c>
      <c r="AK44" s="21">
        <f t="shared" si="24"/>
        <v>1.5649452269170579E-2</v>
      </c>
    </row>
    <row r="45" spans="1:37">
      <c r="A45" t="s">
        <v>464</v>
      </c>
      <c r="B45" s="14" t="s">
        <v>465</v>
      </c>
      <c r="C45" t="s">
        <v>476</v>
      </c>
      <c r="D45" t="s">
        <v>725</v>
      </c>
      <c r="E45" s="1">
        <v>7</v>
      </c>
      <c r="F45" s="1" t="s">
        <v>415</v>
      </c>
      <c r="G45" s="6">
        <v>3.552</v>
      </c>
      <c r="H45" s="28">
        <v>290</v>
      </c>
      <c r="I45" s="28">
        <v>91</v>
      </c>
      <c r="J45" s="28">
        <v>109</v>
      </c>
      <c r="K45" s="6">
        <f t="shared" si="0"/>
        <v>169.33333333333334</v>
      </c>
      <c r="L45" s="6">
        <f t="shared" si="1"/>
        <v>90.799338478500545</v>
      </c>
      <c r="M45" s="6">
        <f t="shared" si="2"/>
        <v>90.8</v>
      </c>
      <c r="N45" s="6">
        <f t="shared" si="3"/>
        <v>90.799669239250278</v>
      </c>
      <c r="O45" s="6">
        <f t="shared" si="4"/>
        <v>90.799679975965205</v>
      </c>
      <c r="P45" s="6">
        <f t="shared" si="5"/>
        <v>90.799680708943285</v>
      </c>
      <c r="Q45" s="6">
        <f t="shared" si="6"/>
        <v>90.799680342454252</v>
      </c>
      <c r="R45" s="6">
        <f t="shared" si="7"/>
        <v>1.8649113455155082</v>
      </c>
      <c r="S45" s="6">
        <f t="shared" si="8"/>
        <v>0.27254579309986737</v>
      </c>
      <c r="T45" s="6">
        <f t="shared" si="9"/>
        <v>231.09347421053477</v>
      </c>
      <c r="U45" s="6">
        <f t="shared" si="10"/>
        <v>9.0419374360430176</v>
      </c>
      <c r="V45" s="6">
        <f t="shared" si="11"/>
        <v>6.9045400044226461</v>
      </c>
      <c r="W45" s="6">
        <f t="shared" si="12"/>
        <v>5.0559835782449518</v>
      </c>
      <c r="X45" s="4">
        <f t="shared" si="13"/>
        <v>1.7883636875224349</v>
      </c>
      <c r="Y45" s="4">
        <f t="shared" si="14"/>
        <v>0.37586206896551722</v>
      </c>
      <c r="Z45" s="4">
        <f t="shared" si="15"/>
        <v>0.31379310344827588</v>
      </c>
      <c r="AA45" s="46">
        <f t="shared" si="16"/>
        <v>1.0055248618784531</v>
      </c>
      <c r="AB45" s="21">
        <f t="shared" si="17"/>
        <v>3.6427660737636813E-5</v>
      </c>
      <c r="AC45" s="46">
        <f t="shared" si="18"/>
        <v>1.6290885789919998E-5</v>
      </c>
      <c r="AD45" s="6">
        <f t="shared" si="19"/>
        <v>3.6427528040299017E-4</v>
      </c>
      <c r="AF45" s="18">
        <f t="shared" si="20"/>
        <v>0.27063180587032226</v>
      </c>
      <c r="AG45" s="18">
        <f t="shared" si="21"/>
        <v>0.27414183848322371</v>
      </c>
      <c r="AI45" s="21">
        <f t="shared" si="22"/>
        <v>4.3394092313046506E-3</v>
      </c>
      <c r="AJ45" s="21">
        <f t="shared" si="23"/>
        <v>-1.1854526471483883E-3</v>
      </c>
      <c r="AK45" s="21">
        <f t="shared" si="24"/>
        <v>1.098901098901099E-2</v>
      </c>
    </row>
    <row r="46" spans="1:37">
      <c r="A46" t="s">
        <v>464</v>
      </c>
      <c r="B46" s="14" t="s">
        <v>466</v>
      </c>
      <c r="C46" t="s">
        <v>476</v>
      </c>
      <c r="D46" t="s">
        <v>725</v>
      </c>
      <c r="E46" s="1">
        <v>7</v>
      </c>
      <c r="F46" s="1" t="s">
        <v>415</v>
      </c>
      <c r="G46" s="2">
        <v>3.601</v>
      </c>
      <c r="H46" s="28">
        <v>296</v>
      </c>
      <c r="I46" s="28">
        <v>92</v>
      </c>
      <c r="J46" s="28">
        <v>112</v>
      </c>
      <c r="K46" s="6">
        <f t="shared" si="0"/>
        <v>173.33333333333334</v>
      </c>
      <c r="L46" s="6">
        <f t="shared" si="1"/>
        <v>92</v>
      </c>
      <c r="M46" s="6">
        <f t="shared" si="2"/>
        <v>92</v>
      </c>
      <c r="N46" s="6">
        <f t="shared" si="3"/>
        <v>92</v>
      </c>
      <c r="O46" s="6">
        <f>0.5*(H46-J46)+3/(5/(0.01)-4*(-3*(K46+(H46-J46))/(5*0.5*(H46-J46)*(3*K46+2*(H46-J46)))))</f>
        <v>92.005999874033193</v>
      </c>
      <c r="P46" s="6">
        <f>I46+2/(5/(0.1)-6*(-(3*(K46+2*I46))/(5*I46*(3*K46+4*I46))))</f>
        <v>92.039987407021059</v>
      </c>
      <c r="Q46" s="6">
        <f t="shared" si="6"/>
        <v>92.022993640527119</v>
      </c>
      <c r="R46" s="6">
        <f t="shared" si="7"/>
        <v>1.8840579710144929</v>
      </c>
      <c r="S46" s="6">
        <f t="shared" si="8"/>
        <v>0.27450980392156865</v>
      </c>
      <c r="T46" s="6">
        <f t="shared" si="9"/>
        <v>234.50980392156862</v>
      </c>
      <c r="U46" s="6">
        <f t="shared" si="10"/>
        <v>9.0663878727194778</v>
      </c>
      <c r="V46" s="6">
        <f t="shared" si="11"/>
        <v>6.9379231313596028</v>
      </c>
      <c r="W46" s="6">
        <f t="shared" si="12"/>
        <v>5.0545483241784472</v>
      </c>
      <c r="X46" s="4">
        <f t="shared" si="13"/>
        <v>1.7937088125857625</v>
      </c>
      <c r="Y46" s="4">
        <f t="shared" si="14"/>
        <v>0.3783783783783784</v>
      </c>
      <c r="Z46" s="4">
        <f t="shared" si="15"/>
        <v>0.3108108108108108</v>
      </c>
      <c r="AA46" s="46">
        <f t="shared" si="16"/>
        <v>1</v>
      </c>
      <c r="AB46" s="21">
        <f t="shared" si="17"/>
        <v>0</v>
      </c>
      <c r="AC46" s="46">
        <f t="shared" si="18"/>
        <v>0</v>
      </c>
      <c r="AD46" s="6">
        <f t="shared" si="19"/>
        <v>0</v>
      </c>
      <c r="AF46" s="18">
        <f t="shared" si="20"/>
        <v>0.27450980392156865</v>
      </c>
      <c r="AG46" s="18">
        <f t="shared" si="21"/>
        <v>0.27450980392156865</v>
      </c>
      <c r="AI46" s="21">
        <f t="shared" si="22"/>
        <v>4.2642140468227424E-3</v>
      </c>
      <c r="AJ46" s="21">
        <f t="shared" si="23"/>
        <v>-1.1705685618729096E-3</v>
      </c>
      <c r="AK46" s="21">
        <f t="shared" si="24"/>
        <v>1.0869565217391304E-2</v>
      </c>
    </row>
    <row r="47" spans="1:37">
      <c r="A47" t="s">
        <v>464</v>
      </c>
      <c r="B47" s="14" t="s">
        <v>470</v>
      </c>
      <c r="C47" t="s">
        <v>476</v>
      </c>
      <c r="D47" t="s">
        <v>725</v>
      </c>
      <c r="E47" s="1">
        <v>7</v>
      </c>
      <c r="F47" s="1" t="s">
        <v>415</v>
      </c>
      <c r="G47" s="2">
        <v>3.6110000000000002</v>
      </c>
      <c r="H47" s="28">
        <v>284.8</v>
      </c>
      <c r="I47" s="28">
        <v>88.4</v>
      </c>
      <c r="J47" s="28">
        <v>106.4</v>
      </c>
      <c r="K47" s="6">
        <f t="shared" si="0"/>
        <v>165.86666666666667</v>
      </c>
      <c r="L47" s="6">
        <f t="shared" si="1"/>
        <v>88.718271827182718</v>
      </c>
      <c r="M47" s="6">
        <f t="shared" si="2"/>
        <v>88.72</v>
      </c>
      <c r="N47" s="6">
        <f t="shared" si="3"/>
        <v>88.719135913591359</v>
      </c>
      <c r="O47" s="6">
        <f>0.5*(H47-J47)+3/(5/(I47-0.5*(H47-J47))-4*(-3*(K47+(H47-J47))/(5*0.5*(H47-J47)*(3*K47+2*(H47-J47)))))</f>
        <v>88.719165943781164</v>
      </c>
      <c r="P47" s="6">
        <f>I47+2/(5/(0.5*(H47-J47)-I47)-6*(-(3*(K47+2*I47))/(5*I47*(3*K47+4*I47))))</f>
        <v>88.719162812477734</v>
      </c>
      <c r="Q47" s="6">
        <f t="shared" si="6"/>
        <v>88.719164378129449</v>
      </c>
      <c r="R47" s="6">
        <f t="shared" si="7"/>
        <v>1.869570357720951</v>
      </c>
      <c r="S47" s="6">
        <f t="shared" si="8"/>
        <v>0.27302684541751088</v>
      </c>
      <c r="T47" s="6">
        <f t="shared" si="9"/>
        <v>225.8836834404932</v>
      </c>
      <c r="U47" s="6">
        <f t="shared" si="10"/>
        <v>8.8708829211543314</v>
      </c>
      <c r="V47" s="6">
        <f t="shared" si="11"/>
        <v>6.7774420718712447</v>
      </c>
      <c r="W47" s="6">
        <f t="shared" si="12"/>
        <v>4.9567259428419996</v>
      </c>
      <c r="X47" s="4">
        <f t="shared" si="13"/>
        <v>1.7896658042926015</v>
      </c>
      <c r="Y47" s="4">
        <f t="shared" si="14"/>
        <v>0.37359550561797755</v>
      </c>
      <c r="Z47" s="4">
        <f t="shared" si="15"/>
        <v>0.3103932584269663</v>
      </c>
      <c r="AA47" s="46">
        <f t="shared" si="16"/>
        <v>0.99103139013452923</v>
      </c>
      <c r="AB47" s="21">
        <f t="shared" si="17"/>
        <v>9.739666822294879E-5</v>
      </c>
      <c r="AC47" s="46">
        <f t="shared" si="18"/>
        <v>4.3556689959331307E-5</v>
      </c>
      <c r="AD47" s="6">
        <f t="shared" si="19"/>
        <v>9.7395719620376158E-4</v>
      </c>
      <c r="AF47" s="18">
        <f t="shared" si="20"/>
        <v>0.27614981921226228</v>
      </c>
      <c r="AG47" s="18">
        <f t="shared" si="21"/>
        <v>0.27042717428305929</v>
      </c>
      <c r="AI47" s="21">
        <f t="shared" si="22"/>
        <v>4.40680287802979E-3</v>
      </c>
      <c r="AJ47" s="21">
        <f t="shared" si="23"/>
        <v>-1.1985782878894929E-3</v>
      </c>
      <c r="AK47" s="21">
        <f t="shared" si="24"/>
        <v>1.1312217194570135E-2</v>
      </c>
    </row>
    <row r="48" spans="1:37">
      <c r="A48" t="s">
        <v>346</v>
      </c>
      <c r="B48" s="14" t="s">
        <v>314</v>
      </c>
      <c r="C48" t="s">
        <v>476</v>
      </c>
      <c r="D48" t="s">
        <v>725</v>
      </c>
      <c r="E48" s="1">
        <v>7</v>
      </c>
      <c r="F48" s="1" t="s">
        <v>415</v>
      </c>
      <c r="G48" s="1">
        <v>3.6059999999999999</v>
      </c>
      <c r="H48" s="28">
        <v>328.5</v>
      </c>
      <c r="I48" s="28">
        <v>113.7</v>
      </c>
      <c r="J48" s="30">
        <v>96</v>
      </c>
      <c r="K48" s="6">
        <f t="shared" si="0"/>
        <v>173.5</v>
      </c>
      <c r="L48" s="6">
        <f t="shared" si="1"/>
        <v>114.70645665191357</v>
      </c>
      <c r="M48" s="6">
        <f t="shared" si="2"/>
        <v>114.72</v>
      </c>
      <c r="N48" s="6">
        <f t="shared" si="3"/>
        <v>114.71322832595678</v>
      </c>
      <c r="O48" s="6">
        <f>0.5*(H48-J48)+3/(5/(I48-0.5*(H48-J48))-4*(-3*(K48+(H48-J48))/(5*0.5*(H48-J48)*(3*K48+2*(H48-J48)))))</f>
        <v>114.71333443110505</v>
      </c>
      <c r="P48" s="6">
        <f>I48+2/(5/(0.5*(H48-J48)-I48)-6*(-(3*(K48+2*I48))/(5*I48*(3*K48+4*I48))))</f>
        <v>114.71327430645901</v>
      </c>
      <c r="Q48" s="6">
        <f t="shared" si="6"/>
        <v>114.71330436878203</v>
      </c>
      <c r="R48" s="6">
        <f t="shared" si="7"/>
        <v>1.5124672414152713</v>
      </c>
      <c r="S48" s="6">
        <f t="shared" si="8"/>
        <v>0.22911483134189656</v>
      </c>
      <c r="T48" s="6">
        <f t="shared" si="9"/>
        <v>281.9914605730857</v>
      </c>
      <c r="U48" s="6">
        <f t="shared" si="10"/>
        <v>9.5147223852894438</v>
      </c>
      <c r="V48" s="6">
        <f t="shared" si="11"/>
        <v>6.9364439031160616</v>
      </c>
      <c r="W48" s="6">
        <f t="shared" si="12"/>
        <v>5.640192021202739</v>
      </c>
      <c r="X48" s="4">
        <f t="shared" si="13"/>
        <v>1.686950080692551</v>
      </c>
      <c r="Y48" s="4">
        <f t="shared" si="14"/>
        <v>0.29223744292237441</v>
      </c>
      <c r="Z48" s="4">
        <f t="shared" si="15"/>
        <v>0.34611872146118722</v>
      </c>
      <c r="AA48" s="46">
        <f t="shared" si="16"/>
        <v>0.97806451612903234</v>
      </c>
      <c r="AB48" s="46">
        <f t="shared" si="17"/>
        <v>5.9034811473335225E-4</v>
      </c>
      <c r="AC48" s="46">
        <f t="shared" si="18"/>
        <v>2.6399611833191714E-4</v>
      </c>
      <c r="AD48" s="6">
        <f t="shared" si="19"/>
        <v>5.9031326570053444E-3</v>
      </c>
      <c r="AF48" s="18">
        <f t="shared" si="20"/>
        <v>0.23664431042450795</v>
      </c>
      <c r="AG48" s="18">
        <f t="shared" si="21"/>
        <v>0.2230811147617876</v>
      </c>
      <c r="AI48" s="21">
        <f t="shared" si="22"/>
        <v>3.5077933748566825E-3</v>
      </c>
      <c r="AJ48" s="21">
        <f t="shared" si="23"/>
        <v>-7.9328189396052188E-4</v>
      </c>
      <c r="AK48" s="21">
        <f t="shared" si="24"/>
        <v>8.7950747581354433E-3</v>
      </c>
    </row>
    <row r="49" spans="1:37">
      <c r="A49" t="s">
        <v>254</v>
      </c>
      <c r="B49" t="s">
        <v>29</v>
      </c>
      <c r="C49" t="s">
        <v>476</v>
      </c>
      <c r="D49" t="s">
        <v>725</v>
      </c>
      <c r="E49" s="1">
        <v>7</v>
      </c>
      <c r="F49" s="1">
        <v>4</v>
      </c>
      <c r="G49" s="20">
        <v>4.835</v>
      </c>
      <c r="H49" s="28">
        <v>251</v>
      </c>
      <c r="I49" s="28">
        <v>89</v>
      </c>
      <c r="J49" s="28">
        <v>92</v>
      </c>
      <c r="K49" s="6">
        <f t="shared" si="0"/>
        <v>145</v>
      </c>
      <c r="L49" s="6">
        <f t="shared" si="1"/>
        <v>84.939975990396164</v>
      </c>
      <c r="M49" s="6">
        <f t="shared" si="2"/>
        <v>85.2</v>
      </c>
      <c r="N49" s="6">
        <f t="shared" si="3"/>
        <v>85.06998799519809</v>
      </c>
      <c r="O49" s="6">
        <f>0.5*(H49-J49)+3/(5/(I49-0.5*(H49-J49))-4*(-3*(K49+(H49-J49))/(5*0.5*(H49-J49)*(3*K49+2*(H49-J49)))))</f>
        <v>85.070994260547067</v>
      </c>
      <c r="P49" s="6">
        <f>I49+2/(5/(0.5*(H49-J49)-I49)-6*(-(3*(K49+2*I49))/(5*I49*(3*K49+4*I49))))</f>
        <v>85.076881428392099</v>
      </c>
      <c r="Q49" s="6">
        <f t="shared" si="6"/>
        <v>85.073937844469583</v>
      </c>
      <c r="R49" s="6">
        <f t="shared" si="7"/>
        <v>1.7044789051596523</v>
      </c>
      <c r="S49" s="6">
        <f t="shared" si="8"/>
        <v>0.25463882758415329</v>
      </c>
      <c r="T49" s="6">
        <f t="shared" si="9"/>
        <v>213.46422000178666</v>
      </c>
      <c r="U49" s="6">
        <f t="shared" si="10"/>
        <v>7.3108927056212014</v>
      </c>
      <c r="V49" s="6">
        <f t="shared" si="11"/>
        <v>5.4762814699726752</v>
      </c>
      <c r="W49" s="6">
        <f t="shared" si="12"/>
        <v>4.1945941473585275</v>
      </c>
      <c r="X49" s="4">
        <f t="shared" si="13"/>
        <v>1.7429320808605784</v>
      </c>
      <c r="Y49" s="4">
        <f t="shared" si="14"/>
        <v>0.36653386454183268</v>
      </c>
      <c r="Z49" s="4">
        <f t="shared" si="15"/>
        <v>0.35458167330677293</v>
      </c>
      <c r="AA49" s="46">
        <f t="shared" si="16"/>
        <v>1.1194968553459119</v>
      </c>
      <c r="AB49" s="46">
        <f t="shared" si="17"/>
        <v>1.5306338774644601E-2</v>
      </c>
      <c r="AC49" s="46">
        <f t="shared" si="18"/>
        <v>6.8347466320289518E-3</v>
      </c>
      <c r="AD49" s="6">
        <f t="shared" si="19"/>
        <v>0.15282946179474985</v>
      </c>
      <c r="AF49" s="18">
        <f t="shared" si="20"/>
        <v>0.2150944722117302</v>
      </c>
      <c r="AG49" s="18">
        <f t="shared" si="21"/>
        <v>0.28769445640048136</v>
      </c>
      <c r="AI49" s="21">
        <f t="shared" si="22"/>
        <v>4.9591556423046338E-3</v>
      </c>
      <c r="AJ49" s="21">
        <f t="shared" si="23"/>
        <v>-1.3301525337959951E-3</v>
      </c>
      <c r="AK49" s="21">
        <f t="shared" si="24"/>
        <v>1.1235955056179775E-2</v>
      </c>
    </row>
    <row r="50" spans="1:37">
      <c r="A50" t="s">
        <v>253</v>
      </c>
      <c r="B50" t="s">
        <v>252</v>
      </c>
      <c r="C50" t="s">
        <v>476</v>
      </c>
      <c r="D50" t="s">
        <v>725</v>
      </c>
      <c r="E50" s="1">
        <v>7</v>
      </c>
      <c r="F50" s="1">
        <v>4</v>
      </c>
      <c r="G50" s="1">
        <v>4.8140000000000001</v>
      </c>
      <c r="H50" s="28">
        <v>236.9</v>
      </c>
      <c r="I50" s="28">
        <v>72.099999999999994</v>
      </c>
      <c r="J50" s="28">
        <v>82.3</v>
      </c>
      <c r="K50" s="6">
        <f t="shared" si="0"/>
        <v>133.83333333333334</v>
      </c>
      <c r="L50" s="6">
        <f t="shared" si="1"/>
        <v>74.093725073118847</v>
      </c>
      <c r="M50" s="6">
        <f t="shared" si="2"/>
        <v>74.179999999999993</v>
      </c>
      <c r="N50" s="6">
        <f t="shared" si="3"/>
        <v>74.13686253655942</v>
      </c>
      <c r="O50" s="6">
        <f>0.5*(H50-J50)+3/(5/(I50-0.5*(H50-J50))-4*(-3*(K50+(H50-J50))/(5*0.5*(H50-J50)*(3*K50+2*(H50-J50)))))</f>
        <v>74.138570690407946</v>
      </c>
      <c r="P50" s="6">
        <f>I50+2/(5/(0.5*(H50-J50)-I50)-6*(-(3*(K50+2*I50))/(5*I50*(3*K50+4*I50))))</f>
        <v>74.137363666196961</v>
      </c>
      <c r="Q50" s="6">
        <f t="shared" si="6"/>
        <v>74.137967178302461</v>
      </c>
      <c r="R50" s="6">
        <f t="shared" si="7"/>
        <v>1.8052198158147785</v>
      </c>
      <c r="S50" s="6">
        <f t="shared" si="8"/>
        <v>0.26619706636742979</v>
      </c>
      <c r="T50" s="6">
        <f t="shared" si="9"/>
        <v>187.74375570695389</v>
      </c>
      <c r="U50" s="6">
        <f t="shared" si="10"/>
        <v>6.9523047707116996</v>
      </c>
      <c r="V50" s="6">
        <f t="shared" si="11"/>
        <v>5.2726519519916311</v>
      </c>
      <c r="W50" s="6">
        <f t="shared" si="12"/>
        <v>3.9243167893933624</v>
      </c>
      <c r="X50" s="4">
        <f t="shared" si="13"/>
        <v>1.7715962150411453</v>
      </c>
      <c r="Y50" s="4">
        <f t="shared" si="14"/>
        <v>0.34740396791895312</v>
      </c>
      <c r="Z50" s="4">
        <f t="shared" si="15"/>
        <v>0.30434782608695649</v>
      </c>
      <c r="AA50" s="46">
        <f t="shared" si="16"/>
        <v>0.93272962483829214</v>
      </c>
      <c r="AB50" s="46">
        <f t="shared" si="17"/>
        <v>5.8220130514428092E-3</v>
      </c>
      <c r="AC50" s="46">
        <f t="shared" si="18"/>
        <v>2.6021686976094639E-3</v>
      </c>
      <c r="AD50" s="6">
        <f t="shared" si="19"/>
        <v>5.8186254401176245E-2</v>
      </c>
      <c r="AF50" s="18">
        <f t="shared" si="20"/>
        <v>0.29003517300947462</v>
      </c>
      <c r="AG50" s="18">
        <f t="shared" si="21"/>
        <v>0.24664459797940158</v>
      </c>
      <c r="AI50" s="21">
        <f t="shared" si="22"/>
        <v>5.1424235443090988E-3</v>
      </c>
      <c r="AJ50" s="21">
        <f t="shared" si="23"/>
        <v>-1.3258817597012495E-3</v>
      </c>
      <c r="AK50" s="21">
        <f t="shared" si="24"/>
        <v>1.3869625520110958E-2</v>
      </c>
    </row>
    <row r="51" spans="1:37">
      <c r="B51" s="14"/>
      <c r="H51" s="28"/>
      <c r="I51" s="28"/>
      <c r="J51" s="30"/>
    </row>
    <row r="52" spans="1:37" ht="14.7">
      <c r="A52" s="14" t="s">
        <v>116</v>
      </c>
      <c r="B52" t="s">
        <v>500</v>
      </c>
      <c r="C52" t="s">
        <v>476</v>
      </c>
      <c r="D52" t="s">
        <v>726</v>
      </c>
      <c r="E52" s="1">
        <v>7</v>
      </c>
      <c r="F52" s="1" t="s">
        <v>422</v>
      </c>
      <c r="G52" s="1">
        <v>3.5590000000000002</v>
      </c>
      <c r="H52" s="28">
        <v>327</v>
      </c>
      <c r="I52" s="28">
        <v>129</v>
      </c>
      <c r="J52" s="28">
        <v>113</v>
      </c>
      <c r="K52" s="6">
        <f t="shared" ref="K52:K57" si="25">(H52+2*J52)/3</f>
        <v>184.33333333333334</v>
      </c>
      <c r="L52" s="6">
        <f t="shared" ref="L52:L57" si="26">(5*(H52-J52)*I52)/(4*I52 + 3*(H52-J52))</f>
        <v>119.19689119170984</v>
      </c>
      <c r="M52" s="6">
        <f t="shared" ref="M52:M57" si="27">(H52-J52+3*I52)/5</f>
        <v>120.2</v>
      </c>
      <c r="N52" s="6">
        <f t="shared" ref="N52:N57" si="28">0.5*(M52+L52)</f>
        <v>119.69844559585492</v>
      </c>
      <c r="O52" s="6">
        <f t="shared" ref="O52:O57" si="29">0.5*(H52-J52)+3/(5/(I52-0.5*(H52-J52))-4*(-3*(K52+(H52-J52))/(5*0.5*(H52-J52)*(3*K52+2*(H52-J52)))))</f>
        <v>119.6914101786699</v>
      </c>
      <c r="P52" s="6">
        <f t="shared" ref="P52:P57" si="30">I52+2/(5/(0.5*(H52-J52)-I52)-6*(-(3*(K52+2*I52))/(5*I52*(3*K52+4*I52))))</f>
        <v>119.72895074840459</v>
      </c>
      <c r="Q52" s="6">
        <f t="shared" ref="Q52:Q57" si="31">(O52+P52)/2</f>
        <v>119.71018046353724</v>
      </c>
      <c r="R52" s="6">
        <f t="shared" ref="R52:R57" si="32">K52/N52</f>
        <v>1.5399810115806274</v>
      </c>
      <c r="S52" s="6">
        <f t="shared" ref="S52:S57" si="33">(3*K52-2*N52)/(2*(3*K52+N52))</f>
        <v>0.23309337999919896</v>
      </c>
      <c r="T52" s="6">
        <f t="shared" ref="T52:T57" si="34">9*N52*K52/(N52+3*K52)</f>
        <v>295.198721720886</v>
      </c>
      <c r="U52" s="6">
        <f t="shared" ref="U52:U57" si="35">SQRT((K52+4/3*N52)/G52)</f>
        <v>9.8304145363407969</v>
      </c>
      <c r="V52" s="6">
        <f t="shared" ref="V52:V57" si="36">SQRT(K52/G52)</f>
        <v>7.1967753177547307</v>
      </c>
      <c r="W52" s="6">
        <f t="shared" ref="W52:W57" si="37">SQRT(N52/G52)</f>
        <v>5.7993625715713399</v>
      </c>
      <c r="X52" s="4">
        <f t="shared" ref="X52:X57" si="38">SQRT((K52/N52) +4/3)</f>
        <v>1.6950853503331214</v>
      </c>
      <c r="Y52" s="4">
        <f t="shared" ref="Y52:Y57" si="39">J52/H52</f>
        <v>0.34556574923547401</v>
      </c>
      <c r="Z52" s="4">
        <f t="shared" ref="Z52:Z57" si="40">I52/H52</f>
        <v>0.39449541284403672</v>
      </c>
      <c r="AA52" s="46">
        <f t="shared" ref="AA52:AA57" si="41">2*I52/(H52-J52)</f>
        <v>1.205607476635514</v>
      </c>
      <c r="AB52" s="46">
        <f t="shared" ref="AB52:AB57" si="42">5*M52/L52 +1 -6</f>
        <v>4.2077809171919611E-2</v>
      </c>
      <c r="AC52" s="46">
        <f t="shared" ref="AC52:AC57" si="43">SQRT(5)*LN(M52/L52)</f>
        <v>1.8739028734256601E-2</v>
      </c>
      <c r="AD52" s="6">
        <f t="shared" ref="AD52:AD57" si="44">100*(M52-L52)/(M52+L52)</f>
        <v>0.41901496853059456</v>
      </c>
      <c r="AF52" s="18">
        <f t="shared" ref="AF52:AF57" si="45">-(2*H52*I52-(H52-J52)*(H52+2*J52))/(2*H52*I52+(H52-J52)*(H52+2*J52))</f>
        <v>0.16761055311087869</v>
      </c>
      <c r="AG52" s="18">
        <f t="shared" ref="AG52:AG57" si="46">(4*J52*I52)/(2*H52*I52+(H52-J52)*(H52+2*J52))</f>
        <v>0.28764528286994101</v>
      </c>
      <c r="AI52" s="21">
        <f t="shared" ref="AI52:AI57" si="47">(H52+J52)/((H52-J52)*(H52+2*J52))</f>
        <v>3.7180375521792771E-3</v>
      </c>
      <c r="AJ52" s="21">
        <f t="shared" ref="AJ52:AJ57" si="48">-J52/((H52-J52)*(H52+2*J52))</f>
        <v>-9.5485964408240521E-4</v>
      </c>
      <c r="AK52" s="21">
        <f t="shared" ref="AK52:AK57" si="49">1/I52</f>
        <v>7.7519379844961239E-3</v>
      </c>
    </row>
    <row r="53" spans="1:37" ht="14.7">
      <c r="A53" s="14" t="s">
        <v>116</v>
      </c>
      <c r="B53" t="s">
        <v>499</v>
      </c>
      <c r="C53" t="s">
        <v>476</v>
      </c>
      <c r="D53" t="s">
        <v>726</v>
      </c>
      <c r="E53" s="1">
        <v>7</v>
      </c>
      <c r="F53" s="1" t="s">
        <v>422</v>
      </c>
      <c r="G53" s="1">
        <v>3.7010000000000001</v>
      </c>
      <c r="H53" s="28">
        <v>329</v>
      </c>
      <c r="I53" s="28">
        <v>130</v>
      </c>
      <c r="J53" s="28">
        <v>118</v>
      </c>
      <c r="K53" s="6">
        <f t="shared" si="25"/>
        <v>188.33333333333334</v>
      </c>
      <c r="L53" s="6">
        <f t="shared" si="26"/>
        <v>118.95056374674762</v>
      </c>
      <c r="M53" s="6">
        <f t="shared" si="27"/>
        <v>120.2</v>
      </c>
      <c r="N53" s="6">
        <f t="shared" si="28"/>
        <v>119.57528187337381</v>
      </c>
      <c r="O53" s="6">
        <f t="shared" si="29"/>
        <v>119.56564422071247</v>
      </c>
      <c r="P53" s="6">
        <f t="shared" si="30"/>
        <v>119.617879938171</v>
      </c>
      <c r="Q53" s="6">
        <f t="shared" si="31"/>
        <v>119.59176207944174</v>
      </c>
      <c r="R53" s="6">
        <f t="shared" si="32"/>
        <v>1.5750189368800485</v>
      </c>
      <c r="S53" s="6">
        <f t="shared" si="33"/>
        <v>0.23799386632946304</v>
      </c>
      <c r="T53" s="6">
        <f t="shared" si="34"/>
        <v>296.06693104770682</v>
      </c>
      <c r="U53" s="6">
        <f t="shared" si="35"/>
        <v>9.6935904820046179</v>
      </c>
      <c r="V53" s="6">
        <f t="shared" si="36"/>
        <v>7.1335228055821736</v>
      </c>
      <c r="W53" s="6">
        <f t="shared" si="37"/>
        <v>5.6840928573772587</v>
      </c>
      <c r="X53" s="4">
        <f t="shared" si="38"/>
        <v>1.7053891843838407</v>
      </c>
      <c r="Y53" s="4">
        <f t="shared" si="39"/>
        <v>0.35866261398176291</v>
      </c>
      <c r="Z53" s="4">
        <f t="shared" si="40"/>
        <v>0.39513677811550152</v>
      </c>
      <c r="AA53" s="46">
        <f t="shared" si="41"/>
        <v>1.2322274881516588</v>
      </c>
      <c r="AB53" s="46">
        <f t="shared" si="42"/>
        <v>5.2519139628143918E-2</v>
      </c>
      <c r="AC53" s="46">
        <f t="shared" si="43"/>
        <v>2.3364777165898843E-2</v>
      </c>
      <c r="AD53" s="6">
        <f t="shared" si="44"/>
        <v>0.52244754671600713</v>
      </c>
      <c r="AF53" s="18">
        <f t="shared" si="45"/>
        <v>0.16446484823325438</v>
      </c>
      <c r="AG53" s="18">
        <f t="shared" si="46"/>
        <v>0.29967522160630999</v>
      </c>
      <c r="AI53" s="21">
        <f t="shared" si="47"/>
        <v>3.7495281634022564E-3</v>
      </c>
      <c r="AJ53" s="21">
        <f t="shared" si="48"/>
        <v>-9.8980832948873882E-4</v>
      </c>
      <c r="AK53" s="21">
        <f t="shared" si="49"/>
        <v>7.6923076923076927E-3</v>
      </c>
    </row>
    <row r="54" spans="1:37" ht="14.7">
      <c r="A54" s="14" t="s">
        <v>116</v>
      </c>
      <c r="B54" t="s">
        <v>809</v>
      </c>
      <c r="C54" t="s">
        <v>476</v>
      </c>
      <c r="D54" t="s">
        <v>726</v>
      </c>
      <c r="E54" s="1">
        <v>7</v>
      </c>
      <c r="F54" s="1" t="s">
        <v>422</v>
      </c>
      <c r="G54" s="1">
        <v>3.4329999999999998</v>
      </c>
      <c r="H54" s="28">
        <v>290.60000000000002</v>
      </c>
      <c r="I54" s="28">
        <v>118.4</v>
      </c>
      <c r="J54" s="30">
        <v>104</v>
      </c>
      <c r="K54" s="6">
        <f t="shared" si="25"/>
        <v>166.20000000000002</v>
      </c>
      <c r="L54" s="6">
        <f t="shared" si="26"/>
        <v>106.89684536481518</v>
      </c>
      <c r="M54" s="6">
        <f t="shared" si="27"/>
        <v>108.36000000000001</v>
      </c>
      <c r="N54" s="6">
        <f t="shared" si="28"/>
        <v>107.6284226824076</v>
      </c>
      <c r="O54" s="6">
        <f t="shared" si="29"/>
        <v>107.61209205322565</v>
      </c>
      <c r="P54" s="6">
        <f t="shared" si="30"/>
        <v>107.68185331806224</v>
      </c>
      <c r="Q54" s="6">
        <f t="shared" si="31"/>
        <v>107.64697268564395</v>
      </c>
      <c r="R54" s="6">
        <f t="shared" si="32"/>
        <v>1.5442017624882114</v>
      </c>
      <c r="S54" s="6">
        <f t="shared" si="33"/>
        <v>0.23369339347490747</v>
      </c>
      <c r="T54" s="6">
        <f t="shared" si="34"/>
        <v>265.5609480268223</v>
      </c>
      <c r="U54" s="6">
        <f t="shared" si="35"/>
        <v>9.4981035649328636</v>
      </c>
      <c r="V54" s="6">
        <f t="shared" si="36"/>
        <v>6.9579068138218227</v>
      </c>
      <c r="W54" s="6">
        <f t="shared" si="37"/>
        <v>5.5992078078306449</v>
      </c>
      <c r="X54" s="4">
        <f t="shared" si="38"/>
        <v>1.696329890033641</v>
      </c>
      <c r="Y54" s="4">
        <f t="shared" si="39"/>
        <v>0.35788024776324845</v>
      </c>
      <c r="Z54" s="4">
        <f t="shared" si="40"/>
        <v>0.40743289745354438</v>
      </c>
      <c r="AA54" s="46">
        <f t="shared" si="41"/>
        <v>1.2690246516613075</v>
      </c>
      <c r="AB54" s="46">
        <f t="shared" si="42"/>
        <v>6.843769010167744E-2</v>
      </c>
      <c r="AC54" s="46">
        <f t="shared" si="43"/>
        <v>3.0398695186204184E-2</v>
      </c>
      <c r="AD54" s="6">
        <f t="shared" si="44"/>
        <v>0.67972501998953638</v>
      </c>
      <c r="AF54" s="18">
        <f t="shared" si="45"/>
        <v>0.14967102214579617</v>
      </c>
      <c r="AG54" s="18">
        <f t="shared" si="46"/>
        <v>0.30431594527473227</v>
      </c>
      <c r="AI54" s="21">
        <f t="shared" si="47"/>
        <v>4.2412431120105211E-3</v>
      </c>
      <c r="AJ54" s="21">
        <f t="shared" si="48"/>
        <v>-1.1178136939916223E-3</v>
      </c>
      <c r="AK54" s="21">
        <f t="shared" si="49"/>
        <v>8.4459459459459447E-3</v>
      </c>
    </row>
    <row r="55" spans="1:37" ht="14.7">
      <c r="A55" s="14" t="s">
        <v>116</v>
      </c>
      <c r="B55" t="s">
        <v>501</v>
      </c>
      <c r="C55" t="s">
        <v>476</v>
      </c>
      <c r="D55" t="s">
        <v>726</v>
      </c>
      <c r="E55" s="1">
        <v>7</v>
      </c>
      <c r="F55" s="1" t="s">
        <v>422</v>
      </c>
      <c r="G55" s="1">
        <v>3.4689999999999999</v>
      </c>
      <c r="H55" s="28">
        <v>281</v>
      </c>
      <c r="I55" s="28">
        <v>117</v>
      </c>
      <c r="J55" s="28">
        <v>92</v>
      </c>
      <c r="K55" s="6">
        <f t="shared" si="25"/>
        <v>155</v>
      </c>
      <c r="L55" s="6">
        <f t="shared" si="26"/>
        <v>106.82608695652173</v>
      </c>
      <c r="M55" s="6">
        <f t="shared" si="27"/>
        <v>108</v>
      </c>
      <c r="N55" s="6">
        <f t="shared" si="28"/>
        <v>107.41304347826087</v>
      </c>
      <c r="O55" s="6">
        <f t="shared" si="29"/>
        <v>107.39846507561283</v>
      </c>
      <c r="P55" s="6">
        <f t="shared" si="30"/>
        <v>107.44860352792944</v>
      </c>
      <c r="Q55" s="6">
        <f t="shared" si="31"/>
        <v>107.42353430177113</v>
      </c>
      <c r="R55" s="6">
        <f t="shared" si="32"/>
        <v>1.4430277271807326</v>
      </c>
      <c r="S55" s="6">
        <f t="shared" si="33"/>
        <v>0.21852569214993733</v>
      </c>
      <c r="T55" s="6">
        <f t="shared" si="34"/>
        <v>261.7711063005583</v>
      </c>
      <c r="U55" s="6">
        <f t="shared" si="35"/>
        <v>9.2718059460602102</v>
      </c>
      <c r="V55" s="6">
        <f t="shared" si="36"/>
        <v>6.6844195259545343</v>
      </c>
      <c r="W55" s="6">
        <f t="shared" si="37"/>
        <v>5.5645027474902395</v>
      </c>
      <c r="X55" s="4">
        <f t="shared" si="38"/>
        <v>1.6662415972823585</v>
      </c>
      <c r="Y55" s="4">
        <f t="shared" si="39"/>
        <v>0.32740213523131673</v>
      </c>
      <c r="Z55" s="4">
        <f t="shared" si="40"/>
        <v>0.41637010676156583</v>
      </c>
      <c r="AA55" s="46">
        <f t="shared" si="41"/>
        <v>1.2380952380952381</v>
      </c>
      <c r="AB55" s="46">
        <f t="shared" si="42"/>
        <v>5.494505494505475E-2</v>
      </c>
      <c r="AC55" s="46">
        <f t="shared" si="43"/>
        <v>2.443814464086716E-2</v>
      </c>
      <c r="AD55" s="6">
        <f t="shared" si="44"/>
        <v>0.54644808743169593</v>
      </c>
      <c r="AF55" s="18">
        <f t="shared" si="45"/>
        <v>0.14404545720813075</v>
      </c>
      <c r="AG55" s="18">
        <f t="shared" si="46"/>
        <v>0.28024134497100345</v>
      </c>
      <c r="AI55" s="21">
        <f t="shared" si="47"/>
        <v>4.2441827388063945E-3</v>
      </c>
      <c r="AJ55" s="21">
        <f t="shared" si="48"/>
        <v>-1.0468225521988962E-3</v>
      </c>
      <c r="AK55" s="21">
        <f t="shared" si="49"/>
        <v>8.5470085470085479E-3</v>
      </c>
    </row>
    <row r="56" spans="1:37" ht="14.7">
      <c r="A56" s="14" t="s">
        <v>116</v>
      </c>
      <c r="B56" t="s">
        <v>810</v>
      </c>
      <c r="C56" t="s">
        <v>476</v>
      </c>
      <c r="D56" t="s">
        <v>726</v>
      </c>
      <c r="E56" s="1">
        <v>7</v>
      </c>
      <c r="F56" s="1" t="s">
        <v>422</v>
      </c>
      <c r="G56" s="1">
        <v>3.6509999999999998</v>
      </c>
      <c r="H56" s="28">
        <v>298</v>
      </c>
      <c r="I56" s="28">
        <v>112</v>
      </c>
      <c r="J56" s="28">
        <v>115</v>
      </c>
      <c r="K56" s="6">
        <f t="shared" si="25"/>
        <v>176</v>
      </c>
      <c r="L56" s="6">
        <f t="shared" si="26"/>
        <v>102.78836509528585</v>
      </c>
      <c r="M56" s="6">
        <f t="shared" si="27"/>
        <v>103.8</v>
      </c>
      <c r="N56" s="6">
        <f t="shared" si="28"/>
        <v>103.29418254764292</v>
      </c>
      <c r="O56" s="6">
        <f t="shared" si="29"/>
        <v>103.29081594627014</v>
      </c>
      <c r="P56" s="6">
        <f t="shared" si="30"/>
        <v>103.33182732477178</v>
      </c>
      <c r="Q56" s="6">
        <f t="shared" si="31"/>
        <v>103.31132163552095</v>
      </c>
      <c r="R56" s="6">
        <f t="shared" si="32"/>
        <v>1.7038713668005707</v>
      </c>
      <c r="S56" s="6">
        <f t="shared" si="33"/>
        <v>0.25456565559310984</v>
      </c>
      <c r="T56" s="6">
        <f t="shared" si="34"/>
        <v>259.178667693676</v>
      </c>
      <c r="U56" s="6">
        <f t="shared" si="35"/>
        <v>9.2697718796758934</v>
      </c>
      <c r="V56" s="6">
        <f t="shared" si="36"/>
        <v>6.943051992233559</v>
      </c>
      <c r="W56" s="6">
        <f t="shared" si="37"/>
        <v>5.3190247979097327</v>
      </c>
      <c r="X56" s="4">
        <f t="shared" si="38"/>
        <v>1.742757785848023</v>
      </c>
      <c r="Y56" s="4">
        <f t="shared" si="39"/>
        <v>0.38590604026845637</v>
      </c>
      <c r="Z56" s="4">
        <f t="shared" si="40"/>
        <v>0.37583892617449666</v>
      </c>
      <c r="AA56" s="46">
        <f t="shared" si="41"/>
        <v>1.2240437158469946</v>
      </c>
      <c r="AB56" s="46">
        <f t="shared" si="42"/>
        <v>4.920960187353618E-2</v>
      </c>
      <c r="AC56" s="46">
        <f t="shared" si="43"/>
        <v>2.1899611777369866E-2</v>
      </c>
      <c r="AD56" s="6">
        <f t="shared" si="44"/>
        <v>0.48968629198819641</v>
      </c>
      <c r="AF56" s="18">
        <f t="shared" si="45"/>
        <v>0.18284203310155714</v>
      </c>
      <c r="AG56" s="18">
        <f t="shared" si="46"/>
        <v>0.31534619527960045</v>
      </c>
      <c r="AI56" s="21">
        <f t="shared" si="47"/>
        <v>4.2743003808577576E-3</v>
      </c>
      <c r="AJ56" s="21">
        <f t="shared" si="48"/>
        <v>-1.190180493459182E-3</v>
      </c>
      <c r="AK56" s="21">
        <f t="shared" si="49"/>
        <v>8.9285714285714281E-3</v>
      </c>
    </row>
    <row r="57" spans="1:37" ht="17.7">
      <c r="A57" s="14" t="s">
        <v>116</v>
      </c>
      <c r="B57" t="s">
        <v>811</v>
      </c>
      <c r="C57" t="s">
        <v>476</v>
      </c>
      <c r="D57" t="s">
        <v>726</v>
      </c>
      <c r="E57" s="1">
        <v>7</v>
      </c>
      <c r="F57" s="1" t="s">
        <v>422</v>
      </c>
      <c r="G57" s="1">
        <v>3.649</v>
      </c>
      <c r="H57" s="28">
        <v>299.7</v>
      </c>
      <c r="I57" s="28">
        <v>115.3</v>
      </c>
      <c r="J57" s="28">
        <v>112.7</v>
      </c>
      <c r="K57" s="6">
        <f t="shared" si="25"/>
        <v>175.03333333333333</v>
      </c>
      <c r="L57" s="6">
        <f t="shared" si="26"/>
        <v>105.4641948738016</v>
      </c>
      <c r="M57" s="6">
        <f t="shared" si="27"/>
        <v>106.58</v>
      </c>
      <c r="N57" s="6">
        <f t="shared" si="28"/>
        <v>106.02209743690079</v>
      </c>
      <c r="O57" s="6">
        <f t="shared" si="29"/>
        <v>106.01598368126575</v>
      </c>
      <c r="P57" s="6">
        <f t="shared" si="30"/>
        <v>106.06284274300589</v>
      </c>
      <c r="Q57" s="6">
        <f t="shared" si="31"/>
        <v>106.03941321213583</v>
      </c>
      <c r="R57" s="6">
        <f t="shared" si="32"/>
        <v>1.6509137016224817</v>
      </c>
      <c r="S57" s="6">
        <f t="shared" si="33"/>
        <v>0.24801524649316969</v>
      </c>
      <c r="T57" s="6">
        <f t="shared" si="34"/>
        <v>264.63438813287314</v>
      </c>
      <c r="U57" s="6">
        <f t="shared" si="35"/>
        <v>9.3116930106183027</v>
      </c>
      <c r="V57" s="6">
        <f t="shared" si="36"/>
        <v>6.9258558803079886</v>
      </c>
      <c r="W57" s="6">
        <f t="shared" si="37"/>
        <v>5.3902792401600808</v>
      </c>
      <c r="X57" s="4">
        <f t="shared" si="38"/>
        <v>1.727497332836093</v>
      </c>
      <c r="Y57" s="4">
        <f t="shared" si="39"/>
        <v>0.37604270937604273</v>
      </c>
      <c r="Z57" s="4">
        <f t="shared" si="40"/>
        <v>0.38471805138471804</v>
      </c>
      <c r="AA57" s="46">
        <f t="shared" si="41"/>
        <v>1.2331550802139037</v>
      </c>
      <c r="AB57" s="46">
        <f t="shared" si="42"/>
        <v>5.289971290889639E-2</v>
      </c>
      <c r="AC57" s="46">
        <f t="shared" si="43"/>
        <v>2.3533199225192175E-2</v>
      </c>
      <c r="AD57" s="6">
        <f t="shared" si="44"/>
        <v>0.526213474913788</v>
      </c>
      <c r="AF57" s="18">
        <f t="shared" si="45"/>
        <v>0.17383200406061955</v>
      </c>
      <c r="AG57" s="18">
        <f t="shared" si="46"/>
        <v>0.31067445159282009</v>
      </c>
      <c r="AI57" s="21">
        <f t="shared" si="47"/>
        <v>4.1998621092799232E-3</v>
      </c>
      <c r="AJ57" s="21">
        <f t="shared" si="48"/>
        <v>-1.1477314736077773E-3</v>
      </c>
      <c r="AK57" s="21">
        <f t="shared" si="49"/>
        <v>8.6730268863833473E-3</v>
      </c>
    </row>
    <row r="58" spans="1:37">
      <c r="A58" s="14" t="s">
        <v>49</v>
      </c>
      <c r="B58" t="s">
        <v>49</v>
      </c>
      <c r="C58" t="s">
        <v>476</v>
      </c>
      <c r="D58" t="s">
        <v>726</v>
      </c>
      <c r="E58" s="1">
        <v>7</v>
      </c>
      <c r="F58" s="1">
        <v>9</v>
      </c>
      <c r="G58" s="6">
        <v>5.351</v>
      </c>
      <c r="H58" s="28">
        <v>366</v>
      </c>
      <c r="I58" s="28">
        <v>106</v>
      </c>
      <c r="J58" s="28">
        <v>155</v>
      </c>
      <c r="K58" s="6">
        <f>(H58+2*J58)/3</f>
        <v>225.33333333333334</v>
      </c>
      <c r="L58" s="6">
        <f>(5*(H58-J58)*I58)/(4*I58 + 3*(H58-J58))</f>
        <v>105.79943235572375</v>
      </c>
      <c r="M58" s="6">
        <f>(H58-J58+3*I58)/5</f>
        <v>105.8</v>
      </c>
      <c r="N58" s="6">
        <f>0.5*(M58+L58)</f>
        <v>105.79971617786188</v>
      </c>
      <c r="O58" s="6">
        <f>0.5*(H58-J58)+3/(5/(I58-0.5*(H58-J58))-4*(-3*(K58+(H58-J58))/(5*0.5*(H58-J58)*(3*K58+2*(H58-J58)))))</f>
        <v>105.79972904095193</v>
      </c>
      <c r="P58" s="6">
        <f>I58+2/(5/(0.5*(H58-J58)-I58)-6*(-(3*(K58+2*I58))/(5*I58*(3*K58+4*I58))))</f>
        <v>105.79972958341006</v>
      </c>
      <c r="Q58" s="6">
        <f>(O58+P58)/2</f>
        <v>105.799729312181</v>
      </c>
      <c r="R58" s="6">
        <f>K58/N58</f>
        <v>2.1298103763768257</v>
      </c>
      <c r="S58" s="6">
        <f>(3*K58-2*N58)/(2*(3*K58+N58))</f>
        <v>0.29700737799873006</v>
      </c>
      <c r="T58" s="6">
        <f>9*N58*K58/(N58+3*K58)</f>
        <v>274.44602494571694</v>
      </c>
      <c r="U58" s="6">
        <f>SQRT((K58+4/3*N58)/G58)</f>
        <v>8.2748481473332482</v>
      </c>
      <c r="V58" s="6">
        <f>SQRT(K58/G58)</f>
        <v>6.489261047233275</v>
      </c>
      <c r="W58" s="6">
        <f>SQRT(N58/G58)</f>
        <v>4.4465663372667734</v>
      </c>
      <c r="X58" s="4">
        <f>SQRT((K58/N58) +4/3)</f>
        <v>1.8609523663195033</v>
      </c>
      <c r="Y58" s="4">
        <f>J58/H58</f>
        <v>0.42349726775956287</v>
      </c>
      <c r="Z58" s="4">
        <f>I58/H58</f>
        <v>0.2896174863387978</v>
      </c>
      <c r="AA58" s="46">
        <f>2*I58/(H58-J58)</f>
        <v>1.0047393364928909</v>
      </c>
      <c r="AB58" s="46">
        <f>5*M58/L58 +1 -6</f>
        <v>2.6826432978133141E-5</v>
      </c>
      <c r="AC58" s="46">
        <f>SQRT(5)*LN(M58/L58)</f>
        <v>1.1997113362741893E-5</v>
      </c>
      <c r="AD58" s="6">
        <f>100*(M58-L58)/(M58+L58)</f>
        <v>2.6826361012666976E-4</v>
      </c>
      <c r="AF58" s="18">
        <f>-(2*H58*I58-(H58-J58)*(H58+2*J58))/(2*H58*I58+(H58-J58)*(H58+2*J58))</f>
        <v>0.29534845705359902</v>
      </c>
      <c r="AG58" s="18">
        <f>(4*J58*I58)/(2*H58*I58+(H58-J58)*(H58+2*J58))</f>
        <v>0.2984180031603611</v>
      </c>
      <c r="AI58" s="21">
        <f>(H58+J58)/((H58-J58)*(H58+2*J58))</f>
        <v>3.6526543088701308E-3</v>
      </c>
      <c r="AJ58" s="21">
        <f>-J58/((H58-J58)*(H58+2*J58))</f>
        <v>-1.0866821840208644E-3</v>
      </c>
      <c r="AK58" s="21">
        <f>1/I58</f>
        <v>9.433962264150943E-3</v>
      </c>
    </row>
    <row r="59" spans="1:37">
      <c r="A59" s="14" t="s">
        <v>115</v>
      </c>
      <c r="B59" t="s">
        <v>115</v>
      </c>
      <c r="C59" t="s">
        <v>476</v>
      </c>
      <c r="D59" t="s">
        <v>726</v>
      </c>
      <c r="E59" s="1">
        <v>7</v>
      </c>
      <c r="F59" s="1">
        <v>9</v>
      </c>
      <c r="G59" s="1">
        <v>4.3890000000000002</v>
      </c>
      <c r="H59" s="28">
        <v>300</v>
      </c>
      <c r="I59" s="28">
        <v>126</v>
      </c>
      <c r="J59" s="28">
        <v>118</v>
      </c>
      <c r="K59" s="6">
        <f t="shared" ref="K59" si="50">(H59+2*J59)/3</f>
        <v>178.66666666666666</v>
      </c>
      <c r="L59" s="6">
        <f t="shared" ref="L59" si="51">(5*(H59-J59)*I59)/(4*I59 + 3*(H59-J59))</f>
        <v>109.2</v>
      </c>
      <c r="M59" s="6">
        <f t="shared" ref="M59" si="52">(H59-J59+3*I59)/5</f>
        <v>112</v>
      </c>
      <c r="N59" s="6">
        <f t="shared" ref="N59" si="53">0.5*(M59+L59)</f>
        <v>110.6</v>
      </c>
      <c r="O59" s="6">
        <f t="shared" ref="O59" si="54">0.5*(H59-J59)+3/(5/(I59-0.5*(H59-J59))-4*(-3*(K59+(H59-J59))/(5*0.5*(H59-J59)*(3*K59+2*(H59-J59)))))</f>
        <v>110.55338384159928</v>
      </c>
      <c r="P59" s="6">
        <f t="shared" ref="P59" si="55">I59+2/(5/(0.5*(H59-J59)-I59)-6*(-(3*(K59+2*I59))/(5*I59*(3*K59+4*I59))))</f>
        <v>110.7358121330724</v>
      </c>
      <c r="Q59" s="6">
        <f t="shared" ref="Q59" si="56">(O59+P59)/2</f>
        <v>110.64459798733584</v>
      </c>
      <c r="R59" s="6">
        <f t="shared" ref="R59" si="57">K59/N59</f>
        <v>1.6154309825195901</v>
      </c>
      <c r="S59" s="6">
        <f t="shared" ref="S59" si="58">(3*K59-2*N59)/(2*(3*K59+N59))</f>
        <v>0.24342715743891122</v>
      </c>
      <c r="T59" s="6">
        <f t="shared" ref="T59" si="59">9*N59*K59/(N59+3*K59)</f>
        <v>275.04608722548716</v>
      </c>
      <c r="U59" s="6">
        <f t="shared" ref="U59" si="60">SQRT((K59+4/3*N59)/G59)</f>
        <v>8.6201496257395362</v>
      </c>
      <c r="V59" s="6">
        <f t="shared" ref="V59" si="61">SQRT(K59/G59)</f>
        <v>6.380268817339469</v>
      </c>
      <c r="W59" s="6">
        <f t="shared" ref="W59" si="62">SQRT(N59/G59)</f>
        <v>5.0198966166114722</v>
      </c>
      <c r="X59" s="4">
        <f t="shared" ref="X59" si="63">SQRT((K59/N59) +4/3)</f>
        <v>1.7171966444915163</v>
      </c>
      <c r="Y59" s="4">
        <f t="shared" ref="Y59" si="64">J59/H59</f>
        <v>0.39333333333333331</v>
      </c>
      <c r="Z59" s="4">
        <f t="shared" ref="Z59" si="65">I59/H59</f>
        <v>0.42</v>
      </c>
      <c r="AA59" s="46">
        <f t="shared" ref="AA59" si="66">2*I59/(H59-J59)</f>
        <v>1.3846153846153846</v>
      </c>
      <c r="AB59" s="46">
        <f t="shared" ref="AB59" si="67">5*M59/L59 +1 -6</f>
        <v>0.12820512820512775</v>
      </c>
      <c r="AC59" s="46">
        <f t="shared" ref="AC59" si="68">SQRT(5)*LN(M59/L59)</f>
        <v>5.6612339694158895E-2</v>
      </c>
      <c r="AD59" s="6">
        <f t="shared" ref="AD59" si="69">100*(M59-L59)/(M59+L59)</f>
        <v>1.2658227848101253</v>
      </c>
      <c r="AF59" s="18">
        <f t="shared" ref="AF59" si="70">-(2*H59*I59-(H59-J59)*(H59+2*J59))/(2*H59*I59+(H59-J59)*(H59+2*J59))</f>
        <v>0.12677878395860284</v>
      </c>
      <c r="AG59" s="18">
        <f t="shared" ref="AG59" si="71">(4*J59*I59)/(2*H59*I59+(H59-J59)*(H59+2*J59))</f>
        <v>0.34346701164294957</v>
      </c>
      <c r="AI59" s="21">
        <f t="shared" ref="AI59" si="72">(H59+J59)/((H59-J59)*(H59+2*J59))</f>
        <v>4.2848942102673444E-3</v>
      </c>
      <c r="AJ59" s="21">
        <f t="shared" ref="AJ59" si="73">-J59/((H59-J59)*(H59+2*J59))</f>
        <v>-1.2096112842381499E-3</v>
      </c>
      <c r="AK59" s="21">
        <f t="shared" ref="AK59" si="74">1/I59</f>
        <v>7.9365079365079361E-3</v>
      </c>
    </row>
    <row r="60" spans="1:37">
      <c r="A60" s="14"/>
      <c r="H60" s="28"/>
      <c r="I60" s="28"/>
      <c r="J60" s="28"/>
    </row>
    <row r="61" spans="1:37">
      <c r="A61" t="s">
        <v>149</v>
      </c>
      <c r="B61" t="s">
        <v>5</v>
      </c>
      <c r="C61" t="s">
        <v>476</v>
      </c>
      <c r="D61" t="s">
        <v>727</v>
      </c>
      <c r="E61" s="1">
        <v>7</v>
      </c>
      <c r="F61" s="1" t="s">
        <v>423</v>
      </c>
      <c r="G61" s="6">
        <v>2.93</v>
      </c>
      <c r="H61" s="30">
        <v>105</v>
      </c>
      <c r="I61" s="30">
        <v>27</v>
      </c>
      <c r="J61" s="28">
        <v>25.7</v>
      </c>
      <c r="K61" s="6">
        <f>(H61+2*J61)/3</f>
        <v>52.133333333333333</v>
      </c>
      <c r="L61" s="6">
        <f>(5*(H61-J61)*I61)/(4*I61 + 3*(H61-J61))</f>
        <v>30.949696444058979</v>
      </c>
      <c r="M61" s="6">
        <f>(H61-J61+3*I61)/5</f>
        <v>32.06</v>
      </c>
      <c r="N61" s="6">
        <f>0.5*(M61+L61)</f>
        <v>31.504848222029491</v>
      </c>
      <c r="O61" s="6">
        <f>0.5*(H61-J61)+3/(5/(I61-0.5*(H61-J61))-4*(-3*(K61+(H61-J61))/(5*0.5*(H61-J61)*(3*K61+2*(H61-J61)))))</f>
        <v>31.541913962320645</v>
      </c>
      <c r="P61" s="6">
        <f>I61+2/(5/(0.5*(H61-J61)-I61)-6*(-(3*(K61+2*I61))/(5*I61*(3*K61+4*I61))))</f>
        <v>31.456541307254721</v>
      </c>
      <c r="Q61" s="6">
        <f>(O61+P61)/2</f>
        <v>31.499227634787683</v>
      </c>
      <c r="R61" s="6">
        <f>K61/N61</f>
        <v>1.6547717661080352</v>
      </c>
      <c r="S61" s="6">
        <f>(3*K61-2*N61)/(2*(3*K61+N61))</f>
        <v>0.24850424148074793</v>
      </c>
      <c r="T61" s="6">
        <f>9*N61*K61/(N61+3*K61)</f>
        <v>78.667873264822035</v>
      </c>
      <c r="U61" s="6">
        <f>SQRT((K61+4/3*N61)/G61)</f>
        <v>5.6682999007013564</v>
      </c>
      <c r="V61" s="6">
        <f>SQRT(K61/G61)</f>
        <v>4.2181686227731454</v>
      </c>
      <c r="W61" s="6">
        <f>SQRT(N61/G61)</f>
        <v>3.2791016949169682</v>
      </c>
      <c r="X61" s="4">
        <f>SQRT((K61/N61) +4/3)</f>
        <v>1.7286136350964516</v>
      </c>
      <c r="Y61" s="4">
        <f>J61/H61</f>
        <v>0.24476190476190476</v>
      </c>
      <c r="Z61" s="4">
        <f>I61/H61</f>
        <v>0.25714285714285712</v>
      </c>
      <c r="AA61" s="46">
        <f>2*I61/(H61-J61)</f>
        <v>0.68095838587641866</v>
      </c>
      <c r="AB61" s="46">
        <f>5*M61/L61 +1 -6</f>
        <v>0.17937228527392435</v>
      </c>
      <c r="AC61" s="46">
        <f>SQRT(5)*LN(M61/L61)</f>
        <v>7.8812353649256275E-2</v>
      </c>
      <c r="AD61" s="6">
        <f>100*(M61-L61)/(M61+L61)</f>
        <v>1.7621153863624281</v>
      </c>
      <c r="AF61" s="18">
        <f>-(2*H61*I61-(H61-J61)*(H61+2*J61))/(2*H61*I61+(H61-J61)*(H61+2*J61))</f>
        <v>0.37252801490882292</v>
      </c>
      <c r="AG61" s="18">
        <f>(4*J61*I61)/(2*H61*I61+(H61-J61)*(H61+2*J61))</f>
        <v>0.15358123825565001</v>
      </c>
      <c r="AI61" s="21">
        <f>(H61+J61)/((H61-J61)*(H61+2*J61))</f>
        <v>1.0538180950322997E-2</v>
      </c>
      <c r="AJ61" s="21">
        <f>-J61/((H61-J61)*(H61+2*J61))</f>
        <v>-2.0721595288699392E-3</v>
      </c>
      <c r="AK61" s="21">
        <f>1/I61</f>
        <v>3.7037037037037035E-2</v>
      </c>
    </row>
    <row r="62" spans="1:37">
      <c r="A62" t="s">
        <v>150</v>
      </c>
      <c r="B62" t="s">
        <v>812</v>
      </c>
      <c r="C62" t="s">
        <v>476</v>
      </c>
      <c r="D62" t="s">
        <v>201</v>
      </c>
      <c r="E62" s="1">
        <v>7</v>
      </c>
      <c r="F62" s="1" t="s">
        <v>423</v>
      </c>
      <c r="G62" s="1">
        <v>2.2389999999999999</v>
      </c>
      <c r="H62" s="28">
        <v>112.5</v>
      </c>
      <c r="I62" s="28">
        <v>27.9</v>
      </c>
      <c r="J62" s="28">
        <v>33.4</v>
      </c>
      <c r="K62" s="6">
        <f>(H62+2*J62)/3</f>
        <v>59.766666666666673</v>
      </c>
      <c r="L62" s="6">
        <f>(5*(H62-J62)*I62)/(4*I62 + 3*(H62-J62))</f>
        <v>31.62639724849527</v>
      </c>
      <c r="M62" s="6">
        <f>(H62-J62+3*I62)/5</f>
        <v>32.559999999999995</v>
      </c>
      <c r="N62" s="6">
        <f>0.5*(M62+L62)</f>
        <v>32.093198624247634</v>
      </c>
      <c r="O62" s="6">
        <f>0.5*(H62-J62)+3/(5/(I62-0.5*(H62-J62))-4*(-3*(K62+(H62-J62))/(5*0.5*(H62-J62)*(3*K62+2*(H62-J62)))))</f>
        <v>32.12823006707206</v>
      </c>
      <c r="P62" s="6">
        <f>I62+2/(5/(0.5*(H62-J62)-I62)-6*(-(3*(K62+2*I62))/(5*I62*(3*K62+4*I62))))</f>
        <v>32.062802546374193</v>
      </c>
      <c r="Q62" s="6">
        <f>(O62+P62)/2</f>
        <v>32.095516306723127</v>
      </c>
      <c r="R62" s="6">
        <f>K62/N62</f>
        <v>1.8622845097624727</v>
      </c>
      <c r="S62" s="6">
        <f>(3*K62-2*N62)/(2*(3*K62+N62))</f>
        <v>0.27227366703533279</v>
      </c>
      <c r="T62" s="6">
        <f>9*N62*K62/(N62+3*K62)</f>
        <v>81.662663001129673</v>
      </c>
      <c r="U62" s="6">
        <f>SQRT((K62+4/3*N62)/G62)</f>
        <v>6.7679458286444349</v>
      </c>
      <c r="V62" s="6">
        <f>SQRT(K62/G62)</f>
        <v>5.16657181738542</v>
      </c>
      <c r="W62" s="6">
        <f>SQRT(N62/G62)</f>
        <v>3.7859899361261187</v>
      </c>
      <c r="X62" s="4">
        <f>SQRT((K62/N62) +4/3)</f>
        <v>1.7876291122869437</v>
      </c>
      <c r="Y62" s="4">
        <f>J62/H62</f>
        <v>0.29688888888888887</v>
      </c>
      <c r="Z62" s="4">
        <f>I62/H62</f>
        <v>0.248</v>
      </c>
      <c r="AA62" s="46">
        <f>2*I62/(H62-J62)</f>
        <v>0.70543615676359039</v>
      </c>
      <c r="AB62" s="46">
        <f>5*M62/L62 +1 -6</f>
        <v>0.14759865693351237</v>
      </c>
      <c r="AC62" s="46">
        <f>SQRT(5)*LN(M62/L62)</f>
        <v>6.5052613750518337E-2</v>
      </c>
      <c r="AD62" s="6">
        <f>100*(M62-L62)/(M62+L62)</f>
        <v>1.4545180778573956</v>
      </c>
      <c r="AF62" s="18">
        <f>-(2*H62*I62-(H62-J62)*(H62+2*J62))/(2*H62*I62+(H62-J62)*(H62+2*J62))</f>
        <v>0.38636753529914036</v>
      </c>
      <c r="AG62" s="18">
        <f>(4*J62*I62)/(2*H62*I62+(H62-J62)*(H62+2*J62))</f>
        <v>0.18218066063118857</v>
      </c>
      <c r="AI62" s="21">
        <f>(H62+J62)/((H62-J62)*(H62+2*J62))</f>
        <v>1.0287231634753216E-2</v>
      </c>
      <c r="AJ62" s="21">
        <f>-J62/((H62-J62)*(H62+2*J62))</f>
        <v>-2.3549933968523471E-3</v>
      </c>
      <c r="AK62" s="21">
        <f>1/I62</f>
        <v>3.5842293906810041E-2</v>
      </c>
    </row>
    <row r="63" spans="1:37">
      <c r="H63" s="28"/>
      <c r="I63" s="28"/>
      <c r="J63" s="28"/>
    </row>
    <row r="64" spans="1:37">
      <c r="A64" t="s">
        <v>432</v>
      </c>
      <c r="B64" t="s">
        <v>400</v>
      </c>
      <c r="C64" t="s">
        <v>476</v>
      </c>
      <c r="D64" s="22" t="s">
        <v>740</v>
      </c>
      <c r="E64" s="1">
        <v>7</v>
      </c>
      <c r="F64" s="1" t="s">
        <v>415</v>
      </c>
      <c r="G64" s="17">
        <v>6.8</v>
      </c>
      <c r="H64" s="28">
        <v>136</v>
      </c>
      <c r="I64" s="28">
        <v>51.8</v>
      </c>
      <c r="J64" s="28">
        <v>23</v>
      </c>
      <c r="K64" s="6">
        <f>(H64+2*J64)/3</f>
        <v>60.666666666666664</v>
      </c>
      <c r="L64" s="6">
        <f>(5*(H64-J64)*I64)/(4*I64 + 3*(H64-J64))</f>
        <v>53.582936653240566</v>
      </c>
      <c r="M64" s="6">
        <f>(H64-J64+3*I64)/5</f>
        <v>53.679999999999993</v>
      </c>
      <c r="N64" s="6">
        <f>0.5*(M64+L64)</f>
        <v>53.631468326620279</v>
      </c>
      <c r="O64" s="6">
        <f>0.5*(H64-J64)+3/(5/(I64-0.5*(H64-J64))-4*(-3*(K64+(H64-J64))/(5*0.5*(H64-J64)*(3*K64+2*(H64-J64)))))</f>
        <v>53.631242572883707</v>
      </c>
      <c r="P64" s="6">
        <f>I64+2/(5/(0.5*(H64-J64)-I64)-6*(-(3*(K64+2*I64))/(5*I64*(3*K64+4*I64))))</f>
        <v>53.629554485581842</v>
      </c>
      <c r="Q64" s="6">
        <f>(O64+P64)/2</f>
        <v>53.630398529232778</v>
      </c>
      <c r="R64" s="6">
        <f>K64/N64</f>
        <v>1.1311766871121525</v>
      </c>
      <c r="S64" s="6">
        <f>(3*K64-2*N64)/(2*(3*K64+N64))</f>
        <v>0.15858888432330004</v>
      </c>
      <c r="T64" s="6">
        <f>9*N64*K64/(N64+3*K64)</f>
        <v>124.27364610631878</v>
      </c>
      <c r="U64" s="6">
        <f>SQRT((K64+4/3*N64)/G64)</f>
        <v>4.408802877101814</v>
      </c>
      <c r="V64" s="6">
        <f>SQRT(K64/G64)</f>
        <v>2.9868995007283021</v>
      </c>
      <c r="W64" s="6">
        <f>SQRT(N64/G64)</f>
        <v>2.8083768686320734</v>
      </c>
      <c r="X64" s="4">
        <f>SQRT((K64/N64) +4/3)</f>
        <v>1.5698757977768452</v>
      </c>
      <c r="Y64" s="4">
        <f>J64/H64</f>
        <v>0.16911764705882354</v>
      </c>
      <c r="Z64" s="4">
        <f>I64/H64</f>
        <v>0.38088235294117645</v>
      </c>
      <c r="AA64" s="46">
        <f>2*I64/(H64-J64)</f>
        <v>0.91681415929203536</v>
      </c>
      <c r="AB64" s="46">
        <f>5*M64/L64 +1 -6</f>
        <v>9.0573000307516693E-3</v>
      </c>
      <c r="AC64" s="46">
        <f>SQRT(5)*LN(M64/L64)</f>
        <v>4.0468834341438461E-3</v>
      </c>
      <c r="AD64" s="6">
        <f>100*(M64-L64)/(M64+L64)</f>
        <v>9.0491039857703195E-2</v>
      </c>
      <c r="AF64" s="18">
        <f>-(2*H64*I64-(H64-J64)*(H64+2*J64))/(2*H64*I64+(H64-J64)*(H64+2*J64))</f>
        <v>0.18687888826048321</v>
      </c>
      <c r="AG64" s="18">
        <f>(4*J64*I64)/(2*H64*I64+(H64-J64)*(H64+2*J64))</f>
        <v>0.13751312919124181</v>
      </c>
      <c r="AI64" s="21">
        <f>(H64+J64)/((H64-J64)*(H64+2*J64))</f>
        <v>7.7312068462510944E-3</v>
      </c>
      <c r="AJ64" s="21">
        <f>-J64/((H64-J64)*(H64+2*J64))</f>
        <v>-1.1183506758727997E-3</v>
      </c>
      <c r="AK64" s="21">
        <f>1/I64</f>
        <v>1.9305019305019305E-2</v>
      </c>
    </row>
    <row r="65" spans="1:37">
      <c r="A65" t="s">
        <v>398</v>
      </c>
      <c r="B65" t="s">
        <v>399</v>
      </c>
      <c r="C65" t="s">
        <v>476</v>
      </c>
      <c r="D65" s="22" t="s">
        <v>740</v>
      </c>
      <c r="E65" s="1">
        <v>7</v>
      </c>
      <c r="F65" s="1">
        <v>9</v>
      </c>
      <c r="G65" s="17">
        <v>7.0949999999999998</v>
      </c>
      <c r="H65" s="28">
        <v>116</v>
      </c>
      <c r="I65" s="28">
        <v>43.6</v>
      </c>
      <c r="J65" s="28">
        <v>27</v>
      </c>
      <c r="K65" s="6">
        <f>(H65+2*J65)/3</f>
        <v>56.666666666666664</v>
      </c>
      <c r="L65" s="6">
        <f>(5*(H65-J65)*I65)/(4*I65 + 3*(H65-J65))</f>
        <v>43.9555958314454</v>
      </c>
      <c r="M65" s="6">
        <f>(H65-J65+3*I65)/5</f>
        <v>43.96</v>
      </c>
      <c r="N65" s="6">
        <f>0.5*(M65+L65)</f>
        <v>43.957797915722701</v>
      </c>
      <c r="O65" s="6">
        <f>0.5*(H65-J65)+3/(5/(I65-0.5*(H65-J65))-4*(-3*(K65+(H65-J65))/(5*0.5*(H65-J65)*(3*K65+2*(H65-J65)))))</f>
        <v>43.957796734658309</v>
      </c>
      <c r="P65" s="6">
        <f>I65+2/(5/(0.5*(H65-J65)-I65)-6*(-(3*(K65+2*I65))/(5*I65*(3*K65+4*I65))))</f>
        <v>43.95777873649579</v>
      </c>
      <c r="Q65" s="6">
        <f>(O65+P65)/2</f>
        <v>43.95778773557705</v>
      </c>
      <c r="R65" s="6">
        <f>K65/N65</f>
        <v>1.2891152276396969</v>
      </c>
      <c r="S65" s="6">
        <f>(3*K65-2*N65)/(2*(3*K65+N65))</f>
        <v>0.19182381985649194</v>
      </c>
      <c r="T65" s="6">
        <f>9*N65*K65/(N65+3*K65)</f>
        <v>104.77990124879275</v>
      </c>
      <c r="U65" s="6">
        <f>SQRT((K65+4/3*N65)/G65)</f>
        <v>4.030837157107932</v>
      </c>
      <c r="V65" s="6">
        <f>SQRT(K65/G65)</f>
        <v>2.8261007052381415</v>
      </c>
      <c r="W65" s="6">
        <f>SQRT(N65/G65)</f>
        <v>2.4890966721344561</v>
      </c>
      <c r="X65" s="4">
        <f>SQRT((K65/N65) +4/3)</f>
        <v>1.6193975919992687</v>
      </c>
      <c r="Y65" s="4">
        <f>J65/H65</f>
        <v>0.23275862068965517</v>
      </c>
      <c r="Z65" s="4">
        <f>I65/H65</f>
        <v>0.37586206896551727</v>
      </c>
      <c r="AA65" s="46">
        <f>2*I65/(H65-J65)</f>
        <v>0.97977528089887644</v>
      </c>
      <c r="AB65" s="46">
        <f>5*M65/L65 +1 -6</f>
        <v>5.0097928048664642E-4</v>
      </c>
      <c r="AC65" s="46">
        <f>SQRT(5)*LN(M65/L65)</f>
        <v>2.2403352186957319E-4</v>
      </c>
      <c r="AD65" s="6">
        <f>100*(M65-L65)/(M65+L65)</f>
        <v>5.0095418372007473E-3</v>
      </c>
      <c r="AF65" s="18">
        <f>-(2*H65*I65-(H65-J65)*(H65+2*J65))/(2*H65*I65+(H65-J65)*(H65+2*J65))</f>
        <v>0.19864370256524008</v>
      </c>
      <c r="AG65" s="18">
        <f>(4*J65*I65)/(2*H65*I65+(H65-J65)*(H65+2*J65))</f>
        <v>0.18652258647188377</v>
      </c>
      <c r="AI65" s="21">
        <f>(H65+J65)/((H65-J65)*(H65+2*J65))</f>
        <v>9.4514210178453396E-3</v>
      </c>
      <c r="AJ65" s="21">
        <f>-J65/((H65-J65)*(H65+2*J65))</f>
        <v>-1.784534038334435E-3</v>
      </c>
      <c r="AK65" s="21">
        <f>1/I65</f>
        <v>2.2935779816513759E-2</v>
      </c>
    </row>
    <row r="66" spans="1:37">
      <c r="D66" s="22"/>
      <c r="G66" s="17"/>
      <c r="H66" s="28"/>
      <c r="I66" s="28"/>
      <c r="J66" s="28"/>
    </row>
    <row r="67" spans="1:37">
      <c r="A67" s="11" t="s">
        <v>441</v>
      </c>
      <c r="H67" s="28"/>
      <c r="I67" s="28"/>
      <c r="J67" s="28"/>
    </row>
    <row r="68" spans="1:37">
      <c r="A68" t="s">
        <v>103</v>
      </c>
      <c r="B68" t="s">
        <v>33</v>
      </c>
      <c r="C68" t="s">
        <v>456</v>
      </c>
      <c r="D68" t="s">
        <v>725</v>
      </c>
      <c r="E68" s="1">
        <v>7</v>
      </c>
      <c r="F68" s="1">
        <v>4</v>
      </c>
      <c r="G68" s="1">
        <v>4.55</v>
      </c>
      <c r="H68" s="28">
        <v>330.6</v>
      </c>
      <c r="I68" s="28">
        <v>114.1</v>
      </c>
      <c r="J68" s="28">
        <v>111.2</v>
      </c>
      <c r="K68" s="6">
        <f t="shared" ref="K68:K88" si="75">(H68+2*J68)/3</f>
        <v>184.33333333333334</v>
      </c>
      <c r="L68" s="6">
        <f t="shared" ref="L68:L88" si="76">(5*(H68-J68)*I68)/(4*I68 + 3*(H68-J68))</f>
        <v>112.2983132962498</v>
      </c>
      <c r="M68" s="6">
        <f t="shared" ref="M68:M88" si="77">(H68-J68+3*I68)/5</f>
        <v>112.34</v>
      </c>
      <c r="N68" s="6">
        <f t="shared" ref="N68:N88" si="78">0.5*(M68+L68)</f>
        <v>112.3191566481249</v>
      </c>
      <c r="O68" s="6">
        <f t="shared" ref="O68:O75" si="79">0.5*(H68-J68)+3/(5/(I68-0.5*(H68-J68))-4*(-3*(K68+(H68-J68))/(5*0.5*(H68-J68)*(3*K68+2*(H68-J68)))))</f>
        <v>112.31947083162909</v>
      </c>
      <c r="P68" s="6">
        <f t="shared" ref="P68:P75" si="80">I68+2/(5/(0.5*(H68-J68)-I68)-6*(-(3*(K68+2*I68))/(5*I68*(3*K68+4*I68))))</f>
        <v>112.31979940244376</v>
      </c>
      <c r="Q68" s="6">
        <f t="shared" ref="Q68:Q75" si="81">(O68+P68)/2</f>
        <v>112.31963511703643</v>
      </c>
      <c r="R68" s="6">
        <f t="shared" ref="R68:R88" si="82">K68/N68</f>
        <v>1.6411566720609869</v>
      </c>
      <c r="S68" s="6">
        <f t="shared" ref="S68:S88" si="83">(3*K68-2*N68)/(2*(3*K68+N68))</f>
        <v>0.24677005270525726</v>
      </c>
      <c r="T68" s="6">
        <f t="shared" ref="T68:T88" si="84">9*N68*K68/(N68+3*K68)</f>
        <v>280.07232170798545</v>
      </c>
      <c r="U68" s="6">
        <f>SQRT((K68+4/3*N68)/G68)</f>
        <v>8.5689473735707828</v>
      </c>
      <c r="V68" s="6">
        <f>SQRT(K68/G68)</f>
        <v>6.3649682255939437</v>
      </c>
      <c r="W68" s="6">
        <f>SQRT(N68/G68)</f>
        <v>4.9684533744067503</v>
      </c>
      <c r="X68" s="4">
        <f t="shared" ref="X68:X88" si="85">SQRT((K68/N68) +4/3)</f>
        <v>1.7246709846791997</v>
      </c>
      <c r="Y68" s="4">
        <f t="shared" ref="Y68:Y88" si="86">J68/H68</f>
        <v>0.33635813672111309</v>
      </c>
      <c r="Z68" s="4">
        <f t="shared" ref="Z68:Z88" si="87">I68/H68</f>
        <v>0.34513006654567446</v>
      </c>
      <c r="AA68" s="21">
        <f t="shared" ref="AA68:AA88" si="88">2*I68/(H68-J68)</f>
        <v>1.0401093892433908</v>
      </c>
      <c r="AB68" s="21">
        <f t="shared" ref="AB68:AB88" si="89">5*M68/L68 +1 -6</f>
        <v>1.8560698966263445E-3</v>
      </c>
      <c r="AC68" s="46">
        <f t="shared" ref="AC68:AC88" si="90">SQRT(5)*LN(M68/L68)</f>
        <v>8.2990566520508614E-4</v>
      </c>
      <c r="AD68" s="6">
        <f t="shared" ref="AD68:AD88" si="91">100*(M68-L68)/(M68+L68)</f>
        <v>1.8557254610092149E-2</v>
      </c>
      <c r="AF68" s="18">
        <f t="shared" ref="AF68:AF88" si="92">-(2*H68*I68-(H68-J68)*(H68+2*J68))/(2*H68*I68+(H68-J68)*(H68+2*J68))</f>
        <v>0.23319113089359869</v>
      </c>
      <c r="AG68" s="18">
        <f t="shared" ref="AG68:AG88" si="93">(4*J68*I68)/(2*H68*I68+(H68-J68)*(H68+2*J68))</f>
        <v>0.25792240243385312</v>
      </c>
      <c r="AI68" s="21">
        <f t="shared" ref="AI68:AI88" si="94">(H68+J68)/((H68-J68)*(H68+2*J68))</f>
        <v>3.6413628488677816E-3</v>
      </c>
      <c r="AJ68" s="21">
        <f t="shared" ref="AJ68:AJ88" si="95">-J68/((H68-J68)*(H68+2*J68))</f>
        <v>-9.1652229242665756E-4</v>
      </c>
      <c r="AK68" s="21">
        <f t="shared" ref="AK68:AK88" si="96">1/I68</f>
        <v>8.7642418930762491E-3</v>
      </c>
    </row>
    <row r="69" spans="1:37">
      <c r="A69" t="s">
        <v>256</v>
      </c>
      <c r="B69" t="s">
        <v>453</v>
      </c>
      <c r="C69" t="s">
        <v>456</v>
      </c>
      <c r="D69" t="s">
        <v>725</v>
      </c>
      <c r="E69" s="1">
        <v>7</v>
      </c>
      <c r="F69" s="1">
        <v>4</v>
      </c>
      <c r="G69" s="1">
        <v>4.96</v>
      </c>
      <c r="H69" s="28">
        <v>332</v>
      </c>
      <c r="I69" s="28">
        <v>113</v>
      </c>
      <c r="J69" s="28">
        <v>114</v>
      </c>
      <c r="K69" s="6">
        <f t="shared" si="75"/>
        <v>186.66666666666666</v>
      </c>
      <c r="L69" s="6">
        <f t="shared" si="76"/>
        <v>111.36528028933093</v>
      </c>
      <c r="M69" s="6">
        <f t="shared" si="77"/>
        <v>111.4</v>
      </c>
      <c r="N69" s="6">
        <f t="shared" si="78"/>
        <v>111.38264014466546</v>
      </c>
      <c r="O69" s="6">
        <f t="shared" si="79"/>
        <v>111.38294597011038</v>
      </c>
      <c r="P69" s="6">
        <f t="shared" si="80"/>
        <v>111.38319687486303</v>
      </c>
      <c r="Q69" s="6">
        <f t="shared" si="81"/>
        <v>111.38307142248671</v>
      </c>
      <c r="R69" s="6">
        <f t="shared" si="82"/>
        <v>1.6759044894628208</v>
      </c>
      <c r="S69" s="6">
        <f t="shared" si="83"/>
        <v>0.25114941878598757</v>
      </c>
      <c r="T69" s="6">
        <f t="shared" si="84"/>
        <v>278.71265095969397</v>
      </c>
      <c r="U69" s="6">
        <f>SQRT((K69+4/3*N69)/G69)</f>
        <v>8.2204609684318939</v>
      </c>
      <c r="V69" s="6">
        <f>SQRT(K69/G69)</f>
        <v>6.1346889572455536</v>
      </c>
      <c r="W69" s="6">
        <f>SQRT(N69/G69)</f>
        <v>4.7387949363230799</v>
      </c>
      <c r="X69" s="4">
        <f t="shared" si="85"/>
        <v>1.7347154875645037</v>
      </c>
      <c r="Y69" s="4">
        <f t="shared" si="86"/>
        <v>0.34337349397590361</v>
      </c>
      <c r="Z69" s="4">
        <f t="shared" si="87"/>
        <v>0.34036144578313254</v>
      </c>
      <c r="AA69" s="21">
        <f t="shared" si="88"/>
        <v>1.036697247706422</v>
      </c>
      <c r="AB69" s="21">
        <f t="shared" si="89"/>
        <v>1.5588211415114017E-3</v>
      </c>
      <c r="AC69" s="46">
        <f t="shared" si="90"/>
        <v>6.9701736054188267E-4</v>
      </c>
      <c r="AD69" s="6">
        <f t="shared" si="91"/>
        <v>1.5585781870489642E-2</v>
      </c>
      <c r="AF69" s="18">
        <f t="shared" si="92"/>
        <v>0.23868663500953771</v>
      </c>
      <c r="AG69" s="18">
        <f t="shared" si="93"/>
        <v>0.26141483014732741</v>
      </c>
      <c r="AI69" s="21">
        <f t="shared" si="94"/>
        <v>3.6533420707732635E-3</v>
      </c>
      <c r="AJ69" s="21">
        <f t="shared" si="95"/>
        <v>-9.3381389252948882E-4</v>
      </c>
      <c r="AK69" s="21">
        <f t="shared" si="96"/>
        <v>8.8495575221238937E-3</v>
      </c>
    </row>
    <row r="70" spans="1:37">
      <c r="A70" t="s">
        <v>257</v>
      </c>
      <c r="B70" t="s">
        <v>472</v>
      </c>
      <c r="C70" t="s">
        <v>456</v>
      </c>
      <c r="D70" t="s">
        <v>725</v>
      </c>
      <c r="E70" s="1">
        <v>7</v>
      </c>
      <c r="F70" s="1">
        <v>4</v>
      </c>
      <c r="G70" s="39" t="s">
        <v>169</v>
      </c>
      <c r="H70" s="28">
        <v>331</v>
      </c>
      <c r="I70" s="28">
        <v>114</v>
      </c>
      <c r="J70" s="28">
        <v>115</v>
      </c>
      <c r="K70" s="6">
        <f t="shared" si="75"/>
        <v>187</v>
      </c>
      <c r="L70" s="6">
        <f t="shared" si="76"/>
        <v>111.52173913043478</v>
      </c>
      <c r="M70" s="6">
        <f t="shared" si="77"/>
        <v>111.6</v>
      </c>
      <c r="N70" s="6">
        <f t="shared" si="78"/>
        <v>111.56086956521739</v>
      </c>
      <c r="O70" s="6">
        <f t="shared" si="79"/>
        <v>111.56145640998393</v>
      </c>
      <c r="P70" s="6">
        <f t="shared" si="80"/>
        <v>111.56230485381776</v>
      </c>
      <c r="Q70" s="6">
        <f t="shared" si="81"/>
        <v>111.56188063190085</v>
      </c>
      <c r="R70" s="6">
        <f t="shared" si="82"/>
        <v>1.6762149733037142</v>
      </c>
      <c r="S70" s="6">
        <f t="shared" si="83"/>
        <v>0.25118786726916587</v>
      </c>
      <c r="T70" s="6">
        <f t="shared" si="84"/>
        <v>279.16721292399592</v>
      </c>
      <c r="U70" s="6" t="s">
        <v>169</v>
      </c>
      <c r="V70" s="43" t="s">
        <v>169</v>
      </c>
      <c r="W70" s="43" t="s">
        <v>169</v>
      </c>
      <c r="X70" s="4">
        <f t="shared" si="85"/>
        <v>1.7348049765426221</v>
      </c>
      <c r="Y70" s="4">
        <f t="shared" si="86"/>
        <v>0.34743202416918428</v>
      </c>
      <c r="Z70" s="4">
        <f t="shared" si="87"/>
        <v>0.34441087613293053</v>
      </c>
      <c r="AA70" s="21">
        <f t="shared" si="88"/>
        <v>1.0555555555555556</v>
      </c>
      <c r="AB70" s="21">
        <f t="shared" si="89"/>
        <v>3.5087719298250164E-3</v>
      </c>
      <c r="AC70" s="46">
        <f t="shared" si="90"/>
        <v>1.5686201818306961E-3</v>
      </c>
      <c r="AD70" s="6">
        <f t="shared" si="91"/>
        <v>3.5075412136090604E-2</v>
      </c>
      <c r="AF70" s="18">
        <f t="shared" si="92"/>
        <v>0.23244034905717947</v>
      </c>
      <c r="AG70" s="18">
        <f t="shared" si="93"/>
        <v>0.26667480319765668</v>
      </c>
      <c r="AI70" s="21">
        <f t="shared" si="94"/>
        <v>3.6805968178517199E-3</v>
      </c>
      <c r="AJ70" s="21">
        <f t="shared" si="95"/>
        <v>-9.490328117779098E-4</v>
      </c>
      <c r="AK70" s="21">
        <f t="shared" si="96"/>
        <v>8.771929824561403E-3</v>
      </c>
    </row>
    <row r="71" spans="1:37">
      <c r="A71" t="s">
        <v>257</v>
      </c>
      <c r="B71" t="s">
        <v>473</v>
      </c>
      <c r="C71" t="s">
        <v>456</v>
      </c>
      <c r="D71" t="s">
        <v>725</v>
      </c>
      <c r="E71" s="1">
        <v>7</v>
      </c>
      <c r="F71" s="1">
        <v>4</v>
      </c>
      <c r="G71" s="39" t="s">
        <v>169</v>
      </c>
      <c r="H71" s="28">
        <v>326</v>
      </c>
      <c r="I71" s="28">
        <v>112</v>
      </c>
      <c r="J71" s="28">
        <v>114</v>
      </c>
      <c r="K71" s="6">
        <f t="shared" si="75"/>
        <v>184.66666666666666</v>
      </c>
      <c r="L71" s="6">
        <f t="shared" si="76"/>
        <v>109.52029520295203</v>
      </c>
      <c r="M71" s="6">
        <f t="shared" si="77"/>
        <v>109.6</v>
      </c>
      <c r="N71" s="6">
        <f t="shared" si="78"/>
        <v>109.56014760147602</v>
      </c>
      <c r="O71" s="6">
        <f t="shared" si="79"/>
        <v>109.56076114584049</v>
      </c>
      <c r="P71" s="6">
        <f t="shared" si="80"/>
        <v>109.56164121639826</v>
      </c>
      <c r="Q71" s="6">
        <f t="shared" si="81"/>
        <v>109.56120118111937</v>
      </c>
      <c r="R71" s="6">
        <f t="shared" si="82"/>
        <v>1.6855277280055325</v>
      </c>
      <c r="S71" s="6">
        <f t="shared" si="83"/>
        <v>0.25233560665714627</v>
      </c>
      <c r="T71" s="6">
        <f t="shared" si="84"/>
        <v>274.41214782388192</v>
      </c>
      <c r="U71" s="6" t="s">
        <v>169</v>
      </c>
      <c r="V71" s="43" t="s">
        <v>169</v>
      </c>
      <c r="W71" s="43" t="s">
        <v>169</v>
      </c>
      <c r="X71" s="4">
        <f t="shared" si="85"/>
        <v>1.7374869960200754</v>
      </c>
      <c r="Y71" s="4">
        <f t="shared" si="86"/>
        <v>0.34969325153374231</v>
      </c>
      <c r="Z71" s="4">
        <f t="shared" si="87"/>
        <v>0.34355828220858897</v>
      </c>
      <c r="AA71" s="21">
        <f t="shared" si="88"/>
        <v>1.0566037735849056</v>
      </c>
      <c r="AB71" s="21">
        <f t="shared" si="89"/>
        <v>3.638814016172276E-3</v>
      </c>
      <c r="AC71" s="46">
        <f t="shared" si="90"/>
        <v>1.626735232604025E-3</v>
      </c>
      <c r="AD71" s="6">
        <f t="shared" si="91"/>
        <v>3.6374904010668264E-2</v>
      </c>
      <c r="AF71" s="18">
        <f t="shared" si="92"/>
        <v>0.23323113108488386</v>
      </c>
      <c r="AG71" s="18">
        <f t="shared" si="93"/>
        <v>0.26813389894577683</v>
      </c>
      <c r="AI71" s="21">
        <f t="shared" si="94"/>
        <v>3.7463388052584976E-3</v>
      </c>
      <c r="AJ71" s="21">
        <f t="shared" si="95"/>
        <v>-9.7064232681697428E-4</v>
      </c>
      <c r="AK71" s="21">
        <f t="shared" si="96"/>
        <v>8.9285714285714281E-3</v>
      </c>
    </row>
    <row r="72" spans="1:37">
      <c r="A72" t="s">
        <v>257</v>
      </c>
      <c r="B72" t="s">
        <v>474</v>
      </c>
      <c r="C72" t="s">
        <v>456</v>
      </c>
      <c r="D72" t="s">
        <v>725</v>
      </c>
      <c r="E72" s="1">
        <v>7</v>
      </c>
      <c r="F72" s="1">
        <v>4</v>
      </c>
      <c r="G72" s="39" t="s">
        <v>169</v>
      </c>
      <c r="H72" s="28">
        <v>318</v>
      </c>
      <c r="I72" s="28">
        <v>110</v>
      </c>
      <c r="J72" s="28">
        <v>116</v>
      </c>
      <c r="K72" s="6">
        <f t="shared" si="75"/>
        <v>183.33333333333334</v>
      </c>
      <c r="L72" s="6">
        <f t="shared" si="76"/>
        <v>106.21414913957935</v>
      </c>
      <c r="M72" s="6">
        <f t="shared" si="77"/>
        <v>106.4</v>
      </c>
      <c r="N72" s="6">
        <f t="shared" si="78"/>
        <v>106.30707456978968</v>
      </c>
      <c r="O72" s="6">
        <f t="shared" si="79"/>
        <v>106.30829238193878</v>
      </c>
      <c r="P72" s="6">
        <f t="shared" si="80"/>
        <v>106.31147540983606</v>
      </c>
      <c r="Q72" s="6">
        <f t="shared" si="81"/>
        <v>106.30988389588742</v>
      </c>
      <c r="R72" s="6">
        <f t="shared" si="82"/>
        <v>1.7245638079615915</v>
      </c>
      <c r="S72" s="6">
        <f t="shared" si="83"/>
        <v>0.2570335319648791</v>
      </c>
      <c r="T72" s="6">
        <f t="shared" si="84"/>
        <v>267.26311483863299</v>
      </c>
      <c r="U72" s="6" t="s">
        <v>169</v>
      </c>
      <c r="V72" s="43" t="s">
        <v>169</v>
      </c>
      <c r="W72" s="43" t="s">
        <v>169</v>
      </c>
      <c r="X72" s="4">
        <f t="shared" si="85"/>
        <v>1.7486844029998452</v>
      </c>
      <c r="Y72" s="4">
        <f t="shared" si="86"/>
        <v>0.36477987421383645</v>
      </c>
      <c r="Z72" s="4">
        <f t="shared" si="87"/>
        <v>0.34591194968553457</v>
      </c>
      <c r="AA72" s="21">
        <f t="shared" si="88"/>
        <v>1.0891089108910892</v>
      </c>
      <c r="AB72" s="21">
        <f t="shared" si="89"/>
        <v>8.7488748874884337E-3</v>
      </c>
      <c r="AC72" s="46">
        <f t="shared" si="90"/>
        <v>3.9091966842743318E-3</v>
      </c>
      <c r="AD72" s="6">
        <f t="shared" si="91"/>
        <v>8.7412272970905716E-2</v>
      </c>
      <c r="AF72" s="18">
        <f t="shared" si="92"/>
        <v>0.22721749696233293</v>
      </c>
      <c r="AG72" s="18">
        <f t="shared" si="93"/>
        <v>0.28189550425273391</v>
      </c>
      <c r="AI72" s="21">
        <f t="shared" si="94"/>
        <v>3.906390639063906E-3</v>
      </c>
      <c r="AJ72" s="21">
        <f t="shared" si="95"/>
        <v>-1.0441044104410441E-3</v>
      </c>
      <c r="AK72" s="21">
        <f t="shared" si="96"/>
        <v>9.0909090909090905E-3</v>
      </c>
    </row>
    <row r="73" spans="1:37">
      <c r="A73" t="s">
        <v>262</v>
      </c>
      <c r="B73" t="s">
        <v>241</v>
      </c>
      <c r="C73" t="s">
        <v>456</v>
      </c>
      <c r="D73" t="s">
        <v>725</v>
      </c>
      <c r="E73" s="1">
        <v>7</v>
      </c>
      <c r="F73" s="1">
        <v>4</v>
      </c>
      <c r="G73" s="1">
        <v>5.35</v>
      </c>
      <c r="H73" s="28">
        <v>327</v>
      </c>
      <c r="I73" s="28">
        <v>115</v>
      </c>
      <c r="J73" s="28">
        <v>109</v>
      </c>
      <c r="K73" s="6">
        <f t="shared" si="75"/>
        <v>181.66666666666666</v>
      </c>
      <c r="L73" s="6">
        <f t="shared" si="76"/>
        <v>112.52244165170556</v>
      </c>
      <c r="M73" s="6">
        <f t="shared" si="77"/>
        <v>112.6</v>
      </c>
      <c r="N73" s="6">
        <f t="shared" si="78"/>
        <v>112.56122082585279</v>
      </c>
      <c r="O73" s="6">
        <f t="shared" si="79"/>
        <v>112.56166041389326</v>
      </c>
      <c r="P73" s="6">
        <f t="shared" si="80"/>
        <v>112.5624930797581</v>
      </c>
      <c r="Q73" s="6">
        <f t="shared" si="81"/>
        <v>112.56207674682568</v>
      </c>
      <c r="R73" s="6">
        <f t="shared" si="82"/>
        <v>1.6139365345701893</v>
      </c>
      <c r="S73" s="6">
        <f t="shared" si="83"/>
        <v>0.24323024854366385</v>
      </c>
      <c r="T73" s="6">
        <f t="shared" si="84"/>
        <v>279.87902908740637</v>
      </c>
      <c r="U73" s="6">
        <f t="shared" ref="U73:U88" si="97">SQRT((K73+4/3*N73)/G73)</f>
        <v>7.8745810680376689</v>
      </c>
      <c r="V73" s="6">
        <f t="shared" ref="V73:V88" si="98">SQRT(K73/G73)</f>
        <v>5.8272108502125519</v>
      </c>
      <c r="W73" s="6">
        <f t="shared" ref="W73:W88" si="99">SQRT(N73/G73)</f>
        <v>4.5868813510049273</v>
      </c>
      <c r="X73" s="4">
        <f t="shared" si="85"/>
        <v>1.7167614475819064</v>
      </c>
      <c r="Y73" s="4">
        <f t="shared" si="86"/>
        <v>0.33333333333333331</v>
      </c>
      <c r="Z73" s="4">
        <f t="shared" si="87"/>
        <v>0.35168195718654433</v>
      </c>
      <c r="AA73" s="21">
        <f t="shared" si="88"/>
        <v>1.0550458715596329</v>
      </c>
      <c r="AB73" s="21">
        <f t="shared" si="89"/>
        <v>3.4463502193862183E-3</v>
      </c>
      <c r="AC73" s="46">
        <f t="shared" si="90"/>
        <v>1.5407237465794104E-3</v>
      </c>
      <c r="AD73" s="6">
        <f t="shared" si="91"/>
        <v>3.4451628955954737E-2</v>
      </c>
      <c r="AF73" s="18">
        <f t="shared" si="92"/>
        <v>0.2247191011235955</v>
      </c>
      <c r="AG73" s="18">
        <f t="shared" si="93"/>
        <v>0.25842696629213485</v>
      </c>
      <c r="AI73" s="21">
        <f t="shared" si="94"/>
        <v>3.669724770642202E-3</v>
      </c>
      <c r="AJ73" s="21">
        <f t="shared" si="95"/>
        <v>-9.1743119266055051E-4</v>
      </c>
      <c r="AK73" s="21">
        <f t="shared" si="96"/>
        <v>8.6956521739130436E-3</v>
      </c>
    </row>
    <row r="74" spans="1:37">
      <c r="A74" t="s">
        <v>262</v>
      </c>
      <c r="B74" t="s">
        <v>242</v>
      </c>
      <c r="C74" t="s">
        <v>456</v>
      </c>
      <c r="D74" t="s">
        <v>725</v>
      </c>
      <c r="E74" s="1">
        <v>7</v>
      </c>
      <c r="F74" s="1">
        <v>4</v>
      </c>
      <c r="G74" s="1">
        <v>6.23</v>
      </c>
      <c r="H74" s="28">
        <v>328</v>
      </c>
      <c r="I74" s="28">
        <v>115</v>
      </c>
      <c r="J74" s="28">
        <v>112</v>
      </c>
      <c r="K74" s="6">
        <f t="shared" si="75"/>
        <v>184</v>
      </c>
      <c r="L74" s="6">
        <f t="shared" si="76"/>
        <v>112.09386281588448</v>
      </c>
      <c r="M74" s="6">
        <f t="shared" si="77"/>
        <v>112.2</v>
      </c>
      <c r="N74" s="6">
        <f t="shared" si="78"/>
        <v>112.14693140794225</v>
      </c>
      <c r="O74" s="6">
        <f t="shared" si="79"/>
        <v>112.14754683318466</v>
      </c>
      <c r="P74" s="6">
        <f t="shared" si="80"/>
        <v>112.14888273552708</v>
      </c>
      <c r="Q74" s="6">
        <f t="shared" si="81"/>
        <v>112.14821478435587</v>
      </c>
      <c r="R74" s="6">
        <f t="shared" si="82"/>
        <v>1.6407047227238634</v>
      </c>
      <c r="S74" s="6">
        <f t="shared" si="83"/>
        <v>0.24671207656519831</v>
      </c>
      <c r="T74" s="6">
        <f t="shared" si="84"/>
        <v>279.62986747202103</v>
      </c>
      <c r="U74" s="6">
        <f t="shared" si="97"/>
        <v>7.3168294964950151</v>
      </c>
      <c r="V74" s="6">
        <f t="shared" si="98"/>
        <v>5.4345662599131899</v>
      </c>
      <c r="W74" s="6">
        <f t="shared" si="99"/>
        <v>4.2427718045570755</v>
      </c>
      <c r="X74" s="4">
        <f t="shared" si="85"/>
        <v>1.7245399549031029</v>
      </c>
      <c r="Y74" s="4">
        <f t="shared" si="86"/>
        <v>0.34146341463414637</v>
      </c>
      <c r="Z74" s="4">
        <f t="shared" si="87"/>
        <v>0.35060975609756095</v>
      </c>
      <c r="AA74" s="21">
        <f t="shared" si="88"/>
        <v>1.0648148148148149</v>
      </c>
      <c r="AB74" s="21">
        <f t="shared" si="89"/>
        <v>4.7342995169081803E-3</v>
      </c>
      <c r="AC74" s="46">
        <f t="shared" si="90"/>
        <v>2.1162413751121944E-3</v>
      </c>
      <c r="AD74" s="6">
        <f t="shared" si="91"/>
        <v>4.732059218341142E-2</v>
      </c>
      <c r="AF74" s="18">
        <f t="shared" si="92"/>
        <v>0.22495274102079396</v>
      </c>
      <c r="AG74" s="18">
        <f t="shared" si="93"/>
        <v>0.26465028355387521</v>
      </c>
      <c r="AI74" s="21">
        <f t="shared" si="94"/>
        <v>3.6902844873859366E-3</v>
      </c>
      <c r="AJ74" s="21">
        <f t="shared" si="95"/>
        <v>-9.3934514224369302E-4</v>
      </c>
      <c r="AK74" s="21">
        <f t="shared" si="96"/>
        <v>8.6956521739130436E-3</v>
      </c>
    </row>
    <row r="75" spans="1:37">
      <c r="A75" t="s">
        <v>243</v>
      </c>
      <c r="B75" t="s">
        <v>789</v>
      </c>
      <c r="C75" t="s">
        <v>456</v>
      </c>
      <c r="D75" t="s">
        <v>725</v>
      </c>
      <c r="E75" s="1">
        <v>7</v>
      </c>
      <c r="F75" s="1">
        <v>4</v>
      </c>
      <c r="G75" s="1">
        <v>6.61</v>
      </c>
      <c r="H75" s="28">
        <v>332</v>
      </c>
      <c r="I75" s="28">
        <v>115</v>
      </c>
      <c r="J75" s="28">
        <v>114</v>
      </c>
      <c r="K75" s="6">
        <f t="shared" si="75"/>
        <v>186.66666666666666</v>
      </c>
      <c r="L75" s="6">
        <f t="shared" si="76"/>
        <v>112.52244165170556</v>
      </c>
      <c r="M75" s="6">
        <f t="shared" si="77"/>
        <v>112.6</v>
      </c>
      <c r="N75" s="6">
        <f t="shared" si="78"/>
        <v>112.56122082585279</v>
      </c>
      <c r="O75" s="6">
        <f t="shared" si="79"/>
        <v>112.56176428130864</v>
      </c>
      <c r="P75" s="6">
        <f t="shared" si="80"/>
        <v>112.5625974025974</v>
      </c>
      <c r="Q75" s="6">
        <f t="shared" si="81"/>
        <v>112.56218084195302</v>
      </c>
      <c r="R75" s="6">
        <f t="shared" si="82"/>
        <v>1.6583568061638641</v>
      </c>
      <c r="S75" s="6">
        <f t="shared" si="83"/>
        <v>0.24895693356888079</v>
      </c>
      <c r="T75" s="6">
        <f t="shared" si="84"/>
        <v>281.16823440285344</v>
      </c>
      <c r="U75" s="6">
        <f t="shared" si="97"/>
        <v>7.1375961665665093</v>
      </c>
      <c r="V75" s="6">
        <f t="shared" si="98"/>
        <v>5.3141358980472804</v>
      </c>
      <c r="W75" s="6">
        <f t="shared" si="99"/>
        <v>4.1266122934621094</v>
      </c>
      <c r="X75" s="4">
        <f t="shared" si="85"/>
        <v>1.7296502939892784</v>
      </c>
      <c r="Y75" s="4">
        <f t="shared" si="86"/>
        <v>0.34337349397590361</v>
      </c>
      <c r="Z75" s="4">
        <f t="shared" si="87"/>
        <v>0.34638554216867468</v>
      </c>
      <c r="AA75" s="21">
        <f t="shared" si="88"/>
        <v>1.0550458715596329</v>
      </c>
      <c r="AB75" s="21">
        <f t="shared" si="89"/>
        <v>3.4463502193862183E-3</v>
      </c>
      <c r="AC75" s="46">
        <f t="shared" si="90"/>
        <v>1.5407237465794104E-3</v>
      </c>
      <c r="AD75" s="6">
        <f t="shared" si="91"/>
        <v>3.4451628955954737E-2</v>
      </c>
      <c r="AF75" s="18">
        <f t="shared" si="92"/>
        <v>0.23039709735940334</v>
      </c>
      <c r="AG75" s="18">
        <f t="shared" si="93"/>
        <v>0.26426123765369885</v>
      </c>
      <c r="AI75" s="21">
        <f t="shared" si="94"/>
        <v>3.6533420707732635E-3</v>
      </c>
      <c r="AJ75" s="21">
        <f t="shared" si="95"/>
        <v>-9.3381389252948882E-4</v>
      </c>
      <c r="AK75" s="21">
        <f t="shared" si="96"/>
        <v>8.6956521739130436E-3</v>
      </c>
    </row>
    <row r="76" spans="1:37">
      <c r="A76" t="s">
        <v>787</v>
      </c>
      <c r="B76" t="s">
        <v>788</v>
      </c>
      <c r="C76" t="s">
        <v>456</v>
      </c>
      <c r="D76" t="s">
        <v>725</v>
      </c>
      <c r="E76" s="1">
        <v>7</v>
      </c>
      <c r="F76" s="1">
        <v>4</v>
      </c>
      <c r="G76" s="1">
        <v>6.71</v>
      </c>
      <c r="H76" s="28">
        <v>342</v>
      </c>
      <c r="I76" s="28">
        <v>115</v>
      </c>
      <c r="J76" s="28">
        <v>112</v>
      </c>
      <c r="K76" s="6">
        <f t="shared" si="75"/>
        <v>188.66666666666666</v>
      </c>
      <c r="L76" s="6">
        <f t="shared" si="76"/>
        <v>115</v>
      </c>
      <c r="M76" s="6">
        <f t="shared" si="77"/>
        <v>115</v>
      </c>
      <c r="N76" s="6">
        <f t="shared" si="78"/>
        <v>115</v>
      </c>
      <c r="O76" s="6">
        <v>115</v>
      </c>
      <c r="P76" s="6">
        <v>115</v>
      </c>
      <c r="Q76" s="6">
        <v>115</v>
      </c>
      <c r="R76" s="6">
        <f t="shared" si="82"/>
        <v>1.6405797101449275</v>
      </c>
      <c r="S76" s="6">
        <f t="shared" si="83"/>
        <v>0.24669603524229075</v>
      </c>
      <c r="T76" s="6">
        <f t="shared" si="84"/>
        <v>286.7400881057269</v>
      </c>
      <c r="U76" s="6">
        <f t="shared" si="97"/>
        <v>7.1392368939348012</v>
      </c>
      <c r="V76" s="6">
        <f t="shared" si="98"/>
        <v>5.3025689956193425</v>
      </c>
      <c r="W76" s="6">
        <f t="shared" si="99"/>
        <v>4.1398791172946368</v>
      </c>
      <c r="X76" s="4">
        <f t="shared" si="85"/>
        <v>1.7245037093257469</v>
      </c>
      <c r="Y76" s="4">
        <f t="shared" si="86"/>
        <v>0.32748538011695905</v>
      </c>
      <c r="Z76" s="4">
        <f t="shared" si="87"/>
        <v>0.33625730994152048</v>
      </c>
      <c r="AA76" s="21">
        <f t="shared" si="88"/>
        <v>1</v>
      </c>
      <c r="AB76" s="21">
        <f t="shared" si="89"/>
        <v>0</v>
      </c>
      <c r="AC76" s="46">
        <f t="shared" si="90"/>
        <v>0</v>
      </c>
      <c r="AD76" s="6">
        <f t="shared" si="91"/>
        <v>0</v>
      </c>
      <c r="AF76" s="18">
        <f t="shared" si="92"/>
        <v>0.24669603524229075</v>
      </c>
      <c r="AG76" s="18">
        <f t="shared" si="93"/>
        <v>0.24669603524229075</v>
      </c>
      <c r="AI76" s="21">
        <f t="shared" si="94"/>
        <v>3.4874788754032876E-3</v>
      </c>
      <c r="AJ76" s="21">
        <f t="shared" si="95"/>
        <v>-8.6034721155323394E-4</v>
      </c>
      <c r="AK76" s="21">
        <f t="shared" si="96"/>
        <v>8.6956521739130436E-3</v>
      </c>
    </row>
    <row r="77" spans="1:37">
      <c r="A77" t="s">
        <v>104</v>
      </c>
      <c r="B77" t="s">
        <v>34</v>
      </c>
      <c r="C77" t="s">
        <v>456</v>
      </c>
      <c r="D77" t="s">
        <v>725</v>
      </c>
      <c r="E77" s="1">
        <v>7</v>
      </c>
      <c r="F77" s="1">
        <v>4</v>
      </c>
      <c r="G77" s="1">
        <v>5.17</v>
      </c>
      <c r="H77" s="28">
        <v>269.10000000000002</v>
      </c>
      <c r="I77" s="28">
        <v>76.400000000000006</v>
      </c>
      <c r="J77" s="28">
        <v>111</v>
      </c>
      <c r="K77" s="6">
        <f t="shared" si="75"/>
        <v>163.70000000000002</v>
      </c>
      <c r="L77" s="6">
        <f t="shared" si="76"/>
        <v>77.438389537120145</v>
      </c>
      <c r="M77" s="6">
        <f t="shared" si="77"/>
        <v>77.460000000000008</v>
      </c>
      <c r="N77" s="6">
        <f t="shared" si="78"/>
        <v>77.449194768560076</v>
      </c>
      <c r="O77" s="6">
        <f>0.5*(H77-J77)+3/(5/(I77-0.5*(H77-J77))-4*(-3*(K77+(H77-J77))/(5*0.5*(H77-J77)*(3*K77+2*(H77-J77)))))</f>
        <v>77.449735730823789</v>
      </c>
      <c r="P77" s="6">
        <f>I77+2/(5/(0.5*(H77-J77)-I77)-6*(-(3*(K77+2*I77))/(5*I77*(3*K77+4*I77))))</f>
        <v>77.449586846070886</v>
      </c>
      <c r="Q77" s="6">
        <f t="shared" ref="Q77:Q88" si="100">(O77+P77)/2</f>
        <v>77.449661288447345</v>
      </c>
      <c r="R77" s="6">
        <f t="shared" si="82"/>
        <v>2.1136436665246365</v>
      </c>
      <c r="S77" s="6">
        <f t="shared" si="83"/>
        <v>0.29566624450126766</v>
      </c>
      <c r="T77" s="6">
        <f t="shared" si="84"/>
        <v>200.69661465085494</v>
      </c>
      <c r="U77" s="6">
        <f t="shared" si="97"/>
        <v>7.1859199452354092</v>
      </c>
      <c r="V77" s="6">
        <f t="shared" si="98"/>
        <v>5.6270278957935416</v>
      </c>
      <c r="W77" s="6">
        <f t="shared" si="99"/>
        <v>3.8704653324206424</v>
      </c>
      <c r="X77" s="4">
        <f t="shared" si="85"/>
        <v>1.8566036194777737</v>
      </c>
      <c r="Y77" s="4">
        <f t="shared" si="86"/>
        <v>0.41248606465997767</v>
      </c>
      <c r="Z77" s="4">
        <f t="shared" si="87"/>
        <v>0.28390932738758823</v>
      </c>
      <c r="AA77" s="21">
        <f t="shared" si="88"/>
        <v>0.96647691334598351</v>
      </c>
      <c r="AB77" s="21">
        <f t="shared" si="89"/>
        <v>1.3953326643960651E-3</v>
      </c>
      <c r="AC77" s="46">
        <f t="shared" si="90"/>
        <v>6.2392468356240122E-4</v>
      </c>
      <c r="AD77" s="6">
        <f t="shared" si="91"/>
        <v>1.3951379962336188E-2</v>
      </c>
      <c r="AF77" s="18">
        <f t="shared" si="92"/>
        <v>0.30754464898061573</v>
      </c>
      <c r="AG77" s="18">
        <f t="shared" si="93"/>
        <v>0.28562818269472934</v>
      </c>
      <c r="AI77" s="21">
        <f t="shared" si="94"/>
        <v>4.8954888475972874E-3</v>
      </c>
      <c r="AJ77" s="21">
        <f t="shared" si="95"/>
        <v>-1.4296218418397761E-3</v>
      </c>
      <c r="AK77" s="21">
        <f t="shared" si="96"/>
        <v>1.3089005235602092E-2</v>
      </c>
    </row>
    <row r="78" spans="1:37">
      <c r="A78" t="s">
        <v>245</v>
      </c>
      <c r="B78" t="s">
        <v>246</v>
      </c>
      <c r="C78" t="s">
        <v>456</v>
      </c>
      <c r="D78" t="s">
        <v>725</v>
      </c>
      <c r="E78" s="1">
        <v>7</v>
      </c>
      <c r="F78" s="1">
        <v>4</v>
      </c>
      <c r="G78" s="1">
        <v>6.548</v>
      </c>
      <c r="H78" s="28">
        <v>245.3</v>
      </c>
      <c r="I78" s="28">
        <v>77.8</v>
      </c>
      <c r="J78" s="28">
        <v>89.7</v>
      </c>
      <c r="K78" s="6">
        <f t="shared" si="75"/>
        <v>141.56666666666669</v>
      </c>
      <c r="L78" s="6">
        <f t="shared" si="76"/>
        <v>77.800000000000011</v>
      </c>
      <c r="M78" s="6">
        <f t="shared" si="77"/>
        <v>77.8</v>
      </c>
      <c r="N78" s="6">
        <f t="shared" si="78"/>
        <v>77.800000000000011</v>
      </c>
      <c r="O78" s="6">
        <f>0.5*(H78-J78)+3/(5/(I78-0.5*(H78-J78))-4*(-3*(K78+(H78-J78))/(5*0.5*(H78-J78)*(3*K78+2*(H78-J78)))))</f>
        <v>77.8</v>
      </c>
      <c r="P78" s="6">
        <f>I78+2/(5/(0.5*(H78-J78)-I78)-6*(-(3*(K78+2*I78))/(5*I78*(3*K78+4*I78))))</f>
        <v>77.8</v>
      </c>
      <c r="Q78" s="6">
        <f t="shared" si="100"/>
        <v>77.8</v>
      </c>
      <c r="R78" s="6">
        <f t="shared" si="82"/>
        <v>1.8196229648671809</v>
      </c>
      <c r="S78" s="6">
        <f t="shared" si="83"/>
        <v>0.26776119402985071</v>
      </c>
      <c r="T78" s="6">
        <f t="shared" si="84"/>
        <v>197.26364179104479</v>
      </c>
      <c r="U78" s="6">
        <f t="shared" si="97"/>
        <v>6.1206062120656437</v>
      </c>
      <c r="V78" s="6">
        <f t="shared" si="98"/>
        <v>4.6497132199627709</v>
      </c>
      <c r="W78" s="6">
        <f t="shared" si="99"/>
        <v>3.4469538046599912</v>
      </c>
      <c r="X78" s="4">
        <f t="shared" si="85"/>
        <v>1.7756565822817525</v>
      </c>
      <c r="Y78" s="4">
        <f t="shared" si="86"/>
        <v>0.36567468406033427</v>
      </c>
      <c r="Z78" s="4">
        <f t="shared" si="87"/>
        <v>0.31716265796983284</v>
      </c>
      <c r="AA78" s="21">
        <f t="shared" si="88"/>
        <v>0.99999999999999978</v>
      </c>
      <c r="AB78" s="21">
        <f t="shared" si="89"/>
        <v>0</v>
      </c>
      <c r="AC78" s="46">
        <f t="shared" si="90"/>
        <v>-4.9650683064945462E-16</v>
      </c>
      <c r="AD78" s="6">
        <f t="shared" si="91"/>
        <v>-9.1329400483303353E-15</v>
      </c>
      <c r="AF78" s="18">
        <f t="shared" si="92"/>
        <v>0.26776119402985088</v>
      </c>
      <c r="AG78" s="18">
        <f t="shared" si="93"/>
        <v>0.26776119402985066</v>
      </c>
      <c r="AI78" s="21">
        <f t="shared" si="94"/>
        <v>5.069357895456825E-3</v>
      </c>
      <c r="AJ78" s="21">
        <f t="shared" si="95"/>
        <v>-1.3573773230521706E-3</v>
      </c>
      <c r="AK78" s="21">
        <f t="shared" si="96"/>
        <v>1.2853470437017995E-2</v>
      </c>
    </row>
    <row r="79" spans="1:37">
      <c r="A79" t="s">
        <v>248</v>
      </c>
      <c r="B79" t="s">
        <v>249</v>
      </c>
      <c r="C79" t="s">
        <v>456</v>
      </c>
      <c r="D79" t="s">
        <v>725</v>
      </c>
      <c r="E79" s="1">
        <v>7</v>
      </c>
      <c r="F79" s="1">
        <v>4</v>
      </c>
      <c r="G79" s="1">
        <v>6.28</v>
      </c>
      <c r="H79" s="30">
        <v>255.2</v>
      </c>
      <c r="I79" s="28">
        <v>74.400000000000006</v>
      </c>
      <c r="J79" s="30">
        <v>108.2</v>
      </c>
      <c r="K79" s="6">
        <f t="shared" si="75"/>
        <v>157.20000000000002</v>
      </c>
      <c r="L79" s="6">
        <f t="shared" si="76"/>
        <v>74.037367993501221</v>
      </c>
      <c r="M79" s="6">
        <f t="shared" si="77"/>
        <v>74.040000000000006</v>
      </c>
      <c r="N79" s="6">
        <f t="shared" si="78"/>
        <v>74.038683996750621</v>
      </c>
      <c r="O79" s="6">
        <f>0.5*(H79-J79)+3/(5/(I79-0.5*(H79-J79))-4*(-3*(K79+(H79-J79))/(5*0.5*(H79-J79)*(3*K79+2*(H79-J79)))))</f>
        <v>74.038741844265687</v>
      </c>
      <c r="P79" s="6">
        <f>I79+2/(5/(0.5*(H79-J79)-I79)-6*(-(3*(K79+2*I79))/(5*I79*(3*K79+4*I79))))</f>
        <v>74.03874831773318</v>
      </c>
      <c r="Q79" s="6">
        <f t="shared" si="100"/>
        <v>74.038745080999433</v>
      </c>
      <c r="R79" s="6">
        <f t="shared" si="82"/>
        <v>2.1232143997440467</v>
      </c>
      <c r="S79" s="6">
        <f t="shared" si="83"/>
        <v>0.2964623307467194</v>
      </c>
      <c r="T79" s="6">
        <f t="shared" si="84"/>
        <v>191.9767296396943</v>
      </c>
      <c r="U79" s="6">
        <f t="shared" si="97"/>
        <v>6.3836755047917215</v>
      </c>
      <c r="V79" s="6">
        <f t="shared" si="98"/>
        <v>5.003183699781367</v>
      </c>
      <c r="W79" s="6">
        <f t="shared" si="99"/>
        <v>3.4335986024199023</v>
      </c>
      <c r="X79" s="4">
        <f t="shared" si="85"/>
        <v>1.8591793170851971</v>
      </c>
      <c r="Y79" s="4">
        <f t="shared" si="86"/>
        <v>0.42398119122257055</v>
      </c>
      <c r="Z79" s="4">
        <f t="shared" si="87"/>
        <v>0.29153605015673983</v>
      </c>
      <c r="AA79" s="46">
        <f t="shared" si="88"/>
        <v>1.0122448979591838</v>
      </c>
      <c r="AB79" s="46">
        <f t="shared" si="89"/>
        <v>1.777485187623995E-4</v>
      </c>
      <c r="AC79" s="46">
        <f t="shared" si="90"/>
        <v>7.9490141253508672E-5</v>
      </c>
      <c r="AD79" s="6">
        <f t="shared" si="91"/>
        <v>1.7774535936519427E-3</v>
      </c>
      <c r="AF79" s="18">
        <f t="shared" si="92"/>
        <v>0.29218773415883992</v>
      </c>
      <c r="AG79" s="18">
        <f t="shared" si="93"/>
        <v>0.30009908763328186</v>
      </c>
      <c r="AI79" s="21">
        <f t="shared" si="94"/>
        <v>5.2419610762031695E-3</v>
      </c>
      <c r="AJ79" s="21">
        <f t="shared" si="95"/>
        <v>-1.5607600122322042E-3</v>
      </c>
      <c r="AK79" s="21">
        <f t="shared" si="96"/>
        <v>1.3440860215053762E-2</v>
      </c>
    </row>
    <row r="80" spans="1:37">
      <c r="A80" t="s">
        <v>260</v>
      </c>
      <c r="B80" t="s">
        <v>259</v>
      </c>
      <c r="C80" t="s">
        <v>456</v>
      </c>
      <c r="D80" t="s">
        <v>725</v>
      </c>
      <c r="E80" s="1">
        <v>7</v>
      </c>
      <c r="F80" s="1">
        <v>4</v>
      </c>
      <c r="G80" s="1">
        <v>6.46</v>
      </c>
      <c r="H80" s="28">
        <v>273.10000000000002</v>
      </c>
      <c r="I80" s="28">
        <v>74.099999999999994</v>
      </c>
      <c r="J80" s="30">
        <v>125</v>
      </c>
      <c r="K80" s="6">
        <f t="shared" si="75"/>
        <v>174.36666666666667</v>
      </c>
      <c r="L80" s="6">
        <f t="shared" si="76"/>
        <v>74.079991899554472</v>
      </c>
      <c r="M80" s="6">
        <f t="shared" si="77"/>
        <v>74.08</v>
      </c>
      <c r="N80" s="6">
        <f t="shared" si="78"/>
        <v>74.079995949777242</v>
      </c>
      <c r="O80" s="6">
        <f>0.5*(H80-J80)+3/(5/(I80-0.5*(H80-J80))-4*(-3*(K80+(H80-J80))/(5*0.5*(H80-J80)*(3*K80+2*(H80-J80)))))</f>
        <v>74.079996173568787</v>
      </c>
      <c r="P80" s="6">
        <f>I80+2/(5/(0.5*(H80-J80)-I80)-6*(-(3*(K80+2*I80))/(5*I80*(3*K80+4*I80))))</f>
        <v>74.079996174679081</v>
      </c>
      <c r="Q80" s="6">
        <f t="shared" si="100"/>
        <v>74.079996174123934</v>
      </c>
      <c r="R80" s="6">
        <f t="shared" si="82"/>
        <v>2.3537618277527863</v>
      </c>
      <c r="S80" s="6">
        <f t="shared" si="83"/>
        <v>0.31392545852455001</v>
      </c>
      <c r="T80" s="6">
        <f t="shared" si="84"/>
        <v>194.67118529161573</v>
      </c>
      <c r="U80" s="6">
        <f t="shared" si="97"/>
        <v>6.5024405349200034</v>
      </c>
      <c r="V80" s="6">
        <f t="shared" si="98"/>
        <v>5.1953579343532699</v>
      </c>
      <c r="W80" s="6">
        <f t="shared" si="99"/>
        <v>3.3863685022590868</v>
      </c>
      <c r="X80" s="4">
        <f t="shared" si="85"/>
        <v>1.9201810229991649</v>
      </c>
      <c r="Y80" s="4">
        <f t="shared" si="86"/>
        <v>0.45770779934090072</v>
      </c>
      <c r="Z80" s="4">
        <f t="shared" si="87"/>
        <v>0.27132918344928592</v>
      </c>
      <c r="AA80" s="46">
        <f t="shared" si="88"/>
        <v>1.0006752194463198</v>
      </c>
      <c r="AB80" s="46">
        <f t="shared" si="89"/>
        <v>5.4673639393598705E-7</v>
      </c>
      <c r="AC80" s="46">
        <f t="shared" si="90"/>
        <v>2.4450793515465576E-7</v>
      </c>
      <c r="AD80" s="6">
        <f t="shared" si="91"/>
        <v>5.4673636404385951E-6</v>
      </c>
      <c r="AF80" s="18">
        <f t="shared" si="92"/>
        <v>0.31368720533287991</v>
      </c>
      <c r="AG80" s="18">
        <f t="shared" si="93"/>
        <v>0.31413071890659106</v>
      </c>
      <c r="AI80" s="21">
        <f t="shared" si="94"/>
        <v>5.1386897644812362E-3</v>
      </c>
      <c r="AJ80" s="21">
        <f t="shared" si="95"/>
        <v>-1.6135046987193029E-3</v>
      </c>
      <c r="AK80" s="21">
        <f t="shared" si="96"/>
        <v>1.3495276653171391E-2</v>
      </c>
    </row>
    <row r="81" spans="1:37">
      <c r="A81" t="s">
        <v>263</v>
      </c>
      <c r="B81" t="s">
        <v>30</v>
      </c>
      <c r="C81" t="s">
        <v>456</v>
      </c>
      <c r="D81" t="s">
        <v>725</v>
      </c>
      <c r="E81" s="1">
        <v>7</v>
      </c>
      <c r="F81" s="1">
        <v>4</v>
      </c>
      <c r="G81" s="1">
        <v>7.08</v>
      </c>
      <c r="H81" s="28">
        <v>286</v>
      </c>
      <c r="I81" s="28">
        <v>90.2</v>
      </c>
      <c r="J81" s="28">
        <v>114</v>
      </c>
      <c r="K81" s="6">
        <f t="shared" si="75"/>
        <v>171.33333333333334</v>
      </c>
      <c r="L81" s="6">
        <f t="shared" si="76"/>
        <v>88.471715328467155</v>
      </c>
      <c r="M81" s="6">
        <f t="shared" si="77"/>
        <v>88.52000000000001</v>
      </c>
      <c r="N81" s="6">
        <f t="shared" si="78"/>
        <v>88.495857664233583</v>
      </c>
      <c r="O81" s="6">
        <f>0.5*(H81-J81)+3/(5/(I81-0.5*(H81-J81))-4*(-3*(K81+(H81-J81))/(5*0.5*(H81-J81)*(3*K81+2*(H81-J81)))))</f>
        <v>88.496581102940709</v>
      </c>
      <c r="P81" s="6">
        <f>I81+2/(5/(0.5*(H81-J81)-I81)-6*(-(3*(K81+2*I81))/(5*I81*(3*K81+4*I81))))</f>
        <v>88.497044685083722</v>
      </c>
      <c r="Q81" s="6">
        <f t="shared" si="100"/>
        <v>88.496812894012209</v>
      </c>
      <c r="R81" s="6">
        <f t="shared" si="82"/>
        <v>1.9360604875247092</v>
      </c>
      <c r="S81" s="6">
        <f t="shared" si="83"/>
        <v>0.27967684788577002</v>
      </c>
      <c r="T81" s="6">
        <f t="shared" si="84"/>
        <v>226.4922003734284</v>
      </c>
      <c r="U81" s="6">
        <f t="shared" si="97"/>
        <v>6.3926137000396608</v>
      </c>
      <c r="V81" s="6">
        <f t="shared" si="98"/>
        <v>4.9193112680705342</v>
      </c>
      <c r="W81" s="6">
        <f t="shared" si="99"/>
        <v>3.5354511627692973</v>
      </c>
      <c r="X81" s="4">
        <f t="shared" si="85"/>
        <v>1.8081465153183915</v>
      </c>
      <c r="Y81" s="4">
        <f t="shared" si="86"/>
        <v>0.39860139860139859</v>
      </c>
      <c r="Z81" s="4">
        <f t="shared" si="87"/>
        <v>0.31538461538461537</v>
      </c>
      <c r="AA81" s="46">
        <f t="shared" si="88"/>
        <v>1.0488372093023257</v>
      </c>
      <c r="AB81" s="46">
        <f t="shared" si="89"/>
        <v>2.7288196772028428E-3</v>
      </c>
      <c r="AC81" s="46">
        <f t="shared" si="90"/>
        <v>1.2200323647556393E-3</v>
      </c>
      <c r="AD81" s="6">
        <f t="shared" si="91"/>
        <v>2.7280752346654509E-2</v>
      </c>
      <c r="AF81" s="18">
        <f t="shared" si="92"/>
        <v>0.26294977800380565</v>
      </c>
      <c r="AG81" s="18">
        <f t="shared" si="93"/>
        <v>0.29378924932715444</v>
      </c>
      <c r="AI81" s="21">
        <f t="shared" si="94"/>
        <v>4.5244774228576602E-3</v>
      </c>
      <c r="AJ81" s="21">
        <f t="shared" si="95"/>
        <v>-1.289476065514433E-3</v>
      </c>
      <c r="AK81" s="21">
        <f t="shared" si="96"/>
        <v>1.1086474501108647E-2</v>
      </c>
    </row>
    <row r="82" spans="1:37">
      <c r="A82" t="s">
        <v>264</v>
      </c>
      <c r="B82" t="s">
        <v>265</v>
      </c>
      <c r="C82" t="s">
        <v>456</v>
      </c>
      <c r="D82" t="s">
        <v>725</v>
      </c>
      <c r="E82" s="1">
        <v>7</v>
      </c>
      <c r="F82" s="1">
        <v>4</v>
      </c>
      <c r="G82" s="1">
        <v>7.14</v>
      </c>
      <c r="H82" s="28">
        <v>279</v>
      </c>
      <c r="I82" s="28">
        <v>86.5</v>
      </c>
      <c r="J82" s="28">
        <v>106</v>
      </c>
      <c r="K82" s="6">
        <f t="shared" si="75"/>
        <v>163.66666666666666</v>
      </c>
      <c r="L82" s="6">
        <f t="shared" si="76"/>
        <v>86.5</v>
      </c>
      <c r="M82" s="6">
        <f t="shared" si="77"/>
        <v>86.5</v>
      </c>
      <c r="N82" s="6">
        <f t="shared" si="78"/>
        <v>86.5</v>
      </c>
      <c r="O82" s="6">
        <f>0.5*(H82-J82)+3/(5/(0.1)-4*(-3*(K82+(H82-J82))/(5*0.5*(H82-J82)*(3*K82+2*(H82-J82)))))</f>
        <v>86.559986610815798</v>
      </c>
      <c r="P82" s="6">
        <f>I82+2/(5/(0.1)-6*(-(3*(K82+2*I82))/(5*I82*(3*K82+4*I82))))</f>
        <v>86.539986612309548</v>
      </c>
      <c r="Q82" s="6">
        <f t="shared" si="100"/>
        <v>86.549986611562673</v>
      </c>
      <c r="R82" s="6">
        <f t="shared" si="82"/>
        <v>1.8921001926782273</v>
      </c>
      <c r="S82" s="6">
        <f t="shared" si="83"/>
        <v>0.27532467532467531</v>
      </c>
      <c r="T82" s="6">
        <f t="shared" si="84"/>
        <v>220.63116883116879</v>
      </c>
      <c r="U82" s="6">
        <f t="shared" si="97"/>
        <v>6.251050331912297</v>
      </c>
      <c r="V82" s="6">
        <f t="shared" si="98"/>
        <v>4.7877450155858385</v>
      </c>
      <c r="W82" s="6">
        <f t="shared" si="99"/>
        <v>3.4806387256328906</v>
      </c>
      <c r="X82" s="4">
        <f t="shared" si="85"/>
        <v>1.7959491991733953</v>
      </c>
      <c r="Y82" s="4">
        <f t="shared" si="86"/>
        <v>0.37992831541218636</v>
      </c>
      <c r="Z82" s="4">
        <f t="shared" si="87"/>
        <v>0.31003584229390679</v>
      </c>
      <c r="AA82" s="46">
        <f t="shared" si="88"/>
        <v>1</v>
      </c>
      <c r="AB82" s="46">
        <f t="shared" si="89"/>
        <v>0</v>
      </c>
      <c r="AC82" s="46">
        <f t="shared" si="90"/>
        <v>0</v>
      </c>
      <c r="AD82" s="6">
        <f t="shared" si="91"/>
        <v>0</v>
      </c>
      <c r="AF82" s="18">
        <f t="shared" si="92"/>
        <v>0.27532467532467531</v>
      </c>
      <c r="AG82" s="18">
        <f t="shared" si="93"/>
        <v>0.27532467532467531</v>
      </c>
      <c r="AI82" s="21">
        <f t="shared" si="94"/>
        <v>4.5324511731396344E-3</v>
      </c>
      <c r="AJ82" s="21">
        <f t="shared" si="95"/>
        <v>-1.2478956476696136E-3</v>
      </c>
      <c r="AK82" s="21">
        <f t="shared" si="96"/>
        <v>1.1560693641618497E-2</v>
      </c>
    </row>
    <row r="83" spans="1:37">
      <c r="A83" t="s">
        <v>127</v>
      </c>
      <c r="B83" t="s">
        <v>31</v>
      </c>
      <c r="C83" t="s">
        <v>456</v>
      </c>
      <c r="D83" t="s">
        <v>725</v>
      </c>
      <c r="E83" s="1">
        <v>7</v>
      </c>
      <c r="F83" s="1">
        <v>4</v>
      </c>
      <c r="G83" s="1">
        <v>6.6139999999999999</v>
      </c>
      <c r="H83" s="28">
        <v>277.8</v>
      </c>
      <c r="I83" s="28">
        <v>83.8</v>
      </c>
      <c r="J83" s="28">
        <v>111.5</v>
      </c>
      <c r="K83" s="6">
        <f t="shared" si="75"/>
        <v>166.93333333333334</v>
      </c>
      <c r="L83" s="6">
        <f t="shared" si="76"/>
        <v>83.538784318427048</v>
      </c>
      <c r="M83" s="6">
        <f t="shared" si="77"/>
        <v>83.539999999999992</v>
      </c>
      <c r="N83" s="6">
        <f t="shared" si="78"/>
        <v>83.53939215921352</v>
      </c>
      <c r="O83" s="6">
        <f t="shared" ref="O83:O88" si="101">0.5*(H83-J83)+3/(5/(I83-0.5*(H83-J83))-4*(-3*(K83+(H83-J83))/(5*0.5*(H83-J83)*(3*K83+2*(H83-J83)))))</f>
        <v>83.539415747214946</v>
      </c>
      <c r="P83" s="6">
        <f t="shared" ref="P83:P88" si="102">I83+2/(5/(0.5*(H83-J83)-I83)-6*(-(3*(K83+2*I83))/(5*I83*(3*K83+4*I83))))</f>
        <v>83.539417655548363</v>
      </c>
      <c r="Q83" s="6">
        <f t="shared" si="100"/>
        <v>83.539416701381654</v>
      </c>
      <c r="R83" s="6">
        <f t="shared" si="82"/>
        <v>1.9982588934233985</v>
      </c>
      <c r="S83" s="6">
        <f t="shared" si="83"/>
        <v>0.28555426876872675</v>
      </c>
      <c r="T83" s="6">
        <f t="shared" si="84"/>
        <v>214.7888444012433</v>
      </c>
      <c r="U83" s="6">
        <f t="shared" si="97"/>
        <v>6.486934014138158</v>
      </c>
      <c r="V83" s="6">
        <f t="shared" si="98"/>
        <v>5.0238820836484805</v>
      </c>
      <c r="W83" s="6">
        <f t="shared" si="99"/>
        <v>3.5539683854859758</v>
      </c>
      <c r="X83" s="4">
        <f t="shared" si="85"/>
        <v>1.825264974395973</v>
      </c>
      <c r="Y83" s="4">
        <f t="shared" si="86"/>
        <v>0.40136789056875449</v>
      </c>
      <c r="Z83" s="4">
        <f t="shared" si="87"/>
        <v>0.30165586753059753</v>
      </c>
      <c r="AA83" s="46">
        <f t="shared" si="88"/>
        <v>1.0078171978352375</v>
      </c>
      <c r="AB83" s="46">
        <f t="shared" si="89"/>
        <v>7.2761507295737715E-5</v>
      </c>
      <c r="AC83" s="46">
        <f t="shared" si="90"/>
        <v>3.253969852864564E-5</v>
      </c>
      <c r="AD83" s="6">
        <f t="shared" si="91"/>
        <v>7.2760977876589242E-4</v>
      </c>
      <c r="AF83" s="18">
        <f t="shared" si="92"/>
        <v>0.28283351683796165</v>
      </c>
      <c r="AG83" s="18">
        <f t="shared" si="93"/>
        <v>0.28784759853335951</v>
      </c>
      <c r="AI83" s="21">
        <f t="shared" si="94"/>
        <v>4.674421106626271E-3</v>
      </c>
      <c r="AJ83" s="21">
        <f t="shared" si="95"/>
        <v>-1.3388079974025922E-3</v>
      </c>
      <c r="AK83" s="21">
        <f t="shared" si="96"/>
        <v>1.1933174224343675E-2</v>
      </c>
    </row>
    <row r="84" spans="1:37">
      <c r="A84" t="s">
        <v>128</v>
      </c>
      <c r="B84" t="s">
        <v>32</v>
      </c>
      <c r="C84" t="s">
        <v>456</v>
      </c>
      <c r="D84" t="s">
        <v>725</v>
      </c>
      <c r="E84" s="1">
        <v>7</v>
      </c>
      <c r="F84" s="1">
        <v>4</v>
      </c>
      <c r="G84" s="1">
        <v>6.8570000000000002</v>
      </c>
      <c r="H84" s="28">
        <v>280.8</v>
      </c>
      <c r="I84" s="28">
        <v>86</v>
      </c>
      <c r="J84" s="28">
        <v>113.5</v>
      </c>
      <c r="K84" s="6">
        <f t="shared" si="75"/>
        <v>169.26666666666668</v>
      </c>
      <c r="L84" s="6">
        <f t="shared" si="76"/>
        <v>85.044331481262546</v>
      </c>
      <c r="M84" s="6">
        <f t="shared" si="77"/>
        <v>85.06</v>
      </c>
      <c r="N84" s="6">
        <f t="shared" si="78"/>
        <v>85.052165740631267</v>
      </c>
      <c r="O84" s="6">
        <f t="shared" si="101"/>
        <v>85.052444182095385</v>
      </c>
      <c r="P84" s="6">
        <f t="shared" si="102"/>
        <v>85.052531681358104</v>
      </c>
      <c r="Q84" s="6">
        <f t="shared" si="100"/>
        <v>85.052487931726745</v>
      </c>
      <c r="R84" s="6">
        <f t="shared" si="82"/>
        <v>1.9901511642025633</v>
      </c>
      <c r="S84" s="6">
        <f t="shared" si="83"/>
        <v>0.28480596684408255</v>
      </c>
      <c r="T84" s="6">
        <f t="shared" si="84"/>
        <v>218.55106007314981</v>
      </c>
      <c r="U84" s="6">
        <f t="shared" si="97"/>
        <v>6.4205531040104153</v>
      </c>
      <c r="V84" s="6">
        <f t="shared" si="98"/>
        <v>4.9684239450737895</v>
      </c>
      <c r="W84" s="6">
        <f t="shared" si="99"/>
        <v>3.5218885910227744</v>
      </c>
      <c r="X84" s="4">
        <f t="shared" si="85"/>
        <v>1.8230426483041742</v>
      </c>
      <c r="Y84" s="4">
        <f t="shared" si="86"/>
        <v>0.40420227920227919</v>
      </c>
      <c r="Z84" s="4">
        <f t="shared" si="87"/>
        <v>0.30626780626780625</v>
      </c>
      <c r="AA84" s="46">
        <f t="shared" si="88"/>
        <v>1.0280932456664673</v>
      </c>
      <c r="AB84" s="46">
        <f t="shared" si="89"/>
        <v>9.2119712534355358E-4</v>
      </c>
      <c r="AC84" s="46">
        <f t="shared" si="90"/>
        <v>4.1193393251859285E-4</v>
      </c>
      <c r="AD84" s="6">
        <f t="shared" si="91"/>
        <v>9.2111227274552197E-3</v>
      </c>
      <c r="AF84" s="18">
        <f t="shared" si="92"/>
        <v>0.27509674487255553</v>
      </c>
      <c r="AG84" s="18">
        <f t="shared" si="93"/>
        <v>0.29300754792366435</v>
      </c>
      <c r="AI84" s="21">
        <f t="shared" si="94"/>
        <v>4.6412839559418209E-3</v>
      </c>
      <c r="AJ84" s="21">
        <f t="shared" si="95"/>
        <v>-1.336002356072525E-3</v>
      </c>
      <c r="AK84" s="21">
        <f t="shared" si="96"/>
        <v>1.1627906976744186E-2</v>
      </c>
    </row>
    <row r="85" spans="1:37">
      <c r="A85" t="s">
        <v>105</v>
      </c>
      <c r="B85" t="s">
        <v>35</v>
      </c>
      <c r="C85" t="s">
        <v>456</v>
      </c>
      <c r="D85" t="s">
        <v>725</v>
      </c>
      <c r="E85" s="1">
        <v>7</v>
      </c>
      <c r="F85" s="1">
        <v>4</v>
      </c>
      <c r="G85" s="1">
        <v>5.79</v>
      </c>
      <c r="H85" s="28">
        <v>290.3</v>
      </c>
      <c r="I85" s="28">
        <v>95.5</v>
      </c>
      <c r="J85" s="28">
        <v>117.3</v>
      </c>
      <c r="K85" s="6">
        <f t="shared" si="75"/>
        <v>174.96666666666667</v>
      </c>
      <c r="L85" s="6">
        <f t="shared" si="76"/>
        <v>91.684239733629298</v>
      </c>
      <c r="M85" s="6">
        <f t="shared" si="77"/>
        <v>91.9</v>
      </c>
      <c r="N85" s="6">
        <f t="shared" si="78"/>
        <v>91.792119866814659</v>
      </c>
      <c r="O85" s="6">
        <f t="shared" si="101"/>
        <v>91.794354737005932</v>
      </c>
      <c r="P85" s="6">
        <f t="shared" si="102"/>
        <v>91.798652360066868</v>
      </c>
      <c r="Q85" s="6">
        <f t="shared" si="100"/>
        <v>91.796503548536407</v>
      </c>
      <c r="R85" s="6">
        <f t="shared" si="82"/>
        <v>1.9061185962426157</v>
      </c>
      <c r="S85" s="6">
        <f t="shared" si="83"/>
        <v>0.27673108612129155</v>
      </c>
      <c r="T85" s="6">
        <f t="shared" si="84"/>
        <v>234.38770578986811</v>
      </c>
      <c r="U85" s="6">
        <f t="shared" si="97"/>
        <v>7.1663693534636099</v>
      </c>
      <c r="V85" s="6">
        <f t="shared" si="98"/>
        <v>5.4971599931954609</v>
      </c>
      <c r="W85" s="6">
        <f t="shared" si="99"/>
        <v>3.9816530850395915</v>
      </c>
      <c r="X85" s="4">
        <f t="shared" si="85"/>
        <v>1.7998477517767855</v>
      </c>
      <c r="Y85" s="4">
        <f t="shared" si="86"/>
        <v>0.40406476059249052</v>
      </c>
      <c r="Z85" s="4">
        <f t="shared" si="87"/>
        <v>0.32897003100241129</v>
      </c>
      <c r="AA85" s="46">
        <f t="shared" si="88"/>
        <v>1.1040462427745665</v>
      </c>
      <c r="AB85" s="46">
        <f t="shared" si="89"/>
        <v>1.1766486093877759E-2</v>
      </c>
      <c r="AC85" s="46">
        <f t="shared" si="90"/>
        <v>5.2559505682910788E-3</v>
      </c>
      <c r="AD85" s="6">
        <f t="shared" si="91"/>
        <v>0.11752657345955429</v>
      </c>
      <c r="AF85" s="18">
        <f t="shared" si="92"/>
        <v>0.24177224710266312</v>
      </c>
      <c r="AG85" s="18">
        <f t="shared" si="93"/>
        <v>0.30637311544904444</v>
      </c>
      <c r="AI85" s="21">
        <f t="shared" si="94"/>
        <v>4.4886061424306532E-3</v>
      </c>
      <c r="AJ85" s="21">
        <f t="shared" si="95"/>
        <v>-1.2917406783785957E-3</v>
      </c>
      <c r="AK85" s="21">
        <f t="shared" si="96"/>
        <v>1.0471204188481676E-2</v>
      </c>
    </row>
    <row r="86" spans="1:37">
      <c r="A86" t="s">
        <v>268</v>
      </c>
      <c r="B86" t="s">
        <v>269</v>
      </c>
      <c r="C86" t="s">
        <v>456</v>
      </c>
      <c r="D86" t="s">
        <v>725</v>
      </c>
      <c r="E86" s="1">
        <v>7</v>
      </c>
      <c r="F86" s="1">
        <v>4</v>
      </c>
      <c r="G86" s="17">
        <v>6.5</v>
      </c>
      <c r="H86" s="28">
        <v>272.7</v>
      </c>
      <c r="I86" s="28">
        <v>79.7</v>
      </c>
      <c r="J86" s="28">
        <v>103.7</v>
      </c>
      <c r="K86" s="6">
        <f t="shared" si="75"/>
        <v>160.03333333333333</v>
      </c>
      <c r="L86" s="6">
        <f t="shared" si="76"/>
        <v>81.553039476870921</v>
      </c>
      <c r="M86" s="6">
        <f t="shared" si="77"/>
        <v>81.62</v>
      </c>
      <c r="N86" s="6">
        <f t="shared" si="78"/>
        <v>81.58651973843547</v>
      </c>
      <c r="O86" s="6">
        <f t="shared" si="101"/>
        <v>81.588066931045219</v>
      </c>
      <c r="P86" s="6">
        <f t="shared" si="102"/>
        <v>81.587278054676418</v>
      </c>
      <c r="Q86" s="6">
        <f t="shared" si="100"/>
        <v>81.587672492860818</v>
      </c>
      <c r="R86" s="6">
        <f t="shared" si="82"/>
        <v>1.9615168516367234</v>
      </c>
      <c r="S86" s="6">
        <f t="shared" si="83"/>
        <v>0.28212085334602183</v>
      </c>
      <c r="T86" s="6">
        <f t="shared" si="84"/>
        <v>209.20755661714989</v>
      </c>
      <c r="U86" s="6">
        <f t="shared" si="97"/>
        <v>6.4308793471122563</v>
      </c>
      <c r="V86" s="6">
        <f t="shared" si="98"/>
        <v>4.9619061680480039</v>
      </c>
      <c r="W86" s="6">
        <f t="shared" si="99"/>
        <v>3.5428480446459472</v>
      </c>
      <c r="X86" s="4">
        <f t="shared" si="85"/>
        <v>1.8151722190938402</v>
      </c>
      <c r="Y86" s="4">
        <f t="shared" si="86"/>
        <v>0.38027136046938032</v>
      </c>
      <c r="Z86" s="4">
        <f t="shared" si="87"/>
        <v>0.29226255958929226</v>
      </c>
      <c r="AA86" s="46">
        <f t="shared" si="88"/>
        <v>0.94319526627218941</v>
      </c>
      <c r="AB86" s="46">
        <f t="shared" si="89"/>
        <v>4.1053358377940441E-3</v>
      </c>
      <c r="AC86" s="46">
        <f t="shared" si="90"/>
        <v>1.8352086890130114E-3</v>
      </c>
      <c r="AD86" s="6">
        <f t="shared" si="91"/>
        <v>4.1036511511801821E-2</v>
      </c>
      <c r="AF86" s="18">
        <f t="shared" si="92"/>
        <v>0.30230275956203473</v>
      </c>
      <c r="AG86" s="18">
        <f t="shared" si="93"/>
        <v>0.26531427881707748</v>
      </c>
      <c r="AI86" s="21">
        <f t="shared" si="94"/>
        <v>4.639072974195464E-3</v>
      </c>
      <c r="AJ86" s="21">
        <f t="shared" si="95"/>
        <v>-1.2780867891181446E-3</v>
      </c>
      <c r="AK86" s="21">
        <f t="shared" si="96"/>
        <v>1.2547051442910916E-2</v>
      </c>
    </row>
    <row r="87" spans="1:37">
      <c r="A87" t="s">
        <v>270</v>
      </c>
      <c r="B87" t="s">
        <v>271</v>
      </c>
      <c r="C87" t="s">
        <v>456</v>
      </c>
      <c r="D87" t="s">
        <v>725</v>
      </c>
      <c r="E87" s="1">
        <v>7</v>
      </c>
      <c r="F87" s="1">
        <v>4</v>
      </c>
      <c r="G87" s="17">
        <v>6.69</v>
      </c>
      <c r="H87" s="28">
        <v>274</v>
      </c>
      <c r="I87" s="28">
        <v>81.7</v>
      </c>
      <c r="J87" s="28">
        <v>110.2</v>
      </c>
      <c r="K87" s="6">
        <f t="shared" si="75"/>
        <v>164.79999999999998</v>
      </c>
      <c r="L87" s="6">
        <f t="shared" si="76"/>
        <v>81.779882669274016</v>
      </c>
      <c r="M87" s="6">
        <f t="shared" si="77"/>
        <v>81.78</v>
      </c>
      <c r="N87" s="6">
        <f t="shared" si="78"/>
        <v>81.779941334637016</v>
      </c>
      <c r="O87" s="6">
        <f t="shared" si="101"/>
        <v>81.779943744127081</v>
      </c>
      <c r="P87" s="6">
        <f t="shared" si="102"/>
        <v>81.779943686276823</v>
      </c>
      <c r="Q87" s="6">
        <f t="shared" si="100"/>
        <v>81.779943715201952</v>
      </c>
      <c r="R87" s="6">
        <f t="shared" si="82"/>
        <v>2.0151640770400103</v>
      </c>
      <c r="S87" s="6">
        <f t="shared" si="83"/>
        <v>0.28709791299258264</v>
      </c>
      <c r="T87" s="6">
        <f t="shared" si="84"/>
        <v>210.51758363293428</v>
      </c>
      <c r="U87" s="6">
        <f t="shared" si="97"/>
        <v>6.3978686868252375</v>
      </c>
      <c r="V87" s="6">
        <f t="shared" si="98"/>
        <v>4.9632430691863769</v>
      </c>
      <c r="W87" s="6">
        <f t="shared" si="99"/>
        <v>3.496313269363061</v>
      </c>
      <c r="X87" s="4">
        <f t="shared" si="85"/>
        <v>1.8298899995282076</v>
      </c>
      <c r="Y87" s="4">
        <f t="shared" si="86"/>
        <v>0.40218978102189784</v>
      </c>
      <c r="Z87" s="4">
        <f t="shared" si="87"/>
        <v>0.29817518248175184</v>
      </c>
      <c r="AA87" s="46">
        <f t="shared" si="88"/>
        <v>0.99755799755799757</v>
      </c>
      <c r="AB87" s="46">
        <f t="shared" si="89"/>
        <v>7.1735689850527251E-6</v>
      </c>
      <c r="AC87" s="46">
        <f t="shared" si="90"/>
        <v>3.2081152772079407E-6</v>
      </c>
      <c r="AD87" s="6">
        <f t="shared" si="91"/>
        <v>7.1735638391225642E-5</v>
      </c>
      <c r="AF87" s="18">
        <f t="shared" si="92"/>
        <v>0.28795130059945456</v>
      </c>
      <c r="AG87" s="18">
        <f t="shared" si="93"/>
        <v>0.28637871048883251</v>
      </c>
      <c r="AI87" s="21">
        <f t="shared" si="94"/>
        <v>4.7442219772316861E-3</v>
      </c>
      <c r="AJ87" s="21">
        <f t="shared" si="95"/>
        <v>-1.3607841277744189E-3</v>
      </c>
      <c r="AK87" s="21">
        <f t="shared" si="96"/>
        <v>1.2239902080783353E-2</v>
      </c>
    </row>
    <row r="88" spans="1:37">
      <c r="A88" t="s">
        <v>272</v>
      </c>
      <c r="B88" t="s">
        <v>273</v>
      </c>
      <c r="C88" t="s">
        <v>456</v>
      </c>
      <c r="D88" t="s">
        <v>725</v>
      </c>
      <c r="E88" s="1">
        <v>7</v>
      </c>
      <c r="F88" s="1">
        <v>4</v>
      </c>
      <c r="G88" s="17">
        <v>7.36</v>
      </c>
      <c r="H88" s="28">
        <v>247</v>
      </c>
      <c r="I88" s="28">
        <v>66</v>
      </c>
      <c r="J88" s="28">
        <v>108</v>
      </c>
      <c r="K88" s="6">
        <f t="shared" si="75"/>
        <v>154.33333333333334</v>
      </c>
      <c r="L88" s="6">
        <f t="shared" si="76"/>
        <v>67.356828193832598</v>
      </c>
      <c r="M88" s="6">
        <f t="shared" si="77"/>
        <v>67.400000000000006</v>
      </c>
      <c r="N88" s="6">
        <f t="shared" si="78"/>
        <v>67.378414096916302</v>
      </c>
      <c r="O88" s="6">
        <f t="shared" si="101"/>
        <v>67.379710900724803</v>
      </c>
      <c r="P88" s="6">
        <f t="shared" si="102"/>
        <v>67.379258518268486</v>
      </c>
      <c r="Q88" s="6">
        <f t="shared" si="100"/>
        <v>67.379484709496637</v>
      </c>
      <c r="R88" s="6">
        <f t="shared" si="82"/>
        <v>2.290545650293017</v>
      </c>
      <c r="S88" s="6">
        <f t="shared" si="83"/>
        <v>0.30944243117913484</v>
      </c>
      <c r="T88" s="6">
        <f t="shared" si="84"/>
        <v>176.45630872812114</v>
      </c>
      <c r="U88" s="6">
        <f t="shared" si="97"/>
        <v>5.7598122657251496</v>
      </c>
      <c r="V88" s="6">
        <f t="shared" si="98"/>
        <v>4.5792142228280523</v>
      </c>
      <c r="W88" s="6">
        <f t="shared" si="99"/>
        <v>3.0256694843266287</v>
      </c>
      <c r="X88" s="4">
        <f t="shared" si="85"/>
        <v>1.903648860380073</v>
      </c>
      <c r="Y88" s="4">
        <f t="shared" si="86"/>
        <v>0.43724696356275305</v>
      </c>
      <c r="Z88" s="4">
        <f t="shared" si="87"/>
        <v>0.26720647773279355</v>
      </c>
      <c r="AA88" s="46">
        <f t="shared" si="88"/>
        <v>0.94964028776978415</v>
      </c>
      <c r="AB88" s="46">
        <f t="shared" si="89"/>
        <v>3.2047089601050516E-3</v>
      </c>
      <c r="AC88" s="46">
        <f t="shared" si="90"/>
        <v>1.4327303172431873E-3</v>
      </c>
      <c r="AD88" s="6">
        <f t="shared" si="91"/>
        <v>3.2036822731765217E-2</v>
      </c>
      <c r="AF88" s="18">
        <f t="shared" si="92"/>
        <v>0.32748218355833791</v>
      </c>
      <c r="AG88" s="18">
        <f t="shared" si="93"/>
        <v>0.29405637318096967</v>
      </c>
      <c r="AI88" s="21">
        <f t="shared" si="94"/>
        <v>5.5161054741519958E-3</v>
      </c>
      <c r="AJ88" s="21">
        <f t="shared" si="95"/>
        <v>-1.6781391301645509E-3</v>
      </c>
      <c r="AK88" s="21">
        <f t="shared" si="96"/>
        <v>1.5151515151515152E-2</v>
      </c>
    </row>
    <row r="89" spans="1:37">
      <c r="H89" s="10"/>
      <c r="I89" s="10"/>
      <c r="J89" s="10"/>
    </row>
    <row r="90" spans="1:37">
      <c r="A90" t="s">
        <v>106</v>
      </c>
      <c r="B90" t="s">
        <v>813</v>
      </c>
      <c r="C90" t="s">
        <v>437</v>
      </c>
      <c r="D90" t="s">
        <v>728</v>
      </c>
      <c r="E90" s="1">
        <v>7</v>
      </c>
      <c r="F90" s="1" t="s">
        <v>416</v>
      </c>
      <c r="G90" s="19">
        <v>3.5840000000000001</v>
      </c>
      <c r="H90" s="28">
        <v>296.10000000000002</v>
      </c>
      <c r="I90" s="30">
        <v>156</v>
      </c>
      <c r="J90" s="28">
        <v>94.3</v>
      </c>
      <c r="K90" s="6">
        <f t="shared" ref="K90:K102" si="103">(H90+2*J90)/3</f>
        <v>161.56666666666669</v>
      </c>
      <c r="L90" s="6">
        <f t="shared" ref="L90:L106" si="104">(5*(H90-J90)*I90)/(4*I90 + 3*(H90-J90))</f>
        <v>128.033186920449</v>
      </c>
      <c r="M90" s="6">
        <f t="shared" ref="M90:M102" si="105">(H90-J90+3*I90)/5</f>
        <v>133.95999999999998</v>
      </c>
      <c r="N90" s="6">
        <f t="shared" ref="N90:N106" si="106">0.5*(M90+L90)</f>
        <v>130.99659346022449</v>
      </c>
      <c r="O90" s="6">
        <f t="shared" ref="O90:O106" si="107">0.5*(H90-J90)+3/(5/(I90-0.5*(H90-J90))-4*(-3*(K90+(H90-J90))/(5*0.5*(H90-J90)*(3*K90+2*(H90-J90)))))</f>
        <v>130.75848952750118</v>
      </c>
      <c r="P90" s="6">
        <f t="shared" ref="P90:P106" si="108">I90+2/(5/(0.5*(H90-J90)-I90)-6*(-(3*(K90+2*I90))/(5*I90*(3*K90+4*I90))))</f>
        <v>131.27417739837497</v>
      </c>
      <c r="Q90" s="6">
        <f t="shared" ref="Q90:Q106" si="109">(O90+P90)/2</f>
        <v>131.01633346293806</v>
      </c>
      <c r="R90" s="6">
        <f t="shared" ref="R90:R106" si="110">K90/N90</f>
        <v>1.2333654059158754</v>
      </c>
      <c r="S90" s="6">
        <f t="shared" ref="S90:S106" si="111">(3*K90-2*N90)/(2*(3*K90+N90))</f>
        <v>0.18085759726875802</v>
      </c>
      <c r="T90" s="6">
        <f t="shared" ref="T90:T106" si="112">9*N90*K90/(N90+3*K90)</f>
        <v>309.37664520766594</v>
      </c>
      <c r="U90" s="6">
        <f t="shared" ref="U90:U106" si="113">SQRT((K90+4/3*N90)/G90)</f>
        <v>9.6857543254390919</v>
      </c>
      <c r="V90" s="6">
        <f t="shared" ref="V90:V106" si="114">SQRT(K90/G90)</f>
        <v>6.7141630244616213</v>
      </c>
      <c r="W90" s="6">
        <f t="shared" ref="W90:W106" si="115">SQRT(N90/G90)</f>
        <v>6.0456917553151728</v>
      </c>
      <c r="X90" s="4">
        <f t="shared" ref="X90:X106" si="116">SQRT((K90/N90) +4/3)</f>
        <v>1.6020919883855635</v>
      </c>
      <c r="Y90" s="4">
        <f t="shared" ref="Y90:Y106" si="117">J90/H90</f>
        <v>0.31847348868625464</v>
      </c>
      <c r="Z90" s="4">
        <f t="shared" ref="Z90:Z106" si="118">I90/H90</f>
        <v>0.52684903748733536</v>
      </c>
      <c r="AA90" s="46">
        <f t="shared" ref="AA90:AA106" si="119">2*I90/(H90-J90)</f>
        <v>1.5460852329038652</v>
      </c>
      <c r="AB90" s="46">
        <f t="shared" ref="AB90:AB106" si="120">5*M90/L90 +1 -6</f>
        <v>0.23145612563848417</v>
      </c>
      <c r="AC90" s="46">
        <f t="shared" ref="AC90:AC106" si="121">SQRT(5)*LN(M90/L90)</f>
        <v>0.10118597746380695</v>
      </c>
      <c r="AD90" s="6">
        <f t="shared" ref="AD90:AD106" si="122">100*(M90-L90)/(M90+L90)</f>
        <v>2.2622012233282183</v>
      </c>
      <c r="AF90" s="18">
        <f t="shared" ref="AF90:AF106" si="123">-(2*H90*I90-(H90-J90)*(H90+2*J90))/(2*H90*I90+(H90-J90)*(H90+2*J90))</f>
        <v>2.8545656614877585E-2</v>
      </c>
      <c r="AG90" s="18">
        <f t="shared" ref="AG90:AG106" si="124">(4*J90*I90)/(2*H90*I90+(H90-J90)*(H90+2*J90))</f>
        <v>0.30938245383727464</v>
      </c>
      <c r="AI90" s="21">
        <f t="shared" ref="AI90:AI106" si="125">(H90+J90)/((H90-J90)*(H90+2*J90))</f>
        <v>3.9913115363829918E-3</v>
      </c>
      <c r="AJ90" s="21">
        <f t="shared" ref="AJ90:AJ106" si="126">-J90/((H90-J90)*(H90+2*J90))</f>
        <v>-9.640898511293957E-4</v>
      </c>
      <c r="AK90" s="21">
        <f t="shared" ref="AK90:AK106" si="127">1/I90</f>
        <v>6.41025641025641E-3</v>
      </c>
    </row>
    <row r="91" spans="1:37">
      <c r="A91" t="s">
        <v>164</v>
      </c>
      <c r="B91" t="s">
        <v>814</v>
      </c>
      <c r="C91" t="s">
        <v>437</v>
      </c>
      <c r="D91" t="s">
        <v>728</v>
      </c>
      <c r="E91" s="1">
        <v>7</v>
      </c>
      <c r="F91" s="1" t="s">
        <v>416</v>
      </c>
      <c r="G91" s="1">
        <v>3.7229999999999999</v>
      </c>
      <c r="H91" s="28">
        <v>281</v>
      </c>
      <c r="I91" s="28">
        <v>147</v>
      </c>
      <c r="J91" s="28">
        <v>101</v>
      </c>
      <c r="K91" s="6">
        <f t="shared" si="103"/>
        <v>161</v>
      </c>
      <c r="L91" s="6">
        <f t="shared" si="104"/>
        <v>117.28723404255319</v>
      </c>
      <c r="M91" s="6">
        <f t="shared" si="105"/>
        <v>124.2</v>
      </c>
      <c r="N91" s="6">
        <f t="shared" si="106"/>
        <v>120.74361702127661</v>
      </c>
      <c r="O91" s="6">
        <f t="shared" si="107"/>
        <v>120.45494494350689</v>
      </c>
      <c r="P91" s="6">
        <f t="shared" si="108"/>
        <v>121.131844184146</v>
      </c>
      <c r="Q91" s="6">
        <f t="shared" si="109"/>
        <v>120.79339456382644</v>
      </c>
      <c r="R91" s="6">
        <f t="shared" si="110"/>
        <v>1.3334038185358461</v>
      </c>
      <c r="S91" s="6">
        <f t="shared" si="111"/>
        <v>0.2000126867999133</v>
      </c>
      <c r="T91" s="6">
        <f t="shared" si="112"/>
        <v>289.78774455128382</v>
      </c>
      <c r="U91" s="6">
        <f t="shared" si="113"/>
        <v>9.2998443166637301</v>
      </c>
      <c r="V91" s="6">
        <f t="shared" si="114"/>
        <v>6.5760698854505266</v>
      </c>
      <c r="W91" s="6">
        <f t="shared" si="115"/>
        <v>5.6948930527174992</v>
      </c>
      <c r="X91" s="4">
        <f t="shared" si="116"/>
        <v>1.6330147433104145</v>
      </c>
      <c r="Y91" s="4">
        <f t="shared" si="117"/>
        <v>0.35943060498220641</v>
      </c>
      <c r="Z91" s="4">
        <f t="shared" si="118"/>
        <v>0.52313167259786475</v>
      </c>
      <c r="AA91" s="46">
        <f t="shared" si="119"/>
        <v>1.6333333333333333</v>
      </c>
      <c r="AB91" s="46">
        <f t="shared" si="120"/>
        <v>0.29469387755101994</v>
      </c>
      <c r="AC91" s="46">
        <f t="shared" si="121"/>
        <v>0.12805346713646779</v>
      </c>
      <c r="AD91" s="6">
        <f t="shared" si="122"/>
        <v>2.8625802870509873</v>
      </c>
      <c r="AF91" s="18">
        <f t="shared" si="123"/>
        <v>2.5513995541243499E-2</v>
      </c>
      <c r="AG91" s="18">
        <f t="shared" si="124"/>
        <v>0.35026009412930392</v>
      </c>
      <c r="AI91" s="21">
        <f t="shared" si="125"/>
        <v>4.3938348286174369E-3</v>
      </c>
      <c r="AJ91" s="21">
        <f t="shared" si="126"/>
        <v>-1.1617207269381182E-3</v>
      </c>
      <c r="AK91" s="21">
        <f t="shared" si="127"/>
        <v>6.8027210884353739E-3</v>
      </c>
    </row>
    <row r="92" spans="1:37">
      <c r="A92" t="s">
        <v>164</v>
      </c>
      <c r="B92" t="s">
        <v>815</v>
      </c>
      <c r="C92" t="s">
        <v>437</v>
      </c>
      <c r="D92" t="s">
        <v>728</v>
      </c>
      <c r="E92" s="1">
        <v>7</v>
      </c>
      <c r="F92" s="1" t="s">
        <v>416</v>
      </c>
      <c r="G92" s="1">
        <v>3.948</v>
      </c>
      <c r="H92" s="28">
        <v>277</v>
      </c>
      <c r="I92" s="28">
        <v>131</v>
      </c>
      <c r="J92" s="28">
        <v>111</v>
      </c>
      <c r="K92" s="6">
        <f t="shared" si="103"/>
        <v>166.33333333333334</v>
      </c>
      <c r="L92" s="6">
        <f t="shared" si="104"/>
        <v>106.3894324853229</v>
      </c>
      <c r="M92" s="6">
        <f t="shared" si="105"/>
        <v>111.8</v>
      </c>
      <c r="N92" s="6">
        <f t="shared" si="106"/>
        <v>109.09471624266145</v>
      </c>
      <c r="O92" s="6">
        <f t="shared" si="107"/>
        <v>108.92226852265094</v>
      </c>
      <c r="P92" s="6">
        <f t="shared" si="108"/>
        <v>109.41578796374124</v>
      </c>
      <c r="Q92" s="6">
        <f t="shared" si="109"/>
        <v>109.1690282431961</v>
      </c>
      <c r="R92" s="6">
        <f t="shared" si="110"/>
        <v>1.5246690129644314</v>
      </c>
      <c r="S92" s="6">
        <f t="shared" si="111"/>
        <v>0.23089377362935276</v>
      </c>
      <c r="T92" s="6">
        <f t="shared" si="112"/>
        <v>268.568013917906</v>
      </c>
      <c r="U92" s="6">
        <f t="shared" si="113"/>
        <v>8.8867830293927703</v>
      </c>
      <c r="V92" s="6">
        <f t="shared" si="114"/>
        <v>6.4908425348245729</v>
      </c>
      <c r="W92" s="6">
        <f t="shared" si="115"/>
        <v>5.2567011375682764</v>
      </c>
      <c r="X92" s="4">
        <f t="shared" si="116"/>
        <v>1.6905627306603457</v>
      </c>
      <c r="Y92" s="4">
        <f t="shared" si="117"/>
        <v>0.4007220216606498</v>
      </c>
      <c r="Z92" s="4">
        <f t="shared" si="118"/>
        <v>0.47292418772563177</v>
      </c>
      <c r="AA92" s="46">
        <f t="shared" si="119"/>
        <v>1.5783132530120483</v>
      </c>
      <c r="AB92" s="46">
        <f t="shared" si="120"/>
        <v>0.25428124712590794</v>
      </c>
      <c r="AC92" s="46">
        <f t="shared" si="121"/>
        <v>0.11092083959879979</v>
      </c>
      <c r="AD92" s="6">
        <f t="shared" si="122"/>
        <v>2.4797569034609657</v>
      </c>
      <c r="AF92" s="18">
        <f t="shared" si="123"/>
        <v>6.6019767322145581E-2</v>
      </c>
      <c r="AG92" s="18">
        <f t="shared" si="124"/>
        <v>0.37426644702975392</v>
      </c>
      <c r="AI92" s="21">
        <f t="shared" si="125"/>
        <v>4.6840669290388005E-3</v>
      </c>
      <c r="AJ92" s="21">
        <f t="shared" si="126"/>
        <v>-1.3400294565033683E-3</v>
      </c>
      <c r="AK92" s="21">
        <f t="shared" si="127"/>
        <v>7.6335877862595417E-3</v>
      </c>
    </row>
    <row r="93" spans="1:37">
      <c r="A93" t="s">
        <v>164</v>
      </c>
      <c r="B93" t="s">
        <v>816</v>
      </c>
      <c r="C93" t="s">
        <v>437</v>
      </c>
      <c r="D93" t="s">
        <v>728</v>
      </c>
      <c r="E93" s="1">
        <v>7</v>
      </c>
      <c r="F93" s="1" t="s">
        <v>416</v>
      </c>
      <c r="G93" s="1">
        <v>4.157</v>
      </c>
      <c r="H93" s="28">
        <v>266</v>
      </c>
      <c r="I93" s="28">
        <v>123</v>
      </c>
      <c r="J93" s="28">
        <v>114</v>
      </c>
      <c r="K93" s="6">
        <f t="shared" si="103"/>
        <v>164.66666666666666</v>
      </c>
      <c r="L93" s="6">
        <f t="shared" si="104"/>
        <v>98.607594936708864</v>
      </c>
      <c r="M93" s="6">
        <f t="shared" si="105"/>
        <v>104.2</v>
      </c>
      <c r="N93" s="6">
        <f t="shared" si="106"/>
        <v>101.40379746835444</v>
      </c>
      <c r="O93" s="6">
        <f t="shared" si="107"/>
        <v>101.22825112107623</v>
      </c>
      <c r="P93" s="6">
        <f t="shared" si="108"/>
        <v>101.76695550722921</v>
      </c>
      <c r="Q93" s="6">
        <f t="shared" si="109"/>
        <v>101.49760331415271</v>
      </c>
      <c r="R93" s="6">
        <f t="shared" si="110"/>
        <v>1.623870809355586</v>
      </c>
      <c r="S93" s="6">
        <f t="shared" si="111"/>
        <v>0.24453354706623945</v>
      </c>
      <c r="T93" s="6">
        <f t="shared" si="112"/>
        <v>252.40085549855539</v>
      </c>
      <c r="U93" s="6">
        <f t="shared" si="113"/>
        <v>8.493325146077904</v>
      </c>
      <c r="V93" s="6">
        <f t="shared" si="114"/>
        <v>6.2937985038519022</v>
      </c>
      <c r="W93" s="6">
        <f t="shared" si="115"/>
        <v>4.9389780645831083</v>
      </c>
      <c r="X93" s="4">
        <f t="shared" si="116"/>
        <v>1.7196523319232058</v>
      </c>
      <c r="Y93" s="4">
        <f t="shared" si="117"/>
        <v>0.42857142857142855</v>
      </c>
      <c r="Z93" s="4">
        <f t="shared" si="118"/>
        <v>0.46240601503759399</v>
      </c>
      <c r="AA93" s="46">
        <f t="shared" si="119"/>
        <v>1.618421052631579</v>
      </c>
      <c r="AB93" s="46">
        <f t="shared" si="120"/>
        <v>0.28356867779204098</v>
      </c>
      <c r="AC93" s="46">
        <f t="shared" si="121"/>
        <v>0.12335010267258135</v>
      </c>
      <c r="AD93" s="6">
        <f t="shared" si="122"/>
        <v>2.7574929159020831</v>
      </c>
      <c r="AF93" s="18">
        <f t="shared" si="123"/>
        <v>6.8685776095186585E-2</v>
      </c>
      <c r="AG93" s="18">
        <f t="shared" si="124"/>
        <v>0.3991346673877772</v>
      </c>
      <c r="AI93" s="21">
        <f t="shared" si="125"/>
        <v>5.0607287449392713E-3</v>
      </c>
      <c r="AJ93" s="21">
        <f t="shared" si="126"/>
        <v>-1.5182186234817814E-3</v>
      </c>
      <c r="AK93" s="21">
        <f t="shared" si="127"/>
        <v>8.130081300813009E-3</v>
      </c>
    </row>
    <row r="94" spans="1:37">
      <c r="A94" t="s">
        <v>164</v>
      </c>
      <c r="B94" t="s">
        <v>817</v>
      </c>
      <c r="C94" t="s">
        <v>437</v>
      </c>
      <c r="D94" t="s">
        <v>728</v>
      </c>
      <c r="E94" s="1">
        <v>7</v>
      </c>
      <c r="F94" s="1" t="s">
        <v>416</v>
      </c>
      <c r="G94" s="1">
        <v>4.2270000000000003</v>
      </c>
      <c r="H94" s="28">
        <v>268</v>
      </c>
      <c r="I94" s="28">
        <v>121</v>
      </c>
      <c r="J94" s="28">
        <v>109</v>
      </c>
      <c r="K94" s="6">
        <f t="shared" si="103"/>
        <v>162</v>
      </c>
      <c r="L94" s="6">
        <f t="shared" si="104"/>
        <v>100.09885535900104</v>
      </c>
      <c r="M94" s="6">
        <f t="shared" si="105"/>
        <v>104.4</v>
      </c>
      <c r="N94" s="6">
        <f t="shared" si="106"/>
        <v>102.24942767950051</v>
      </c>
      <c r="O94" s="6">
        <f t="shared" si="107"/>
        <v>102.13555234701401</v>
      </c>
      <c r="P94" s="6">
        <f t="shared" si="108"/>
        <v>102.49695988014261</v>
      </c>
      <c r="Q94" s="6">
        <f t="shared" si="109"/>
        <v>102.31625611357831</v>
      </c>
      <c r="R94" s="6">
        <f t="shared" si="110"/>
        <v>1.5843609463300554</v>
      </c>
      <c r="S94" s="6">
        <f t="shared" si="111"/>
        <v>0.23927022398598147</v>
      </c>
      <c r="T94" s="6">
        <f t="shared" si="112"/>
        <v>253.42934228562603</v>
      </c>
      <c r="U94" s="6">
        <f t="shared" si="113"/>
        <v>8.4010624087254708</v>
      </c>
      <c r="V94" s="6">
        <f t="shared" si="114"/>
        <v>6.1907231588272946</v>
      </c>
      <c r="W94" s="6">
        <f t="shared" si="115"/>
        <v>4.9182921095177656</v>
      </c>
      <c r="X94" s="4">
        <f t="shared" si="116"/>
        <v>1.7081259554445594</v>
      </c>
      <c r="Y94" s="4">
        <f t="shared" si="117"/>
        <v>0.40671641791044777</v>
      </c>
      <c r="Z94" s="4">
        <f t="shared" si="118"/>
        <v>0.45149253731343286</v>
      </c>
      <c r="AA94" s="46">
        <f t="shared" si="119"/>
        <v>1.5220125786163523</v>
      </c>
      <c r="AB94" s="46">
        <f t="shared" si="120"/>
        <v>0.21484484640573864</v>
      </c>
      <c r="AC94" s="46">
        <f t="shared" si="121"/>
        <v>9.4074564349334103E-2</v>
      </c>
      <c r="AD94" s="6">
        <f t="shared" si="122"/>
        <v>2.1032609857146838</v>
      </c>
      <c r="AF94" s="18">
        <f t="shared" si="123"/>
        <v>8.7370716949271787E-2</v>
      </c>
      <c r="AG94" s="18">
        <f t="shared" si="124"/>
        <v>0.37118131288257228</v>
      </c>
      <c r="AI94" s="21">
        <f t="shared" si="125"/>
        <v>4.8787431736418462E-3</v>
      </c>
      <c r="AJ94" s="21">
        <f t="shared" si="126"/>
        <v>-1.4105650024587831E-3</v>
      </c>
      <c r="AK94" s="21">
        <f t="shared" si="127"/>
        <v>8.2644628099173556E-3</v>
      </c>
    </row>
    <row r="95" spans="1:37">
      <c r="A95" t="s">
        <v>164</v>
      </c>
      <c r="B95" t="s">
        <v>818</v>
      </c>
      <c r="C95" t="s">
        <v>437</v>
      </c>
      <c r="D95" t="s">
        <v>728</v>
      </c>
      <c r="E95" s="1">
        <v>7</v>
      </c>
      <c r="F95" s="1" t="s">
        <v>416</v>
      </c>
      <c r="G95" s="1">
        <v>4.4451999999999998</v>
      </c>
      <c r="H95" s="28">
        <v>259</v>
      </c>
      <c r="I95" s="28">
        <v>103</v>
      </c>
      <c r="J95" s="28">
        <v>117</v>
      </c>
      <c r="K95" s="6">
        <f t="shared" si="103"/>
        <v>164.33333333333334</v>
      </c>
      <c r="L95" s="6">
        <f t="shared" si="104"/>
        <v>87.267303102625291</v>
      </c>
      <c r="M95" s="6">
        <f t="shared" si="105"/>
        <v>90.2</v>
      </c>
      <c r="N95" s="6">
        <f t="shared" si="106"/>
        <v>88.733651551312647</v>
      </c>
      <c r="O95" s="6">
        <f t="shared" si="107"/>
        <v>88.691098451570582</v>
      </c>
      <c r="P95" s="6">
        <f t="shared" si="108"/>
        <v>88.910291757968466</v>
      </c>
      <c r="Q95" s="6">
        <f t="shared" si="109"/>
        <v>88.800695104769517</v>
      </c>
      <c r="R95" s="6">
        <f t="shared" si="110"/>
        <v>1.8519843425839759</v>
      </c>
      <c r="S95" s="6">
        <f t="shared" si="111"/>
        <v>0.27120031311231674</v>
      </c>
      <c r="T95" s="6">
        <f t="shared" si="112"/>
        <v>225.5964912712557</v>
      </c>
      <c r="U95" s="6">
        <f t="shared" si="113"/>
        <v>7.9739755540602557</v>
      </c>
      <c r="V95" s="6">
        <f t="shared" si="114"/>
        <v>6.0801904014920352</v>
      </c>
      <c r="W95" s="6">
        <f t="shared" si="115"/>
        <v>4.4678493835139523</v>
      </c>
      <c r="X95" s="4">
        <f t="shared" si="116"/>
        <v>1.7847458294999066</v>
      </c>
      <c r="Y95" s="4">
        <f t="shared" si="117"/>
        <v>0.45173745173745172</v>
      </c>
      <c r="Z95" s="4">
        <f t="shared" si="118"/>
        <v>0.39768339768339767</v>
      </c>
      <c r="AA95" s="46">
        <f t="shared" si="119"/>
        <v>1.4507042253521127</v>
      </c>
      <c r="AB95" s="46">
        <f t="shared" si="120"/>
        <v>0.16802953644195284</v>
      </c>
      <c r="AC95" s="46">
        <f t="shared" si="121"/>
        <v>7.391002782174462E-2</v>
      </c>
      <c r="AD95" s="6">
        <f t="shared" si="122"/>
        <v>1.6525280128243114</v>
      </c>
      <c r="AF95" s="18">
        <f t="shared" si="123"/>
        <v>0.1349870298313878</v>
      </c>
      <c r="AG95" s="18">
        <f t="shared" si="124"/>
        <v>0.39075875486381323</v>
      </c>
      <c r="AI95" s="21">
        <f t="shared" si="125"/>
        <v>5.3709682027254808E-3</v>
      </c>
      <c r="AJ95" s="21">
        <f t="shared" si="126"/>
        <v>-1.67128531840128E-3</v>
      </c>
      <c r="AK95" s="21">
        <f t="shared" si="127"/>
        <v>9.7087378640776691E-3</v>
      </c>
    </row>
    <row r="96" spans="1:37">
      <c r="A96" t="s">
        <v>164</v>
      </c>
      <c r="B96" t="s">
        <v>819</v>
      </c>
      <c r="C96" t="s">
        <v>437</v>
      </c>
      <c r="D96" t="s">
        <v>728</v>
      </c>
      <c r="E96" s="1">
        <v>7</v>
      </c>
      <c r="F96" s="1" t="s">
        <v>416</v>
      </c>
      <c r="G96" s="1">
        <v>4.7690000000000001</v>
      </c>
      <c r="H96" s="28">
        <v>243</v>
      </c>
      <c r="I96" s="28">
        <v>86</v>
      </c>
      <c r="J96" s="28">
        <v>120</v>
      </c>
      <c r="K96" s="6">
        <f t="shared" si="103"/>
        <v>161</v>
      </c>
      <c r="L96" s="6">
        <f t="shared" si="104"/>
        <v>74.179523141654983</v>
      </c>
      <c r="M96" s="6">
        <f t="shared" si="105"/>
        <v>76.2</v>
      </c>
      <c r="N96" s="6">
        <f t="shared" si="106"/>
        <v>75.1897615708275</v>
      </c>
      <c r="O96" s="6">
        <f t="shared" si="107"/>
        <v>75.180854389585605</v>
      </c>
      <c r="P96" s="6">
        <f t="shared" si="108"/>
        <v>75.317728024266842</v>
      </c>
      <c r="Q96" s="6">
        <f t="shared" si="109"/>
        <v>75.249291206926216</v>
      </c>
      <c r="R96" s="6">
        <f t="shared" si="110"/>
        <v>2.1412489764093836</v>
      </c>
      <c r="S96" s="6">
        <f t="shared" si="111"/>
        <v>0.29794569854013658</v>
      </c>
      <c r="T96" s="6">
        <f t="shared" si="112"/>
        <v>195.18445521022804</v>
      </c>
      <c r="U96" s="6">
        <f t="shared" si="113"/>
        <v>7.4014531540591415</v>
      </c>
      <c r="V96" s="6">
        <f t="shared" si="114"/>
        <v>5.8103096345982834</v>
      </c>
      <c r="W96" s="6">
        <f t="shared" si="115"/>
        <v>3.9706873531379658</v>
      </c>
      <c r="X96" s="4">
        <f t="shared" si="116"/>
        <v>1.8640231516112444</v>
      </c>
      <c r="Y96" s="4">
        <f t="shared" si="117"/>
        <v>0.49382716049382713</v>
      </c>
      <c r="Z96" s="4">
        <f t="shared" si="118"/>
        <v>0.35390946502057613</v>
      </c>
      <c r="AA96" s="46">
        <f t="shared" si="119"/>
        <v>1.3983739837398375</v>
      </c>
      <c r="AB96" s="46">
        <f t="shared" si="120"/>
        <v>0.13618831537152598</v>
      </c>
      <c r="AC96" s="46">
        <f t="shared" si="121"/>
        <v>6.0090568169843324E-2</v>
      </c>
      <c r="AD96" s="6">
        <f t="shared" si="122"/>
        <v>1.3435850946553174</v>
      </c>
      <c r="AF96" s="18">
        <f t="shared" si="123"/>
        <v>0.17403290351267231</v>
      </c>
      <c r="AG96" s="18">
        <f t="shared" si="124"/>
        <v>0.40788498591966799</v>
      </c>
      <c r="AI96" s="21">
        <f t="shared" si="125"/>
        <v>6.1101853254557394E-3</v>
      </c>
      <c r="AJ96" s="21">
        <f t="shared" si="126"/>
        <v>-2.0198959753572692E-3</v>
      </c>
      <c r="AK96" s="21">
        <f t="shared" si="127"/>
        <v>1.1627906976744186E-2</v>
      </c>
    </row>
    <row r="97" spans="1:37">
      <c r="A97" t="s">
        <v>164</v>
      </c>
      <c r="B97" t="s">
        <v>820</v>
      </c>
      <c r="C97" t="s">
        <v>437</v>
      </c>
      <c r="D97" t="s">
        <v>728</v>
      </c>
      <c r="E97" s="1">
        <v>7</v>
      </c>
      <c r="F97" s="1" t="s">
        <v>416</v>
      </c>
      <c r="G97" s="1">
        <v>4.8470000000000004</v>
      </c>
      <c r="H97" s="28">
        <v>244</v>
      </c>
      <c r="I97" s="28">
        <v>83</v>
      </c>
      <c r="J97" s="28">
        <v>117</v>
      </c>
      <c r="K97" s="6">
        <f t="shared" si="103"/>
        <v>159.33333333333334</v>
      </c>
      <c r="L97" s="6">
        <f t="shared" si="104"/>
        <v>73.920056100981768</v>
      </c>
      <c r="M97" s="6">
        <f t="shared" si="105"/>
        <v>75.2</v>
      </c>
      <c r="N97" s="6">
        <f t="shared" si="106"/>
        <v>74.560028050490885</v>
      </c>
      <c r="O97" s="6">
        <f t="shared" si="107"/>
        <v>74.562172308413309</v>
      </c>
      <c r="P97" s="6">
        <f t="shared" si="108"/>
        <v>74.631430180050785</v>
      </c>
      <c r="Q97" s="6">
        <f t="shared" si="109"/>
        <v>74.59680124423204</v>
      </c>
      <c r="R97" s="6">
        <f t="shared" si="110"/>
        <v>2.1369805980415579</v>
      </c>
      <c r="S97" s="6">
        <f t="shared" si="111"/>
        <v>0.29759657521677119</v>
      </c>
      <c r="T97" s="6">
        <f t="shared" si="112"/>
        <v>193.49767409276674</v>
      </c>
      <c r="U97" s="6">
        <f t="shared" si="113"/>
        <v>7.3063572465080293</v>
      </c>
      <c r="V97" s="6">
        <f t="shared" si="114"/>
        <v>5.733460318491117</v>
      </c>
      <c r="W97" s="6">
        <f t="shared" si="115"/>
        <v>3.9220806649552875</v>
      </c>
      <c r="X97" s="4">
        <f t="shared" si="116"/>
        <v>1.8628778627099767</v>
      </c>
      <c r="Y97" s="4">
        <f t="shared" si="117"/>
        <v>0.47950819672131145</v>
      </c>
      <c r="Z97" s="4">
        <f t="shared" si="118"/>
        <v>0.3401639344262295</v>
      </c>
      <c r="AA97" s="46">
        <f t="shared" si="119"/>
        <v>1.3070866141732282</v>
      </c>
      <c r="AB97" s="46">
        <f t="shared" si="120"/>
        <v>8.6576226164500447E-2</v>
      </c>
      <c r="AC97" s="46">
        <f t="shared" si="121"/>
        <v>3.8386678879046274E-2</v>
      </c>
      <c r="AD97" s="6">
        <f t="shared" si="122"/>
        <v>0.85833115443000996</v>
      </c>
      <c r="AF97" s="18">
        <f t="shared" si="123"/>
        <v>0.19960478213615254</v>
      </c>
      <c r="AG97" s="18">
        <f t="shared" si="124"/>
        <v>0.38379606758225471</v>
      </c>
      <c r="AI97" s="21">
        <f t="shared" si="125"/>
        <v>5.9466939017560044E-3</v>
      </c>
      <c r="AJ97" s="21">
        <f t="shared" si="126"/>
        <v>-1.9273218462754918E-3</v>
      </c>
      <c r="AK97" s="21">
        <f t="shared" si="127"/>
        <v>1.2048192771084338E-2</v>
      </c>
    </row>
    <row r="98" spans="1:37">
      <c r="A98" t="s">
        <v>164</v>
      </c>
      <c r="B98" t="s">
        <v>821</v>
      </c>
      <c r="C98" t="s">
        <v>437</v>
      </c>
      <c r="D98" t="s">
        <v>728</v>
      </c>
      <c r="E98" s="1">
        <v>7</v>
      </c>
      <c r="F98" s="1" t="s">
        <v>416</v>
      </c>
      <c r="G98" s="1">
        <v>5.2610000000000001</v>
      </c>
      <c r="H98" s="28">
        <v>234</v>
      </c>
      <c r="I98" s="28">
        <v>67</v>
      </c>
      <c r="J98" s="28">
        <v>123</v>
      </c>
      <c r="K98" s="6">
        <f t="shared" si="103"/>
        <v>160</v>
      </c>
      <c r="L98" s="6">
        <f t="shared" si="104"/>
        <v>61.871880199667224</v>
      </c>
      <c r="M98" s="6">
        <f t="shared" si="105"/>
        <v>62.4</v>
      </c>
      <c r="N98" s="6">
        <f t="shared" si="106"/>
        <v>62.135940099833611</v>
      </c>
      <c r="O98" s="6">
        <f t="shared" si="107"/>
        <v>62.144868170883996</v>
      </c>
      <c r="P98" s="6">
        <f t="shared" si="108"/>
        <v>62.165153576803505</v>
      </c>
      <c r="Q98" s="6">
        <f t="shared" si="109"/>
        <v>62.15501087384375</v>
      </c>
      <c r="R98" s="6">
        <f t="shared" si="110"/>
        <v>2.5749992635973404</v>
      </c>
      <c r="S98" s="6">
        <f t="shared" si="111"/>
        <v>0.32808018569551567</v>
      </c>
      <c r="T98" s="6">
        <f t="shared" si="112"/>
        <v>165.04302173230494</v>
      </c>
      <c r="U98" s="6">
        <f t="shared" si="113"/>
        <v>6.7941173405947781</v>
      </c>
      <c r="V98" s="6">
        <f t="shared" si="114"/>
        <v>5.5147501405173438</v>
      </c>
      <c r="W98" s="6">
        <f t="shared" si="115"/>
        <v>3.4366656797069974</v>
      </c>
      <c r="X98" s="4">
        <f t="shared" si="116"/>
        <v>1.9769503273807041</v>
      </c>
      <c r="Y98" s="4">
        <f t="shared" si="117"/>
        <v>0.52564102564102566</v>
      </c>
      <c r="Z98" s="4">
        <f t="shared" si="118"/>
        <v>0.28632478632478631</v>
      </c>
      <c r="AA98" s="46">
        <f t="shared" si="119"/>
        <v>1.2072072072072073</v>
      </c>
      <c r="AB98" s="46">
        <f t="shared" si="120"/>
        <v>4.2678499394916969E-2</v>
      </c>
      <c r="AC98" s="46">
        <f t="shared" si="121"/>
        <v>1.9005407838030994E-2</v>
      </c>
      <c r="AD98" s="6">
        <f t="shared" si="122"/>
        <v>0.42497128029627151</v>
      </c>
      <c r="AF98" s="18">
        <f t="shared" si="123"/>
        <v>0.2590387069332199</v>
      </c>
      <c r="AG98" s="18">
        <f t="shared" si="124"/>
        <v>0.3894796540479229</v>
      </c>
      <c r="AI98" s="21">
        <f t="shared" si="125"/>
        <v>6.7004504504504505E-3</v>
      </c>
      <c r="AJ98" s="21">
        <f t="shared" si="126"/>
        <v>-2.3085585585585584E-3</v>
      </c>
      <c r="AK98" s="21">
        <f t="shared" si="127"/>
        <v>1.4925373134328358E-2</v>
      </c>
    </row>
    <row r="99" spans="1:37">
      <c r="A99" t="s">
        <v>164</v>
      </c>
      <c r="B99" t="s">
        <v>822</v>
      </c>
      <c r="C99" t="s">
        <v>437</v>
      </c>
      <c r="D99" t="s">
        <v>728</v>
      </c>
      <c r="E99" s="1">
        <v>7</v>
      </c>
      <c r="F99" s="1" t="s">
        <v>416</v>
      </c>
      <c r="G99" s="1">
        <v>5.37</v>
      </c>
      <c r="H99" s="28">
        <v>231</v>
      </c>
      <c r="I99" s="28">
        <v>63.4</v>
      </c>
      <c r="J99" s="28">
        <v>122</v>
      </c>
      <c r="K99" s="6">
        <f t="shared" si="103"/>
        <v>158.33333333333334</v>
      </c>
      <c r="L99" s="6">
        <f t="shared" si="104"/>
        <v>59.512573200137787</v>
      </c>
      <c r="M99" s="6">
        <f t="shared" si="105"/>
        <v>59.839999999999996</v>
      </c>
      <c r="N99" s="6">
        <f t="shared" si="106"/>
        <v>59.676286600068892</v>
      </c>
      <c r="O99" s="6">
        <f t="shared" si="107"/>
        <v>59.683267786411029</v>
      </c>
      <c r="P99" s="6">
        <f t="shared" si="108"/>
        <v>59.693388112929163</v>
      </c>
      <c r="Q99" s="6">
        <f t="shared" si="109"/>
        <v>59.688327949670096</v>
      </c>
      <c r="R99" s="6">
        <f t="shared" si="110"/>
        <v>2.6532035143947876</v>
      </c>
      <c r="S99" s="6">
        <f t="shared" si="111"/>
        <v>0.33258200869667703</v>
      </c>
      <c r="T99" s="6">
        <f t="shared" si="112"/>
        <v>159.04709173815681</v>
      </c>
      <c r="U99" s="6">
        <f t="shared" si="113"/>
        <v>6.6559744163740726</v>
      </c>
      <c r="V99" s="6">
        <f t="shared" si="114"/>
        <v>5.4299900602693976</v>
      </c>
      <c r="W99" s="6">
        <f t="shared" si="115"/>
        <v>3.3336020357267127</v>
      </c>
      <c r="X99" s="4">
        <f t="shared" si="116"/>
        <v>1.9966313750234721</v>
      </c>
      <c r="Y99" s="4">
        <f t="shared" si="117"/>
        <v>0.52813852813852813</v>
      </c>
      <c r="Z99" s="4">
        <f t="shared" si="118"/>
        <v>0.27445887445887446</v>
      </c>
      <c r="AA99" s="46">
        <f t="shared" si="119"/>
        <v>1.1633027522935779</v>
      </c>
      <c r="AB99" s="46">
        <f t="shared" si="120"/>
        <v>2.7509044077214995E-2</v>
      </c>
      <c r="AC99" s="46">
        <f t="shared" si="121"/>
        <v>1.2268699354260578E-2</v>
      </c>
      <c r="AD99" s="6">
        <f t="shared" si="122"/>
        <v>0.27433576929519554</v>
      </c>
      <c r="AF99" s="18">
        <f t="shared" si="123"/>
        <v>0.27735740595910974</v>
      </c>
      <c r="AG99" s="18">
        <f t="shared" si="124"/>
        <v>0.38165539598696369</v>
      </c>
      <c r="AI99" s="21">
        <f t="shared" si="125"/>
        <v>6.817962337035249E-3</v>
      </c>
      <c r="AJ99" s="21">
        <f t="shared" si="126"/>
        <v>-2.3563495895702561E-3</v>
      </c>
      <c r="AK99" s="21">
        <f t="shared" si="127"/>
        <v>1.5772870662460567E-2</v>
      </c>
    </row>
    <row r="100" spans="1:37">
      <c r="A100" t="s">
        <v>107</v>
      </c>
      <c r="B100" t="s">
        <v>823</v>
      </c>
      <c r="C100" t="s">
        <v>437</v>
      </c>
      <c r="D100" t="s">
        <v>728</v>
      </c>
      <c r="E100" s="1">
        <v>7</v>
      </c>
      <c r="F100" s="1" t="s">
        <v>416</v>
      </c>
      <c r="G100" s="1">
        <v>5.7089999999999996</v>
      </c>
      <c r="H100" s="30">
        <v>218</v>
      </c>
      <c r="I100" s="28">
        <v>45.8</v>
      </c>
      <c r="J100" s="28">
        <v>122.2</v>
      </c>
      <c r="K100" s="6">
        <f t="shared" si="103"/>
        <v>154.13333333333333</v>
      </c>
      <c r="L100" s="6">
        <f t="shared" si="104"/>
        <v>46.617509562260942</v>
      </c>
      <c r="M100" s="6">
        <f t="shared" si="105"/>
        <v>46.64</v>
      </c>
      <c r="N100" s="6">
        <f t="shared" si="106"/>
        <v>46.628754781130468</v>
      </c>
      <c r="O100" s="6">
        <f t="shared" si="107"/>
        <v>46.629784755345661</v>
      </c>
      <c r="P100" s="6">
        <f t="shared" si="108"/>
        <v>46.629575795197631</v>
      </c>
      <c r="Q100" s="6">
        <f t="shared" si="109"/>
        <v>46.629680275271646</v>
      </c>
      <c r="R100" s="6">
        <f t="shared" si="110"/>
        <v>3.3055425575230539</v>
      </c>
      <c r="S100" s="6">
        <f t="shared" si="111"/>
        <v>0.36259492903938312</v>
      </c>
      <c r="T100" s="6">
        <f t="shared" si="112"/>
        <v>127.07220962437852</v>
      </c>
      <c r="U100" s="6">
        <f t="shared" si="113"/>
        <v>6.1553572525716076</v>
      </c>
      <c r="V100" s="6">
        <f t="shared" si="114"/>
        <v>5.1959894887396469</v>
      </c>
      <c r="W100" s="6">
        <f t="shared" si="115"/>
        <v>2.8578990718305195</v>
      </c>
      <c r="X100" s="4">
        <f t="shared" si="116"/>
        <v>2.1538049797640424</v>
      </c>
      <c r="Y100" s="4">
        <f t="shared" si="117"/>
        <v>0.56055045871559639</v>
      </c>
      <c r="Z100" s="4">
        <f t="shared" si="118"/>
        <v>0.21009174311926604</v>
      </c>
      <c r="AA100" s="46">
        <f t="shared" si="119"/>
        <v>0.95615866388308979</v>
      </c>
      <c r="AB100" s="46">
        <f t="shared" si="120"/>
        <v>2.4122307208429561E-3</v>
      </c>
      <c r="AC100" s="46">
        <f t="shared" si="121"/>
        <v>1.0785222303121042E-3</v>
      </c>
      <c r="AD100" s="6">
        <f t="shared" si="122"/>
        <v>2.4116489754686752E-2</v>
      </c>
      <c r="AF100" s="18">
        <f t="shared" si="123"/>
        <v>0.37856483106653022</v>
      </c>
      <c r="AG100" s="18">
        <f t="shared" si="124"/>
        <v>0.34834576900766057</v>
      </c>
      <c r="AI100" s="21">
        <f t="shared" si="125"/>
        <v>7.6798188267078902E-3</v>
      </c>
      <c r="AJ100" s="21">
        <f t="shared" si="126"/>
        <v>-2.7585945344612119E-3</v>
      </c>
      <c r="AK100" s="21">
        <f t="shared" si="127"/>
        <v>2.1834061135371181E-2</v>
      </c>
    </row>
    <row r="101" spans="1:37">
      <c r="A101" s="14" t="s">
        <v>39</v>
      </c>
      <c r="B101" s="14" t="s">
        <v>39</v>
      </c>
      <c r="C101" t="s">
        <v>437</v>
      </c>
      <c r="D101" t="s">
        <v>728</v>
      </c>
      <c r="E101" s="19">
        <v>7</v>
      </c>
      <c r="F101" s="19">
        <v>4</v>
      </c>
      <c r="G101" s="18">
        <v>5.992</v>
      </c>
      <c r="H101" s="28">
        <v>125.9</v>
      </c>
      <c r="I101" s="28">
        <v>34.6</v>
      </c>
      <c r="J101" s="28">
        <v>49.1</v>
      </c>
      <c r="K101" s="18">
        <f t="shared" si="103"/>
        <v>74.7</v>
      </c>
      <c r="L101" s="18">
        <f t="shared" si="104"/>
        <v>36.026030368763557</v>
      </c>
      <c r="M101" s="18">
        <f t="shared" si="105"/>
        <v>36.120000000000005</v>
      </c>
      <c r="N101" s="18">
        <f t="shared" si="106"/>
        <v>36.073015184381781</v>
      </c>
      <c r="O101" s="6">
        <f t="shared" si="107"/>
        <v>36.075715832835705</v>
      </c>
      <c r="P101" s="6">
        <f t="shared" si="108"/>
        <v>36.073739171712916</v>
      </c>
      <c r="Q101" s="6">
        <f t="shared" si="109"/>
        <v>36.074727502274314</v>
      </c>
      <c r="R101" s="18">
        <f t="shared" si="110"/>
        <v>2.0708000043296133</v>
      </c>
      <c r="S101" s="18">
        <f t="shared" si="111"/>
        <v>0.29202484647292942</v>
      </c>
      <c r="T101" s="6">
        <f t="shared" si="112"/>
        <v>93.214463810833038</v>
      </c>
      <c r="U101" s="6">
        <f t="shared" si="113"/>
        <v>4.5269802661711509</v>
      </c>
      <c r="V101" s="6">
        <f t="shared" si="114"/>
        <v>3.5308104116312795</v>
      </c>
      <c r="W101" s="6">
        <f t="shared" si="115"/>
        <v>2.4536087963578019</v>
      </c>
      <c r="X101" s="16">
        <f t="shared" si="116"/>
        <v>1.8450293595666565</v>
      </c>
      <c r="Y101" s="16">
        <f t="shared" si="117"/>
        <v>0.38999205718824465</v>
      </c>
      <c r="Z101" s="16">
        <f t="shared" si="118"/>
        <v>0.27482128673550438</v>
      </c>
      <c r="AA101" s="21">
        <f t="shared" si="119"/>
        <v>0.90104166666666652</v>
      </c>
      <c r="AB101" s="21">
        <f t="shared" si="120"/>
        <v>1.3041907514451445E-2</v>
      </c>
      <c r="AC101" s="46">
        <f t="shared" si="121"/>
        <v>5.8249248368801177E-3</v>
      </c>
      <c r="AD101" s="6">
        <f t="shared" si="122"/>
        <v>0.13024920533553394</v>
      </c>
      <c r="AF101" s="18">
        <f t="shared" si="123"/>
        <v>0.32783811850098532</v>
      </c>
      <c r="AG101" s="18">
        <f t="shared" si="124"/>
        <v>0.26213779492932188</v>
      </c>
      <c r="AI101" s="21">
        <f t="shared" si="125"/>
        <v>1.0167986761862261E-2</v>
      </c>
      <c r="AJ101" s="21">
        <f t="shared" si="126"/>
        <v>-2.8528465714710688E-3</v>
      </c>
      <c r="AK101" s="21">
        <f t="shared" si="127"/>
        <v>2.8901734104046242E-2</v>
      </c>
    </row>
    <row r="102" spans="1:37" s="15" customFormat="1">
      <c r="A102" s="14" t="s">
        <v>108</v>
      </c>
      <c r="B102" s="14" t="s">
        <v>40</v>
      </c>
      <c r="C102" t="s">
        <v>437</v>
      </c>
      <c r="D102" t="s">
        <v>728</v>
      </c>
      <c r="E102" s="24">
        <v>7</v>
      </c>
      <c r="F102" s="24" t="s">
        <v>416</v>
      </c>
      <c r="G102" s="24">
        <v>3.3439999999999999</v>
      </c>
      <c r="H102" s="28">
        <v>222.2</v>
      </c>
      <c r="I102" s="28">
        <v>80.400000000000006</v>
      </c>
      <c r="J102" s="30">
        <v>59</v>
      </c>
      <c r="K102" s="26">
        <f t="shared" si="103"/>
        <v>113.39999999999999</v>
      </c>
      <c r="L102" s="26">
        <f t="shared" si="104"/>
        <v>80.875739644970423</v>
      </c>
      <c r="M102" s="26">
        <f t="shared" si="105"/>
        <v>80.88</v>
      </c>
      <c r="N102" s="26">
        <f t="shared" si="106"/>
        <v>80.877869822485209</v>
      </c>
      <c r="O102" s="6">
        <f t="shared" si="107"/>
        <v>80.877884925827118</v>
      </c>
      <c r="P102" s="6">
        <f t="shared" si="108"/>
        <v>80.877872300755868</v>
      </c>
      <c r="Q102" s="6">
        <f t="shared" si="109"/>
        <v>80.8778786132915</v>
      </c>
      <c r="R102" s="26">
        <f t="shared" si="110"/>
        <v>1.4021140795238052</v>
      </c>
      <c r="S102" s="26">
        <f t="shared" si="111"/>
        <v>0.21188985831795998</v>
      </c>
      <c r="T102" s="6">
        <f t="shared" si="112"/>
        <v>196.03014040046003</v>
      </c>
      <c r="U102" s="6">
        <f t="shared" si="113"/>
        <v>8.133845199428352</v>
      </c>
      <c r="V102" s="6">
        <f t="shared" si="114"/>
        <v>5.8233566998414679</v>
      </c>
      <c r="W102" s="6">
        <f t="shared" si="115"/>
        <v>4.9179229209094304</v>
      </c>
      <c r="X102" s="25">
        <f t="shared" si="116"/>
        <v>1.6539188047957911</v>
      </c>
      <c r="Y102" s="25">
        <f t="shared" si="117"/>
        <v>0.26552655265526554</v>
      </c>
      <c r="Z102" s="25">
        <f t="shared" si="118"/>
        <v>0.3618361836183619</v>
      </c>
      <c r="AA102" s="56">
        <f t="shared" si="119"/>
        <v>0.98529411764705899</v>
      </c>
      <c r="AB102" s="21">
        <f t="shared" si="120"/>
        <v>2.6338893766375548E-4</v>
      </c>
      <c r="AC102" s="46">
        <f t="shared" si="121"/>
        <v>1.1778801144873986E-4</v>
      </c>
      <c r="AD102" s="6">
        <f t="shared" si="122"/>
        <v>2.6338200047325545E-3</v>
      </c>
      <c r="AE102" s="6"/>
      <c r="AF102" s="18">
        <f t="shared" si="123"/>
        <v>0.21688540543383911</v>
      </c>
      <c r="AG102" s="18">
        <f t="shared" si="124"/>
        <v>0.20793771862917865</v>
      </c>
      <c r="AH102" s="18"/>
      <c r="AI102" s="21">
        <f t="shared" si="125"/>
        <v>5.0647831148920479E-3</v>
      </c>
      <c r="AJ102" s="21">
        <f t="shared" si="126"/>
        <v>-1.0626678655001097E-3</v>
      </c>
      <c r="AK102" s="21">
        <f t="shared" si="127"/>
        <v>1.2437810945273631E-2</v>
      </c>
    </row>
    <row r="103" spans="1:37">
      <c r="A103" t="s">
        <v>238</v>
      </c>
      <c r="B103" t="s">
        <v>41</v>
      </c>
      <c r="C103" t="s">
        <v>437</v>
      </c>
      <c r="D103" t="s">
        <v>728</v>
      </c>
      <c r="E103" s="1">
        <v>7</v>
      </c>
      <c r="F103" s="1">
        <v>4</v>
      </c>
      <c r="G103" s="1">
        <v>6.44</v>
      </c>
      <c r="H103" s="28">
        <v>260</v>
      </c>
      <c r="I103" s="28">
        <v>82.4</v>
      </c>
      <c r="J103" s="28">
        <v>145</v>
      </c>
      <c r="K103" s="6">
        <f t="shared" ref="K103:K148" si="128">(H103+2*J103)/3</f>
        <v>183.33333333333334</v>
      </c>
      <c r="L103" s="6">
        <f t="shared" si="104"/>
        <v>70.234212866884079</v>
      </c>
      <c r="M103" s="6">
        <f t="shared" ref="M103:M148" si="129">(H103-J103+3*I103)/5</f>
        <v>72.440000000000012</v>
      </c>
      <c r="N103" s="6">
        <f t="shared" si="106"/>
        <v>71.337106433442045</v>
      </c>
      <c r="O103" s="6">
        <f t="shared" si="107"/>
        <v>71.339710606150732</v>
      </c>
      <c r="P103" s="6">
        <f t="shared" si="108"/>
        <v>71.501505979699886</v>
      </c>
      <c r="Q103" s="6">
        <f t="shared" si="109"/>
        <v>71.420608292925309</v>
      </c>
      <c r="R103" s="6">
        <f t="shared" si="110"/>
        <v>2.5699575227989442</v>
      </c>
      <c r="S103" s="6">
        <f t="shared" si="111"/>
        <v>0.32778163650262282</v>
      </c>
      <c r="T103" s="6">
        <f t="shared" si="112"/>
        <v>189.44019984711494</v>
      </c>
      <c r="U103" s="6">
        <f t="shared" si="113"/>
        <v>6.575522500607244</v>
      </c>
      <c r="V103" s="6">
        <f t="shared" si="114"/>
        <v>5.3355326728164183</v>
      </c>
      <c r="W103" s="6">
        <f t="shared" si="115"/>
        <v>3.328241343408779</v>
      </c>
      <c r="X103" s="4">
        <f t="shared" si="116"/>
        <v>1.9756747850120164</v>
      </c>
      <c r="Y103" s="4">
        <f t="shared" si="117"/>
        <v>0.55769230769230771</v>
      </c>
      <c r="Z103" s="4">
        <f t="shared" si="118"/>
        <v>0.31692307692307692</v>
      </c>
      <c r="AA103" s="46">
        <f t="shared" si="119"/>
        <v>1.4330434782608696</v>
      </c>
      <c r="AB103" s="46">
        <f t="shared" si="120"/>
        <v>0.157030814689743</v>
      </c>
      <c r="AC103" s="46">
        <f t="shared" si="121"/>
        <v>6.9146104324972785E-2</v>
      </c>
      <c r="AD103" s="6">
        <f t="shared" si="122"/>
        <v>1.546030700848475</v>
      </c>
      <c r="AF103" s="18">
        <f t="shared" si="123"/>
        <v>0.19229391694471148</v>
      </c>
      <c r="AG103" s="18">
        <f t="shared" si="124"/>
        <v>0.45045146939621861</v>
      </c>
      <c r="AI103" s="21">
        <f t="shared" si="125"/>
        <v>6.403162055335968E-3</v>
      </c>
      <c r="AJ103" s="21">
        <f t="shared" si="126"/>
        <v>-2.2924901185770751E-3</v>
      </c>
      <c r="AK103" s="21">
        <f t="shared" si="127"/>
        <v>1.2135922330097087E-2</v>
      </c>
    </row>
    <row r="104" spans="1:37">
      <c r="A104" s="14" t="s">
        <v>109</v>
      </c>
      <c r="B104" s="14" t="s">
        <v>42</v>
      </c>
      <c r="C104" t="s">
        <v>437</v>
      </c>
      <c r="D104" t="s">
        <v>728</v>
      </c>
      <c r="E104" s="1">
        <v>7</v>
      </c>
      <c r="F104" s="1" t="s">
        <v>416</v>
      </c>
      <c r="G104" s="1">
        <v>5.37</v>
      </c>
      <c r="H104" s="28">
        <v>227.3</v>
      </c>
      <c r="I104" s="28">
        <v>79.099999999999994</v>
      </c>
      <c r="J104" s="28">
        <v>115.8</v>
      </c>
      <c r="K104" s="18">
        <f t="shared" ref="K104" si="130">(H104+2*J104)/3</f>
        <v>152.96666666666667</v>
      </c>
      <c r="L104" s="18">
        <f t="shared" si="104"/>
        <v>67.749654324781076</v>
      </c>
      <c r="M104" s="18">
        <f t="shared" ref="M104" si="131">(H104-J104+3*I104)/5</f>
        <v>69.760000000000005</v>
      </c>
      <c r="N104" s="18">
        <f t="shared" si="106"/>
        <v>68.754827162390541</v>
      </c>
      <c r="O104" s="6">
        <f t="shared" si="107"/>
        <v>68.746638196109942</v>
      </c>
      <c r="P104" s="6">
        <f t="shared" si="108"/>
        <v>68.888964254430562</v>
      </c>
      <c r="Q104" s="6">
        <f t="shared" si="109"/>
        <v>68.817801225270244</v>
      </c>
      <c r="R104" s="18">
        <f t="shared" si="110"/>
        <v>2.2248134855372119</v>
      </c>
      <c r="S104" s="18">
        <f t="shared" si="111"/>
        <v>0.30454601107658219</v>
      </c>
      <c r="T104" s="6">
        <f t="shared" si="112"/>
        <v>179.38767103391282</v>
      </c>
      <c r="U104" s="6">
        <f t="shared" si="113"/>
        <v>6.7495743648113162</v>
      </c>
      <c r="V104" s="6">
        <f t="shared" si="114"/>
        <v>5.3371727334880932</v>
      </c>
      <c r="W104" s="6">
        <f t="shared" si="115"/>
        <v>3.5781987073487103</v>
      </c>
      <c r="X104" s="16">
        <f t="shared" si="116"/>
        <v>1.8863050704672735</v>
      </c>
      <c r="Y104" s="16">
        <f t="shared" si="117"/>
        <v>0.50945886493620762</v>
      </c>
      <c r="Z104" s="16">
        <f t="shared" si="118"/>
        <v>0.34799824021117459</v>
      </c>
      <c r="AA104" s="21">
        <f t="shared" si="119"/>
        <v>1.4188340807174884</v>
      </c>
      <c r="AB104" s="21">
        <f t="shared" si="120"/>
        <v>0.14836575147539843</v>
      </c>
      <c r="AC104" s="46">
        <f t="shared" si="121"/>
        <v>6.5385807509929769E-2</v>
      </c>
      <c r="AD104" s="6">
        <f t="shared" si="122"/>
        <v>1.4619669324967808</v>
      </c>
      <c r="AF104" s="18">
        <f t="shared" si="123"/>
        <v>0.17455700184823836</v>
      </c>
      <c r="AG104" s="18">
        <f t="shared" si="124"/>
        <v>0.42052925290793658</v>
      </c>
      <c r="AI104" s="21">
        <f t="shared" si="125"/>
        <v>6.7054479076989523E-3</v>
      </c>
      <c r="AJ104" s="21">
        <f t="shared" si="126"/>
        <v>-2.2631619577718992E-3</v>
      </c>
      <c r="AK104" s="21">
        <f t="shared" si="127"/>
        <v>1.2642225031605564E-2</v>
      </c>
    </row>
    <row r="105" spans="1:37">
      <c r="A105" s="14" t="s">
        <v>43</v>
      </c>
      <c r="B105" s="14" t="s">
        <v>43</v>
      </c>
      <c r="C105" t="s">
        <v>437</v>
      </c>
      <c r="D105" t="s">
        <v>728</v>
      </c>
      <c r="E105" s="1">
        <v>7</v>
      </c>
      <c r="F105" s="1">
        <v>4</v>
      </c>
      <c r="G105" s="1">
        <v>5.0090000000000003</v>
      </c>
      <c r="H105" s="28">
        <v>174.2</v>
      </c>
      <c r="I105" s="28">
        <v>55.9</v>
      </c>
      <c r="J105" s="28">
        <v>47.4</v>
      </c>
      <c r="K105" s="6">
        <f t="shared" si="128"/>
        <v>89.666666666666671</v>
      </c>
      <c r="L105" s="6">
        <f t="shared" si="104"/>
        <v>58.676490066225149</v>
      </c>
      <c r="M105" s="6">
        <f t="shared" si="129"/>
        <v>58.9</v>
      </c>
      <c r="N105" s="6">
        <f t="shared" si="106"/>
        <v>58.788245033112574</v>
      </c>
      <c r="O105" s="6">
        <f t="shared" si="107"/>
        <v>58.791611309543676</v>
      </c>
      <c r="P105" s="6">
        <f t="shared" si="108"/>
        <v>58.785979235795089</v>
      </c>
      <c r="Q105" s="6">
        <f t="shared" si="109"/>
        <v>58.788795272669383</v>
      </c>
      <c r="R105" s="6">
        <f t="shared" si="110"/>
        <v>1.5252482297466403</v>
      </c>
      <c r="S105" s="6">
        <f t="shared" si="111"/>
        <v>0.23097763911344399</v>
      </c>
      <c r="T105" s="6">
        <f t="shared" si="112"/>
        <v>144.73403015696718</v>
      </c>
      <c r="U105" s="6">
        <f t="shared" si="113"/>
        <v>5.7922196970817685</v>
      </c>
      <c r="V105" s="6">
        <f t="shared" si="114"/>
        <v>4.230970495398668</v>
      </c>
      <c r="W105" s="6">
        <f t="shared" si="115"/>
        <v>3.4258609523367949</v>
      </c>
      <c r="X105" s="4">
        <f t="shared" si="116"/>
        <v>1.6907340308516812</v>
      </c>
      <c r="Y105" s="4">
        <f t="shared" si="117"/>
        <v>0.27210103329506313</v>
      </c>
      <c r="Z105" s="4">
        <f t="shared" si="118"/>
        <v>0.32089552238805974</v>
      </c>
      <c r="AA105" s="46">
        <f t="shared" si="119"/>
        <v>0.88170347003154581</v>
      </c>
      <c r="AB105" s="46">
        <f t="shared" si="120"/>
        <v>1.9045952946622258E-2</v>
      </c>
      <c r="AC105" s="46">
        <f t="shared" si="121"/>
        <v>8.5014275780824124E-3</v>
      </c>
      <c r="AD105" s="6">
        <f t="shared" si="122"/>
        <v>0.19009747071796163</v>
      </c>
      <c r="AF105" s="18">
        <f t="shared" si="123"/>
        <v>0.27309331981705248</v>
      </c>
      <c r="AG105" s="18">
        <f t="shared" si="124"/>
        <v>0.19779205878686404</v>
      </c>
      <c r="AI105" s="21">
        <f t="shared" si="125"/>
        <v>6.4967809271398924E-3</v>
      </c>
      <c r="AJ105" s="21">
        <f t="shared" si="126"/>
        <v>-1.3896544040903922E-3</v>
      </c>
      <c r="AK105" s="21">
        <f t="shared" si="127"/>
        <v>1.7889087656529516E-2</v>
      </c>
    </row>
    <row r="106" spans="1:37">
      <c r="A106" s="27" t="s">
        <v>475</v>
      </c>
      <c r="B106" s="14" t="s">
        <v>403</v>
      </c>
      <c r="C106" t="s">
        <v>437</v>
      </c>
      <c r="D106" t="s">
        <v>728</v>
      </c>
      <c r="E106" s="1">
        <v>7</v>
      </c>
      <c r="F106" s="1" t="s">
        <v>416</v>
      </c>
      <c r="G106" s="1">
        <v>8.27</v>
      </c>
      <c r="H106" s="34">
        <v>183.99</v>
      </c>
      <c r="I106" s="33">
        <v>45.8</v>
      </c>
      <c r="J106" s="34">
        <v>96</v>
      </c>
      <c r="K106" s="6">
        <f t="shared" si="128"/>
        <v>125.33</v>
      </c>
      <c r="L106" s="6">
        <f t="shared" si="104"/>
        <v>45.060513898517335</v>
      </c>
      <c r="M106" s="6">
        <f t="shared" si="129"/>
        <v>45.077999999999996</v>
      </c>
      <c r="N106" s="6">
        <f t="shared" si="106"/>
        <v>45.069256949258666</v>
      </c>
      <c r="O106" s="6">
        <f t="shared" si="107"/>
        <v>45.069819744690889</v>
      </c>
      <c r="P106" s="6">
        <f t="shared" si="108"/>
        <v>45.069963835478248</v>
      </c>
      <c r="Q106" s="6">
        <f t="shared" si="109"/>
        <v>45.069891790084569</v>
      </c>
      <c r="R106" s="6">
        <f t="shared" si="110"/>
        <v>2.7808312912969275</v>
      </c>
      <c r="S106" s="6">
        <f t="shared" si="111"/>
        <v>0.33944329851882382</v>
      </c>
      <c r="T106" s="6">
        <f t="shared" si="112"/>
        <v>120.73542837981489</v>
      </c>
      <c r="U106" s="6">
        <f t="shared" si="113"/>
        <v>4.7350904246898295</v>
      </c>
      <c r="V106" s="6">
        <f t="shared" si="114"/>
        <v>3.8929136003614415</v>
      </c>
      <c r="W106" s="6">
        <f t="shared" si="115"/>
        <v>2.334465414732604</v>
      </c>
      <c r="X106" s="4">
        <f t="shared" si="116"/>
        <v>2.0283403621262042</v>
      </c>
      <c r="Y106" s="4">
        <f t="shared" si="117"/>
        <v>0.52176748736344369</v>
      </c>
      <c r="Z106" s="4">
        <f t="shared" si="118"/>
        <v>0.24892657209630956</v>
      </c>
      <c r="AA106" s="46">
        <f t="shared" si="119"/>
        <v>1.0410273894760766</v>
      </c>
      <c r="AB106" s="46">
        <f t="shared" si="120"/>
        <v>1.9402909520787048E-3</v>
      </c>
      <c r="AC106" s="46">
        <f t="shared" si="121"/>
        <v>8.6755617274065111E-4</v>
      </c>
      <c r="AD106" s="6">
        <f t="shared" si="122"/>
        <v>1.9399145522131813E-2</v>
      </c>
      <c r="AF106" s="18">
        <f t="shared" si="123"/>
        <v>0.32500804551243168</v>
      </c>
      <c r="AG106" s="18">
        <f t="shared" si="124"/>
        <v>0.35218885608351841</v>
      </c>
      <c r="AI106" s="21">
        <f t="shared" si="125"/>
        <v>8.4631669562487983E-3</v>
      </c>
      <c r="AJ106" s="21">
        <f t="shared" si="126"/>
        <v>-2.9017608764594616E-3</v>
      </c>
      <c r="AK106" s="21">
        <f t="shared" si="127"/>
        <v>2.1834061135371181E-2</v>
      </c>
    </row>
    <row r="107" spans="1:37">
      <c r="A107" s="14"/>
      <c r="B107" s="14"/>
      <c r="H107" s="10"/>
      <c r="I107" s="10"/>
      <c r="J107" s="12"/>
    </row>
    <row r="108" spans="1:37">
      <c r="A108" s="14" t="s">
        <v>110</v>
      </c>
      <c r="B108" s="14" t="s">
        <v>73</v>
      </c>
      <c r="C108" s="14" t="s">
        <v>438</v>
      </c>
      <c r="D108" t="s">
        <v>729</v>
      </c>
      <c r="E108" s="1">
        <v>7</v>
      </c>
      <c r="F108" s="1" t="s">
        <v>417</v>
      </c>
      <c r="G108" s="1">
        <v>6.07</v>
      </c>
      <c r="H108" s="28">
        <v>121</v>
      </c>
      <c r="I108" s="28">
        <v>12.1</v>
      </c>
      <c r="J108" s="28">
        <v>105</v>
      </c>
      <c r="K108" s="18">
        <f t="shared" si="128"/>
        <v>110.33333333333333</v>
      </c>
      <c r="L108" s="18">
        <f>(5*(H108-J108)*I108)/(4*I108 + 3*(H108-J108))</f>
        <v>10.04149377593361</v>
      </c>
      <c r="M108" s="18">
        <f t="shared" si="129"/>
        <v>10.459999999999999</v>
      </c>
      <c r="N108" s="6">
        <f>0.5*(M108+L108)</f>
        <v>10.250746887966805</v>
      </c>
      <c r="O108" s="6">
        <f>0.5*(H108-J108)+3/(5/(I108-0.5*(H108-J108))-4*(-3*(K108+(H108-J108))/(5*0.5*(H108-J108)*(3*K108+2*(H108-J108)))))</f>
        <v>10.265998101898608</v>
      </c>
      <c r="P108" s="6">
        <f>I108+2/(5/(0.5*(H108-J108)-I108)-6*(-(3*(K108+2*I108))/(5*I108*(3*K108+4*I108))))</f>
        <v>10.304688594823691</v>
      </c>
      <c r="Q108" s="6">
        <f>(O108+P108)/2</f>
        <v>10.285343348361149</v>
      </c>
      <c r="R108" s="6">
        <f>K108/N108</f>
        <v>10.763443341172723</v>
      </c>
      <c r="S108" s="6">
        <f>(3*K108-2*N108)/(2*(3*K108+N108))</f>
        <v>0.45494187053897289</v>
      </c>
      <c r="T108" s="6">
        <f>9*N108*K108/(N108+3*K108)</f>
        <v>29.828481703199962</v>
      </c>
      <c r="U108" s="6">
        <f>SQRT((K108+4/3*N108)/G108)</f>
        <v>4.519789833624511</v>
      </c>
      <c r="V108" s="6">
        <f>SQRT(K108/G108)</f>
        <v>4.263428892314761</v>
      </c>
      <c r="W108" s="6">
        <f>SQRT(N108/G108)</f>
        <v>1.2995213215770687</v>
      </c>
      <c r="X108" s="16">
        <f>SQRT((K108/N108) +4/3)</f>
        <v>3.4780420748613805</v>
      </c>
      <c r="Y108" s="16">
        <f>J108/H108</f>
        <v>0.86776859504132231</v>
      </c>
      <c r="Z108" s="16">
        <f>I108/H108</f>
        <v>9.9999999999999992E-2</v>
      </c>
      <c r="AA108" s="21">
        <f>2*I108/(H108-J108)</f>
        <v>1.5125</v>
      </c>
      <c r="AB108" s="21">
        <f>5*M108/L108 +1 -6</f>
        <v>0.20838842975206617</v>
      </c>
      <c r="AC108" s="46">
        <f>SQRT(5)*LN(M108/L108)</f>
        <v>9.1304408872121337E-2</v>
      </c>
      <c r="AD108" s="6">
        <f>100*(M108-L108)/(M108+L108)</f>
        <v>2.0413450290030442</v>
      </c>
      <c r="AF108" s="18">
        <f>-(2*H108*I108-(H108-J108)*(H108+2*J108))/(2*H108*I108+(H108-J108)*(H108+2*J108))</f>
        <v>0.28790642250918019</v>
      </c>
      <c r="AG108" s="18">
        <f>(4*J108*I108)/(2*H108*I108+(H108-J108)*(H108+2*J108))</f>
        <v>0.61793244327715757</v>
      </c>
      <c r="AI108" s="21">
        <f>(H108+J108)/((H108-J108)*(H108+2*J108))</f>
        <v>4.2673716012084591E-2</v>
      </c>
      <c r="AJ108" s="21">
        <f>-J108/((H108-J108)*(H108+2*J108))</f>
        <v>-1.9826283987915409E-2</v>
      </c>
      <c r="AK108" s="21">
        <f>1/I108</f>
        <v>8.2644628099173556E-2</v>
      </c>
    </row>
    <row r="109" spans="1:37">
      <c r="A109" s="14"/>
      <c r="B109" s="14"/>
      <c r="C109" s="14"/>
      <c r="H109" s="28"/>
      <c r="I109" s="29"/>
      <c r="J109" s="28"/>
      <c r="K109" s="18"/>
      <c r="L109" s="18"/>
      <c r="M109" s="18"/>
      <c r="X109" s="16"/>
      <c r="Y109" s="16"/>
      <c r="Z109" s="16"/>
      <c r="AA109" s="21"/>
      <c r="AB109" s="21"/>
    </row>
    <row r="110" spans="1:37">
      <c r="A110" t="s">
        <v>111</v>
      </c>
      <c r="B110" t="s">
        <v>44</v>
      </c>
      <c r="C110" t="s">
        <v>439</v>
      </c>
      <c r="D110" t="s">
        <v>730</v>
      </c>
      <c r="E110" s="1">
        <v>7</v>
      </c>
      <c r="F110" s="1" t="s">
        <v>418</v>
      </c>
      <c r="G110" s="1">
        <v>10.97</v>
      </c>
      <c r="H110" s="28">
        <v>392.5</v>
      </c>
      <c r="I110" s="28">
        <v>61.9</v>
      </c>
      <c r="J110" s="28">
        <v>120</v>
      </c>
      <c r="K110" s="6">
        <f t="shared" si="128"/>
        <v>210.83333333333334</v>
      </c>
      <c r="L110" s="6">
        <f>(5*(H110-J110)*I110)/(4*I110 + 3*(H110-J110))</f>
        <v>79.183879447939162</v>
      </c>
      <c r="M110" s="6">
        <f t="shared" si="129"/>
        <v>91.64</v>
      </c>
      <c r="N110" s="6">
        <f>0.5*(M110+L110)</f>
        <v>85.411939723969581</v>
      </c>
      <c r="O110" s="6">
        <f>0.5*(H110-J110)+3/(5/(I110-0.5*(H110-J110))-4*(-3*(K110+(H110-J110))/(5*0.5*(H110-J110)*(3*K110+2*(H110-J110)))))</f>
        <v>86.265932384410618</v>
      </c>
      <c r="P110" s="6">
        <f>I110+2/(5/(0.5*(H110-J110)-I110)-6*(-(3*(K110+2*I110))/(5*I110*(3*K110+4*I110))))</f>
        <v>84.280736249209809</v>
      </c>
      <c r="Q110" s="6">
        <f>(O110+P110)/2</f>
        <v>85.273334316810207</v>
      </c>
      <c r="R110" s="6">
        <f>K110/N110</f>
        <v>2.4684292853516139</v>
      </c>
      <c r="S110" s="6">
        <f>(3*K110-2*N110)/(2*(3*K110+N110))</f>
        <v>0.3215409126149727</v>
      </c>
      <c r="T110" s="6">
        <f>9*N110*K110/(N110+3*K110)</f>
        <v>225.75074554205963</v>
      </c>
      <c r="U110" s="6">
        <f>SQRT((K110+4/3*N110)/G110)</f>
        <v>5.4406210403450581</v>
      </c>
      <c r="V110" s="6">
        <f>SQRT(K110/G110)</f>
        <v>4.3839573841212864</v>
      </c>
      <c r="W110" s="6">
        <f>SQRT(N110/G110)</f>
        <v>2.7903326359307674</v>
      </c>
      <c r="X110" s="16">
        <f>SQRT((K110/N110) +4/3)</f>
        <v>1.9498109187008228</v>
      </c>
      <c r="Y110" s="16">
        <f>J110/H110</f>
        <v>0.30573248407643311</v>
      </c>
      <c r="Z110" s="16">
        <f>I110/H110</f>
        <v>0.15770700636942675</v>
      </c>
      <c r="AA110" s="21">
        <f>2*I110/(H110-J110)</f>
        <v>0.45431192660550457</v>
      </c>
      <c r="AB110" s="21">
        <f>5*M110/L110 +1 -6</f>
        <v>0.78653133939025643</v>
      </c>
      <c r="AC110" s="46">
        <f>SQRT(5)*LN(M110/L110)</f>
        <v>0.32667862354036808</v>
      </c>
      <c r="AD110" s="6">
        <f>100*(M110-L110)/(M110+L110)</f>
        <v>7.2917911666190705</v>
      </c>
      <c r="AF110" s="18">
        <f>-(2*H110*I110-(H110-J110)*(H110+2*J110))/(2*H110*I110+(H110-J110)*(H110+2*J110))</f>
        <v>0.56015392779514617</v>
      </c>
      <c r="AG110" s="18">
        <f>(4*J110*I110)/(2*H110*I110+(H110-J110)*(H110+2*J110))</f>
        <v>0.13447523226645214</v>
      </c>
      <c r="AI110" s="21">
        <f>(H110+J110)/((H110-J110)*(H110+2*J110))</f>
        <v>2.9734924030895313E-3</v>
      </c>
      <c r="AJ110" s="21">
        <f>-J110/((H110-J110)*(H110+2*J110))</f>
        <v>-6.9623236755267067E-4</v>
      </c>
      <c r="AK110" s="21">
        <f>1/I110</f>
        <v>1.6155088852988692E-2</v>
      </c>
    </row>
    <row r="111" spans="1:37">
      <c r="A111" s="14" t="s">
        <v>357</v>
      </c>
      <c r="B111" s="14" t="s">
        <v>358</v>
      </c>
      <c r="C111" t="s">
        <v>439</v>
      </c>
      <c r="D111" t="s">
        <v>730</v>
      </c>
      <c r="E111" s="1">
        <v>7</v>
      </c>
      <c r="F111" s="1" t="s">
        <v>418</v>
      </c>
      <c r="G111" s="1">
        <v>10.01</v>
      </c>
      <c r="H111" s="28">
        <v>367</v>
      </c>
      <c r="I111" s="28">
        <v>79.7</v>
      </c>
      <c r="J111" s="28">
        <v>106</v>
      </c>
      <c r="K111" s="6">
        <f t="shared" si="128"/>
        <v>193</v>
      </c>
      <c r="L111" s="6">
        <f>(5*(H111-J111)*I111)/(4*I111 + 3*(H111-J111))</f>
        <v>94.398711199854787</v>
      </c>
      <c r="M111" s="6">
        <f t="shared" si="129"/>
        <v>100.02000000000001</v>
      </c>
      <c r="N111" s="6">
        <f>0.5*(M111+L111)</f>
        <v>97.209355599927392</v>
      </c>
      <c r="O111" s="6">
        <f>0.5*(H111-J111)+3/(5/(I111-0.5*(H111-J111))-4*(-3*(K111+(H111-J111))/(5*0.5*(H111-J111)*(3*K111+2*(H111-J111)))))</f>
        <v>97.475520518924924</v>
      </c>
      <c r="P111" s="6">
        <f>I111+2/(5/(0.5*(H111-J111)-I111)-6*(-(3*(K111+2*I111))/(5*I111*(3*K111+4*I111))))</f>
        <v>96.918392794516436</v>
      </c>
      <c r="Q111" s="6">
        <f>(O111+P111)/2</f>
        <v>97.196956656720687</v>
      </c>
      <c r="R111" s="6">
        <f>K111/N111</f>
        <v>1.9854056104878053</v>
      </c>
      <c r="S111" s="6">
        <f>(3*K111-2*N111)/(2*(3*K111+N111))</f>
        <v>0.28436554863911029</v>
      </c>
      <c r="T111" s="6">
        <f>9*N111*K111/(N111+3*K111)</f>
        <v>249.70469467591022</v>
      </c>
      <c r="U111" s="6">
        <f>SQRT((K111+4/3*N111)/G111)</f>
        <v>5.6770607179180956</v>
      </c>
      <c r="V111" s="6">
        <f>SQRT(K111/G111)</f>
        <v>4.3909815851036411</v>
      </c>
      <c r="W111" s="6">
        <f>SQRT(N111/G111)</f>
        <v>3.1162837379893831</v>
      </c>
      <c r="X111" s="16">
        <f>SQRT((K111/N111) +4/3)</f>
        <v>1.8217406357166046</v>
      </c>
      <c r="Y111" s="16">
        <f>J111/H111</f>
        <v>0.28882833787465939</v>
      </c>
      <c r="Z111" s="16">
        <f>I111/H111</f>
        <v>0.21716621253405996</v>
      </c>
      <c r="AA111" s="21">
        <f>2*I111/(H111-J111)</f>
        <v>0.61072796934865903</v>
      </c>
      <c r="AB111" s="21">
        <f>5*M111/L111 +1 -6</f>
        <v>0.29774181917824016</v>
      </c>
      <c r="AC111" s="46">
        <f>SQRT(5)*LN(M111/L111)</f>
        <v>0.12934031089047304</v>
      </c>
      <c r="AD111" s="6">
        <f>100*(M111-L111)/(M111+L111)</f>
        <v>2.891331171497562</v>
      </c>
      <c r="AF111" s="18">
        <f>-(2*H111*I111-(H111-J111)*(H111+2*J111))/(2*H111*I111+(H111-J111)*(H111+2*J111))</f>
        <v>0.44184586497012673</v>
      </c>
      <c r="AG111" s="18">
        <f>(4*J111*I111)/(2*H111*I111+(H111-J111)*(H111+2*J111))</f>
        <v>0.16121073109854653</v>
      </c>
      <c r="AI111" s="21">
        <f>(H111+J111)/((H111-J111)*(H111+2*J111))</f>
        <v>3.129983655265056E-3</v>
      </c>
      <c r="AJ111" s="21">
        <f>-J111/((H111-J111)*(H111+2*J111))</f>
        <v>-7.0143396925601681E-4</v>
      </c>
      <c r="AK111" s="21">
        <f>1/I111</f>
        <v>1.2547051442910916E-2</v>
      </c>
    </row>
    <row r="112" spans="1:37">
      <c r="A112" s="14" t="s">
        <v>394</v>
      </c>
      <c r="B112" s="14" t="s">
        <v>395</v>
      </c>
      <c r="C112" t="s">
        <v>439</v>
      </c>
      <c r="D112" t="s">
        <v>730</v>
      </c>
      <c r="E112" s="1">
        <v>7</v>
      </c>
      <c r="F112" s="1" t="s">
        <v>418</v>
      </c>
      <c r="G112" s="1">
        <v>7.22</v>
      </c>
      <c r="H112" s="28">
        <v>403</v>
      </c>
      <c r="I112" s="28">
        <v>60</v>
      </c>
      <c r="J112" s="28">
        <v>105</v>
      </c>
      <c r="K112" s="6">
        <f t="shared" si="128"/>
        <v>204.33333333333334</v>
      </c>
      <c r="L112" s="6">
        <f>(5*(H112-J112)*I112)/(4*I112 + 3*(H112-J112))</f>
        <v>78.835978835978835</v>
      </c>
      <c r="M112" s="6">
        <f t="shared" si="129"/>
        <v>95.6</v>
      </c>
      <c r="N112" s="6">
        <f>0.5*(M112+L112)</f>
        <v>87.217989417989415</v>
      </c>
      <c r="O112" s="6">
        <f>0.5*(H112-J112)+3/(5/(I112-0.5*(H112-J112))-4*(-3*(K112+(H112-J112))/(5*0.5*(H112-J112)*(3*K112+2*(H112-J112)))))</f>
        <v>88.378312456689912</v>
      </c>
      <c r="P112" s="6">
        <f>I112+2/(5/(0.5*(H112-J112)-I112)-6*(-(3*(K112+2*I112))/(5*I112*(3*K112+4*I112))))</f>
        <v>85.318579142029108</v>
      </c>
      <c r="Q112" s="6">
        <f>(O112+P112)/2</f>
        <v>86.84844579935951</v>
      </c>
      <c r="R112" s="6">
        <f>K112/N112</f>
        <v>2.3427888523555893</v>
      </c>
      <c r="S112" s="6">
        <f>(3*K112-2*N112)/(2*(3*K112+N112))</f>
        <v>0.31316249210374392</v>
      </c>
      <c r="T112" s="6">
        <f>9*N112*K112/(N112+3*K112)</f>
        <v>229.06278468080993</v>
      </c>
      <c r="U112" s="6">
        <f>SQRT((K112+4/3*N112)/G112)</f>
        <v>6.6639143360703343</v>
      </c>
      <c r="V112" s="6">
        <f>SQRT(K112/G112)</f>
        <v>5.3198698947565983</v>
      </c>
      <c r="W112" s="6">
        <f>SQRT(N112/G112)</f>
        <v>3.4756371985593684</v>
      </c>
      <c r="X112" s="16">
        <f>SQRT((K112/N112) +4/3)</f>
        <v>1.9173216176971777</v>
      </c>
      <c r="Y112" s="16">
        <f>J112/H112</f>
        <v>0.26054590570719605</v>
      </c>
      <c r="Z112" s="16">
        <f>I112/H112</f>
        <v>0.14888337468982629</v>
      </c>
      <c r="AA112" s="21">
        <f>2*I112/(H112-J112)</f>
        <v>0.40268456375838924</v>
      </c>
      <c r="AB112" s="21">
        <f>5*M112/L112 +1 -6</f>
        <v>1.0632214765100674</v>
      </c>
      <c r="AC112" s="46">
        <f>SQRT(5)*LN(M112/L112)</f>
        <v>0.43112138164740915</v>
      </c>
      <c r="AD112" s="6">
        <f>100*(M112-L112)/(M112+L112)</f>
        <v>9.610414821465401</v>
      </c>
      <c r="AF112" s="18">
        <f>-(2*H112*I112-(H112-J112)*(H112+2*J112))/(2*H112*I112+(H112-J112)*(H112+2*J112))</f>
        <v>0.58136031926036857</v>
      </c>
      <c r="AG112" s="18">
        <f>(4*J112*I112)/(2*H112*I112+(H112-J112)*(H112+2*J112))</f>
        <v>0.10907485478327865</v>
      </c>
      <c r="AI112" s="21">
        <f>(H112+J112)/((H112-J112)*(H112+2*J112))</f>
        <v>2.7809102554277017E-3</v>
      </c>
      <c r="AJ112" s="21">
        <f>-J112/((H112-J112)*(H112+2*J112))</f>
        <v>-5.747944425588754E-4</v>
      </c>
      <c r="AK112" s="21">
        <f>1/I112</f>
        <v>1.6666666666666666E-2</v>
      </c>
    </row>
    <row r="113" spans="1:37">
      <c r="A113" s="14" t="s">
        <v>236</v>
      </c>
      <c r="B113" t="s">
        <v>239</v>
      </c>
      <c r="C113" t="s">
        <v>439</v>
      </c>
      <c r="D113" t="s">
        <v>730</v>
      </c>
      <c r="E113" s="1">
        <v>7</v>
      </c>
      <c r="F113" s="1">
        <v>4</v>
      </c>
      <c r="G113" s="1">
        <v>5.96</v>
      </c>
      <c r="H113" s="28">
        <v>430</v>
      </c>
      <c r="I113" s="28">
        <v>64</v>
      </c>
      <c r="J113" s="28">
        <v>94</v>
      </c>
      <c r="K113" s="6">
        <f t="shared" ref="K113" si="132">(H113+2*J113)/3</f>
        <v>206</v>
      </c>
      <c r="L113" s="6">
        <f>(5*(H113-J113)*I113)/(4*I113 + 3*(H113-J113))</f>
        <v>85.063291139240505</v>
      </c>
      <c r="M113" s="6">
        <f t="shared" ref="M113" si="133">(H113-J113+3*I113)/5</f>
        <v>105.6</v>
      </c>
      <c r="N113" s="6">
        <f>0.5*(M113+L113)</f>
        <v>95.33164556962025</v>
      </c>
      <c r="O113" s="6">
        <f>0.5*(H113-J113)+3/(5/(I113-0.5*(H113-J113))-4*(-3*(K113+(H113-J113))/(5*0.5*(H113-J113)*(3*K113+2*(H113-J113)))))</f>
        <v>96.698257797394291</v>
      </c>
      <c r="P113" s="6">
        <f>I113+2/(5/(0.5*(H113-J113)-I113)-6*(-(3*(K113+2*I113))/(5*I113*(3*K113+4*I113))))</f>
        <v>92.746817628362237</v>
      </c>
      <c r="Q113" s="6">
        <f>(O113+P113)/2</f>
        <v>94.722537712878264</v>
      </c>
      <c r="R113" s="6">
        <f>K113/N113</f>
        <v>2.1608774166135545</v>
      </c>
      <c r="S113" s="6">
        <f>(3*K113-2*N113)/(2*(3*K113+N113))</f>
        <v>0.29953578501309597</v>
      </c>
      <c r="T113" s="6">
        <f>9*N113*K113/(N113+3*K113)</f>
        <v>247.77376972381339</v>
      </c>
      <c r="U113" s="6">
        <f>SQRT((K113+4/3*N113)/G113)</f>
        <v>7.4760115335370818</v>
      </c>
      <c r="V113" s="6">
        <f>SQRT(K113/G113)</f>
        <v>5.8790950314875623</v>
      </c>
      <c r="W113" s="6">
        <f>SQRT(N113/G113)</f>
        <v>3.9994052739424015</v>
      </c>
      <c r="X113" s="4">
        <f>SQRT((K113/N113) +4/3)</f>
        <v>1.869280810886071</v>
      </c>
      <c r="Y113" s="4">
        <f>J113/H113</f>
        <v>0.21860465116279071</v>
      </c>
      <c r="Z113" s="4">
        <f>I113/H113</f>
        <v>0.14883720930232558</v>
      </c>
      <c r="AA113" s="46">
        <f>2*I113/(H113-J113)</f>
        <v>0.38095238095238093</v>
      </c>
      <c r="AB113" s="46">
        <f>5*M113/L113 +1 -6</f>
        <v>1.2071428571428573</v>
      </c>
      <c r="AC113" s="46">
        <f>SQRT(5)*LN(M113/L113)</f>
        <v>0.4835782999401404</v>
      </c>
      <c r="AD113" s="6">
        <f>100*(M113-L113)/(M113+L113)</f>
        <v>10.771191841937538</v>
      </c>
      <c r="AF113" s="18">
        <f>-(2*H113*I113-(H113-J113)*(H113+2*J113))/(2*H113*I113+(H113-J113)*(H113+2*J113))</f>
        <v>0.58094774028505303</v>
      </c>
      <c r="AG113" s="18">
        <f>(4*J113*I113)/(2*H113*I113+(H113-J113)*(H113+2*J113))</f>
        <v>9.1606773053965154E-2</v>
      </c>
      <c r="AI113" s="21">
        <f>(H113+J113)/((H113-J113)*(H113+2*J113))</f>
        <v>2.5235013099090767E-3</v>
      </c>
      <c r="AJ113" s="21">
        <f>-J113/((H113-J113)*(H113+2*J113))</f>
        <v>-4.5268916628139928E-4</v>
      </c>
      <c r="AK113" s="21">
        <f>1/I113</f>
        <v>1.5625E-2</v>
      </c>
    </row>
    <row r="114" spans="1:37">
      <c r="A114" s="14" t="s">
        <v>236</v>
      </c>
      <c r="B114" t="s">
        <v>240</v>
      </c>
      <c r="C114" t="s">
        <v>439</v>
      </c>
      <c r="D114" t="s">
        <v>730</v>
      </c>
      <c r="E114" s="1">
        <v>7</v>
      </c>
      <c r="F114" s="1">
        <v>4</v>
      </c>
      <c r="G114" s="1">
        <v>5.9080000000000004</v>
      </c>
      <c r="H114" s="28">
        <v>413</v>
      </c>
      <c r="I114" s="28">
        <v>61</v>
      </c>
      <c r="J114" s="28">
        <v>112</v>
      </c>
      <c r="K114" s="6">
        <f t="shared" ref="K114" si="134">(H114+2*J114)/3</f>
        <v>212.33333333333334</v>
      </c>
      <c r="L114" s="6">
        <f>(5*(H114-J114)*I114)/(4*I114 + 3*(H114-J114))</f>
        <v>80.039232781168266</v>
      </c>
      <c r="M114" s="6">
        <f t="shared" ref="M114" si="135">(H114-J114+3*I114)/5</f>
        <v>96.8</v>
      </c>
      <c r="N114" s="6">
        <f>0.5*(M114+L114)</f>
        <v>88.419616390584139</v>
      </c>
      <c r="O114" s="6">
        <f>0.5*(H114-J114)+3/(5/(I114-0.5*(H114-J114))-4*(-3*(K114+(H114-J114))/(5*0.5*(H114-J114)*(3*K114+2*(H114-J114)))))</f>
        <v>89.597353553501563</v>
      </c>
      <c r="P114" s="6">
        <f>I114+2/(5/(0.5*(H114-J114)-I114)-6*(-(3*(K114+2*I114))/(5*I114*(3*K114+4*I114))))</f>
        <v>86.555111320329672</v>
      </c>
      <c r="Q114" s="6">
        <f>(O114+P114)/2</f>
        <v>88.076232436915618</v>
      </c>
      <c r="R114" s="6">
        <f>K114/N114</f>
        <v>2.4014278957666328</v>
      </c>
      <c r="S114" s="6">
        <f>(3*K114-2*N114)/(2*(3*K114+N114))</f>
        <v>0.31716868197500581</v>
      </c>
      <c r="T114" s="6">
        <f>9*N114*K114/(N114+3*K114)</f>
        <v>232.92709916384268</v>
      </c>
      <c r="U114" s="6">
        <f>SQRT((K114+4/3*N114)/G114)</f>
        <v>7.4762788399303908</v>
      </c>
      <c r="V114" s="6">
        <f>SQRT(K114/G114)</f>
        <v>5.994995279766564</v>
      </c>
      <c r="W114" s="6">
        <f>SQRT(N114/G114)</f>
        <v>3.8686021591752811</v>
      </c>
      <c r="X114" s="4">
        <f>SQRT((K114/N114) +4/3)</f>
        <v>1.9325530339682702</v>
      </c>
      <c r="Y114" s="4">
        <f>J114/H114</f>
        <v>0.2711864406779661</v>
      </c>
      <c r="Z114" s="4">
        <f>I114/H114</f>
        <v>0.14769975786924938</v>
      </c>
      <c r="AA114" s="46">
        <f>2*I114/(H114-J114)</f>
        <v>0.40531561461794019</v>
      </c>
      <c r="AB114" s="46">
        <f>5*M114/L114 +1 -6</f>
        <v>1.0470344752464458</v>
      </c>
      <c r="AC114" s="46">
        <f>SQRT(5)*LN(M114/L114)</f>
        <v>0.42514376121115138</v>
      </c>
      <c r="AD114" s="6">
        <f>100*(M114-L114)/(M114+L114)</f>
        <v>9.4779687489215316</v>
      </c>
      <c r="AF114" s="18">
        <f>-(2*H114*I114-(H114-J114)*(H114+2*J114))/(2*H114*I114+(H114-J114)*(H114+2*J114))</f>
        <v>0.58379831738413945</v>
      </c>
      <c r="AG114" s="18">
        <f>(4*J114*I114)/(2*H114*I114+(H114-J114)*(H114+2*J114))</f>
        <v>0.11286825291277573</v>
      </c>
      <c r="AI114" s="21">
        <f>(H114+J114)/((H114-J114)*(H114+2*J114))</f>
        <v>2.7381256617137017E-3</v>
      </c>
      <c r="AJ114" s="21">
        <f>-J114/((H114-J114)*(H114+2*J114))</f>
        <v>-5.8413347449892304E-4</v>
      </c>
      <c r="AK114" s="21">
        <f>1/I114</f>
        <v>1.6393442622950821E-2</v>
      </c>
    </row>
    <row r="115" spans="1:37">
      <c r="A115" s="14"/>
      <c r="H115" s="28"/>
      <c r="I115" s="28"/>
      <c r="J115" s="28"/>
    </row>
    <row r="116" spans="1:37" ht="16.5" customHeight="1">
      <c r="A116" t="s">
        <v>203</v>
      </c>
      <c r="B116" t="s">
        <v>8</v>
      </c>
      <c r="C116" t="s">
        <v>202</v>
      </c>
      <c r="D116" t="s">
        <v>731</v>
      </c>
      <c r="E116" s="1">
        <v>7</v>
      </c>
      <c r="F116" s="1" t="s">
        <v>419</v>
      </c>
      <c r="G116" s="1">
        <v>5.0330000000000004</v>
      </c>
      <c r="H116" s="28">
        <v>223.7</v>
      </c>
      <c r="I116" s="28">
        <v>74.599999999999994</v>
      </c>
      <c r="J116" s="28">
        <v>112.4</v>
      </c>
      <c r="K116" s="6">
        <f>(H116+2*J116)/3</f>
        <v>149.5</v>
      </c>
      <c r="L116" s="6">
        <f>(5*(H116-J116)*I116)/(4*I116 + 3*(H116-J116))</f>
        <v>65.656966629764341</v>
      </c>
      <c r="M116" s="6">
        <f>(H116-J116+3*I116)/5</f>
        <v>67.02</v>
      </c>
      <c r="N116" s="6">
        <f>0.5*(M116+L116)</f>
        <v>66.338483314882168</v>
      </c>
      <c r="O116" s="6">
        <f>0.5*(H116-J116)+3/(5/(I116-0.5*(H116-J116))-4*(-3*(K116+(H116-J116))/(5*0.5*(H116-J116)*(3*K116+2*(H116-J116)))))</f>
        <v>66.340920336674131</v>
      </c>
      <c r="P116" s="6">
        <f>I116+2/(5/(0.5*(H116-J116)-I116)-6*(-(3*(K116+2*I116))/(5*I116*(3*K116+4*I116))))</f>
        <v>66.421819371292713</v>
      </c>
      <c r="Q116" s="6">
        <f>(O116+P116)/2</f>
        <v>66.381369853983415</v>
      </c>
      <c r="R116" s="6">
        <f>K116/N116</f>
        <v>2.2535938798959796</v>
      </c>
      <c r="S116" s="6">
        <f>(3*K116-2*N116)/(2*(3*K116+N116))</f>
        <v>0.30672049934646589</v>
      </c>
      <c r="T116" s="6">
        <f>9*N116*K116/(N116+3*K116)</f>
        <v>173.37171208622004</v>
      </c>
      <c r="U116" s="6">
        <f>SQRT((K116+4/3*N116)/G116)</f>
        <v>6.875916369924016</v>
      </c>
      <c r="V116" s="6">
        <f>SQRT(K116/G116)</f>
        <v>5.4501333840771338</v>
      </c>
      <c r="W116" s="6">
        <f>SQRT(N116/G116)</f>
        <v>3.6305239313999493</v>
      </c>
      <c r="X116" s="4">
        <f>SQRT((K116/N116) +4/3)</f>
        <v>1.8939184811467764</v>
      </c>
      <c r="Y116" s="4">
        <f>J116/H116</f>
        <v>0.50245864997764866</v>
      </c>
      <c r="Z116" s="4">
        <f>I116/H116</f>
        <v>0.33348234242288777</v>
      </c>
      <c r="AA116" s="46">
        <f>2*I116/(H116-J116)</f>
        <v>1.3405211141060198</v>
      </c>
      <c r="AB116" s="46">
        <f>5*M116/L116 +1 -6</f>
        <v>0.10379959966180863</v>
      </c>
      <c r="AC116" s="46">
        <f>SQRT(5)*LN(M116/L116)</f>
        <v>4.5945314845463561E-2</v>
      </c>
      <c r="AD116" s="6">
        <f>100*(M116-L116)/(M116+L116)</f>
        <v>1.0273323281796198</v>
      </c>
      <c r="AF116" s="18">
        <f>-(2*H116*I116-(H116-J116)*(H116+2*J116))/(2*H116*I116+(H116-J116)*(H116+2*J116))</f>
        <v>0.19859764360232524</v>
      </c>
      <c r="AG116" s="18">
        <f>(4*J116*I116)/(2*H116*I116+(H116-J116)*(H116+2*J116))</f>
        <v>0.40267154608448208</v>
      </c>
      <c r="AI116" s="21">
        <f>(H116+J116)/((H116-J116)*(H116+2*J116))</f>
        <v>6.7330354450945108E-3</v>
      </c>
      <c r="AJ116" s="21">
        <f>-J116/((H116-J116)*(H116+2*J116))</f>
        <v>-2.2516905207635319E-3</v>
      </c>
      <c r="AK116" s="21">
        <f>1/I116</f>
        <v>1.3404825737265416E-2</v>
      </c>
    </row>
    <row r="117" spans="1:37" ht="16.5" customHeight="1">
      <c r="A117" s="27" t="s">
        <v>401</v>
      </c>
      <c r="B117" t="s">
        <v>402</v>
      </c>
      <c r="C117" t="s">
        <v>202</v>
      </c>
      <c r="D117" t="s">
        <v>732</v>
      </c>
      <c r="E117" s="1">
        <v>7</v>
      </c>
      <c r="F117" s="1" t="s">
        <v>419</v>
      </c>
      <c r="G117" s="1">
        <v>10.199999999999999</v>
      </c>
      <c r="H117" s="33">
        <v>177</v>
      </c>
      <c r="I117" s="33">
        <v>32.799999999999997</v>
      </c>
      <c r="J117" s="33">
        <v>99.2</v>
      </c>
      <c r="K117" s="6">
        <f>(H117+2*J117)/3</f>
        <v>125.13333333333333</v>
      </c>
      <c r="L117" s="6">
        <f>(5*(H117-J117)*I117)/(4*I117 + 3*(H117-J117))</f>
        <v>34.995063082830498</v>
      </c>
      <c r="M117" s="6">
        <f>(H117-J117+3*I117)/5</f>
        <v>35.239999999999995</v>
      </c>
      <c r="N117" s="6">
        <f>0.5*(M117+L117)</f>
        <v>35.117531541415246</v>
      </c>
      <c r="O117" s="6">
        <f>0.5*(H117-J117)+3/(5/(I117-0.5*(H117-J117))-4*(-3*(K117+(H117-J117))/(5*0.5*(H117-J117)*(3*K117+2*(H117-J117)))))</f>
        <v>35.131597930688983</v>
      </c>
      <c r="P117" s="6">
        <f>I117+2/(5/(0.5*(H117-J117)-I117)-6*(-(3*(K117+2*I117))/(5*I117*(3*K117+4*I117))))</f>
        <v>35.122893962459699</v>
      </c>
      <c r="Q117" s="6">
        <f>(O117+P117)/2</f>
        <v>35.127245946574341</v>
      </c>
      <c r="R117" s="6">
        <f>K117/N117</f>
        <v>3.5632724693579192</v>
      </c>
      <c r="S117" s="6">
        <f>(3*K117-2*N117)/(2*(3*K117+N117))</f>
        <v>0.3716831967825262</v>
      </c>
      <c r="T117" s="6">
        <f>9*N117*K117/(N117+3*K117)</f>
        <v>96.340255855679317</v>
      </c>
      <c r="U117" s="6">
        <f>SQRT((K117+4/3*N117)/G117)</f>
        <v>4.1059104782114968</v>
      </c>
      <c r="V117" s="6">
        <f>SQRT(K117/G117)</f>
        <v>3.5025667525700563</v>
      </c>
      <c r="W117" s="6">
        <f>SQRT(N117/G117)</f>
        <v>1.855504041805988</v>
      </c>
      <c r="X117" s="4">
        <f>SQRT((K117/N117) +4/3)</f>
        <v>2.2128275582817682</v>
      </c>
      <c r="Y117" s="4">
        <f>J117/H117</f>
        <v>0.56045197740112995</v>
      </c>
      <c r="Z117" s="4">
        <f>I117/H117</f>
        <v>0.18531073446327681</v>
      </c>
      <c r="AA117" s="46">
        <f>2*I117/(H117-J117)</f>
        <v>0.84318766066838047</v>
      </c>
      <c r="AB117" s="46">
        <f>5*M117/L117 +1 -6</f>
        <v>3.4995924509373388E-2</v>
      </c>
      <c r="AC117" s="46">
        <f>SQRT(5)*LN(M117/L117)</f>
        <v>1.5596136553495475E-2</v>
      </c>
      <c r="AD117" s="6">
        <f>100*(M117-L117)/(M117+L117)</f>
        <v>0.34873880141694297</v>
      </c>
      <c r="AF117" s="18">
        <f>-(2*H117*I117-(H117-J117)*(H117+2*J117))/(2*H117*I117+(H117-J117)*(H117+2*J117))</f>
        <v>0.43106504787673466</v>
      </c>
      <c r="AG117" s="18">
        <f>(4*J117*I117)/(2*H117*I117+(H117-J117)*(H117+2*J117))</f>
        <v>0.31886071893010121</v>
      </c>
      <c r="AI117" s="21">
        <f>(H117+J117)/((H117-J117)*(H117+2*J117))</f>
        <v>9.4569220423664623E-3</v>
      </c>
      <c r="AJ117" s="21">
        <f>-J117/((H117-J117)*(H117+2*J117))</f>
        <v>-3.396548394651532E-3</v>
      </c>
      <c r="AK117" s="21">
        <f>1/I117</f>
        <v>3.0487804878048783E-2</v>
      </c>
    </row>
    <row r="118" spans="1:37">
      <c r="H118" s="10"/>
      <c r="I118" s="10"/>
      <c r="J118" s="10"/>
    </row>
    <row r="119" spans="1:37">
      <c r="A119" s="14" t="s">
        <v>717</v>
      </c>
      <c r="B119" t="s">
        <v>48</v>
      </c>
      <c r="C119" t="s">
        <v>456</v>
      </c>
      <c r="D119" t="s">
        <v>726</v>
      </c>
      <c r="E119" s="1">
        <v>7</v>
      </c>
      <c r="F119" s="1" t="s">
        <v>420</v>
      </c>
      <c r="G119" s="1">
        <v>3.5779999999999998</v>
      </c>
      <c r="H119" s="28">
        <v>282.3</v>
      </c>
      <c r="I119" s="28">
        <v>153.9</v>
      </c>
      <c r="J119" s="28">
        <v>155.80000000000001</v>
      </c>
      <c r="K119" s="6">
        <f t="shared" ref="K119" si="136">(H119+2*J119)/3</f>
        <v>197.9666666666667</v>
      </c>
      <c r="L119" s="6">
        <f t="shared" ref="L119:L146" si="137">(5*(H119-J119)*I119)/(4*I119 + 3*(H119-J119))</f>
        <v>97.821073258968951</v>
      </c>
      <c r="M119" s="6">
        <f t="shared" ref="M119" si="138">(H119-J119+3*I119)/5</f>
        <v>117.64000000000001</v>
      </c>
      <c r="N119" s="6">
        <f t="shared" ref="N119:N146" si="139">0.5*(M119+L119)</f>
        <v>107.73053662948448</v>
      </c>
      <c r="O119" s="6">
        <f t="shared" ref="O119:O146" si="140">0.5*(H119-J119)+3/(5/(I119-0.5*(H119-J119))-4*(-3*(K119+(H119-J119))/(5*0.5*(H119-J119)*(3*K119+2*(H119-J119)))))</f>
        <v>106.2949031997648</v>
      </c>
      <c r="P119" s="6">
        <f t="shared" ref="P119:P146" si="141">I119+2/(5/(0.5*(H119-J119)-I119)-6*(-(3*(K119+2*I119))/(5*I119*(3*K119+4*I119))))</f>
        <v>109.82348284252252</v>
      </c>
      <c r="Q119" s="6">
        <f t="shared" ref="Q119:Q136" si="142">(O119+P119)/2</f>
        <v>108.05919302114367</v>
      </c>
      <c r="R119" s="6">
        <f t="shared" ref="R119:R146" si="143">K119/N119</f>
        <v>1.8376095846206502</v>
      </c>
      <c r="S119" s="6">
        <f t="shared" ref="S119:S146" si="144">(3*K119-2*N119)/(2*(3*K119+N119))</f>
        <v>0.26968533080030144</v>
      </c>
      <c r="T119" s="6">
        <f t="shared" ref="T119:T146" si="145">9*N119*K119/(N119+3*K119)</f>
        <v>273.56776407540195</v>
      </c>
      <c r="U119" s="6">
        <f t="shared" ref="U119:U146" si="146">SQRT((K119+4/3*N119)/G119)</f>
        <v>9.7710999443846802</v>
      </c>
      <c r="V119" s="6">
        <f t="shared" ref="V119:V146" si="147">SQRT(K119/G119)</f>
        <v>7.4383372847292772</v>
      </c>
      <c r="W119" s="6">
        <f t="shared" ref="W119:W146" si="148">SQRT(N119/G119)</f>
        <v>5.4871804618875464</v>
      </c>
      <c r="X119" s="4">
        <f t="shared" ref="X119:X146" si="149">SQRT((K119/N119) +4/3)</f>
        <v>1.7807141595309404</v>
      </c>
      <c r="Y119" s="4">
        <f t="shared" ref="Y119:Y146" si="150">J119/H119</f>
        <v>0.55189514700673048</v>
      </c>
      <c r="Z119" s="4">
        <f t="shared" ref="Z119:Z146" si="151">I119/H119</f>
        <v>0.54516471838469716</v>
      </c>
      <c r="AA119" s="46">
        <f t="shared" ref="AA119:AA146" si="152">2*I119/(H119-J119)</f>
        <v>2.4332015810276681</v>
      </c>
      <c r="AB119" s="46">
        <f t="shared" ref="AB119:AB146" si="153">5*M119/L119 +1 -6</f>
        <v>1.0130192851474318</v>
      </c>
      <c r="AC119" s="46">
        <f t="shared" ref="AC119:AC146" si="154">SQRT(5)*LN(M119/L119)</f>
        <v>0.41253013932672189</v>
      </c>
      <c r="AD119" s="6">
        <f t="shared" ref="AD119:AD146" si="155">100*(M119-L119)/(M119+L119)</f>
        <v>9.1983792901700241</v>
      </c>
      <c r="AF119" s="18">
        <f t="shared" ref="AF119:AF146" si="156">-(2*H119*I119-(H119-J119)*(H119+2*J119))/(2*H119*I119+(H119-J119)*(H119+2*J119))</f>
        <v>-7.2605659451664945E-2</v>
      </c>
      <c r="AG119" s="18">
        <f t="shared" ref="AG119:AG146" si="157">(4*J119*I119)/(2*H119*I119+(H119-J119)*(H119+2*J119))</f>
        <v>0.59196585810332769</v>
      </c>
      <c r="AI119" s="21">
        <f t="shared" ref="AI119:AI146" si="158">(H119+J119)/((H119-J119)*(H119+2*J119))</f>
        <v>5.8313539429522944E-3</v>
      </c>
      <c r="AJ119" s="21">
        <f t="shared" ref="AJ119:AJ146" si="159">-J119/((H119-J119)*(H119+2*J119))</f>
        <v>-2.0737843969686541E-3</v>
      </c>
      <c r="AK119" s="21">
        <f t="shared" ref="AK119:AK146" si="160">1/I119</f>
        <v>6.4977257959714096E-3</v>
      </c>
    </row>
    <row r="120" spans="1:37">
      <c r="A120" s="14" t="s">
        <v>221</v>
      </c>
      <c r="B120" t="s">
        <v>48</v>
      </c>
      <c r="C120" t="s">
        <v>456</v>
      </c>
      <c r="D120" t="s">
        <v>726</v>
      </c>
      <c r="E120" s="1">
        <v>7</v>
      </c>
      <c r="F120" s="1" t="s">
        <v>420</v>
      </c>
      <c r="G120" s="1">
        <v>3.5739999999999998</v>
      </c>
      <c r="H120" s="28">
        <v>292.5</v>
      </c>
      <c r="I120" s="28">
        <v>156.6</v>
      </c>
      <c r="J120" s="28">
        <v>168.9</v>
      </c>
      <c r="K120" s="6">
        <f t="shared" si="128"/>
        <v>210.1</v>
      </c>
      <c r="L120" s="6">
        <f t="shared" si="137"/>
        <v>97.050541516245502</v>
      </c>
      <c r="M120" s="6">
        <f t="shared" si="129"/>
        <v>118.67999999999999</v>
      </c>
      <c r="N120" s="6">
        <f t="shared" si="139"/>
        <v>107.86527075812275</v>
      </c>
      <c r="O120" s="6">
        <f t="shared" si="140"/>
        <v>106.23722805198167</v>
      </c>
      <c r="P120" s="6">
        <f t="shared" si="141"/>
        <v>110.27154952626549</v>
      </c>
      <c r="Q120" s="6">
        <f t="shared" si="142"/>
        <v>108.25438878912358</v>
      </c>
      <c r="R120" s="6">
        <f t="shared" si="143"/>
        <v>1.947800237493758</v>
      </c>
      <c r="S120" s="6">
        <f t="shared" si="144"/>
        <v>0.280810730947811</v>
      </c>
      <c r="T120" s="6">
        <f t="shared" si="145"/>
        <v>276.30999256718951</v>
      </c>
      <c r="U120" s="6">
        <f t="shared" si="146"/>
        <v>9.9512010367361956</v>
      </c>
      <c r="V120" s="6">
        <f t="shared" si="147"/>
        <v>7.6671816408960574</v>
      </c>
      <c r="W120" s="6">
        <f t="shared" si="148"/>
        <v>5.4936823551498213</v>
      </c>
      <c r="X120" s="4">
        <f t="shared" si="149"/>
        <v>1.8113899554836588</v>
      </c>
      <c r="Y120" s="4">
        <f t="shared" si="150"/>
        <v>0.57743589743589741</v>
      </c>
      <c r="Z120" s="4">
        <f t="shared" si="151"/>
        <v>0.53538461538461535</v>
      </c>
      <c r="AA120" s="46">
        <f t="shared" si="152"/>
        <v>2.5339805825242721</v>
      </c>
      <c r="AB120" s="46">
        <f t="shared" si="153"/>
        <v>1.1143399174199295</v>
      </c>
      <c r="AC120" s="46">
        <f t="shared" si="154"/>
        <v>0.44989443094345538</v>
      </c>
      <c r="AD120" s="6">
        <f t="shared" si="155"/>
        <v>10.026145733345638</v>
      </c>
      <c r="AF120" s="18">
        <f t="shared" si="156"/>
        <v>-8.0853214633089754E-2</v>
      </c>
      <c r="AG120" s="18">
        <f t="shared" si="157"/>
        <v>0.62412344598813285</v>
      </c>
      <c r="AI120" s="21">
        <f t="shared" si="158"/>
        <v>5.9225919542088921E-3</v>
      </c>
      <c r="AJ120" s="21">
        <f t="shared" si="159"/>
        <v>-2.168022932522501E-3</v>
      </c>
      <c r="AK120" s="21">
        <f t="shared" si="160"/>
        <v>6.3856960408684551E-3</v>
      </c>
    </row>
    <row r="121" spans="1:37">
      <c r="A121" s="14" t="s">
        <v>56</v>
      </c>
      <c r="B121" t="s">
        <v>56</v>
      </c>
      <c r="C121" t="s">
        <v>456</v>
      </c>
      <c r="D121" t="s">
        <v>726</v>
      </c>
      <c r="E121" s="1">
        <v>7</v>
      </c>
      <c r="F121" s="1">
        <v>4</v>
      </c>
      <c r="G121" s="6">
        <v>3.63</v>
      </c>
      <c r="H121" s="28">
        <v>300.5</v>
      </c>
      <c r="I121" s="28">
        <v>158.5</v>
      </c>
      <c r="J121" s="28">
        <v>153.69999999999999</v>
      </c>
      <c r="K121" s="6">
        <f t="shared" si="128"/>
        <v>202.63333333333333</v>
      </c>
      <c r="L121" s="6">
        <f t="shared" si="137"/>
        <v>108.28276247207742</v>
      </c>
      <c r="M121" s="6">
        <f t="shared" si="129"/>
        <v>124.46</v>
      </c>
      <c r="N121" s="6">
        <f t="shared" si="139"/>
        <v>116.3713812360387</v>
      </c>
      <c r="O121" s="6">
        <f t="shared" si="140"/>
        <v>115.40009557485487</v>
      </c>
      <c r="P121" s="6">
        <f t="shared" si="141"/>
        <v>117.89160990363762</v>
      </c>
      <c r="Q121" s="6">
        <f t="shared" si="142"/>
        <v>116.64585273924624</v>
      </c>
      <c r="R121" s="6">
        <f t="shared" si="143"/>
        <v>1.7412643141386073</v>
      </c>
      <c r="S121" s="6">
        <f t="shared" si="144"/>
        <v>0.25898941146043952</v>
      </c>
      <c r="T121" s="6">
        <f t="shared" si="145"/>
        <v>293.02067354639763</v>
      </c>
      <c r="U121" s="6">
        <f t="shared" si="146"/>
        <v>9.9280493505379805</v>
      </c>
      <c r="V121" s="6">
        <f t="shared" si="147"/>
        <v>7.4714024729473651</v>
      </c>
      <c r="W121" s="6">
        <f t="shared" si="148"/>
        <v>5.6619989178262129</v>
      </c>
      <c r="X121" s="4">
        <f t="shared" si="149"/>
        <v>1.7534530639489443</v>
      </c>
      <c r="Y121" s="4">
        <f t="shared" si="150"/>
        <v>0.51148086522462555</v>
      </c>
      <c r="Z121" s="4">
        <f t="shared" si="151"/>
        <v>0.52745424292845255</v>
      </c>
      <c r="AA121" s="46">
        <f t="shared" si="152"/>
        <v>2.1594005449591278</v>
      </c>
      <c r="AB121" s="46">
        <f t="shared" si="153"/>
        <v>0.74699043313076441</v>
      </c>
      <c r="AC121" s="46">
        <f t="shared" si="154"/>
        <v>0.31134653288567571</v>
      </c>
      <c r="AD121" s="6">
        <f t="shared" si="155"/>
        <v>6.9506941294741162</v>
      </c>
      <c r="AF121" s="18">
        <f t="shared" si="156"/>
        <v>-3.2622428552427217E-2</v>
      </c>
      <c r="AG121" s="18">
        <f t="shared" si="157"/>
        <v>0.52816661320634961</v>
      </c>
      <c r="AI121" s="21">
        <f t="shared" si="158"/>
        <v>5.0896618680560625E-3</v>
      </c>
      <c r="AJ121" s="21">
        <f t="shared" si="159"/>
        <v>-1.7223272327613756E-3</v>
      </c>
      <c r="AK121" s="21">
        <f t="shared" si="160"/>
        <v>6.3091482649842269E-3</v>
      </c>
    </row>
    <row r="122" spans="1:37">
      <c r="A122" s="14" t="s">
        <v>57</v>
      </c>
      <c r="B122" t="s">
        <v>57</v>
      </c>
      <c r="C122" t="s">
        <v>456</v>
      </c>
      <c r="D122" t="s">
        <v>726</v>
      </c>
      <c r="E122" s="1">
        <v>7</v>
      </c>
      <c r="F122" s="1">
        <v>4</v>
      </c>
      <c r="G122" s="1">
        <v>3.6240000000000001</v>
      </c>
      <c r="H122" s="28">
        <v>299</v>
      </c>
      <c r="I122" s="28">
        <v>158</v>
      </c>
      <c r="J122" s="28">
        <v>154.4</v>
      </c>
      <c r="K122" s="6">
        <f t="shared" si="128"/>
        <v>202.6</v>
      </c>
      <c r="L122" s="6">
        <f t="shared" si="137"/>
        <v>107.18145993619817</v>
      </c>
      <c r="M122" s="6">
        <f t="shared" si="129"/>
        <v>123.72</v>
      </c>
      <c r="N122" s="6">
        <f t="shared" si="139"/>
        <v>115.45072996809908</v>
      </c>
      <c r="O122" s="6">
        <f t="shared" si="140"/>
        <v>114.43969195769174</v>
      </c>
      <c r="P122" s="6">
        <f t="shared" si="141"/>
        <v>117.02674118136423</v>
      </c>
      <c r="Q122" s="6">
        <f t="shared" si="142"/>
        <v>115.73321656952798</v>
      </c>
      <c r="R122" s="6">
        <f t="shared" si="143"/>
        <v>1.7548611434157382</v>
      </c>
      <c r="S122" s="6">
        <f t="shared" si="144"/>
        <v>0.26055870007931131</v>
      </c>
      <c r="T122" s="6">
        <f t="shared" si="145"/>
        <v>291.06484418358917</v>
      </c>
      <c r="U122" s="6">
        <f t="shared" si="146"/>
        <v>9.9187414114732526</v>
      </c>
      <c r="V122" s="6">
        <f t="shared" si="147"/>
        <v>7.4769697914792426</v>
      </c>
      <c r="W122" s="6">
        <f t="shared" si="148"/>
        <v>5.6442240780939894</v>
      </c>
      <c r="X122" s="4">
        <f t="shared" si="149"/>
        <v>1.7573259449370999</v>
      </c>
      <c r="Y122" s="4">
        <f t="shared" si="150"/>
        <v>0.51638795986622077</v>
      </c>
      <c r="Z122" s="4">
        <f t="shared" si="151"/>
        <v>0.52842809364548493</v>
      </c>
      <c r="AA122" s="46">
        <f t="shared" si="152"/>
        <v>2.1853388658367914</v>
      </c>
      <c r="AB122" s="46">
        <f t="shared" si="153"/>
        <v>0.77152056305478212</v>
      </c>
      <c r="AC122" s="46">
        <f t="shared" si="154"/>
        <v>0.32087052794850163</v>
      </c>
      <c r="AD122" s="6">
        <f t="shared" si="155"/>
        <v>7.1625965762068811</v>
      </c>
      <c r="AF122" s="18">
        <f t="shared" si="156"/>
        <v>-3.6168514575821722E-2</v>
      </c>
      <c r="AG122" s="18">
        <f t="shared" si="157"/>
        <v>0.53506494531942095</v>
      </c>
      <c r="AI122" s="21">
        <f t="shared" si="158"/>
        <v>5.1588455655091469E-3</v>
      </c>
      <c r="AJ122" s="21">
        <f t="shared" si="159"/>
        <v>-1.7567837567591803E-3</v>
      </c>
      <c r="AK122" s="21">
        <f t="shared" si="160"/>
        <v>6.3291139240506328E-3</v>
      </c>
    </row>
    <row r="123" spans="1:37" ht="15.75" customHeight="1">
      <c r="A123" s="14" t="s">
        <v>58</v>
      </c>
      <c r="B123" t="s">
        <v>58</v>
      </c>
      <c r="C123" t="s">
        <v>456</v>
      </c>
      <c r="D123" t="s">
        <v>726</v>
      </c>
      <c r="E123" s="1">
        <v>7</v>
      </c>
      <c r="F123" s="1">
        <v>4</v>
      </c>
      <c r="G123" s="1">
        <v>3.6193</v>
      </c>
      <c r="H123" s="28">
        <v>298.60000000000002</v>
      </c>
      <c r="I123" s="28">
        <v>157.6</v>
      </c>
      <c r="J123" s="28">
        <v>153.69999999999999</v>
      </c>
      <c r="K123" s="6">
        <f t="shared" si="128"/>
        <v>202</v>
      </c>
      <c r="L123" s="6">
        <f t="shared" si="137"/>
        <v>107.20232841986669</v>
      </c>
      <c r="M123" s="6">
        <f t="shared" si="129"/>
        <v>123.54</v>
      </c>
      <c r="N123" s="6">
        <f t="shared" si="139"/>
        <v>115.37116420993334</v>
      </c>
      <c r="O123" s="6">
        <f t="shared" si="140"/>
        <v>114.37982464133671</v>
      </c>
      <c r="P123" s="6">
        <f t="shared" si="141"/>
        <v>116.92030202263585</v>
      </c>
      <c r="Q123" s="6">
        <f t="shared" si="142"/>
        <v>115.65006333198627</v>
      </c>
      <c r="R123" s="6">
        <f t="shared" si="143"/>
        <v>1.7508707776618588</v>
      </c>
      <c r="S123" s="6">
        <f t="shared" si="144"/>
        <v>0.26010027167576516</v>
      </c>
      <c r="T123" s="6">
        <f t="shared" si="145"/>
        <v>290.75847072897267</v>
      </c>
      <c r="U123" s="6">
        <f t="shared" si="146"/>
        <v>9.9153466465087092</v>
      </c>
      <c r="V123" s="6">
        <f t="shared" si="147"/>
        <v>7.4707360633482853</v>
      </c>
      <c r="W123" s="6">
        <f t="shared" si="148"/>
        <v>5.6459411389213185</v>
      </c>
      <c r="X123" s="4">
        <f t="shared" si="149"/>
        <v>1.7561902263123981</v>
      </c>
      <c r="Y123" s="4">
        <f t="shared" si="150"/>
        <v>0.51473543201607497</v>
      </c>
      <c r="Z123" s="4">
        <f t="shared" si="151"/>
        <v>0.52779638312123234</v>
      </c>
      <c r="AA123" s="46">
        <f t="shared" si="152"/>
        <v>2.1752933057280877</v>
      </c>
      <c r="AB123" s="46">
        <f t="shared" si="153"/>
        <v>0.76200171306659925</v>
      </c>
      <c r="AC123" s="46">
        <f t="shared" si="154"/>
        <v>0.31717958255222717</v>
      </c>
      <c r="AD123" s="6">
        <f t="shared" si="155"/>
        <v>7.0804831051217993</v>
      </c>
      <c r="AF123" s="18">
        <f t="shared" si="156"/>
        <v>-3.4680290215718036E-2</v>
      </c>
      <c r="AG123" s="18">
        <f t="shared" si="157"/>
        <v>0.53258660618270548</v>
      </c>
      <c r="AI123" s="21">
        <f t="shared" si="158"/>
        <v>5.1509291715921062E-3</v>
      </c>
      <c r="AJ123" s="21">
        <f t="shared" si="159"/>
        <v>-1.750382077545228E-3</v>
      </c>
      <c r="AK123" s="21">
        <f t="shared" si="160"/>
        <v>6.3451776649746192E-3</v>
      </c>
    </row>
    <row r="124" spans="1:37" ht="15.75" customHeight="1">
      <c r="A124" s="14" t="s">
        <v>827</v>
      </c>
      <c r="B124" t="s">
        <v>710</v>
      </c>
      <c r="C124" t="s">
        <v>456</v>
      </c>
      <c r="D124" t="s">
        <v>726</v>
      </c>
      <c r="E124" s="1">
        <v>7</v>
      </c>
      <c r="F124" s="1">
        <v>4</v>
      </c>
      <c r="G124" s="1">
        <v>3.83</v>
      </c>
      <c r="H124" s="28">
        <v>264.8</v>
      </c>
      <c r="I124" s="28">
        <v>142.6</v>
      </c>
      <c r="J124" s="28">
        <v>154.5</v>
      </c>
      <c r="K124" s="6">
        <f t="shared" si="128"/>
        <v>191.26666666666665</v>
      </c>
      <c r="L124" s="6">
        <f t="shared" si="137"/>
        <v>87.256074558970369</v>
      </c>
      <c r="M124" s="6">
        <f t="shared" si="129"/>
        <v>107.61999999999998</v>
      </c>
      <c r="N124" s="6">
        <f t="shared" si="139"/>
        <v>97.438037279485172</v>
      </c>
      <c r="O124" s="6">
        <f t="shared" si="140"/>
        <v>95.858037289731755</v>
      </c>
      <c r="P124" s="6">
        <f t="shared" si="141"/>
        <v>99.739348275382469</v>
      </c>
      <c r="Q124" s="6">
        <f t="shared" si="142"/>
        <v>97.798692782557112</v>
      </c>
      <c r="R124" s="6">
        <f t="shared" si="143"/>
        <v>1.9629568904189778</v>
      </c>
      <c r="S124" s="6">
        <f t="shared" si="144"/>
        <v>0.28225748869715506</v>
      </c>
      <c r="T124" s="6">
        <f t="shared" si="145"/>
        <v>249.88130597114485</v>
      </c>
      <c r="U124" s="6">
        <f t="shared" si="146"/>
        <v>9.1575141385303827</v>
      </c>
      <c r="V124" s="6">
        <f t="shared" si="147"/>
        <v>7.0667586246213121</v>
      </c>
      <c r="W124" s="6">
        <f t="shared" si="148"/>
        <v>5.0438815216104285</v>
      </c>
      <c r="X124" s="4">
        <f t="shared" si="149"/>
        <v>1.8155688430220185</v>
      </c>
      <c r="Y124" s="4">
        <f t="shared" si="150"/>
        <v>0.5834592145015105</v>
      </c>
      <c r="Z124" s="4">
        <f t="shared" si="151"/>
        <v>0.53851963746223563</v>
      </c>
      <c r="AA124" s="46">
        <f t="shared" si="152"/>
        <v>2.5856754306436986</v>
      </c>
      <c r="AB124" s="46">
        <f t="shared" si="153"/>
        <v>1.1669058884414429</v>
      </c>
      <c r="AC124" s="46">
        <f t="shared" si="154"/>
        <v>0.4690361050302741</v>
      </c>
      <c r="AD124" s="6">
        <f t="shared" si="155"/>
        <v>10.449679616708103</v>
      </c>
      <c r="AF124" s="18">
        <f t="shared" si="156"/>
        <v>-8.8111253350776755E-2</v>
      </c>
      <c r="AG124" s="18">
        <f t="shared" si="157"/>
        <v>0.63486853717029834</v>
      </c>
      <c r="AI124" s="21">
        <f t="shared" si="158"/>
        <v>6.6250445962040853E-3</v>
      </c>
      <c r="AJ124" s="21">
        <f t="shared" si="159"/>
        <v>-2.4411385406952805E-3</v>
      </c>
      <c r="AK124" s="21">
        <f t="shared" si="160"/>
        <v>7.0126227208976164E-3</v>
      </c>
    </row>
    <row r="125" spans="1:37">
      <c r="A125" s="14" t="s">
        <v>827</v>
      </c>
      <c r="B125" t="s">
        <v>211</v>
      </c>
      <c r="C125" t="s">
        <v>456</v>
      </c>
      <c r="D125" t="s">
        <v>726</v>
      </c>
      <c r="E125" s="1">
        <v>7</v>
      </c>
      <c r="F125" s="1" t="s">
        <v>420</v>
      </c>
      <c r="G125" s="1">
        <v>3.8260000000000001</v>
      </c>
      <c r="H125" s="28">
        <v>269.5</v>
      </c>
      <c r="I125" s="28">
        <v>143.5</v>
      </c>
      <c r="J125" s="28">
        <v>163.30000000000001</v>
      </c>
      <c r="K125" s="6">
        <f t="shared" si="128"/>
        <v>198.70000000000002</v>
      </c>
      <c r="L125" s="6">
        <f t="shared" si="137"/>
        <v>85.366905668832629</v>
      </c>
      <c r="M125" s="6">
        <f t="shared" si="129"/>
        <v>107.34</v>
      </c>
      <c r="N125" s="6">
        <f t="shared" si="139"/>
        <v>96.353452834416316</v>
      </c>
      <c r="O125" s="6">
        <f t="shared" si="140"/>
        <v>94.562451830140049</v>
      </c>
      <c r="P125" s="6">
        <f t="shared" si="141"/>
        <v>98.952857992238904</v>
      </c>
      <c r="Q125" s="6">
        <f t="shared" si="142"/>
        <v>96.757654911189476</v>
      </c>
      <c r="R125" s="6">
        <f t="shared" si="143"/>
        <v>2.0621990614230143</v>
      </c>
      <c r="S125" s="6">
        <f t="shared" si="144"/>
        <v>0.29127813045047318</v>
      </c>
      <c r="T125" s="6">
        <f t="shared" si="145"/>
        <v>248.8382128769459</v>
      </c>
      <c r="U125" s="6">
        <f t="shared" si="146"/>
        <v>9.2473031974734816</v>
      </c>
      <c r="V125" s="6">
        <f t="shared" si="147"/>
        <v>7.2065341785563968</v>
      </c>
      <c r="W125" s="6">
        <f t="shared" si="148"/>
        <v>5.0183524357578051</v>
      </c>
      <c r="X125" s="4">
        <f t="shared" si="149"/>
        <v>1.8426970436716796</v>
      </c>
      <c r="Y125" s="4">
        <f t="shared" si="150"/>
        <v>0.60593692022263457</v>
      </c>
      <c r="Z125" s="4">
        <f t="shared" si="151"/>
        <v>0.53246753246753242</v>
      </c>
      <c r="AA125" s="46">
        <f t="shared" si="152"/>
        <v>2.7024482109227876</v>
      </c>
      <c r="AB125" s="46">
        <f t="shared" si="153"/>
        <v>1.2869796649540346</v>
      </c>
      <c r="AC125" s="46">
        <f t="shared" si="154"/>
        <v>0.51215541031614109</v>
      </c>
      <c r="AD125" s="6">
        <f t="shared" si="155"/>
        <v>11.40233882896143</v>
      </c>
      <c r="AF125" s="18">
        <f t="shared" si="156"/>
        <v>-9.98254419123695E-2</v>
      </c>
      <c r="AG125" s="18">
        <f t="shared" si="157"/>
        <v>0.6664248410548792</v>
      </c>
      <c r="AI125" s="21">
        <f t="shared" si="158"/>
        <v>6.8366541970390727E-3</v>
      </c>
      <c r="AJ125" s="21">
        <f t="shared" si="159"/>
        <v>-2.5795416598347518E-3</v>
      </c>
      <c r="AK125" s="21">
        <f t="shared" si="160"/>
        <v>6.9686411149825784E-3</v>
      </c>
    </row>
    <row r="126" spans="1:37">
      <c r="A126" s="14" t="s">
        <v>354</v>
      </c>
      <c r="B126" s="23" t="s">
        <v>45</v>
      </c>
      <c r="C126" t="s">
        <v>456</v>
      </c>
      <c r="D126" t="s">
        <v>726</v>
      </c>
      <c r="E126" s="1">
        <v>7</v>
      </c>
      <c r="F126" s="1" t="s">
        <v>420</v>
      </c>
      <c r="G126" s="6">
        <v>4.28</v>
      </c>
      <c r="H126" s="30">
        <v>266</v>
      </c>
      <c r="I126" s="28">
        <v>133.5</v>
      </c>
      <c r="J126" s="28">
        <v>182.5</v>
      </c>
      <c r="K126" s="6">
        <f t="shared" ref="K126:K131" si="161">(H126+2*J126)/3</f>
        <v>210.33333333333334</v>
      </c>
      <c r="L126" s="6">
        <f t="shared" ref="L126" si="162">(5*(H126-J126)*I126)/(4*I126 + 3*(H126-J126))</f>
        <v>71.046845124282981</v>
      </c>
      <c r="M126" s="6">
        <f t="shared" ref="M126:M131" si="163">(H126-J126+3*I126)/5</f>
        <v>96.8</v>
      </c>
      <c r="N126" s="6">
        <f t="shared" ref="N126" si="164">0.5*(M126+L126)</f>
        <v>83.923422562141496</v>
      </c>
      <c r="O126" s="6">
        <f t="shared" ref="O126" si="165">0.5*(H126-J126)+3/(5/(I126-0.5*(H126-J126))-4*(-3*(K126+(H126-J126))/(5*0.5*(H126-J126)*(3*K126+2*(H126-J126)))))</f>
        <v>81.399707006000398</v>
      </c>
      <c r="P126" s="6">
        <f t="shared" ref="P126" si="166">I126+2/(5/(0.5*(H126-J126)-I126)-6*(-(3*(K126+2*I126))/(5*I126*(3*K126+4*I126))))</f>
        <v>87.466968872741973</v>
      </c>
      <c r="Q126" s="6">
        <f t="shared" si="142"/>
        <v>84.433337939371185</v>
      </c>
      <c r="R126" s="6">
        <f t="shared" ref="R126" si="167">K126/N126</f>
        <v>2.5062530448825657</v>
      </c>
      <c r="S126" s="6">
        <f t="shared" ref="S126" si="168">(3*K126-2*N126)/(2*(3*K126+N126))</f>
        <v>0.32391801713242896</v>
      </c>
      <c r="T126" s="6">
        <f t="shared" ref="T126" si="169">9*N126*K126/(N126+3*K126)</f>
        <v>222.21546237887466</v>
      </c>
      <c r="U126" s="6">
        <f t="shared" ref="U126" si="170">SQRT((K126+4/3*N126)/G126)</f>
        <v>8.6768468109161851</v>
      </c>
      <c r="V126" s="6">
        <f t="shared" ref="V126" si="171">SQRT(K126/G126)</f>
        <v>7.0102283971840293</v>
      </c>
      <c r="W126" s="6">
        <f t="shared" ref="W126" si="172">SQRT(N126/G126)</f>
        <v>4.4281233383416243</v>
      </c>
      <c r="X126" s="4">
        <f t="shared" ref="X126" si="173">SQRT((K126/N126) +4/3)</f>
        <v>1.9594862536430051</v>
      </c>
      <c r="Y126" s="4">
        <f t="shared" ref="Y126" si="174">J126/H126</f>
        <v>0.68609022556390975</v>
      </c>
      <c r="Z126" s="4">
        <f t="shared" ref="Z126" si="175">I126/H126</f>
        <v>0.50187969924812026</v>
      </c>
      <c r="AA126" s="46">
        <f t="shared" ref="AA126" si="176">2*I126/(H126-J126)</f>
        <v>3.1976047904191618</v>
      </c>
      <c r="AB126" s="46">
        <f t="shared" ref="AB126" si="177">5*M126/L126 +1 -6</f>
        <v>1.8124066473793983</v>
      </c>
      <c r="AC126" s="46">
        <f t="shared" ref="AC126" si="178">SQRT(5)*LN(M126/L126)</f>
        <v>0.69163269506289726</v>
      </c>
      <c r="AD126" s="6">
        <f t="shared" ref="AD126" si="179">100*(M126-L126)/(M126+L126)</f>
        <v>15.343246312820458</v>
      </c>
      <c r="AF126" s="18">
        <f t="shared" ref="AF126" si="180">-(2*H126*I126-(H126-J126)*(H126+2*J126))/(2*H126*I126+(H126-J126)*(H126+2*J126))</f>
        <v>-0.1481967981699209</v>
      </c>
      <c r="AG126" s="18">
        <f t="shared" ref="AG126" si="181">(4*J126*I126)/(2*H126*I126+(H126-J126)*(H126+2*J126))</f>
        <v>0.78776660024816003</v>
      </c>
      <c r="AI126" s="21">
        <f t="shared" ref="AI126" si="182">(H126+J126)/((H126-J126)*(H126+2*J126))</f>
        <v>8.5122939540886525E-3</v>
      </c>
      <c r="AJ126" s="21">
        <f t="shared" ref="AJ126" si="183">-J126/((H126-J126)*(H126+2*J126))</f>
        <v>-3.4637539501029637E-3</v>
      </c>
      <c r="AK126" s="21">
        <f t="shared" ref="AK126" si="184">1/I126</f>
        <v>7.4906367041198503E-3</v>
      </c>
    </row>
    <row r="127" spans="1:37">
      <c r="A127" s="14" t="s">
        <v>119</v>
      </c>
      <c r="B127" t="s">
        <v>122</v>
      </c>
      <c r="C127" t="s">
        <v>456</v>
      </c>
      <c r="D127" t="s">
        <v>726</v>
      </c>
      <c r="E127" s="1">
        <v>7</v>
      </c>
      <c r="F127" s="1" t="s">
        <v>420</v>
      </c>
      <c r="G127" s="1">
        <v>3.73</v>
      </c>
      <c r="H127" s="28">
        <v>282.60000000000002</v>
      </c>
      <c r="I127" s="28">
        <v>145.5</v>
      </c>
      <c r="J127" s="28">
        <v>161.5</v>
      </c>
      <c r="K127" s="6">
        <f t="shared" si="161"/>
        <v>201.86666666666667</v>
      </c>
      <c r="L127" s="6">
        <f t="shared" si="137"/>
        <v>93.198191050460181</v>
      </c>
      <c r="M127" s="6">
        <f t="shared" si="163"/>
        <v>111.52000000000001</v>
      </c>
      <c r="N127" s="6">
        <f t="shared" si="139"/>
        <v>102.35909552523009</v>
      </c>
      <c r="O127" s="6">
        <f t="shared" si="140"/>
        <v>101.11377661482561</v>
      </c>
      <c r="P127" s="6">
        <f t="shared" si="141"/>
        <v>104.33913749597625</v>
      </c>
      <c r="Q127" s="6">
        <f t="shared" si="142"/>
        <v>102.72645705540093</v>
      </c>
      <c r="R127" s="6">
        <f t="shared" si="143"/>
        <v>1.9721419540768543</v>
      </c>
      <c r="S127" s="6">
        <f t="shared" si="144"/>
        <v>0.28312497959513344</v>
      </c>
      <c r="T127" s="6">
        <f t="shared" si="145"/>
        <v>262.67902471437435</v>
      </c>
      <c r="U127" s="6">
        <f t="shared" si="146"/>
        <v>9.5241397928447018</v>
      </c>
      <c r="V127" s="6">
        <f t="shared" si="147"/>
        <v>7.3566126564191379</v>
      </c>
      <c r="W127" s="6">
        <f t="shared" si="148"/>
        <v>5.2385223835349093</v>
      </c>
      <c r="X127" s="4">
        <f t="shared" si="149"/>
        <v>1.8180966111321444</v>
      </c>
      <c r="Y127" s="4">
        <f t="shared" si="150"/>
        <v>0.57147912243453636</v>
      </c>
      <c r="Z127" s="4">
        <f t="shared" si="151"/>
        <v>0.5148619957537155</v>
      </c>
      <c r="AA127" s="46">
        <f t="shared" si="152"/>
        <v>2.4029727497935585</v>
      </c>
      <c r="AB127" s="46">
        <f t="shared" si="153"/>
        <v>0.98294874305123958</v>
      </c>
      <c r="AC127" s="46">
        <f t="shared" si="154"/>
        <v>0.40131971980461639</v>
      </c>
      <c r="AD127" s="6">
        <f t="shared" si="155"/>
        <v>8.9497708315641376</v>
      </c>
      <c r="AF127" s="18">
        <f t="shared" si="156"/>
        <v>-5.7197195740491501E-2</v>
      </c>
      <c r="AG127" s="18">
        <f t="shared" si="157"/>
        <v>0.60416612566202899</v>
      </c>
      <c r="AI127" s="21">
        <f t="shared" si="158"/>
        <v>6.0555105282161419E-3</v>
      </c>
      <c r="AJ127" s="21">
        <f t="shared" si="159"/>
        <v>-2.20212778722564E-3</v>
      </c>
      <c r="AK127" s="21">
        <f t="shared" si="160"/>
        <v>6.8728522336769758E-3</v>
      </c>
    </row>
    <row r="128" spans="1:37">
      <c r="A128" s="14" t="s">
        <v>119</v>
      </c>
      <c r="B128" t="s">
        <v>123</v>
      </c>
      <c r="C128" t="s">
        <v>456</v>
      </c>
      <c r="D128" t="s">
        <v>726</v>
      </c>
      <c r="E128" s="1">
        <v>7</v>
      </c>
      <c r="F128" s="1" t="s">
        <v>420</v>
      </c>
      <c r="G128" s="1">
        <v>3.86</v>
      </c>
      <c r="H128" s="28">
        <v>282.7</v>
      </c>
      <c r="I128" s="28">
        <v>143.1</v>
      </c>
      <c r="J128" s="28">
        <v>162.30000000000001</v>
      </c>
      <c r="K128" s="6">
        <f t="shared" si="161"/>
        <v>202.43333333333331</v>
      </c>
      <c r="L128" s="6">
        <f t="shared" si="137"/>
        <v>92.273136246786621</v>
      </c>
      <c r="M128" s="6">
        <f t="shared" si="163"/>
        <v>109.93999999999998</v>
      </c>
      <c r="N128" s="6">
        <f t="shared" si="139"/>
        <v>101.1065681233933</v>
      </c>
      <c r="O128" s="6">
        <f t="shared" si="140"/>
        <v>99.940764420359699</v>
      </c>
      <c r="P128" s="6">
        <f t="shared" si="141"/>
        <v>103.01459493099193</v>
      </c>
      <c r="Q128" s="6">
        <f t="shared" si="142"/>
        <v>101.47767967567582</v>
      </c>
      <c r="R128" s="6">
        <f t="shared" si="143"/>
        <v>2.0021778712365945</v>
      </c>
      <c r="S128" s="6">
        <f t="shared" si="144"/>
        <v>0.28591410778863191</v>
      </c>
      <c r="T128" s="6">
        <f t="shared" si="145"/>
        <v>260.02872467992762</v>
      </c>
      <c r="U128" s="6">
        <f t="shared" si="146"/>
        <v>9.3471074303112651</v>
      </c>
      <c r="V128" s="6">
        <f t="shared" si="147"/>
        <v>7.2418139122187837</v>
      </c>
      <c r="W128" s="6">
        <f t="shared" si="148"/>
        <v>5.1179499246212741</v>
      </c>
      <c r="X128" s="4">
        <f t="shared" si="149"/>
        <v>1.8263381955623463</v>
      </c>
      <c r="Y128" s="4">
        <f t="shared" si="150"/>
        <v>0.57410682702511506</v>
      </c>
      <c r="Z128" s="4">
        <f t="shared" si="151"/>
        <v>0.50619030774672802</v>
      </c>
      <c r="AA128" s="46">
        <f t="shared" si="152"/>
        <v>2.3770764119601333</v>
      </c>
      <c r="AB128" s="46">
        <f t="shared" si="153"/>
        <v>0.95731349728716975</v>
      </c>
      <c r="AC128" s="46">
        <f t="shared" si="154"/>
        <v>0.39171821540396518</v>
      </c>
      <c r="AD128" s="6">
        <f t="shared" si="155"/>
        <v>8.7367537446490253</v>
      </c>
      <c r="AF128" s="18">
        <f t="shared" si="156"/>
        <v>-5.0574163108106737E-2</v>
      </c>
      <c r="AG128" s="18">
        <f t="shared" si="157"/>
        <v>0.60314179933656087</v>
      </c>
      <c r="AI128" s="21">
        <f t="shared" si="158"/>
        <v>6.0859761057739927E-3</v>
      </c>
      <c r="AJ128" s="21">
        <f t="shared" si="159"/>
        <v>-2.2196717347575711E-3</v>
      </c>
      <c r="AK128" s="21">
        <f t="shared" si="160"/>
        <v>6.9881201956673656E-3</v>
      </c>
    </row>
    <row r="129" spans="1:37">
      <c r="A129" s="14" t="s">
        <v>119</v>
      </c>
      <c r="B129" t="s">
        <v>124</v>
      </c>
      <c r="C129" t="s">
        <v>456</v>
      </c>
      <c r="D129" t="s">
        <v>726</v>
      </c>
      <c r="E129" s="1">
        <v>7</v>
      </c>
      <c r="F129" s="1" t="s">
        <v>420</v>
      </c>
      <c r="G129" s="1">
        <v>4.0199999999999996</v>
      </c>
      <c r="H129" s="28">
        <v>276.39999999999998</v>
      </c>
      <c r="I129" s="28">
        <v>129.69999999999999</v>
      </c>
      <c r="J129" s="28">
        <v>164.8</v>
      </c>
      <c r="K129" s="6">
        <f t="shared" si="161"/>
        <v>202</v>
      </c>
      <c r="L129" s="6">
        <f t="shared" si="137"/>
        <v>84.785145267103999</v>
      </c>
      <c r="M129" s="6">
        <f t="shared" si="163"/>
        <v>100.13999999999999</v>
      </c>
      <c r="N129" s="6">
        <f t="shared" si="139"/>
        <v>92.462572633551986</v>
      </c>
      <c r="O129" s="6">
        <f t="shared" si="140"/>
        <v>91.545994590261017</v>
      </c>
      <c r="P129" s="6">
        <f t="shared" si="141"/>
        <v>94.159081432626238</v>
      </c>
      <c r="Q129" s="6">
        <f t="shared" si="142"/>
        <v>92.852538011443627</v>
      </c>
      <c r="R129" s="6">
        <f t="shared" si="143"/>
        <v>2.1846677444350067</v>
      </c>
      <c r="S129" s="6">
        <f t="shared" si="144"/>
        <v>0.30142979110908835</v>
      </c>
      <c r="T129" s="6">
        <f t="shared" si="145"/>
        <v>240.66709317578494</v>
      </c>
      <c r="U129" s="6">
        <f t="shared" si="146"/>
        <v>8.9953474732051806</v>
      </c>
      <c r="V129" s="6">
        <f t="shared" si="147"/>
        <v>7.0886357092818271</v>
      </c>
      <c r="W129" s="6">
        <f t="shared" si="148"/>
        <v>4.7958982431443458</v>
      </c>
      <c r="X129" s="4">
        <f t="shared" si="149"/>
        <v>1.8756335137143236</v>
      </c>
      <c r="Y129" s="4">
        <f t="shared" si="150"/>
        <v>0.59623733719247474</v>
      </c>
      <c r="Z129" s="4">
        <f t="shared" si="151"/>
        <v>0.46924746743849494</v>
      </c>
      <c r="AA129" s="46">
        <f t="shared" si="152"/>
        <v>2.3243727598566313</v>
      </c>
      <c r="AB129" s="46">
        <f t="shared" si="153"/>
        <v>0.90551562331600799</v>
      </c>
      <c r="AC129" s="46">
        <f t="shared" si="154"/>
        <v>0.37219095049995882</v>
      </c>
      <c r="AD129" s="6">
        <f t="shared" si="155"/>
        <v>8.3032811523373926</v>
      </c>
      <c r="AF129" s="18">
        <f t="shared" si="156"/>
        <v>-2.9201359441937583E-2</v>
      </c>
      <c r="AG129" s="18">
        <f t="shared" si="157"/>
        <v>0.61364827798853605</v>
      </c>
      <c r="AI129" s="21">
        <f t="shared" si="158"/>
        <v>6.5237706566355583E-3</v>
      </c>
      <c r="AJ129" s="21">
        <f t="shared" si="159"/>
        <v>-2.4368028200669541E-3</v>
      </c>
      <c r="AK129" s="21">
        <f t="shared" si="160"/>
        <v>7.7101002313030072E-3</v>
      </c>
    </row>
    <row r="130" spans="1:37">
      <c r="A130" s="14" t="s">
        <v>120</v>
      </c>
      <c r="B130" t="s">
        <v>121</v>
      </c>
      <c r="C130" t="s">
        <v>456</v>
      </c>
      <c r="D130" t="s">
        <v>726</v>
      </c>
      <c r="E130" s="1">
        <v>7</v>
      </c>
      <c r="F130" s="1" t="s">
        <v>420</v>
      </c>
      <c r="G130" s="1">
        <v>4.1500000000000004</v>
      </c>
      <c r="H130" s="28">
        <v>271.3</v>
      </c>
      <c r="I130" s="28">
        <v>124.9</v>
      </c>
      <c r="J130" s="28">
        <v>164.8</v>
      </c>
      <c r="K130" s="6">
        <f t="shared" si="161"/>
        <v>200.30000000000004</v>
      </c>
      <c r="L130" s="6">
        <f t="shared" si="137"/>
        <v>81.197961176901472</v>
      </c>
      <c r="M130" s="6">
        <f t="shared" si="163"/>
        <v>96.240000000000009</v>
      </c>
      <c r="N130" s="6">
        <f t="shared" si="139"/>
        <v>88.718980588450734</v>
      </c>
      <c r="O130" s="6">
        <f t="shared" si="140"/>
        <v>87.822970919167005</v>
      </c>
      <c r="P130" s="6">
        <f t="shared" si="141"/>
        <v>90.414362170607788</v>
      </c>
      <c r="Q130" s="6">
        <f t="shared" si="142"/>
        <v>89.11866654488739</v>
      </c>
      <c r="R130" s="6">
        <f t="shared" si="143"/>
        <v>2.2576905040100823</v>
      </c>
      <c r="S130" s="6">
        <f t="shared" si="144"/>
        <v>0.30702609030696859</v>
      </c>
      <c r="T130" s="6">
        <f t="shared" si="145"/>
        <v>231.91604466908521</v>
      </c>
      <c r="U130" s="6">
        <f t="shared" si="146"/>
        <v>8.7618006362769805</v>
      </c>
      <c r="V130" s="6">
        <f t="shared" si="147"/>
        <v>6.9473059700119633</v>
      </c>
      <c r="W130" s="6">
        <f t="shared" si="148"/>
        <v>4.6236422452083028</v>
      </c>
      <c r="X130" s="4">
        <f t="shared" si="149"/>
        <v>1.8949996932304278</v>
      </c>
      <c r="Y130" s="4">
        <f t="shared" si="150"/>
        <v>0.60744563214154079</v>
      </c>
      <c r="Z130" s="4">
        <f t="shared" si="151"/>
        <v>0.46037596756358273</v>
      </c>
      <c r="AA130" s="46">
        <f t="shared" si="152"/>
        <v>2.3455399061032867</v>
      </c>
      <c r="AB130" s="46">
        <f t="shared" si="153"/>
        <v>0.92625717475388836</v>
      </c>
      <c r="AC130" s="46">
        <f t="shared" si="154"/>
        <v>0.38003078435678672</v>
      </c>
      <c r="AD130" s="6">
        <f t="shared" si="155"/>
        <v>8.4773510264255005</v>
      </c>
      <c r="AF130" s="18">
        <f t="shared" si="156"/>
        <v>-2.8648309104758584E-2</v>
      </c>
      <c r="AG130" s="18">
        <f t="shared" si="157"/>
        <v>0.62484792237546716</v>
      </c>
      <c r="AI130" s="21">
        <f t="shared" si="158"/>
        <v>6.8145043780182607E-3</v>
      </c>
      <c r="AJ130" s="21">
        <f t="shared" si="159"/>
        <v>-2.5751669834840848E-3</v>
      </c>
      <c r="AK130" s="21">
        <f t="shared" si="160"/>
        <v>8.0064051240992789E-3</v>
      </c>
    </row>
    <row r="131" spans="1:37">
      <c r="A131" s="14" t="s">
        <v>209</v>
      </c>
      <c r="B131" t="s">
        <v>137</v>
      </c>
      <c r="C131" t="s">
        <v>456</v>
      </c>
      <c r="D131" t="s">
        <v>726</v>
      </c>
      <c r="E131" s="1">
        <v>7</v>
      </c>
      <c r="F131" s="1" t="s">
        <v>420</v>
      </c>
      <c r="G131" s="1">
        <v>4.6440000000000001</v>
      </c>
      <c r="H131" s="28">
        <v>290</v>
      </c>
      <c r="I131" s="28">
        <v>146</v>
      </c>
      <c r="J131" s="28">
        <v>169</v>
      </c>
      <c r="K131" s="6">
        <f t="shared" si="161"/>
        <v>209.33333333333334</v>
      </c>
      <c r="L131" s="6">
        <f t="shared" ref="L131" si="185">(5*(H131-J131)*I131)/(4*I131 + 3*(H131-J131))</f>
        <v>93.273495248152059</v>
      </c>
      <c r="M131" s="6">
        <f t="shared" si="163"/>
        <v>111.8</v>
      </c>
      <c r="N131" s="6">
        <f t="shared" ref="N131" si="186">0.5*(M131+L131)</f>
        <v>102.53674762407603</v>
      </c>
      <c r="O131" s="6">
        <f t="shared" ref="O131" si="187">0.5*(H131-J131)+3/(5/(I131-0.5*(H131-J131))-4*(-3*(K131+(H131-J131))/(5*0.5*(H131-J131)*(3*K131+2*(H131-J131)))))</f>
        <v>101.29315317830526</v>
      </c>
      <c r="P131" s="6">
        <f t="shared" ref="P131" si="188">I131+2/(5/(0.5*(H131-J131)-I131)-6*(-(3*(K131+2*I131))/(5*I131*(3*K131+4*I131))))</f>
        <v>104.57511319056098</v>
      </c>
      <c r="Q131" s="6">
        <f t="shared" si="142"/>
        <v>102.93413318443312</v>
      </c>
      <c r="R131" s="6">
        <f t="shared" ref="R131" si="189">K131/N131</f>
        <v>2.0415445016922016</v>
      </c>
      <c r="S131" s="6">
        <f t="shared" ref="S131" si="190">(3*K131-2*N131)/(2*(3*K131+N131))</f>
        <v>0.28946285462526794</v>
      </c>
      <c r="T131" s="6">
        <f t="shared" ref="T131" si="191">9*N131*K131/(N131+3*K131)</f>
        <v>264.43465459066346</v>
      </c>
      <c r="U131" s="6">
        <f t="shared" ref="U131" si="192">SQRT((K131+4/3*N131)/G131)</f>
        <v>8.6322238074675521</v>
      </c>
      <c r="V131" s="6">
        <f t="shared" ref="V131" si="193">SQRT(K131/G131)</f>
        <v>6.713872491772074</v>
      </c>
      <c r="W131" s="6">
        <f t="shared" ref="W131" si="194">SQRT(N131/G131)</f>
        <v>4.6988725264500291</v>
      </c>
      <c r="X131" s="4">
        <f t="shared" ref="X131" si="195">SQRT((K131/N131) +4/3)</f>
        <v>1.8370840576918452</v>
      </c>
      <c r="Y131" s="4">
        <f t="shared" ref="Y131" si="196">J131/H131</f>
        <v>0.58275862068965523</v>
      </c>
      <c r="Z131" s="4">
        <f t="shared" ref="Z131" si="197">I131/H131</f>
        <v>0.50344827586206897</v>
      </c>
      <c r="AA131" s="46">
        <f t="shared" ref="AA131" si="198">2*I131/(H131-J131)</f>
        <v>2.4132231404958677</v>
      </c>
      <c r="AB131" s="46">
        <f t="shared" ref="AB131" si="199">5*M131/L131 +1 -6</f>
        <v>0.99312804256764409</v>
      </c>
      <c r="AC131" s="46">
        <f t="shared" ref="AC131" si="200">SQRT(5)*LN(M131/L131)</f>
        <v>0.40512089970197723</v>
      </c>
      <c r="AD131" s="6">
        <f t="shared" ref="AD131" si="201">100*(M131-L131)/(M131+L131)</f>
        <v>9.0340805521599368</v>
      </c>
      <c r="AF131" s="18">
        <f t="shared" ref="AF131" si="202">-(2*H131*I131-(H131-J131)*(H131+2*J131))/(2*H131*I131+(H131-J131)*(H131+2*J131))</f>
        <v>-5.4099136106754299E-2</v>
      </c>
      <c r="AG131" s="18">
        <f t="shared" ref="AG131" si="203">(4*J131*I131)/(2*H131*I131+(H131-J131)*(H131+2*J131))</f>
        <v>0.61428535862772926</v>
      </c>
      <c r="AI131" s="21">
        <f t="shared" ref="AI131" si="204">(H131+J131)/((H131-J131)*(H131+2*J131))</f>
        <v>6.0404274359109333E-3</v>
      </c>
      <c r="AJ131" s="21">
        <f t="shared" ref="AJ131" si="205">-J131/((H131-J131)*(H131+2*J131))</f>
        <v>-2.2240353740064223E-3</v>
      </c>
      <c r="AK131" s="21">
        <f t="shared" ref="AK131" si="206">1/I131</f>
        <v>6.8493150684931503E-3</v>
      </c>
    </row>
    <row r="132" spans="1:37">
      <c r="A132" s="14" t="s">
        <v>53</v>
      </c>
      <c r="B132" t="s">
        <v>53</v>
      </c>
      <c r="C132" t="s">
        <v>456</v>
      </c>
      <c r="D132" t="s">
        <v>726</v>
      </c>
      <c r="E132" s="1">
        <v>7</v>
      </c>
      <c r="F132" s="1">
        <v>4</v>
      </c>
      <c r="G132" s="1">
        <v>4.4160000000000004</v>
      </c>
      <c r="H132" s="28">
        <v>290.5</v>
      </c>
      <c r="I132" s="28">
        <v>138.6</v>
      </c>
      <c r="J132" s="28">
        <v>170.3</v>
      </c>
      <c r="K132" s="6">
        <f t="shared" si="128"/>
        <v>210.36666666666667</v>
      </c>
      <c r="L132" s="6">
        <f t="shared" si="137"/>
        <v>91.036721311475404</v>
      </c>
      <c r="M132" s="6">
        <f t="shared" si="129"/>
        <v>107.2</v>
      </c>
      <c r="N132" s="6">
        <f t="shared" si="139"/>
        <v>99.118360655737703</v>
      </c>
      <c r="O132" s="6">
        <f t="shared" si="140"/>
        <v>98.151108139506078</v>
      </c>
      <c r="P132" s="6">
        <f t="shared" si="141"/>
        <v>100.87254822401304</v>
      </c>
      <c r="Q132" s="6">
        <f t="shared" si="142"/>
        <v>99.511828181759569</v>
      </c>
      <c r="R132" s="6">
        <f t="shared" si="143"/>
        <v>2.1223783895833543</v>
      </c>
      <c r="S132" s="6">
        <f t="shared" si="144"/>
        <v>0.2963930394052352</v>
      </c>
      <c r="T132" s="6">
        <f t="shared" si="145"/>
        <v>256.99270566271218</v>
      </c>
      <c r="U132" s="6">
        <f t="shared" si="146"/>
        <v>8.8070665086533495</v>
      </c>
      <c r="V132" s="6">
        <f t="shared" si="147"/>
        <v>6.9019837168058533</v>
      </c>
      <c r="W132" s="6">
        <f t="shared" si="148"/>
        <v>4.7376450843845168</v>
      </c>
      <c r="X132" s="4">
        <f t="shared" si="149"/>
        <v>1.8589544703721732</v>
      </c>
      <c r="Y132" s="4">
        <f t="shared" si="150"/>
        <v>0.58623063683304655</v>
      </c>
      <c r="Z132" s="4">
        <f t="shared" si="151"/>
        <v>0.47710843373493972</v>
      </c>
      <c r="AA132" s="46">
        <f t="shared" si="152"/>
        <v>2.3061564059900168</v>
      </c>
      <c r="AB132" s="46">
        <f t="shared" si="153"/>
        <v>0.88773400753434029</v>
      </c>
      <c r="AC132" s="46">
        <f t="shared" si="154"/>
        <v>0.36544795208764613</v>
      </c>
      <c r="AD132" s="6">
        <f t="shared" si="155"/>
        <v>8.1535240199661985</v>
      </c>
      <c r="AF132" s="18">
        <f t="shared" si="156"/>
        <v>-2.9851874369903612E-2</v>
      </c>
      <c r="AG132" s="18">
        <f t="shared" si="157"/>
        <v>0.60373072015557527</v>
      </c>
      <c r="AI132" s="21">
        <f t="shared" si="158"/>
        <v>6.0744900157161611E-3</v>
      </c>
      <c r="AJ132" s="21">
        <f t="shared" si="159"/>
        <v>-2.2449775383603784E-3</v>
      </c>
      <c r="AK132" s="21">
        <f t="shared" si="160"/>
        <v>7.215007215007215E-3</v>
      </c>
    </row>
    <row r="133" spans="1:37">
      <c r="A133" s="14" t="s">
        <v>54</v>
      </c>
      <c r="B133" t="s">
        <v>54</v>
      </c>
      <c r="C133" t="s">
        <v>456</v>
      </c>
      <c r="D133" t="s">
        <v>726</v>
      </c>
      <c r="E133" s="1">
        <v>7</v>
      </c>
      <c r="F133" s="1">
        <v>4</v>
      </c>
      <c r="G133" s="1">
        <v>5.3040000000000003</v>
      </c>
      <c r="H133" s="28">
        <v>257.10000000000002</v>
      </c>
      <c r="I133" s="28">
        <v>85.3</v>
      </c>
      <c r="J133" s="30">
        <v>150</v>
      </c>
      <c r="K133" s="6">
        <f t="shared" si="128"/>
        <v>185.70000000000002</v>
      </c>
      <c r="L133" s="6">
        <f t="shared" si="137"/>
        <v>68.948150943396243</v>
      </c>
      <c r="M133" s="6">
        <f t="shared" si="129"/>
        <v>72.599999999999994</v>
      </c>
      <c r="N133" s="6">
        <f t="shared" si="139"/>
        <v>70.774075471698126</v>
      </c>
      <c r="O133" s="6">
        <f t="shared" si="140"/>
        <v>70.742563907522509</v>
      </c>
      <c r="P133" s="6">
        <f t="shared" si="141"/>
        <v>71.089460121274584</v>
      </c>
      <c r="Q133" s="6">
        <f t="shared" si="142"/>
        <v>70.916012014398547</v>
      </c>
      <c r="R133" s="6">
        <f t="shared" si="143"/>
        <v>2.623842116796844</v>
      </c>
      <c r="S133" s="6">
        <f t="shared" si="144"/>
        <v>0.33091973796211871</v>
      </c>
      <c r="T133" s="6">
        <f t="shared" si="145"/>
        <v>188.38922796260738</v>
      </c>
      <c r="U133" s="6">
        <f t="shared" si="146"/>
        <v>7.2665455085534187</v>
      </c>
      <c r="V133" s="6">
        <f t="shared" si="147"/>
        <v>5.9170357627104613</v>
      </c>
      <c r="W133" s="6">
        <f t="shared" si="148"/>
        <v>3.652879488569595</v>
      </c>
      <c r="X133" s="4">
        <f t="shared" si="149"/>
        <v>1.9892650527594802</v>
      </c>
      <c r="Y133" s="4">
        <f t="shared" si="150"/>
        <v>0.58343057176196023</v>
      </c>
      <c r="Z133" s="4">
        <f t="shared" si="151"/>
        <v>0.3317775184753014</v>
      </c>
      <c r="AA133" s="46">
        <f t="shared" si="152"/>
        <v>1.5929038281979455</v>
      </c>
      <c r="AB133" s="46">
        <f t="shared" si="153"/>
        <v>0.26482574272381765</v>
      </c>
      <c r="AC133" s="46">
        <f t="shared" si="154"/>
        <v>0.11540377087148557</v>
      </c>
      <c r="AD133" s="6">
        <f t="shared" si="155"/>
        <v>2.5799341300220098</v>
      </c>
      <c r="AF133" s="18">
        <f t="shared" si="156"/>
        <v>0.15265776441954537</v>
      </c>
      <c r="AG133" s="18">
        <f t="shared" si="157"/>
        <v>0.49436536498276235</v>
      </c>
      <c r="AI133" s="21">
        <f t="shared" si="158"/>
        <v>6.8230487312498133E-3</v>
      </c>
      <c r="AJ133" s="21">
        <f t="shared" si="159"/>
        <v>-2.5140194293477571E-3</v>
      </c>
      <c r="AK133" s="21">
        <f t="shared" si="160"/>
        <v>1.1723329425556858E-2</v>
      </c>
    </row>
    <row r="134" spans="1:37">
      <c r="A134" s="14" t="s">
        <v>134</v>
      </c>
      <c r="B134" t="s">
        <v>208</v>
      </c>
      <c r="C134" t="s">
        <v>456</v>
      </c>
      <c r="D134" t="s">
        <v>726</v>
      </c>
      <c r="E134" s="1">
        <v>7</v>
      </c>
      <c r="F134" s="1" t="s">
        <v>420</v>
      </c>
      <c r="G134" s="3">
        <v>5</v>
      </c>
      <c r="H134" s="28">
        <v>213</v>
      </c>
      <c r="I134" s="28">
        <v>86</v>
      </c>
      <c r="J134" s="28">
        <v>135</v>
      </c>
      <c r="K134" s="6">
        <f t="shared" ref="K134:K137" si="207">(H134+2*J134)/3</f>
        <v>161</v>
      </c>
      <c r="L134" s="6">
        <f t="shared" si="137"/>
        <v>58.027681660899653</v>
      </c>
      <c r="M134" s="6">
        <f t="shared" ref="M134:M137" si="208">(H134-J134+3*I134)/5</f>
        <v>67.2</v>
      </c>
      <c r="N134" s="6">
        <f t="shared" si="139"/>
        <v>62.613840830449831</v>
      </c>
      <c r="O134" s="6">
        <f t="shared" si="140"/>
        <v>62.183977482809269</v>
      </c>
      <c r="P134" s="6">
        <f t="shared" si="141"/>
        <v>63.660479091538505</v>
      </c>
      <c r="Q134" s="6">
        <f t="shared" si="142"/>
        <v>62.922228287173887</v>
      </c>
      <c r="R134" s="6">
        <f t="shared" si="143"/>
        <v>2.5713164671684514</v>
      </c>
      <c r="S134" s="6">
        <f t="shared" si="144"/>
        <v>0.3278622090987961</v>
      </c>
      <c r="T134" s="6">
        <f t="shared" si="145"/>
        <v>166.28510601056303</v>
      </c>
      <c r="U134" s="6">
        <f t="shared" si="146"/>
        <v>6.9926407187451929</v>
      </c>
      <c r="V134" s="6">
        <f t="shared" si="147"/>
        <v>5.6745043836444431</v>
      </c>
      <c r="W134" s="6">
        <f t="shared" si="148"/>
        <v>3.5387523459674268</v>
      </c>
      <c r="X134" s="4">
        <f t="shared" si="149"/>
        <v>1.976018674127799</v>
      </c>
      <c r="Y134" s="4">
        <f t="shared" si="150"/>
        <v>0.63380281690140849</v>
      </c>
      <c r="Z134" s="4">
        <f t="shared" si="151"/>
        <v>0.40375586854460094</v>
      </c>
      <c r="AA134" s="46">
        <f t="shared" si="152"/>
        <v>2.2051282051282053</v>
      </c>
      <c r="AB134" s="46">
        <f t="shared" si="153"/>
        <v>0.79033989266547433</v>
      </c>
      <c r="AC134" s="46">
        <f t="shared" si="154"/>
        <v>0.32814986463061452</v>
      </c>
      <c r="AD134" s="6">
        <f t="shared" si="155"/>
        <v>7.324513412248419</v>
      </c>
      <c r="AF134" s="18">
        <f t="shared" si="156"/>
        <v>1.3968510294711344E-2</v>
      </c>
      <c r="AG134" s="18">
        <f t="shared" si="157"/>
        <v>0.62494953572870404</v>
      </c>
      <c r="AI134" s="21">
        <f t="shared" si="158"/>
        <v>9.2371396719222801E-3</v>
      </c>
      <c r="AJ134" s="21">
        <f t="shared" si="159"/>
        <v>-3.58337314859054E-3</v>
      </c>
      <c r="AK134" s="21">
        <f t="shared" si="160"/>
        <v>1.1627906976744186E-2</v>
      </c>
    </row>
    <row r="135" spans="1:37">
      <c r="A135" s="14" t="s">
        <v>135</v>
      </c>
      <c r="B135" t="s">
        <v>136</v>
      </c>
      <c r="C135" t="s">
        <v>456</v>
      </c>
      <c r="D135" t="s">
        <v>726</v>
      </c>
      <c r="E135" s="1">
        <v>7</v>
      </c>
      <c r="F135" s="1" t="s">
        <v>420</v>
      </c>
      <c r="G135" s="1">
        <v>5.0380000000000003</v>
      </c>
      <c r="H135" s="28">
        <v>244</v>
      </c>
      <c r="I135" s="28">
        <v>77</v>
      </c>
      <c r="J135" s="28">
        <v>142</v>
      </c>
      <c r="K135" s="6">
        <f t="shared" si="207"/>
        <v>176</v>
      </c>
      <c r="L135" s="6">
        <f t="shared" si="137"/>
        <v>63.957654723127035</v>
      </c>
      <c r="M135" s="6">
        <f t="shared" si="208"/>
        <v>66.599999999999994</v>
      </c>
      <c r="N135" s="6">
        <f t="shared" si="139"/>
        <v>65.278827361563515</v>
      </c>
      <c r="O135" s="6">
        <f t="shared" si="140"/>
        <v>65.273496229544833</v>
      </c>
      <c r="P135" s="6">
        <f t="shared" si="141"/>
        <v>65.495992741569637</v>
      </c>
      <c r="Q135" s="6">
        <f t="shared" si="142"/>
        <v>65.384744485557235</v>
      </c>
      <c r="R135" s="6">
        <f t="shared" si="143"/>
        <v>2.6961268624691876</v>
      </c>
      <c r="S135" s="6">
        <f t="shared" si="144"/>
        <v>0.33495409489361277</v>
      </c>
      <c r="T135" s="6">
        <f t="shared" si="145"/>
        <v>174.28847579234485</v>
      </c>
      <c r="U135" s="6">
        <f t="shared" si="146"/>
        <v>7.2257099702144929</v>
      </c>
      <c r="V135" s="6">
        <f t="shared" si="147"/>
        <v>5.9105412456554163</v>
      </c>
      <c r="W135" s="6">
        <f t="shared" si="148"/>
        <v>3.5996236008501556</v>
      </c>
      <c r="X135" s="4">
        <f t="shared" si="149"/>
        <v>2.0073515376740869</v>
      </c>
      <c r="Y135" s="4">
        <f t="shared" si="150"/>
        <v>0.58196721311475408</v>
      </c>
      <c r="Z135" s="4">
        <f t="shared" si="151"/>
        <v>0.3155737704918033</v>
      </c>
      <c r="AA135" s="46">
        <f t="shared" si="152"/>
        <v>1.5098039215686274</v>
      </c>
      <c r="AB135" s="46">
        <f t="shared" si="153"/>
        <v>0.20656990068754766</v>
      </c>
      <c r="AC135" s="46">
        <f t="shared" si="154"/>
        <v>9.0523540716986997E-2</v>
      </c>
      <c r="AD135" s="6">
        <f t="shared" si="155"/>
        <v>2.0238915002544795</v>
      </c>
      <c r="AF135" s="18">
        <f t="shared" si="156"/>
        <v>0.17805582290664101</v>
      </c>
      <c r="AG135" s="18">
        <f t="shared" si="157"/>
        <v>0.47834456207892206</v>
      </c>
      <c r="AI135" s="21">
        <f t="shared" si="158"/>
        <v>7.1672608437314319E-3</v>
      </c>
      <c r="AJ135" s="21">
        <f t="shared" si="159"/>
        <v>-2.636660724896019E-3</v>
      </c>
      <c r="AK135" s="21">
        <f t="shared" si="160"/>
        <v>1.2987012987012988E-2</v>
      </c>
    </row>
    <row r="136" spans="1:37">
      <c r="A136" s="14" t="s">
        <v>161</v>
      </c>
      <c r="B136" t="s">
        <v>830</v>
      </c>
      <c r="C136" t="s">
        <v>456</v>
      </c>
      <c r="D136" t="s">
        <v>726</v>
      </c>
      <c r="E136" s="1">
        <v>7</v>
      </c>
      <c r="F136" s="1" t="s">
        <v>420</v>
      </c>
      <c r="G136" s="1">
        <v>5.133</v>
      </c>
      <c r="H136" s="28">
        <v>234</v>
      </c>
      <c r="I136" s="28">
        <v>88.5</v>
      </c>
      <c r="J136" s="28">
        <v>142</v>
      </c>
      <c r="K136" s="6">
        <f t="shared" si="207"/>
        <v>172.66666666666666</v>
      </c>
      <c r="L136" s="6">
        <f t="shared" si="137"/>
        <v>64.61904761904762</v>
      </c>
      <c r="M136" s="6">
        <f t="shared" si="208"/>
        <v>71.5</v>
      </c>
      <c r="N136" s="6">
        <f t="shared" si="139"/>
        <v>68.05952380952381</v>
      </c>
      <c r="O136" s="6">
        <f t="shared" si="140"/>
        <v>67.847168569851846</v>
      </c>
      <c r="P136" s="6">
        <f t="shared" si="141"/>
        <v>68.763568830277919</v>
      </c>
      <c r="Q136" s="6">
        <f t="shared" si="142"/>
        <v>68.305368700064889</v>
      </c>
      <c r="R136" s="6">
        <f t="shared" si="143"/>
        <v>2.5369949274094803</v>
      </c>
      <c r="S136" s="6">
        <f t="shared" si="144"/>
        <v>0.32580389607751531</v>
      </c>
      <c r="T136" s="6">
        <f t="shared" si="145"/>
        <v>180.46716366369415</v>
      </c>
      <c r="U136" s="6">
        <f t="shared" si="146"/>
        <v>7.1636229893312073</v>
      </c>
      <c r="V136" s="6">
        <f t="shared" si="147"/>
        <v>5.7998748225853625</v>
      </c>
      <c r="W136" s="6">
        <f t="shared" si="148"/>
        <v>3.6413197856973842</v>
      </c>
      <c r="X136" s="4">
        <f t="shared" si="149"/>
        <v>1.9673149876780824</v>
      </c>
      <c r="Y136" s="4">
        <f t="shared" si="150"/>
        <v>0.60683760683760679</v>
      </c>
      <c r="Z136" s="4">
        <f t="shared" si="151"/>
        <v>0.37820512820512819</v>
      </c>
      <c r="AA136" s="46">
        <f t="shared" si="152"/>
        <v>1.923913043478261</v>
      </c>
      <c r="AB136" s="46">
        <f t="shared" si="153"/>
        <v>0.53242446573323488</v>
      </c>
      <c r="AC136" s="46">
        <f t="shared" si="154"/>
        <v>0.22626375541064075</v>
      </c>
      <c r="AD136" s="6">
        <f t="shared" si="155"/>
        <v>5.0550988280566722</v>
      </c>
      <c r="AF136" s="18">
        <f t="shared" si="156"/>
        <v>7.0031659069986749E-2</v>
      </c>
      <c r="AG136" s="18">
        <f t="shared" si="157"/>
        <v>0.56433976244470885</v>
      </c>
      <c r="AI136" s="21">
        <f t="shared" si="158"/>
        <v>7.8898774550948472E-3</v>
      </c>
      <c r="AJ136" s="21">
        <f t="shared" si="159"/>
        <v>-2.9796877622964581E-3</v>
      </c>
      <c r="AK136" s="21">
        <f t="shared" si="160"/>
        <v>1.1299435028248588E-2</v>
      </c>
    </row>
    <row r="137" spans="1:37">
      <c r="A137" s="14" t="s">
        <v>161</v>
      </c>
      <c r="B137" t="s">
        <v>831</v>
      </c>
      <c r="C137" t="s">
        <v>456</v>
      </c>
      <c r="D137" t="s">
        <v>726</v>
      </c>
      <c r="E137" s="1">
        <v>7</v>
      </c>
      <c r="F137" s="1" t="s">
        <v>420</v>
      </c>
      <c r="G137" s="1">
        <v>5.2</v>
      </c>
      <c r="H137" s="28">
        <v>249</v>
      </c>
      <c r="I137" s="28">
        <v>78</v>
      </c>
      <c r="J137" s="28">
        <v>169</v>
      </c>
      <c r="K137" s="6">
        <f t="shared" si="207"/>
        <v>195.66666666666666</v>
      </c>
      <c r="L137" s="6">
        <f t="shared" si="137"/>
        <v>56.521739130434781</v>
      </c>
      <c r="M137" s="6">
        <f t="shared" si="208"/>
        <v>62.8</v>
      </c>
      <c r="N137" s="6">
        <f t="shared" si="139"/>
        <v>59.660869565217389</v>
      </c>
      <c r="O137" s="6">
        <f t="shared" si="140"/>
        <v>59.515895423877971</v>
      </c>
      <c r="P137" s="6">
        <f t="shared" si="141"/>
        <v>60.382688378919809</v>
      </c>
      <c r="Q137" s="6">
        <f t="shared" ref="Q137:Q201" si="209">(O137+P137)/2</f>
        <v>59.949291901398894</v>
      </c>
      <c r="R137" s="6">
        <f t="shared" si="143"/>
        <v>3.2796482534130105</v>
      </c>
      <c r="S137" s="6">
        <f t="shared" si="144"/>
        <v>0.3616101444208375</v>
      </c>
      <c r="T137" s="6">
        <f t="shared" si="145"/>
        <v>162.46969044993679</v>
      </c>
      <c r="U137" s="6">
        <f t="shared" si="146"/>
        <v>7.2750164254853322</v>
      </c>
      <c r="V137" s="6">
        <f t="shared" si="147"/>
        <v>6.1341833301756745</v>
      </c>
      <c r="W137" s="6">
        <f t="shared" si="148"/>
        <v>3.3872177590401815</v>
      </c>
      <c r="X137" s="4">
        <f t="shared" si="149"/>
        <v>2.1477852748229611</v>
      </c>
      <c r="Y137" s="4">
        <f t="shared" si="150"/>
        <v>0.67871485943775101</v>
      </c>
      <c r="Z137" s="4">
        <f t="shared" si="151"/>
        <v>0.31325301204819278</v>
      </c>
      <c r="AA137" s="46">
        <f t="shared" si="152"/>
        <v>1.95</v>
      </c>
      <c r="AB137" s="46">
        <f t="shared" si="153"/>
        <v>0.55538461538461537</v>
      </c>
      <c r="AC137" s="46">
        <f t="shared" si="154"/>
        <v>0.23552447200519977</v>
      </c>
      <c r="AD137" s="6">
        <f t="shared" si="155"/>
        <v>5.2616236700189463</v>
      </c>
      <c r="AF137" s="18">
        <f t="shared" si="156"/>
        <v>9.4587664910726774E-2</v>
      </c>
      <c r="AG137" s="18">
        <f t="shared" si="157"/>
        <v>0.61451680574332201</v>
      </c>
      <c r="AI137" s="21">
        <f t="shared" si="158"/>
        <v>8.9011925042589441E-3</v>
      </c>
      <c r="AJ137" s="21">
        <f t="shared" si="159"/>
        <v>-3.5988074957410562E-3</v>
      </c>
      <c r="AK137" s="21">
        <f t="shared" si="160"/>
        <v>1.282051282051282E-2</v>
      </c>
    </row>
    <row r="138" spans="1:37" ht="16.5" customHeight="1">
      <c r="A138" s="14" t="s">
        <v>151</v>
      </c>
      <c r="B138" t="s">
        <v>212</v>
      </c>
      <c r="C138" t="s">
        <v>456</v>
      </c>
      <c r="D138" t="s">
        <v>726</v>
      </c>
      <c r="E138" s="1">
        <v>7</v>
      </c>
      <c r="F138" s="1" t="s">
        <v>420</v>
      </c>
      <c r="G138" s="1">
        <v>5.3689999999999998</v>
      </c>
      <c r="H138" s="28">
        <v>273.10000000000002</v>
      </c>
      <c r="I138" s="28">
        <v>82.3</v>
      </c>
      <c r="J138" s="28">
        <v>160.69999999999999</v>
      </c>
      <c r="K138" s="6">
        <f t="shared" ref="K138" si="210">(H138+2*J138)/3</f>
        <v>198.16666666666666</v>
      </c>
      <c r="L138" s="6">
        <f t="shared" si="137"/>
        <v>69.406662665066051</v>
      </c>
      <c r="M138" s="6">
        <f t="shared" ref="M138" si="211">(H138-J138+3*I138)/5</f>
        <v>71.86</v>
      </c>
      <c r="N138" s="6">
        <f t="shared" si="139"/>
        <v>70.633331332533032</v>
      </c>
      <c r="O138" s="6">
        <f t="shared" si="140"/>
        <v>70.639832454702841</v>
      </c>
      <c r="P138" s="6">
        <f t="shared" si="141"/>
        <v>70.831573041756442</v>
      </c>
      <c r="Q138" s="6">
        <f t="shared" si="209"/>
        <v>70.735702748229642</v>
      </c>
      <c r="R138" s="6">
        <f t="shared" si="143"/>
        <v>2.8055687439365187</v>
      </c>
      <c r="S138" s="6">
        <f t="shared" si="144"/>
        <v>0.34070863388166317</v>
      </c>
      <c r="T138" s="6">
        <f t="shared" si="145"/>
        <v>189.39743431470248</v>
      </c>
      <c r="U138" s="6">
        <f t="shared" si="146"/>
        <v>7.3790545111818018</v>
      </c>
      <c r="V138" s="6">
        <f t="shared" si="147"/>
        <v>6.0753121948876396</v>
      </c>
      <c r="W138" s="6">
        <f t="shared" si="148"/>
        <v>3.6270884205146583</v>
      </c>
      <c r="X138" s="4">
        <f t="shared" si="149"/>
        <v>2.0344291772558347</v>
      </c>
      <c r="Y138" s="4">
        <f t="shared" si="150"/>
        <v>0.5884291468326619</v>
      </c>
      <c r="Z138" s="4">
        <f t="shared" si="151"/>
        <v>0.30135481508604905</v>
      </c>
      <c r="AA138" s="46">
        <f t="shared" si="152"/>
        <v>1.4644128113878998</v>
      </c>
      <c r="AB138" s="46">
        <f t="shared" si="153"/>
        <v>0.17673644292428836</v>
      </c>
      <c r="AC138" s="46">
        <f t="shared" si="154"/>
        <v>7.7674103182074072E-2</v>
      </c>
      <c r="AD138" s="6">
        <f t="shared" si="155"/>
        <v>1.7366711215870154</v>
      </c>
      <c r="AF138" s="18">
        <f t="shared" si="156"/>
        <v>0.19565845599596193</v>
      </c>
      <c r="AG138" s="18">
        <f t="shared" si="157"/>
        <v>0.47329800850036208</v>
      </c>
      <c r="AI138" s="21">
        <f t="shared" si="158"/>
        <v>6.4918933641416408E-3</v>
      </c>
      <c r="AJ138" s="21">
        <f t="shared" si="159"/>
        <v>-2.4049037888832676E-3</v>
      </c>
      <c r="AK138" s="21">
        <f t="shared" si="160"/>
        <v>1.2150668286755772E-2</v>
      </c>
    </row>
    <row r="139" spans="1:37">
      <c r="A139" s="14" t="s">
        <v>133</v>
      </c>
      <c r="B139" s="14" t="s">
        <v>28</v>
      </c>
      <c r="C139" t="s">
        <v>456</v>
      </c>
      <c r="D139" t="s">
        <v>726</v>
      </c>
      <c r="E139" s="1">
        <v>7</v>
      </c>
      <c r="F139" s="1" t="s">
        <v>420</v>
      </c>
      <c r="G139" s="1">
        <v>5.3239999999999998</v>
      </c>
      <c r="H139" s="28">
        <v>250.5</v>
      </c>
      <c r="I139" s="28">
        <v>96.2</v>
      </c>
      <c r="J139" s="28">
        <v>148.4</v>
      </c>
      <c r="K139" s="6">
        <f t="shared" ref="K139:K141" si="212">(H139+2*J139)/3</f>
        <v>182.43333333333331</v>
      </c>
      <c r="L139" s="6">
        <f t="shared" si="137"/>
        <v>71.06077268123282</v>
      </c>
      <c r="M139" s="6">
        <f t="shared" ref="M139:M141" si="213">(H139-J139+3*I139)/5</f>
        <v>78.140000000000015</v>
      </c>
      <c r="N139" s="6">
        <f t="shared" si="139"/>
        <v>74.60038634061641</v>
      </c>
      <c r="O139" s="6">
        <f t="shared" si="140"/>
        <v>74.388683056545631</v>
      </c>
      <c r="P139" s="6">
        <f t="shared" si="141"/>
        <v>75.299857555736978</v>
      </c>
      <c r="Q139" s="6">
        <f t="shared" si="209"/>
        <v>74.844270306141311</v>
      </c>
      <c r="R139" s="6">
        <f t="shared" si="143"/>
        <v>2.4454743773090479</v>
      </c>
      <c r="S139" s="6">
        <f t="shared" si="144"/>
        <v>0.32006671491334887</v>
      </c>
      <c r="T139" s="6">
        <f t="shared" si="145"/>
        <v>196.95497385584832</v>
      </c>
      <c r="U139" s="6">
        <f t="shared" si="146"/>
        <v>7.2766068567714397</v>
      </c>
      <c r="V139" s="6">
        <f t="shared" si="147"/>
        <v>5.853735207351467</v>
      </c>
      <c r="W139" s="6">
        <f t="shared" si="148"/>
        <v>3.743273113555869</v>
      </c>
      <c r="X139" s="4">
        <f t="shared" si="149"/>
        <v>1.943915561603019</v>
      </c>
      <c r="Y139" s="4">
        <f t="shared" si="150"/>
        <v>0.59241516966067864</v>
      </c>
      <c r="Z139" s="4">
        <f t="shared" si="151"/>
        <v>0.3840319361277445</v>
      </c>
      <c r="AA139" s="46">
        <f t="shared" si="152"/>
        <v>1.8844270323212537</v>
      </c>
      <c r="AB139" s="46">
        <f t="shared" si="153"/>
        <v>0.49811077558384209</v>
      </c>
      <c r="AC139" s="46">
        <f t="shared" si="154"/>
        <v>0.21235183009524855</v>
      </c>
      <c r="AD139" s="6">
        <f t="shared" si="155"/>
        <v>4.7447658557988515</v>
      </c>
      <c r="AF139" s="18">
        <f t="shared" si="156"/>
        <v>7.3822636310379497E-2</v>
      </c>
      <c r="AG139" s="18">
        <f t="shared" si="157"/>
        <v>0.54868152004606663</v>
      </c>
      <c r="AI139" s="21">
        <f t="shared" si="158"/>
        <v>7.1385966868249854E-3</v>
      </c>
      <c r="AJ139" s="21">
        <f t="shared" si="159"/>
        <v>-2.6557226079840261E-3</v>
      </c>
      <c r="AK139" s="21">
        <f t="shared" si="160"/>
        <v>1.0395010395010394E-2</v>
      </c>
    </row>
    <row r="140" spans="1:37">
      <c r="A140" s="14" t="s">
        <v>113</v>
      </c>
      <c r="B140" s="14" t="s">
        <v>55</v>
      </c>
      <c r="C140" t="s">
        <v>456</v>
      </c>
      <c r="D140" t="s">
        <v>726</v>
      </c>
      <c r="E140" s="1">
        <v>7</v>
      </c>
      <c r="F140" s="1" t="s">
        <v>420</v>
      </c>
      <c r="G140" s="1">
        <v>5.1959999999999997</v>
      </c>
      <c r="H140" s="28">
        <v>260.5</v>
      </c>
      <c r="I140" s="28">
        <v>63.3</v>
      </c>
      <c r="J140" s="28">
        <v>148.30000000000001</v>
      </c>
      <c r="K140" s="18">
        <f t="shared" si="212"/>
        <v>185.70000000000002</v>
      </c>
      <c r="L140" s="18">
        <f t="shared" si="137"/>
        <v>60.209053916581887</v>
      </c>
      <c r="M140" s="18">
        <f t="shared" si="213"/>
        <v>60.419999999999995</v>
      </c>
      <c r="N140" s="6">
        <f t="shared" si="139"/>
        <v>60.314526958290941</v>
      </c>
      <c r="O140" s="6">
        <f t="shared" si="140"/>
        <v>60.320881314474327</v>
      </c>
      <c r="P140" s="6">
        <f t="shared" si="141"/>
        <v>60.326133885604087</v>
      </c>
      <c r="Q140" s="6">
        <f t="shared" si="209"/>
        <v>60.323507600039207</v>
      </c>
      <c r="R140" s="6">
        <f t="shared" si="143"/>
        <v>3.0788602574702506</v>
      </c>
      <c r="S140" s="6">
        <f t="shared" si="144"/>
        <v>0.35346669621923527</v>
      </c>
      <c r="T140" s="6">
        <f t="shared" si="145"/>
        <v>163.26740707252807</v>
      </c>
      <c r="U140" s="6">
        <f t="shared" si="146"/>
        <v>7.1565493682516781</v>
      </c>
      <c r="V140" s="6">
        <f t="shared" si="147"/>
        <v>5.9782129456129862</v>
      </c>
      <c r="W140" s="6">
        <f t="shared" si="148"/>
        <v>3.4070334057426854</v>
      </c>
      <c r="X140" s="4">
        <f t="shared" si="149"/>
        <v>2.1005222185931727</v>
      </c>
      <c r="Y140" s="16">
        <f t="shared" si="150"/>
        <v>0.56928982725527832</v>
      </c>
      <c r="Z140" s="16">
        <f t="shared" si="151"/>
        <v>0.24299424184261034</v>
      </c>
      <c r="AA140" s="21">
        <f t="shared" si="152"/>
        <v>1.1283422459893049</v>
      </c>
      <c r="AB140" s="21">
        <f t="shared" si="153"/>
        <v>1.7517804191904851E-2</v>
      </c>
      <c r="AC140" s="46">
        <f t="shared" si="154"/>
        <v>7.8205083702008946E-3</v>
      </c>
      <c r="AD140" s="6">
        <f t="shared" si="155"/>
        <v>0.17487170509020367</v>
      </c>
      <c r="AF140" s="18">
        <f t="shared" si="156"/>
        <v>0.30923218836871452</v>
      </c>
      <c r="AG140" s="18">
        <f t="shared" si="157"/>
        <v>0.3932470881570812</v>
      </c>
      <c r="AI140" s="21">
        <f t="shared" si="158"/>
        <v>6.5401072718377674E-3</v>
      </c>
      <c r="AJ140" s="21">
        <f t="shared" si="159"/>
        <v>-2.3725486996417342E-3</v>
      </c>
      <c r="AK140" s="21">
        <f t="shared" si="160"/>
        <v>1.5797788309636653E-2</v>
      </c>
    </row>
    <row r="141" spans="1:37" ht="13.5" customHeight="1">
      <c r="A141" s="14" t="s">
        <v>112</v>
      </c>
      <c r="B141" t="s">
        <v>46</v>
      </c>
      <c r="C141" t="s">
        <v>456</v>
      </c>
      <c r="D141" t="s">
        <v>726</v>
      </c>
      <c r="E141" s="1">
        <v>7</v>
      </c>
      <c r="F141" s="1" t="s">
        <v>420</v>
      </c>
      <c r="G141" s="19">
        <v>4.7750000000000004</v>
      </c>
      <c r="H141" s="30">
        <v>139</v>
      </c>
      <c r="I141" s="28">
        <v>39.6</v>
      </c>
      <c r="J141" s="30">
        <v>112</v>
      </c>
      <c r="K141" s="6">
        <f t="shared" si="212"/>
        <v>121</v>
      </c>
      <c r="L141" s="6">
        <f t="shared" ref="L141" si="214">(5*(H141-J141)*I141)/(4*I141 + 3*(H141-J141))</f>
        <v>22.330827067669173</v>
      </c>
      <c r="M141" s="6">
        <f t="shared" si="213"/>
        <v>29.160000000000004</v>
      </c>
      <c r="N141" s="6">
        <f t="shared" ref="N141" si="215">0.5*(M141+L141)</f>
        <v>25.745413533834586</v>
      </c>
      <c r="O141" s="6">
        <f t="shared" ref="O141" si="216">0.5*(H141-J141)+3/(5/(I141-0.5*(H141-J141))-4*(-3*(K141+(H141-J141))/(5*0.5*(H141-J141)*(3*K141+2*(H141-J141)))))</f>
        <v>25.280086011574042</v>
      </c>
      <c r="P141" s="6">
        <f t="shared" ref="P141" si="217">I141+2/(5/(0.5*(H141-J141)-I141)-6*(-(3*(K141+2*I141))/(5*I141*(3*K141+4*I141))))</f>
        <v>26.833895252300678</v>
      </c>
      <c r="Q141" s="6">
        <f t="shared" ref="Q141" si="218">(O141+P141)/2</f>
        <v>26.05699063193736</v>
      </c>
      <c r="R141" s="6">
        <f t="shared" ref="R141" si="219">K141/N141</f>
        <v>4.6998662437867607</v>
      </c>
      <c r="S141" s="6">
        <f t="shared" ref="S141" si="220">(3*K141-2*N141)/(2*(3*K141+N141))</f>
        <v>0.40065961177599657</v>
      </c>
      <c r="T141" s="6">
        <f t="shared" ref="T141" si="221">9*N141*K141/(N141+3*K141)</f>
        <v>72.12112185062648</v>
      </c>
      <c r="U141" s="6">
        <f t="shared" ref="U141" si="222">SQRT((K141+4/3*N141)/G141)</f>
        <v>5.7034428482789084</v>
      </c>
      <c r="V141" s="6">
        <f t="shared" ref="V141" si="223">SQRT(K141/G141)</f>
        <v>5.0339163815190311</v>
      </c>
      <c r="W141" s="6">
        <f t="shared" ref="W141" si="224">SQRT(N141/G141)</f>
        <v>2.3220055212237609</v>
      </c>
      <c r="X141" s="4">
        <f t="shared" ref="X141" si="225">SQRT((K141/N141) +4/3)</f>
        <v>2.4562572294285658</v>
      </c>
      <c r="Y141" s="4">
        <f t="shared" ref="Y141" si="226">J141/H141</f>
        <v>0.80575539568345322</v>
      </c>
      <c r="Z141" s="4">
        <f t="shared" ref="Z141" si="227">I141/H141</f>
        <v>0.28489208633093527</v>
      </c>
      <c r="AA141" s="46">
        <f t="shared" ref="AA141" si="228">2*I141/(H141-J141)</f>
        <v>2.9333333333333336</v>
      </c>
      <c r="AB141" s="46">
        <f t="shared" ref="AB141" si="229">5*M141/L141 +1 -6</f>
        <v>1.5290909090909093</v>
      </c>
      <c r="AC141" s="46">
        <f t="shared" ref="AC141" si="230">SQRT(5)*LN(M141/L141)</f>
        <v>0.59664957919529771</v>
      </c>
      <c r="AD141" s="6">
        <f t="shared" ref="AD141" si="231">100*(M141-L141)/(M141+L141)</f>
        <v>13.262892288282613</v>
      </c>
      <c r="AF141" s="18">
        <f t="shared" si="156"/>
        <v>-5.8039961941008605E-2</v>
      </c>
      <c r="AG141" s="18">
        <f t="shared" si="157"/>
        <v>0.85252140818268296</v>
      </c>
      <c r="AI141" s="21">
        <f t="shared" si="158"/>
        <v>2.5609631670237731E-2</v>
      </c>
      <c r="AJ141" s="21">
        <f t="shared" si="159"/>
        <v>-1.1427405366799306E-2</v>
      </c>
      <c r="AK141" s="21">
        <f t="shared" si="160"/>
        <v>2.5252525252525252E-2</v>
      </c>
    </row>
    <row r="142" spans="1:37">
      <c r="A142" s="14" t="s">
        <v>355</v>
      </c>
      <c r="B142" t="s">
        <v>47</v>
      </c>
      <c r="C142" t="s">
        <v>456</v>
      </c>
      <c r="D142" t="s">
        <v>726</v>
      </c>
      <c r="E142" s="1">
        <v>7</v>
      </c>
      <c r="F142" s="1" t="s">
        <v>420</v>
      </c>
      <c r="G142" s="1">
        <v>4.45</v>
      </c>
      <c r="H142" s="28">
        <v>322</v>
      </c>
      <c r="I142" s="28">
        <v>117</v>
      </c>
      <c r="J142" s="28">
        <v>144</v>
      </c>
      <c r="K142" s="6">
        <f t="shared" ref="K142" si="232">(H142+2*J142)/3</f>
        <v>203.33333333333334</v>
      </c>
      <c r="L142" s="6">
        <f t="shared" si="137"/>
        <v>103.92215568862275</v>
      </c>
      <c r="M142" s="6">
        <f t="shared" ref="M142" si="233">(H142-J142+3*I142)/5</f>
        <v>105.8</v>
      </c>
      <c r="N142" s="6">
        <f t="shared" si="139"/>
        <v>104.86107784431138</v>
      </c>
      <c r="O142" s="6">
        <f t="shared" si="140"/>
        <v>104.8548534826681</v>
      </c>
      <c r="P142" s="6">
        <f t="shared" si="141"/>
        <v>104.95823964941928</v>
      </c>
      <c r="Q142" s="6">
        <f t="shared" si="209"/>
        <v>104.90654656604369</v>
      </c>
      <c r="R142" s="6">
        <f t="shared" si="143"/>
        <v>1.9390734628460049</v>
      </c>
      <c r="S142" s="6">
        <f t="shared" si="144"/>
        <v>0.2799689734951224</v>
      </c>
      <c r="T142" s="6">
        <f t="shared" si="145"/>
        <v>268.43785233595077</v>
      </c>
      <c r="U142" s="6">
        <f t="shared" si="146"/>
        <v>8.7813400706553768</v>
      </c>
      <c r="V142" s="6">
        <f t="shared" si="147"/>
        <v>6.7596511666750301</v>
      </c>
      <c r="W142" s="6">
        <f t="shared" si="148"/>
        <v>4.854306042682623</v>
      </c>
      <c r="X142" s="4">
        <f t="shared" si="149"/>
        <v>1.8089794902594496</v>
      </c>
      <c r="Y142" s="4">
        <f t="shared" si="150"/>
        <v>0.44720496894409939</v>
      </c>
      <c r="Z142" s="4">
        <f t="shared" si="151"/>
        <v>0.36335403726708076</v>
      </c>
      <c r="AA142" s="46">
        <f t="shared" si="152"/>
        <v>1.3146067415730338</v>
      </c>
      <c r="AB142" s="46">
        <f t="shared" si="153"/>
        <v>9.0348602708153258E-2</v>
      </c>
      <c r="AC142" s="46">
        <f t="shared" si="154"/>
        <v>4.0044407695269187E-2</v>
      </c>
      <c r="AD142" s="6">
        <f t="shared" si="155"/>
        <v>0.89539624710195398</v>
      </c>
      <c r="AF142" s="18">
        <f t="shared" si="156"/>
        <v>0.18067939628550303</v>
      </c>
      <c r="AG142" s="18">
        <f t="shared" si="157"/>
        <v>0.3664042451394024</v>
      </c>
      <c r="AI142" s="21">
        <f t="shared" si="158"/>
        <v>4.2917664394916191E-3</v>
      </c>
      <c r="AJ142" s="21">
        <f t="shared" si="159"/>
        <v>-1.3262110885982686E-3</v>
      </c>
      <c r="AK142" s="21">
        <f t="shared" si="160"/>
        <v>8.5470085470085479E-3</v>
      </c>
    </row>
    <row r="143" spans="1:37">
      <c r="A143" s="14" t="s">
        <v>13</v>
      </c>
      <c r="B143" s="14" t="s">
        <v>13</v>
      </c>
      <c r="C143" t="s">
        <v>456</v>
      </c>
      <c r="D143" t="s">
        <v>726</v>
      </c>
      <c r="E143" s="1">
        <v>7</v>
      </c>
      <c r="F143" s="1">
        <v>4</v>
      </c>
      <c r="G143" s="1">
        <v>5.2569999999999997</v>
      </c>
      <c r="H143" s="28">
        <v>174</v>
      </c>
      <c r="I143" s="28">
        <v>58</v>
      </c>
      <c r="J143" s="28">
        <v>169</v>
      </c>
      <c r="K143" s="6">
        <f t="shared" ref="K143:K146" si="234">(H143+2*J143)/3</f>
        <v>170.66666666666666</v>
      </c>
      <c r="L143" s="6">
        <f t="shared" si="137"/>
        <v>5.8704453441295543</v>
      </c>
      <c r="M143" s="6">
        <f t="shared" ref="M143:M146" si="235">(H143-J143+3*I143)/5</f>
        <v>35.799999999999997</v>
      </c>
      <c r="N143" s="6">
        <f t="shared" si="139"/>
        <v>20.835222672064777</v>
      </c>
      <c r="O143" s="6">
        <f t="shared" si="140"/>
        <v>9.7611934313155402</v>
      </c>
      <c r="P143" s="6">
        <f t="shared" si="141"/>
        <v>27.776936473082458</v>
      </c>
      <c r="Q143" s="6">
        <f t="shared" si="209"/>
        <v>18.769064952198999</v>
      </c>
      <c r="R143" s="6">
        <f t="shared" si="143"/>
        <v>8.1912571491492265</v>
      </c>
      <c r="S143" s="6">
        <f t="shared" si="144"/>
        <v>0.44134615603793925</v>
      </c>
      <c r="T143" s="6">
        <f t="shared" si="145"/>
        <v>60.061536217150177</v>
      </c>
      <c r="U143" s="6">
        <f t="shared" si="146"/>
        <v>6.1440287687845103</v>
      </c>
      <c r="V143" s="6">
        <f t="shared" si="147"/>
        <v>5.6977759088548297</v>
      </c>
      <c r="W143" s="6">
        <f t="shared" si="148"/>
        <v>1.9908112424571869</v>
      </c>
      <c r="X143" s="16">
        <f t="shared" si="149"/>
        <v>3.0861935264144664</v>
      </c>
      <c r="Y143" s="4">
        <f t="shared" si="150"/>
        <v>0.97126436781609193</v>
      </c>
      <c r="Z143" s="4">
        <f t="shared" si="151"/>
        <v>0.33333333333333331</v>
      </c>
      <c r="AA143" s="46">
        <f t="shared" si="152"/>
        <v>23.2</v>
      </c>
      <c r="AB143" s="46">
        <f t="shared" si="153"/>
        <v>25.491724137931037</v>
      </c>
      <c r="AC143" s="46">
        <f t="shared" si="154"/>
        <v>4.0428497988724095</v>
      </c>
      <c r="AD143" s="6">
        <f t="shared" si="155"/>
        <v>71.824417542700573</v>
      </c>
      <c r="AF143" s="18">
        <f t="shared" si="156"/>
        <v>-0.77488568413647552</v>
      </c>
      <c r="AG143" s="18">
        <f t="shared" si="157"/>
        <v>1.7238832219486457</v>
      </c>
      <c r="AI143" s="21">
        <f t="shared" si="158"/>
        <v>0.13398437499999999</v>
      </c>
      <c r="AJ143" s="21">
        <f t="shared" si="159"/>
        <v>-6.6015624999999994E-2</v>
      </c>
      <c r="AK143" s="21">
        <f t="shared" si="160"/>
        <v>1.7241379310344827E-2</v>
      </c>
    </row>
    <row r="144" spans="1:37">
      <c r="A144" s="14" t="s">
        <v>712</v>
      </c>
      <c r="B144" s="14" t="s">
        <v>716</v>
      </c>
      <c r="C144" t="s">
        <v>456</v>
      </c>
      <c r="D144" t="s">
        <v>726</v>
      </c>
      <c r="E144" s="1">
        <v>7</v>
      </c>
      <c r="F144" s="1">
        <v>4</v>
      </c>
      <c r="G144" s="1">
        <v>5.2759999999999998</v>
      </c>
      <c r="H144" s="28">
        <v>196</v>
      </c>
      <c r="I144" s="28">
        <v>61</v>
      </c>
      <c r="J144" s="28">
        <v>172</v>
      </c>
      <c r="K144" s="6">
        <f t="shared" si="234"/>
        <v>180</v>
      </c>
      <c r="L144" s="6">
        <f t="shared" si="137"/>
        <v>23.164556962025316</v>
      </c>
      <c r="M144" s="6">
        <f t="shared" si="235"/>
        <v>41.4</v>
      </c>
      <c r="N144" s="6">
        <f t="shared" si="139"/>
        <v>32.282278481012654</v>
      </c>
      <c r="O144" s="6">
        <f t="shared" si="140"/>
        <v>29.5</v>
      </c>
      <c r="P144" s="6">
        <f t="shared" si="141"/>
        <v>35.781691626239194</v>
      </c>
      <c r="Q144" s="6">
        <f t="shared" si="209"/>
        <v>32.640845813119597</v>
      </c>
      <c r="R144" s="6">
        <f t="shared" si="143"/>
        <v>5.5758146100458781</v>
      </c>
      <c r="S144" s="6">
        <f t="shared" si="144"/>
        <v>0.41538543208074263</v>
      </c>
      <c r="T144" s="6">
        <f t="shared" si="145"/>
        <v>91.383733352797918</v>
      </c>
      <c r="U144" s="6">
        <f t="shared" si="146"/>
        <v>6.5019248035778219</v>
      </c>
      <c r="V144" s="6">
        <f t="shared" si="147"/>
        <v>5.8409549833493211</v>
      </c>
      <c r="W144" s="6">
        <f t="shared" si="148"/>
        <v>2.4736012765602355</v>
      </c>
      <c r="X144" s="16">
        <f t="shared" si="149"/>
        <v>2.6285258118152863</v>
      </c>
      <c r="Y144" s="4">
        <f t="shared" si="150"/>
        <v>0.87755102040816324</v>
      </c>
      <c r="Z144" s="4">
        <f t="shared" si="151"/>
        <v>0.31122448979591838</v>
      </c>
      <c r="AA144" s="46">
        <f t="shared" si="152"/>
        <v>5.083333333333333</v>
      </c>
      <c r="AB144" s="46">
        <f t="shared" si="153"/>
        <v>3.9360655737704917</v>
      </c>
      <c r="AC144" s="46">
        <f t="shared" si="154"/>
        <v>1.2983896136111053</v>
      </c>
      <c r="AD144" s="6">
        <f t="shared" si="155"/>
        <v>28.243736031055175</v>
      </c>
      <c r="AF144" s="18">
        <f t="shared" si="156"/>
        <v>-0.29702755478411802</v>
      </c>
      <c r="AG144" s="18">
        <f t="shared" si="157"/>
        <v>1.1382078541983076</v>
      </c>
      <c r="AI144" s="21">
        <f t="shared" si="158"/>
        <v>2.8395061728395062E-2</v>
      </c>
      <c r="AJ144" s="21">
        <f t="shared" si="159"/>
        <v>-1.3271604938271606E-2</v>
      </c>
      <c r="AK144" s="21">
        <f t="shared" si="160"/>
        <v>1.6393442622950821E-2</v>
      </c>
    </row>
    <row r="145" spans="1:37">
      <c r="A145" s="14" t="s">
        <v>712</v>
      </c>
      <c r="B145" s="14" t="s">
        <v>715</v>
      </c>
      <c r="C145" t="s">
        <v>456</v>
      </c>
      <c r="D145" t="s">
        <v>726</v>
      </c>
      <c r="E145" s="1">
        <v>7</v>
      </c>
      <c r="F145" s="1">
        <v>4</v>
      </c>
      <c r="G145" s="1">
        <v>5.3239999999999998</v>
      </c>
      <c r="H145" s="28">
        <v>239</v>
      </c>
      <c r="I145" s="28">
        <v>81</v>
      </c>
      <c r="J145" s="28">
        <v>180</v>
      </c>
      <c r="K145" s="6">
        <f t="shared" si="234"/>
        <v>199.66666666666666</v>
      </c>
      <c r="L145" s="6">
        <f t="shared" si="137"/>
        <v>47.694610778443113</v>
      </c>
      <c r="M145" s="6">
        <f t="shared" si="235"/>
        <v>60.4</v>
      </c>
      <c r="N145" s="6">
        <f t="shared" si="139"/>
        <v>54.047305389221556</v>
      </c>
      <c r="O145" s="6">
        <f t="shared" si="140"/>
        <v>53.227129857466167</v>
      </c>
      <c r="P145" s="6">
        <f t="shared" si="141"/>
        <v>55.897187396092086</v>
      </c>
      <c r="Q145" s="6">
        <f t="shared" si="209"/>
        <v>54.562158626779123</v>
      </c>
      <c r="R145" s="6">
        <f t="shared" si="143"/>
        <v>3.6942945671161138</v>
      </c>
      <c r="S145" s="6">
        <f t="shared" si="144"/>
        <v>0.37585744950664274</v>
      </c>
      <c r="T145" s="6">
        <f t="shared" si="145"/>
        <v>148.72277549104197</v>
      </c>
      <c r="U145" s="6">
        <f t="shared" si="146"/>
        <v>7.1441335355843076</v>
      </c>
      <c r="V145" s="6">
        <f t="shared" si="147"/>
        <v>6.1239799541096716</v>
      </c>
      <c r="W145" s="6">
        <f t="shared" si="148"/>
        <v>3.1861630720888159</v>
      </c>
      <c r="X145" s="16">
        <f t="shared" si="149"/>
        <v>2.2422372533809725</v>
      </c>
      <c r="Y145" s="4">
        <f t="shared" si="150"/>
        <v>0.7531380753138075</v>
      </c>
      <c r="Z145" s="4">
        <f t="shared" si="151"/>
        <v>0.33891213389121339</v>
      </c>
      <c r="AA145" s="46">
        <f t="shared" si="152"/>
        <v>2.7457627118644066</v>
      </c>
      <c r="AB145" s="46">
        <f t="shared" si="153"/>
        <v>1.3319522912743249</v>
      </c>
      <c r="AC145" s="46">
        <f t="shared" si="154"/>
        <v>0.52809372834327828</v>
      </c>
      <c r="AD145" s="6">
        <f t="shared" si="155"/>
        <v>11.753952514430692</v>
      </c>
      <c r="AF145" s="18">
        <f t="shared" si="156"/>
        <v>-4.5598779351598048E-2</v>
      </c>
      <c r="AG145" s="18">
        <f t="shared" si="157"/>
        <v>0.78748025223132911</v>
      </c>
      <c r="AI145" s="21">
        <f t="shared" si="158"/>
        <v>1.1855918055516257E-2</v>
      </c>
      <c r="AJ145" s="21">
        <f t="shared" si="159"/>
        <v>-5.0932344868566256E-3</v>
      </c>
      <c r="AK145" s="21">
        <f t="shared" si="160"/>
        <v>1.2345679012345678E-2</v>
      </c>
    </row>
    <row r="146" spans="1:37">
      <c r="A146" s="14" t="s">
        <v>148</v>
      </c>
      <c r="B146" t="s">
        <v>24</v>
      </c>
      <c r="C146" t="s">
        <v>456</v>
      </c>
      <c r="D146" t="s">
        <v>726</v>
      </c>
      <c r="E146" s="1">
        <v>7</v>
      </c>
      <c r="F146" s="1" t="s">
        <v>420</v>
      </c>
      <c r="G146" s="1">
        <v>5.367</v>
      </c>
      <c r="H146" s="28">
        <v>256</v>
      </c>
      <c r="I146" s="28">
        <v>85</v>
      </c>
      <c r="J146" s="28">
        <v>142</v>
      </c>
      <c r="K146" s="6">
        <f t="shared" si="234"/>
        <v>180</v>
      </c>
      <c r="L146" s="6">
        <f t="shared" si="137"/>
        <v>71.041055718475079</v>
      </c>
      <c r="M146" s="6">
        <f t="shared" si="235"/>
        <v>73.8</v>
      </c>
      <c r="N146" s="6">
        <f t="shared" si="139"/>
        <v>72.420527859237538</v>
      </c>
      <c r="O146" s="6">
        <f t="shared" si="140"/>
        <v>72.409123823316435</v>
      </c>
      <c r="P146" s="6">
        <f t="shared" si="141"/>
        <v>72.63344355219651</v>
      </c>
      <c r="Q146" s="6">
        <f t="shared" si="209"/>
        <v>72.521283687756465</v>
      </c>
      <c r="R146" s="6">
        <f t="shared" si="143"/>
        <v>2.4854831264122064</v>
      </c>
      <c r="S146" s="6">
        <f t="shared" si="144"/>
        <v>0.32262059018729583</v>
      </c>
      <c r="T146" s="6">
        <f t="shared" si="145"/>
        <v>191.56976259772051</v>
      </c>
      <c r="U146" s="6">
        <f t="shared" si="146"/>
        <v>7.1784294792121832</v>
      </c>
      <c r="V146" s="6">
        <f t="shared" si="147"/>
        <v>5.7912252198678207</v>
      </c>
      <c r="W146" s="6">
        <f t="shared" si="148"/>
        <v>3.6733731338637585</v>
      </c>
      <c r="X146" s="4">
        <f t="shared" si="149"/>
        <v>1.954179229176674</v>
      </c>
      <c r="Y146" s="4">
        <f t="shared" si="150"/>
        <v>0.5546875</v>
      </c>
      <c r="Z146" s="4">
        <f t="shared" si="151"/>
        <v>0.33203125</v>
      </c>
      <c r="AA146" s="46">
        <f t="shared" si="152"/>
        <v>1.4912280701754386</v>
      </c>
      <c r="AB146" s="46">
        <f t="shared" si="153"/>
        <v>0.19417956656346735</v>
      </c>
      <c r="AC146" s="46">
        <f t="shared" si="154"/>
        <v>8.5195916480093101E-2</v>
      </c>
      <c r="AD146" s="6">
        <f t="shared" si="155"/>
        <v>1.9048081829004535</v>
      </c>
      <c r="AF146" s="18">
        <f t="shared" si="156"/>
        <v>0.17167872097449563</v>
      </c>
      <c r="AG146" s="18">
        <f t="shared" si="157"/>
        <v>0.45945945945945948</v>
      </c>
      <c r="AI146" s="21">
        <f t="shared" si="158"/>
        <v>6.4652371669915529E-3</v>
      </c>
      <c r="AJ146" s="21">
        <f t="shared" si="159"/>
        <v>-2.3066926575698505E-3</v>
      </c>
      <c r="AK146" s="21">
        <f t="shared" si="160"/>
        <v>1.1764705882352941E-2</v>
      </c>
    </row>
    <row r="147" spans="1:37">
      <c r="A147" s="14"/>
      <c r="B147" s="14"/>
      <c r="H147" s="10"/>
      <c r="I147" s="12"/>
      <c r="J147" s="12"/>
      <c r="K147" s="18"/>
      <c r="L147" s="44"/>
      <c r="M147" s="44"/>
      <c r="Y147" s="16"/>
      <c r="Z147" s="16"/>
      <c r="AA147" s="21"/>
      <c r="AB147" s="21"/>
    </row>
    <row r="148" spans="1:37">
      <c r="A148" t="s">
        <v>152</v>
      </c>
      <c r="B148" t="s">
        <v>22</v>
      </c>
      <c r="C148" t="s">
        <v>456</v>
      </c>
      <c r="D148" t="s">
        <v>733</v>
      </c>
      <c r="E148" s="1">
        <v>7</v>
      </c>
      <c r="F148" s="1" t="s">
        <v>424</v>
      </c>
      <c r="G148" s="19">
        <v>5.12</v>
      </c>
      <c r="H148" s="28">
        <v>315.8</v>
      </c>
      <c r="I148" s="28">
        <v>122.5</v>
      </c>
      <c r="J148" s="28">
        <v>102.2</v>
      </c>
      <c r="K148" s="6">
        <f t="shared" si="128"/>
        <v>173.4</v>
      </c>
      <c r="L148" s="6">
        <f>(5*(H148-J148)*I148)/(4*I148 + 3*(H148-J148))</f>
        <v>115.69685178634593</v>
      </c>
      <c r="M148" s="6">
        <f t="shared" si="129"/>
        <v>116.22</v>
      </c>
      <c r="N148" s="6">
        <f>0.5*(M148+L148)</f>
        <v>115.95842589317297</v>
      </c>
      <c r="O148" s="6">
        <f>0.5*(H148-J148)+3/(5/(I148-0.5*(H148-J148))-4*(-3*(K148+(H148-J148))/(5*0.5*(H148-J148)*(3*K148+2*(H148-J148)))))</f>
        <v>115.95608915657319</v>
      </c>
      <c r="P148" s="6">
        <f>I148+2/(5/(0.5*(H148-J148)-I148)-6*(-(3*(K148+2*I148))/(5*I148*(3*K148+4*I148))))</f>
        <v>115.97044638576527</v>
      </c>
      <c r="Q148" s="6">
        <f t="shared" si="209"/>
        <v>115.96326777116923</v>
      </c>
      <c r="R148" s="6">
        <f>K148/N148</f>
        <v>1.4953635207134084</v>
      </c>
      <c r="S148" s="6">
        <f>(3*K148-2*N148)/(2*(3*K148+N148))</f>
        <v>0.22658125435413481</v>
      </c>
      <c r="T148" s="6">
        <f>9*N148*K148/(N148+3*K148)</f>
        <v>284.46486296995818</v>
      </c>
      <c r="U148" s="6">
        <f>SQRT((K148+4/3*N148)/G148)</f>
        <v>8.0040423688917208</v>
      </c>
      <c r="V148" s="6">
        <f>SQRT(K148/G148)</f>
        <v>5.8195521734923901</v>
      </c>
      <c r="W148" s="6">
        <f>SQRT(N148/G148)</f>
        <v>4.7590051541535807</v>
      </c>
      <c r="X148" s="4">
        <f>SQRT((K148/N148) +4/3)</f>
        <v>1.6818730195965277</v>
      </c>
      <c r="Y148" s="4">
        <f>J148/H148</f>
        <v>0.32362254591513617</v>
      </c>
      <c r="Z148" s="4">
        <f>I148/H148</f>
        <v>0.38790373654211524</v>
      </c>
      <c r="AA148" s="46">
        <f>2*I148/(H148-J148)</f>
        <v>1.1470037453183519</v>
      </c>
      <c r="AB148" s="46">
        <f>5*M148/L148 +1 -6</f>
        <v>2.2608576014676807E-2</v>
      </c>
      <c r="AC148" s="46">
        <f>SQRT(5)*LN(M148/L148)</f>
        <v>1.0088072023905178E-2</v>
      </c>
      <c r="AD148" s="6">
        <f>100*(M148-L148)/(M148+L148)</f>
        <v>0.22557576546270966</v>
      </c>
      <c r="AF148" s="18">
        <f>-(2*H148*I148-(H148-J148)*(H148+2*J148))/(2*H148*I148+(H148-J148)*(H148+2*J148))</f>
        <v>0.17902533942624413</v>
      </c>
      <c r="AG148" s="18">
        <f>(4*J148*I148)/(2*H148*I148+(H148-J148)*(H148+2*J148))</f>
        <v>0.2656859097866936</v>
      </c>
      <c r="AI148" s="21">
        <f>(H148+J148)/((H148-J148)*(H148+2*J148))</f>
        <v>3.7618778142085941E-3</v>
      </c>
      <c r="AJ148" s="21">
        <f>-J148/((H148-J148)*(H148+2*J148))</f>
        <v>-9.1977012586631172E-4</v>
      </c>
      <c r="AK148" s="21">
        <f>1/I148</f>
        <v>8.1632653061224497E-3</v>
      </c>
    </row>
    <row r="149" spans="1:37">
      <c r="A149" t="s">
        <v>16</v>
      </c>
      <c r="B149" t="s">
        <v>16</v>
      </c>
      <c r="C149" t="s">
        <v>456</v>
      </c>
      <c r="D149" t="s">
        <v>733</v>
      </c>
      <c r="E149" s="1">
        <v>7</v>
      </c>
      <c r="F149" s="1">
        <v>4</v>
      </c>
      <c r="G149" s="19">
        <v>7.0119999999999996</v>
      </c>
      <c r="H149" s="28">
        <v>393.6</v>
      </c>
      <c r="I149" s="28">
        <v>107.1</v>
      </c>
      <c r="J149" s="28">
        <v>130</v>
      </c>
      <c r="K149" s="6">
        <f t="shared" ref="K149:K220" si="236">(H149+2*J149)/3</f>
        <v>217.86666666666667</v>
      </c>
      <c r="L149" s="6">
        <f>(5*(H149-J149)*I149)/(4*I149 + 3*(H149-J149))</f>
        <v>115.77903543307085</v>
      </c>
      <c r="M149" s="6">
        <f t="shared" ref="M149:M220" si="237">(H149-J149+3*I149)/5</f>
        <v>116.97999999999999</v>
      </c>
      <c r="N149" s="6">
        <f>0.5*(M149+L149)</f>
        <v>116.37951771653542</v>
      </c>
      <c r="O149" s="6">
        <f>0.5*(H149-J149)+3/(5/(I149-0.5*(H149-J149))-4*(-3*(K149+(H149-J149))/(5*0.5*(H149-J149)*(3*K149+2*(H149-J149)))))</f>
        <v>116.41572650254216</v>
      </c>
      <c r="P149" s="6">
        <f>I149+2/(5/(0.5*(H149-J149)-I149)-6*(-(3*(K149+2*I149))/(5*I149*(3*K149+4*I149))))</f>
        <v>116.36561881140813</v>
      </c>
      <c r="Q149" s="6">
        <f t="shared" si="209"/>
        <v>116.39067265697514</v>
      </c>
      <c r="R149" s="6">
        <f>K149/N149</f>
        <v>1.8720361704653445</v>
      </c>
      <c r="S149" s="6">
        <f>(3*K149-2*N149)/(2*(3*K149+N149))</f>
        <v>0.27328062298006472</v>
      </c>
      <c r="T149" s="6">
        <f>9*N149*K149/(N149+3*K149)</f>
        <v>296.36756964045941</v>
      </c>
      <c r="U149" s="6">
        <f>SQRT((K149+4/3*N149)/G149)</f>
        <v>7.2938423669528367</v>
      </c>
      <c r="V149" s="6">
        <f>SQRT(K149/G149)</f>
        <v>5.5740959563975565</v>
      </c>
      <c r="W149" s="6">
        <f>SQRT(N149/G149)</f>
        <v>4.0739652744128074</v>
      </c>
      <c r="X149" s="4">
        <f>SQRT((K149/N149) +4/3)</f>
        <v>1.7903545748813774</v>
      </c>
      <c r="Y149" s="4">
        <f>J149/H149</f>
        <v>0.33028455284552843</v>
      </c>
      <c r="Z149" s="4">
        <f>I149/H149</f>
        <v>0.27210365853658536</v>
      </c>
      <c r="AA149" s="46">
        <f>2*I149/(H149-J149)</f>
        <v>0.81259484066767818</v>
      </c>
      <c r="AB149" s="46">
        <f>5*M149/L149 +1 -6</f>
        <v>5.186450908132656E-2</v>
      </c>
      <c r="AC149" s="46">
        <f>SQRT(5)*LN(M149/L149)</f>
        <v>2.3075041847888045E-2</v>
      </c>
      <c r="AD149" s="6">
        <f>100*(M149-L149)/(M149+L149)</f>
        <v>0.51596904270316857</v>
      </c>
      <c r="AF149" s="18">
        <f>-(2*H149*I149-(H149-J149)*(H149+2*J149))/(2*H149*I149+(H149-J149)*(H149+2*J149))</f>
        <v>0.34287021944981044</v>
      </c>
      <c r="AG149" s="18">
        <f>(4*J149*I149)/(2*H149*I149+(H149-J149)*(H149+2*J149))</f>
        <v>0.2170398157304996</v>
      </c>
      <c r="AI149" s="21">
        <f>(H149+J149)/((H149-J149)*(H149+2*J149))</f>
        <v>3.0390803914539851E-3</v>
      </c>
      <c r="AJ149" s="21">
        <f>-J149/((H149-J149)*(H149+2*J149))</f>
        <v>-7.545463156780329E-4</v>
      </c>
      <c r="AK149" s="21">
        <f>1/I149</f>
        <v>9.3370681605975722E-3</v>
      </c>
    </row>
    <row r="150" spans="1:37">
      <c r="A150" t="s">
        <v>162</v>
      </c>
      <c r="B150" t="s">
        <v>162</v>
      </c>
      <c r="C150" t="s">
        <v>456</v>
      </c>
      <c r="D150" t="s">
        <v>733</v>
      </c>
      <c r="E150" s="1">
        <v>7</v>
      </c>
      <c r="F150" s="1">
        <v>4</v>
      </c>
      <c r="G150" s="19">
        <v>4.585</v>
      </c>
      <c r="H150" s="28">
        <v>255</v>
      </c>
      <c r="I150" s="28">
        <v>90</v>
      </c>
      <c r="J150" s="28">
        <v>80</v>
      </c>
      <c r="K150" s="6">
        <f>(H150+2*J150)/3</f>
        <v>138.33333333333334</v>
      </c>
      <c r="L150" s="6">
        <f>(5*(H150-J150)*I150)/(4*I150 + 3*(H150-J150))</f>
        <v>88.983050847457633</v>
      </c>
      <c r="M150" s="6">
        <f>(H150-J150+3*I150)/5</f>
        <v>89</v>
      </c>
      <c r="N150" s="6">
        <f>0.5*(M150+L150)</f>
        <v>88.991525423728817</v>
      </c>
      <c r="O150" s="6">
        <f>0.5*(H150-J150)+3/(5/(I150-0.5*(H150-J150))-4*(-3*(K150+(H150-J150))/(5*0.5*(H150-J150)*(3*K150+2*(H150-J150)))))</f>
        <v>88.991621294391166</v>
      </c>
      <c r="P150" s="6">
        <f>I150+2/(5/(0.5*(H150-J150)-I150)-6*(-(3*(K150+2*I150))/(5*I150*(3*K150+4*I150))))</f>
        <v>88.991716900125766</v>
      </c>
      <c r="Q150" s="6">
        <f t="shared" si="209"/>
        <v>88.991669097258466</v>
      </c>
      <c r="R150" s="6">
        <f>K150/N150</f>
        <v>1.5544551312573407</v>
      </c>
      <c r="S150" s="6">
        <f>(3*K150-2*N150)/(2*(3*K150+N150))</f>
        <v>0.23513981604479492</v>
      </c>
      <c r="T150" s="6">
        <f>9*N150*K150/(N150+3*K150)</f>
        <v>219.83395268282021</v>
      </c>
      <c r="U150" s="6">
        <f>SQRT((K150+4/3*N150)/G150)</f>
        <v>7.4866467905760228</v>
      </c>
      <c r="V150" s="6">
        <f>SQRT(K150/G150)</f>
        <v>5.4927995562135798</v>
      </c>
      <c r="W150" s="6">
        <f>SQRT(N150/G150)</f>
        <v>4.4055958622616105</v>
      </c>
      <c r="X150" s="4">
        <f>SQRT((K150/N150) +4/3)</f>
        <v>1.6993494239239539</v>
      </c>
      <c r="Y150" s="4">
        <f>J150/H150</f>
        <v>0.31372549019607843</v>
      </c>
      <c r="Z150" s="4">
        <f>I150/H150</f>
        <v>0.35294117647058826</v>
      </c>
      <c r="AA150" s="46">
        <f>2*I150/(H150-J150)</f>
        <v>1.0285714285714285</v>
      </c>
      <c r="AB150" s="46">
        <f>5*M150/L150 +1 -6</f>
        <v>9.5238095238059373E-4</v>
      </c>
      <c r="AC150" s="46">
        <f>SQRT(5)*LN(M150/L150)</f>
        <v>4.2587715155846826E-4</v>
      </c>
      <c r="AD150" s="6">
        <f>100*(M150-L150)/(M150+L150)</f>
        <v>9.5229025807030809E-3</v>
      </c>
      <c r="AF150" s="18">
        <f>-(2*H150*I150-(H150-J150)*(H150+2*J150))/(2*H150*I150+(H150-J150)*(H150+2*J150))</f>
        <v>0.22547985657034381</v>
      </c>
      <c r="AG150" s="18">
        <f>(4*J150*I150)/(2*H150*I150+(H150-J150)*(H150+2*J150))</f>
        <v>0.24298671166420585</v>
      </c>
      <c r="AI150" s="21">
        <f>(H150+J150)/((H150-J150)*(H150+2*J150))</f>
        <v>4.6127366609294319E-3</v>
      </c>
      <c r="AJ150" s="21">
        <f>-J150/((H150-J150)*(H150+2*J150))</f>
        <v>-1.1015490533562823E-3</v>
      </c>
      <c r="AK150" s="21">
        <f>1/I150</f>
        <v>1.1111111111111112E-2</v>
      </c>
    </row>
    <row r="151" spans="1:37" ht="12.75" customHeight="1">
      <c r="G151" s="19"/>
      <c r="H151" s="10"/>
      <c r="I151" s="10"/>
      <c r="J151" s="10"/>
      <c r="X151" s="45"/>
      <c r="AA151" s="57"/>
    </row>
    <row r="152" spans="1:37">
      <c r="A152" t="s">
        <v>184</v>
      </c>
      <c r="B152" t="s">
        <v>177</v>
      </c>
      <c r="C152" t="s">
        <v>456</v>
      </c>
      <c r="D152" s="22" t="s">
        <v>356</v>
      </c>
      <c r="E152" s="1">
        <v>7</v>
      </c>
      <c r="F152" s="1" t="s">
        <v>419</v>
      </c>
      <c r="G152" s="19">
        <v>9.15</v>
      </c>
      <c r="H152" s="28">
        <v>129</v>
      </c>
      <c r="I152" s="28">
        <v>24.7</v>
      </c>
      <c r="J152" s="28">
        <v>29.4</v>
      </c>
      <c r="K152" s="6">
        <f>(H152+2*J152)/3</f>
        <v>62.6</v>
      </c>
      <c r="L152" s="6">
        <f>(5*(H152-J152)*I152)/(4*I152 + 3*(H152-J152))</f>
        <v>30.937122736418516</v>
      </c>
      <c r="M152" s="6">
        <f t="shared" ref="M152:M154" si="238">(H152-J152+3*I152)/5</f>
        <v>34.739999999999995</v>
      </c>
      <c r="N152" s="6">
        <f>0.5*(M152+L152)</f>
        <v>32.838561368209255</v>
      </c>
      <c r="O152" s="6">
        <f>0.5*(H152-J152)+3/(5/(I152-0.5*(H152-J152))-4*(-3*(K152+(H152-J152))/(5*0.5*(H152-J152)*(3*K152+2*(H152-J152)))))</f>
        <v>33.040650714536547</v>
      </c>
      <c r="P152" s="6">
        <f>I152+2/(5/(0.5*(H152-J152)-I152)-6*(-(3*(K152+2*I152))/(5*I152*(3*K152+4*I152))))</f>
        <v>32.507613419803661</v>
      </c>
      <c r="Q152" s="6">
        <f t="shared" si="209"/>
        <v>32.7741320671701</v>
      </c>
      <c r="R152" s="6">
        <f>K152/N152</f>
        <v>1.9062954463225223</v>
      </c>
      <c r="S152" s="6">
        <f>(3*K152-2*N152)/(2*(3*K152+N152))</f>
        <v>0.27674871633109188</v>
      </c>
      <c r="T152" s="6">
        <f>9*N152*K152/(N152+3*K152)</f>
        <v>83.853182146041888</v>
      </c>
      <c r="U152" s="6">
        <f>SQRT((K152+4/3*N152)/G152)</f>
        <v>3.4098018225339448</v>
      </c>
      <c r="V152" s="6">
        <f>SQRT(K152/G152)</f>
        <v>2.6156318652755415</v>
      </c>
      <c r="W152" s="6">
        <f>SQRT(N152/G152)</f>
        <v>1.894442876080789</v>
      </c>
      <c r="X152" s="4">
        <f>SQRT((K152/N152) +4/3)</f>
        <v>1.7998968802839388</v>
      </c>
      <c r="Y152" s="4">
        <f>J152/H152</f>
        <v>0.22790697674418603</v>
      </c>
      <c r="Z152" s="4">
        <f>I152/H152</f>
        <v>0.19147286821705425</v>
      </c>
      <c r="AA152" s="46">
        <f>2*I152/(H152-J152)</f>
        <v>0.49598393574297189</v>
      </c>
      <c r="AB152" s="46">
        <f>5*M152/L152 +1 -6</f>
        <v>0.61461392127213177</v>
      </c>
      <c r="AC152" s="46">
        <f>SQRT(5)*LN(M152/L152)</f>
        <v>0.25923835076432511</v>
      </c>
      <c r="AD152" s="6">
        <f>100*(M152-L152)/(M152+L152)</f>
        <v>5.7902616697195111</v>
      </c>
      <c r="AF152" s="18">
        <f>-(2*H152*I152-(H152-J152)*(H152+2*J152))/(2*H152*I152+(H152-J152)*(H152+2*J152))</f>
        <v>0.49176711535608852</v>
      </c>
      <c r="AG152" s="18">
        <f>(4*J152*I152)/(2*H152*I152+(H152-J152)*(H152+2*J152))</f>
        <v>0.11582982022117054</v>
      </c>
      <c r="AI152" s="21">
        <f>(H152+J152)/((H152-J152)*(H152+2*J152))</f>
        <v>8.4683783055544866E-3</v>
      </c>
      <c r="AJ152" s="21">
        <f>-J152/((H152-J152)*(H152+2*J152))</f>
        <v>-1.5717823370157947E-3</v>
      </c>
      <c r="AK152" s="21">
        <f>1/I152</f>
        <v>4.048582995951417E-2</v>
      </c>
    </row>
    <row r="153" spans="1:37">
      <c r="A153" t="s">
        <v>26</v>
      </c>
      <c r="B153" t="s">
        <v>179</v>
      </c>
      <c r="C153" t="s">
        <v>456</v>
      </c>
      <c r="D153" s="22" t="s">
        <v>356</v>
      </c>
      <c r="E153" s="1">
        <v>7</v>
      </c>
      <c r="F153" s="1">
        <v>4</v>
      </c>
      <c r="G153" s="19">
        <v>9.23</v>
      </c>
      <c r="H153" s="28">
        <v>127.5</v>
      </c>
      <c r="I153" s="30">
        <v>25.5</v>
      </c>
      <c r="J153" s="28">
        <v>28</v>
      </c>
      <c r="K153" s="6">
        <f t="shared" ref="K153:K154" si="239">(H153+2*J153)/3</f>
        <v>61.166666666666664</v>
      </c>
      <c r="L153" s="6">
        <f>(5*(H153-J153)*I153)/(4*I153 + 3*(H153-J153))</f>
        <v>31.676029962546817</v>
      </c>
      <c r="M153" s="6">
        <f t="shared" si="238"/>
        <v>35.200000000000003</v>
      </c>
      <c r="N153" s="6">
        <f>0.5*(M153+L153)</f>
        <v>33.438014981273412</v>
      </c>
      <c r="O153" s="6">
        <f>0.5*(H153-J153)+3/(5/(I153-0.5*(H153-J153))-4*(-3*(K153+(H153-J153))/(5*0.5*(H153-J153)*(3*K153+2*(H153-J153)))))</f>
        <v>33.614214869386508</v>
      </c>
      <c r="P153" s="6">
        <f>I153+2/(5/(0.5*(H153-J153)-I153)-6*(-(3*(K153+2*I153))/(5*I153*(3*K153+4*I153))))</f>
        <v>33.143778656691218</v>
      </c>
      <c r="Q153" s="6">
        <f t="shared" si="209"/>
        <v>33.378996763038863</v>
      </c>
      <c r="R153" s="6">
        <f>K153/N153</f>
        <v>1.8292553161700051</v>
      </c>
      <c r="S153" s="6">
        <f>(3*K153-2*N153)/(2*(3*K153+N153))</f>
        <v>0.26879560515827627</v>
      </c>
      <c r="T153" s="6">
        <f>9*N153*K153/(N153+3*K153)</f>
        <v>84.85201290691262</v>
      </c>
      <c r="U153" s="6">
        <f>SQRT((K153+4/3*N153)/G153)</f>
        <v>3.3848602865476183</v>
      </c>
      <c r="V153" s="6">
        <f>SQRT(K153/G153)</f>
        <v>2.5742845868286177</v>
      </c>
      <c r="W153" s="6">
        <f>SQRT(N153/G153)</f>
        <v>1.9033532302486256</v>
      </c>
      <c r="X153" s="4">
        <f>SQRT((K153/N153) +4/3)</f>
        <v>1.7783668489665845</v>
      </c>
      <c r="Y153" s="4">
        <f>J153/H153</f>
        <v>0.2196078431372549</v>
      </c>
      <c r="Z153" s="4">
        <f>I153/H153</f>
        <v>0.2</v>
      </c>
      <c r="AA153" s="46">
        <f>2*I153/(H153-J153)</f>
        <v>0.51256281407035176</v>
      </c>
      <c r="AB153" s="46">
        <f>5*M153/L153 +1 -6</f>
        <v>0.55625184747265699</v>
      </c>
      <c r="AC153" s="46">
        <f>SQRT(5)*LN(M153/L153)</f>
        <v>0.23587350968503223</v>
      </c>
      <c r="AD153" s="6">
        <f>100*(M153-L153)/(M153+L153)</f>
        <v>5.2694067507098517</v>
      </c>
      <c r="AF153" s="18">
        <f>-(2*H153*I153-(H153-J153)*(H153+2*J153))/(2*H153*I153+(H153-J153)*(H153+2*J153))</f>
        <v>0.47477358319113921</v>
      </c>
      <c r="AG153" s="18">
        <f>(4*J153*I153)/(2*H153*I153+(H153-J153)*(H153+2*J153))</f>
        <v>0.11534384055410277</v>
      </c>
      <c r="AI153" s="21">
        <f>(H153+J153)/((H153-J153)*(H153+2*J153))</f>
        <v>8.5166979310722542E-3</v>
      </c>
      <c r="AJ153" s="21">
        <f>-J153/((H153-J153)*(H153+2*J153))</f>
        <v>-1.5335533252091519E-3</v>
      </c>
      <c r="AK153" s="21">
        <f>1/I153</f>
        <v>3.9215686274509803E-2</v>
      </c>
    </row>
    <row r="154" spans="1:37">
      <c r="A154" t="s">
        <v>181</v>
      </c>
      <c r="B154" t="s">
        <v>182</v>
      </c>
      <c r="C154" t="s">
        <v>456</v>
      </c>
      <c r="D154" s="22" t="s">
        <v>356</v>
      </c>
      <c r="E154" s="1">
        <v>7</v>
      </c>
      <c r="F154" s="1">
        <v>4</v>
      </c>
      <c r="G154" s="19">
        <v>9.0739999999999998</v>
      </c>
      <c r="H154" s="28">
        <v>125</v>
      </c>
      <c r="I154" s="28">
        <v>24.2</v>
      </c>
      <c r="J154" s="28">
        <v>27.5</v>
      </c>
      <c r="K154" s="6">
        <f t="shared" si="239"/>
        <v>60</v>
      </c>
      <c r="L154" s="6">
        <f>(5*(H154-J154)*I154)/(4*I154 + 3*(H154-J154))</f>
        <v>30.304392499357821</v>
      </c>
      <c r="M154" s="6">
        <f t="shared" si="238"/>
        <v>34.019999999999996</v>
      </c>
      <c r="N154" s="6">
        <f>0.5*(M154+L154)</f>
        <v>32.162196249678907</v>
      </c>
      <c r="O154" s="6">
        <f>0.5*(H154-J154)+3/(5/(I154-0.5*(H154-J154))-4*(-3*(K154+(H154-J154))/(5*0.5*(H154-J154)*(3*K154+2*(H154-J154)))))</f>
        <v>32.355577716530689</v>
      </c>
      <c r="P154" s="6">
        <f>I154+2/(5/(0.5*(H154-J154)-I154)-6*(-(3*(K154+2*I154))/(5*I154*(3*K154+4*I154))))</f>
        <v>31.835823599978383</v>
      </c>
      <c r="Q154" s="6">
        <f t="shared" si="209"/>
        <v>32.095700658254536</v>
      </c>
      <c r="R154" s="6">
        <f>K154/N154</f>
        <v>1.8655442412642766</v>
      </c>
      <c r="S154" s="6">
        <f>(3*K154-2*N154)/(2*(3*K154+N154))</f>
        <v>0.27261126050116774</v>
      </c>
      <c r="T154" s="6">
        <f>9*N154*K154/(N154+3*K154)</f>
        <v>81.859946219579598</v>
      </c>
      <c r="U154" s="6">
        <f>SQRT((K154+4/3*N154)/G154)</f>
        <v>3.3672260377693561</v>
      </c>
      <c r="V154" s="6">
        <f>SQRT(K154/G154)</f>
        <v>2.5714390671196532</v>
      </c>
      <c r="W154" s="6">
        <f>SQRT(N154/G154)</f>
        <v>1.8826667881338015</v>
      </c>
      <c r="X154" s="4">
        <f>SQRT((K154/N154) +4/3)</f>
        <v>1.7885406270469815</v>
      </c>
      <c r="Y154" s="4">
        <f>J154/H154</f>
        <v>0.22</v>
      </c>
      <c r="Z154" s="4">
        <f>I154/H154</f>
        <v>0.19359999999999999</v>
      </c>
      <c r="AA154" s="46">
        <f>2*I154/(H154-J154)</f>
        <v>0.49641025641025638</v>
      </c>
      <c r="AB154" s="46">
        <f>5*M154/L154 +1 -6</f>
        <v>0.61304767959313278</v>
      </c>
      <c r="AC154" s="46">
        <f>SQRT(5)*LN(M154/L154)</f>
        <v>0.25861449461143232</v>
      </c>
      <c r="AD154" s="6">
        <f>100*(M154-L154)/(M154+L154)</f>
        <v>5.7763584796844683</v>
      </c>
      <c r="AF154" s="18">
        <f>-(2*H154*I154-(H154-J154)*(H154+2*J154))/(2*H154*I154+(H154-J154)*(H154+2*J154))</f>
        <v>0.48728813559322032</v>
      </c>
      <c r="AG154" s="18">
        <f>(4*J154*I154)/(2*H154*I154+(H154-J154)*(H154+2*J154))</f>
        <v>0.11279661016949152</v>
      </c>
      <c r="AI154" s="21">
        <f>(H154+J154)/((H154-J154)*(H154+2*J154))</f>
        <v>8.6894586894586887E-3</v>
      </c>
      <c r="AJ154" s="21">
        <f>-J154/((H154-J154)*(H154+2*J154))</f>
        <v>-1.5669515669515669E-3</v>
      </c>
      <c r="AK154" s="21">
        <f>1/I154</f>
        <v>4.1322314049586778E-2</v>
      </c>
    </row>
    <row r="155" spans="1:37">
      <c r="D155" s="22"/>
      <c r="G155" s="19"/>
      <c r="H155" s="28"/>
      <c r="I155" s="28"/>
      <c r="J155" s="28"/>
    </row>
    <row r="156" spans="1:37" ht="12.75" customHeight="1">
      <c r="A156" s="11" t="s">
        <v>408</v>
      </c>
      <c r="H156" s="10"/>
      <c r="I156" s="10"/>
      <c r="J156" s="10"/>
      <c r="X156" s="45"/>
      <c r="AA156" s="57"/>
    </row>
    <row r="157" spans="1:37">
      <c r="A157" t="s">
        <v>146</v>
      </c>
      <c r="B157" t="s">
        <v>50</v>
      </c>
      <c r="C157" t="s">
        <v>442</v>
      </c>
      <c r="D157" t="s">
        <v>730</v>
      </c>
      <c r="E157" s="1">
        <v>7</v>
      </c>
      <c r="F157" s="1" t="s">
        <v>425</v>
      </c>
      <c r="G157" s="19">
        <v>4.8860000000000001</v>
      </c>
      <c r="H157" s="28">
        <v>91.1</v>
      </c>
      <c r="I157" s="28">
        <v>25.3</v>
      </c>
      <c r="J157" s="30">
        <v>41</v>
      </c>
      <c r="K157" s="6">
        <f t="shared" si="236"/>
        <v>57.699999999999996</v>
      </c>
      <c r="L157" s="6">
        <f>(5*(H157-J157)*I157)/(4*I157 + 3*(H157-J157))</f>
        <v>25.199403578528827</v>
      </c>
      <c r="M157" s="6">
        <f t="shared" si="237"/>
        <v>25.2</v>
      </c>
      <c r="N157" s="6">
        <f>0.5*(M157+L157)</f>
        <v>25.199701789264413</v>
      </c>
      <c r="O157" s="6">
        <f>0.5*(H157-J157)+3/(5/(I157-0.5*(H157-J157))-4*(-3*(K157+(H157-J157))/(5*0.5*(H157-J157)*(3*K157+2*(H157-J157)))))</f>
        <v>25.199717105783979</v>
      </c>
      <c r="P157" s="6">
        <f>I157+2/(5/(0.5*(H157-J157)-I157)-6*(-(3*(K157+2*I157))/(5*I157*(3*K157+4*I157))))</f>
        <v>25.199718306846989</v>
      </c>
      <c r="Q157" s="6">
        <f t="shared" si="209"/>
        <v>25.199717706315482</v>
      </c>
      <c r="R157" s="6">
        <f>K157/N157</f>
        <v>2.289709635555345</v>
      </c>
      <c r="S157" s="6">
        <f>(3*K157-2*N157)/(2*(3*K157+N157))</f>
        <v>0.30938169678103361</v>
      </c>
      <c r="T157" s="6">
        <f>9*N157*K157/(N157+3*K157)</f>
        <v>65.992056574406163</v>
      </c>
      <c r="U157" s="6">
        <f>SQRT((K157+4/3*N157)/G157)</f>
        <v>4.3227260349988113</v>
      </c>
      <c r="V157" s="6">
        <f>SQRT(K157/G157)</f>
        <v>3.4364590672665916</v>
      </c>
      <c r="W157" s="6">
        <f>SQRT(N157/G157)</f>
        <v>2.2710200548417294</v>
      </c>
      <c r="X157" s="4">
        <f>SQRT((K157/N157) +4/3)</f>
        <v>1.9034292655333107</v>
      </c>
      <c r="Y157" s="4">
        <f>J157/H157</f>
        <v>0.45005488474204175</v>
      </c>
      <c r="Z157" s="4">
        <f>I157/H157</f>
        <v>0.27771679473106481</v>
      </c>
      <c r="AA157" s="46">
        <f>2*I157/(H157-J157)</f>
        <v>1.0099800399201597</v>
      </c>
      <c r="AB157" s="46">
        <f>5*M157/L157 +1 -6</f>
        <v>1.1834039431057874E-4</v>
      </c>
      <c r="AC157" s="46">
        <f>SQRT(5)*LN(M157/L157)</f>
        <v>5.2922806944402994E-5</v>
      </c>
      <c r="AD157" s="6">
        <f>100*(M157-L157)/(M157+L157)</f>
        <v>1.1833899388177199E-3</v>
      </c>
      <c r="AF157" s="18">
        <f>-(2*H157*I157-(H157-J157)*(H157+2*J157))/(2*H157*I157+(H157-J157)*(H157+2*J157))</f>
        <v>0.30587706492335098</v>
      </c>
      <c r="AG157" s="18">
        <f>(4*J157*I157)/(2*H157*I157+(H157-J157)*(H157+2*J157))</f>
        <v>0.31239341754272898</v>
      </c>
      <c r="AI157" s="21">
        <f>(H157+J157)/((H157-J157)*(H157+2*J157))</f>
        <v>1.5232389063582829E-2</v>
      </c>
      <c r="AJ157" s="21">
        <f>-J157/((H157-J157)*(H157+2*J157))</f>
        <v>-4.7276907767365333E-3</v>
      </c>
      <c r="AK157" s="21">
        <f>1/I157</f>
        <v>3.9525691699604744E-2</v>
      </c>
    </row>
    <row r="158" spans="1:37">
      <c r="A158" t="s">
        <v>51</v>
      </c>
      <c r="B158" t="s">
        <v>51</v>
      </c>
      <c r="C158" t="s">
        <v>442</v>
      </c>
      <c r="D158" t="s">
        <v>730</v>
      </c>
      <c r="E158" s="1">
        <v>7</v>
      </c>
      <c r="F158" s="1">
        <v>11</v>
      </c>
      <c r="G158" s="1">
        <v>6.3860000000000001</v>
      </c>
      <c r="H158" s="28">
        <v>182.7</v>
      </c>
      <c r="I158" s="28">
        <v>21.75</v>
      </c>
      <c r="J158" s="28">
        <v>66.739999999999995</v>
      </c>
      <c r="K158" s="6">
        <f t="shared" si="236"/>
        <v>105.39333333333332</v>
      </c>
      <c r="L158" s="6">
        <f>(5*(H158-J158)*I158)/(4*I158 + 3*(H158-J158))</f>
        <v>28.997999448123618</v>
      </c>
      <c r="M158" s="6">
        <f t="shared" si="237"/>
        <v>36.241999999999997</v>
      </c>
      <c r="N158" s="6">
        <f>0.5*(M158+L158)</f>
        <v>32.619999724061806</v>
      </c>
      <c r="O158" s="6">
        <f>0.5*(H158-J158)+3/(5/(I158-0.5*(H158-J158))-4*(-3*(K158+(H158-J158))/(5*0.5*(H158-J158)*(3*K158+2*(H158-J158)))))</f>
        <v>33.245920154723159</v>
      </c>
      <c r="P158" s="6">
        <f>I158+2/(5/(0.5*(H158-J158)-I158)-6*(-(3*(K158+2*I158))/(5*I158*(3*K158+4*I158))))</f>
        <v>31.79357574116117</v>
      </c>
      <c r="Q158" s="6">
        <f t="shared" si="209"/>
        <v>32.519747947942165</v>
      </c>
      <c r="R158" s="6">
        <f>K158/N158</f>
        <v>3.2309421896037298</v>
      </c>
      <c r="S158" s="6">
        <f>(3*K158-2*N158)/(2*(3*K158+N158))</f>
        <v>0.35971903777293118</v>
      </c>
      <c r="T158" s="6">
        <f>9*N158*K158/(N158+3*K158)</f>
        <v>88.708069273909203</v>
      </c>
      <c r="U158" s="6">
        <f>SQRT((K158+4/3*N158)/G158)</f>
        <v>4.8285134534530192</v>
      </c>
      <c r="V158" s="6">
        <f>SQRT(K158/G158)</f>
        <v>4.0624882053519951</v>
      </c>
      <c r="W158" s="6">
        <f>SQRT(N158/G158)</f>
        <v>2.2600992928773169</v>
      </c>
      <c r="X158" s="4">
        <f>SQRT((K158/N158) +4/3)</f>
        <v>2.1364165143850258</v>
      </c>
      <c r="Y158" s="4">
        <f>J158/H158</f>
        <v>0.36529830322933771</v>
      </c>
      <c r="Z158" s="4">
        <f>I158/H158</f>
        <v>0.11904761904761905</v>
      </c>
      <c r="AA158" s="46">
        <f>2*I158/(H158-J158)</f>
        <v>0.37512935494998279</v>
      </c>
      <c r="AB158" s="46">
        <f>5*M158/L158 +1 -6</f>
        <v>1.2490517776641168</v>
      </c>
      <c r="AC158" s="46">
        <f>SQRT(5)*LN(M158/L158)</f>
        <v>0.49862487740607542</v>
      </c>
      <c r="AD158" s="6">
        <f>100*(M158-L158)/(M158+L158)</f>
        <v>11.103618352474903</v>
      </c>
      <c r="AF158" s="18">
        <f>-(2*H158*I158-(H158-J158)*(H158+2*J158))/(2*H158*I158+(H158-J158)*(H158+2*J158))</f>
        <v>0.64370543762585875</v>
      </c>
      <c r="AG158" s="18">
        <f>(4*J158*I158)/(2*H158*I158+(H158-J158)*(H158+2*J158))</f>
        <v>0.13015379908511321</v>
      </c>
      <c r="AI158" s="21">
        <f>(H158+J158)/((H158-J158)*(H158+2*J158))</f>
        <v>6.8033606856216572E-3</v>
      </c>
      <c r="AJ158" s="21">
        <f>-J158/((H158-J158)*(H158+2*J158))</f>
        <v>-1.8203026465618561E-3</v>
      </c>
      <c r="AK158" s="21">
        <f>1/I158</f>
        <v>4.5977011494252873E-2</v>
      </c>
    </row>
    <row r="159" spans="1:37">
      <c r="A159" t="s">
        <v>117</v>
      </c>
      <c r="B159" t="s">
        <v>52</v>
      </c>
      <c r="C159" t="s">
        <v>442</v>
      </c>
      <c r="D159" t="s">
        <v>730</v>
      </c>
      <c r="E159" s="1">
        <v>7</v>
      </c>
      <c r="F159" s="1" t="s">
        <v>425</v>
      </c>
      <c r="G159" s="19">
        <v>3.181</v>
      </c>
      <c r="H159" s="28">
        <v>164.6</v>
      </c>
      <c r="I159" s="28">
        <v>33.799999999999997</v>
      </c>
      <c r="J159" s="28">
        <v>44.4</v>
      </c>
      <c r="K159" s="6">
        <f t="shared" si="236"/>
        <v>84.466666666666654</v>
      </c>
      <c r="L159" s="6">
        <f>(5*(H159-J159)*I159)/(4*I159 + 3*(H159-J159))</f>
        <v>40.971762807583708</v>
      </c>
      <c r="M159" s="6">
        <f t="shared" si="237"/>
        <v>44.319999999999993</v>
      </c>
      <c r="N159" s="6">
        <f>0.5*(M159+L159)</f>
        <v>42.645881403791847</v>
      </c>
      <c r="O159" s="6">
        <f>0.5*(H159-J159)+3/(5/(I159-0.5*(H159-J159))-4*(-3*(K159+(H159-J159))/(5*0.5*(H159-J159)*(3*K159+2*(H159-J159)))))</f>
        <v>42.815184359681382</v>
      </c>
      <c r="P159" s="6">
        <f>I159+2/(5/(0.5*(H159-J159)-I159)-6*(-(3*(K159+2*I159))/(5*I159*(3*K159+4*I159))))</f>
        <v>42.42838664130786</v>
      </c>
      <c r="Q159" s="6">
        <f t="shared" si="209"/>
        <v>42.621785500494624</v>
      </c>
      <c r="R159" s="6">
        <f>K159/N159</f>
        <v>1.9806523839171095</v>
      </c>
      <c r="S159" s="6">
        <f>(3*K159-2*N159)/(2*(3*K159+N159))</f>
        <v>0.28392260752840032</v>
      </c>
      <c r="T159" s="6">
        <f>9*N159*K159/(N159+3*K159)</f>
        <v>109.50802250460669</v>
      </c>
      <c r="U159" s="6">
        <f>SQRT((K159+4/3*N159)/G159)</f>
        <v>6.66548919929114</v>
      </c>
      <c r="V159" s="6">
        <f>SQRT(K159/G159)</f>
        <v>5.1530083163297</v>
      </c>
      <c r="W159" s="6">
        <f>SQRT(N159/G159)</f>
        <v>3.6614803929937754</v>
      </c>
      <c r="X159" s="4">
        <f>SQRT((K159/N159) +4/3)</f>
        <v>1.8204355844825828</v>
      </c>
      <c r="Y159" s="4">
        <f>J159/H159</f>
        <v>0.26974483596597815</v>
      </c>
      <c r="Z159" s="4">
        <f>I159/H159</f>
        <v>0.20534629404617252</v>
      </c>
      <c r="AA159" s="46">
        <f>2*I159/(H159-J159)</f>
        <v>0.5623960066555741</v>
      </c>
      <c r="AB159" s="46">
        <f>5*M159/L159 +1 -6</f>
        <v>0.40860301863757531</v>
      </c>
      <c r="AC159" s="46">
        <f>SQRT(5)*LN(M159/L159)</f>
        <v>0.17564968016707991</v>
      </c>
      <c r="AD159" s="6">
        <f>100*(M159-L159)/(M159+L159)</f>
        <v>3.9256278475212585</v>
      </c>
      <c r="AF159" s="18">
        <f>-(2*H159*I159-(H159-J159)*(H159+2*J159))/(2*H159*I159+(H159-J159)*(H159+2*J159))</f>
        <v>0.46486527560956131</v>
      </c>
      <c r="AG159" s="18">
        <f>(4*J159*I159)/(2*H159*I159+(H159-J159)*(H159+2*J159))</f>
        <v>0.14434982845039779</v>
      </c>
      <c r="AI159" s="21">
        <f>(H159+J159)/((H159-J159)*(H159+2*J159))</f>
        <v>6.8617550071112749E-3</v>
      </c>
      <c r="AJ159" s="21">
        <f>-J159/((H159-J159)*(H159+2*J159))</f>
        <v>-1.4577125469652659E-3</v>
      </c>
      <c r="AK159" s="21">
        <f>1/I159</f>
        <v>2.9585798816568049E-2</v>
      </c>
    </row>
    <row r="160" spans="1:37">
      <c r="A160" t="s">
        <v>147</v>
      </c>
      <c r="B160" t="s">
        <v>70</v>
      </c>
      <c r="C160" t="s">
        <v>442</v>
      </c>
      <c r="D160" t="s">
        <v>730</v>
      </c>
      <c r="E160" s="1">
        <v>7</v>
      </c>
      <c r="F160" s="1" t="s">
        <v>425</v>
      </c>
      <c r="G160" s="1">
        <v>4.2779999999999996</v>
      </c>
      <c r="H160" s="28">
        <v>124</v>
      </c>
      <c r="I160" s="28">
        <v>31.8</v>
      </c>
      <c r="J160" s="28">
        <v>44</v>
      </c>
      <c r="K160" s="6">
        <f t="shared" si="236"/>
        <v>70.666666666666671</v>
      </c>
      <c r="L160" s="6">
        <f>(5*(H160-J160)*I160)/(4*I160 + 3*(H160-J160))</f>
        <v>34.640522875816991</v>
      </c>
      <c r="M160" s="6">
        <f t="shared" si="237"/>
        <v>35.08</v>
      </c>
      <c r="N160" s="6">
        <f>0.5*(M160+L160)</f>
        <v>34.860261437908491</v>
      </c>
      <c r="O160" s="6">
        <f>0.5*(H160-J160)+3/(5/(I160-0.5*(H160-J160))-4*(-3*(K160+(H160-J160))/(5*0.5*(H160-J160)*(3*K160+2*(H160-J160)))))</f>
        <v>34.875780571059963</v>
      </c>
      <c r="P160" s="6">
        <f>I160+2/(5/(0.5*(H160-J160)-I160)-6*(-(3*(K160+2*I160))/(5*I160*(3*K160+4*I160))))</f>
        <v>34.855453027506812</v>
      </c>
      <c r="Q160" s="6">
        <f t="shared" si="209"/>
        <v>34.865616799283387</v>
      </c>
      <c r="R160" s="6">
        <f>K160/N160</f>
        <v>2.0271410411690378</v>
      </c>
      <c r="S160" s="6">
        <f>(3*K160-2*N160)/(2*(3*K160+N160))</f>
        <v>0.28817817070968682</v>
      </c>
      <c r="T160" s="6">
        <f>9*N160*K160/(N160+3*K160)</f>
        <v>89.812455619092802</v>
      </c>
      <c r="U160" s="6">
        <f>SQRT((K160+4/3*N160)/G160)</f>
        <v>5.2329335967228081</v>
      </c>
      <c r="V160" s="6">
        <f>SQRT(K160/G160)</f>
        <v>4.0643108160210257</v>
      </c>
      <c r="W160" s="6">
        <f>SQRT(N160/G160)</f>
        <v>2.8545978199850857</v>
      </c>
      <c r="X160" s="4">
        <f>SQRT((K160/N160) +4/3)</f>
        <v>1.8331596696693857</v>
      </c>
      <c r="Y160" s="4">
        <f>J160/H160</f>
        <v>0.35483870967741937</v>
      </c>
      <c r="Z160" s="4">
        <f>I160/H160</f>
        <v>0.25645161290322582</v>
      </c>
      <c r="AA160" s="46">
        <f>2*I160/(H160-J160)</f>
        <v>0.79500000000000004</v>
      </c>
      <c r="AB160" s="46">
        <f>5*M160/L160 +1 -6</f>
        <v>6.3433962264150878E-2</v>
      </c>
      <c r="AC160" s="46">
        <f>SQRT(5)*LN(M160/L160)</f>
        <v>2.8190085192089757E-2</v>
      </c>
      <c r="AD160" s="6">
        <f>100*(M160-L160)/(M160+L160)</f>
        <v>0.63034111916484581</v>
      </c>
      <c r="AF160" s="18">
        <f>-(2*H160*I160-(H160-J160)*(H160+2*J160))/(2*H160*I160+(H160-J160)*(H160+2*J160))</f>
        <v>0.36518771331058014</v>
      </c>
      <c r="AG160" s="18">
        <f>(4*J160*I160)/(2*H160*I160+(H160-J160)*(H160+2*J160))</f>
        <v>0.22525597269624573</v>
      </c>
      <c r="AI160" s="21">
        <f>(H160+J160)/((H160-J160)*(H160+2*J160))</f>
        <v>9.9056603773584901E-3</v>
      </c>
      <c r="AJ160" s="21">
        <f>-J160/((H160-J160)*(H160+2*J160))</f>
        <v>-2.5943396226415093E-3</v>
      </c>
      <c r="AK160" s="21">
        <f>1/I160</f>
        <v>3.1446540880503145E-2</v>
      </c>
    </row>
    <row r="161" spans="1:37">
      <c r="A161" t="s">
        <v>197</v>
      </c>
      <c r="B161" t="s">
        <v>74</v>
      </c>
      <c r="C161" t="s">
        <v>442</v>
      </c>
      <c r="D161" t="s">
        <v>730</v>
      </c>
      <c r="E161" s="1">
        <v>7</v>
      </c>
      <c r="F161" s="1">
        <v>3</v>
      </c>
      <c r="G161" s="19">
        <v>7.75</v>
      </c>
      <c r="H161" s="28">
        <v>95.6</v>
      </c>
      <c r="I161" s="28">
        <v>20.9</v>
      </c>
      <c r="J161" s="28">
        <v>46.3</v>
      </c>
      <c r="K161" s="6">
        <f t="shared" si="236"/>
        <v>62.733333333333327</v>
      </c>
      <c r="L161" s="6">
        <f>(5*(H161-J161)*I161)/(4*I161 + 3*(H161-J161))</f>
        <v>22.254211663066954</v>
      </c>
      <c r="M161" s="6">
        <f t="shared" si="237"/>
        <v>22.4</v>
      </c>
      <c r="N161" s="6">
        <f>0.5*(M161+L161)</f>
        <v>22.327105831533476</v>
      </c>
      <c r="O161" s="6">
        <f>0.5*(H161-J161)+3/(5/(I161-0.5*(H161-J161))-4*(-3*(K161+(H161-J161))/(5*0.5*(H161-J161)*(3*K161+2*(H161-J161)))))</f>
        <v>22.333934530777697</v>
      </c>
      <c r="P161" s="6">
        <f>I161+2/(5/(0.5*(H161-J161)-I161)-6*(-(3*(K161+2*I161))/(5*I161*(3*K161+4*I161))))</f>
        <v>22.32900051317656</v>
      </c>
      <c r="Q161" s="6">
        <f t="shared" si="209"/>
        <v>22.331467521977128</v>
      </c>
      <c r="R161" s="6">
        <f>K161/N161</f>
        <v>2.8097387008723942</v>
      </c>
      <c r="S161" s="6">
        <f>(3*K161-2*N161)/(2*(3*K161+N161))</f>
        <v>0.34091996792992596</v>
      </c>
      <c r="T161" s="6">
        <f>9*N161*K161/(N161+3*K161)</f>
        <v>59.877724071175862</v>
      </c>
      <c r="U161" s="6">
        <f>SQRT((K161+4/3*N161)/G161)</f>
        <v>3.4548293973168773</v>
      </c>
      <c r="V161" s="6">
        <f>SQRT(K161/G161)</f>
        <v>2.8451052099903049</v>
      </c>
      <c r="W161" s="6">
        <f>SQRT(N161/G161)</f>
        <v>1.6973263921497805</v>
      </c>
      <c r="X161" s="4">
        <f>SQRT((K161/N161) +4/3)</f>
        <v>2.0354537661675658</v>
      </c>
      <c r="Y161" s="4">
        <f>J161/H161</f>
        <v>0.48430962343096234</v>
      </c>
      <c r="Z161" s="4">
        <f>I161/H161</f>
        <v>0.21861924686192469</v>
      </c>
      <c r="AA161" s="46">
        <f>2*I161/(H161-J161)</f>
        <v>0.84787018255578095</v>
      </c>
      <c r="AB161" s="46">
        <f>5*M161/L161 +1 -6</f>
        <v>3.2755223851625992E-2</v>
      </c>
      <c r="AC161" s="46">
        <f>SQRT(5)*LN(M161/L161)</f>
        <v>1.4600808203232283E-2</v>
      </c>
      <c r="AD161" s="6">
        <f>100*(M161-L161)/(M161+L161)</f>
        <v>0.32648283667635469</v>
      </c>
      <c r="AF161" s="18">
        <f>-(2*H161*I161-(H161-J161)*(H161+2*J161))/(2*H161*I161+(H161-J161)*(H161+2*J161))</f>
        <v>0.39792411524791432</v>
      </c>
      <c r="AG161" s="18">
        <f>(4*J161*I161)/(2*H161*I161+(H161-J161)*(H161+2*J161))</f>
        <v>0.29159114502114603</v>
      </c>
      <c r="AI161" s="21">
        <f>(H161+J161)/((H161-J161)*(H161+2*J161))</f>
        <v>1.5293815866337008E-2</v>
      </c>
      <c r="AJ161" s="21">
        <f>-J161/((H161-J161)*(H161+2*J161))</f>
        <v>-4.9901597928922025E-3</v>
      </c>
      <c r="AK161" s="21">
        <f>1/I161</f>
        <v>4.784688995215311E-2</v>
      </c>
    </row>
    <row r="162" spans="1:37">
      <c r="H162" s="10"/>
      <c r="I162" s="10"/>
      <c r="J162" s="10"/>
    </row>
    <row r="163" spans="1:37">
      <c r="A163" t="s">
        <v>158</v>
      </c>
      <c r="B163" t="s">
        <v>14</v>
      </c>
      <c r="C163" t="s">
        <v>458</v>
      </c>
      <c r="D163" t="s">
        <v>733</v>
      </c>
      <c r="E163" s="1">
        <v>7</v>
      </c>
      <c r="F163" s="1" t="s">
        <v>426</v>
      </c>
      <c r="G163" s="1">
        <v>3.1509999999999998</v>
      </c>
      <c r="H163" s="28">
        <v>136</v>
      </c>
      <c r="I163" s="28">
        <v>49.4</v>
      </c>
      <c r="J163" s="28">
        <v>42</v>
      </c>
      <c r="K163" s="6">
        <f t="shared" si="236"/>
        <v>73.333333333333329</v>
      </c>
      <c r="L163" s="6">
        <f t="shared" ref="L163:L174" si="240">(5*(H163-J163)*I163)/(4*I163 + 3*(H163-J163))</f>
        <v>48.411175979983319</v>
      </c>
      <c r="M163" s="6">
        <f t="shared" si="237"/>
        <v>48.44</v>
      </c>
      <c r="N163" s="6">
        <f t="shared" ref="N163:N174" si="241">0.5*(M163+L163)</f>
        <v>48.425587989991655</v>
      </c>
      <c r="O163" s="6">
        <f t="shared" ref="O163:O174" si="242">0.5*(H163-J163)+3/(5/(I163-0.5*(H163-J163))-4*(-3*(K163+(H163-J163))/(5*0.5*(H163-J163)*(3*K163+2*(H163-J163)))))</f>
        <v>48.425668374983893</v>
      </c>
      <c r="P163" s="6">
        <f t="shared" ref="P163:P174" si="243">I163+2/(5/(0.5*(H163-J163)-I163)-6*(-(3*(K163+2*I163))/(5*I163*(3*K163+4*I163))))</f>
        <v>48.42595570362564</v>
      </c>
      <c r="Q163" s="6">
        <f t="shared" si="209"/>
        <v>48.425812039304766</v>
      </c>
      <c r="R163" s="6">
        <f t="shared" ref="R163:R174" si="244">K163/N163</f>
        <v>1.5143509119288232</v>
      </c>
      <c r="S163" s="6">
        <f t="shared" ref="S163:S174" si="245">(3*K163-2*N163)/(2*(3*K163+N163))</f>
        <v>0.22939099238297719</v>
      </c>
      <c r="T163" s="6">
        <f t="shared" ref="T163:T174" si="246">9*N163*K163/(N163+3*K163)</f>
        <v>119.06796335149004</v>
      </c>
      <c r="U163" s="6">
        <f t="shared" ref="U163:U174" si="247">SQRT((K163+4/3*N163)/G163)</f>
        <v>6.6154465674498297</v>
      </c>
      <c r="V163" s="6">
        <f t="shared" ref="V163:V174" si="248">SQRT(K163/G163)</f>
        <v>4.8242134089755035</v>
      </c>
      <c r="W163" s="6">
        <f t="shared" ref="W163:W174" si="249">SQRT(N163/G163)</f>
        <v>3.920245362676106</v>
      </c>
      <c r="X163" s="4">
        <f t="shared" ref="X163:X174" si="250">SQRT((K163/N163) +4/3)</f>
        <v>1.6875082948721041</v>
      </c>
      <c r="Y163" s="4">
        <f t="shared" ref="Y163:Y174" si="251">J163/H163</f>
        <v>0.30882352941176472</v>
      </c>
      <c r="Z163" s="4">
        <f t="shared" ref="Z163:Z174" si="252">I163/H163</f>
        <v>0.36323529411764705</v>
      </c>
      <c r="AA163" s="46">
        <f t="shared" ref="AA163:AA174" si="253">2*I163/(H163-J163)</f>
        <v>1.0510638297872341</v>
      </c>
      <c r="AB163" s="46">
        <f t="shared" ref="AB163:AB174" si="254">5*M163/L163 +1 -6</f>
        <v>2.9770006029803397E-3</v>
      </c>
      <c r="AC163" s="46">
        <f t="shared" ref="AC163:AC174" si="255">SQRT(5)*LN(M163/L163)</f>
        <v>1.3309589562101516E-3</v>
      </c>
      <c r="AD163" s="6">
        <f t="shared" ref="AD163:AD174" si="256">100*(M163-L163)/(M163+L163)</f>
        <v>2.976114613480323E-2</v>
      </c>
      <c r="AF163" s="18">
        <f t="shared" ref="AF163:AF174" si="257">-(2*H163*I163-(H163-J163)*(H163+2*J163))/(2*H163*I163+(H163-J163)*(H163+2*J163))</f>
        <v>0.21230596069971391</v>
      </c>
      <c r="AG163" s="18">
        <f t="shared" ref="AG163:AG174" si="258">(4*J163*I163)/(2*H163*I163+(H163-J163)*(H163+2*J163))</f>
        <v>0.24325845331332357</v>
      </c>
      <c r="AI163" s="21">
        <f t="shared" ref="AI163:AI174" si="259">(H163+J163)/((H163-J163)*(H163+2*J163))</f>
        <v>8.607350096711798E-3</v>
      </c>
      <c r="AJ163" s="21">
        <f t="shared" ref="AJ163:AJ174" si="260">-J163/((H163-J163)*(H163+2*J163))</f>
        <v>-2.0309477756286268E-3</v>
      </c>
      <c r="AK163" s="21">
        <f t="shared" ref="AK163:AK174" si="261">1/I163</f>
        <v>2.0242914979757085E-2</v>
      </c>
    </row>
    <row r="164" spans="1:37">
      <c r="A164" t="s">
        <v>188</v>
      </c>
      <c r="B164" t="s">
        <v>188</v>
      </c>
      <c r="C164" t="s">
        <v>458</v>
      </c>
      <c r="D164" t="s">
        <v>733</v>
      </c>
      <c r="E164" s="1">
        <v>7</v>
      </c>
      <c r="F164" s="1">
        <v>3</v>
      </c>
      <c r="G164" s="1">
        <v>3.3919999999999999</v>
      </c>
      <c r="H164" s="31">
        <v>112.81</v>
      </c>
      <c r="I164" s="28">
        <v>26.99</v>
      </c>
      <c r="J164" s="28">
        <v>37.61</v>
      </c>
      <c r="K164" s="6">
        <f t="shared" ref="K164" si="262">(H164+2*J164)/3</f>
        <v>62.676666666666669</v>
      </c>
      <c r="L164" s="6">
        <f t="shared" si="240"/>
        <v>30.424031658472238</v>
      </c>
      <c r="M164" s="6">
        <f t="shared" ref="M164" si="263">(H164-J164+3*I164)/5</f>
        <v>31.234000000000002</v>
      </c>
      <c r="N164" s="6">
        <f t="shared" si="241"/>
        <v>30.82901582923612</v>
      </c>
      <c r="O164" s="6">
        <f t="shared" si="242"/>
        <v>30.862200518474808</v>
      </c>
      <c r="P164" s="6">
        <f t="shared" si="243"/>
        <v>30.808084843792845</v>
      </c>
      <c r="Q164" s="6">
        <f t="shared" si="209"/>
        <v>30.835142681133824</v>
      </c>
      <c r="R164" s="6">
        <f t="shared" si="244"/>
        <v>2.033041437775267</v>
      </c>
      <c r="S164" s="6">
        <f t="shared" si="245"/>
        <v>0.28870633421866659</v>
      </c>
      <c r="T164" s="6">
        <f t="shared" si="246"/>
        <v>79.459095953728252</v>
      </c>
      <c r="U164" s="6">
        <f t="shared" si="247"/>
        <v>5.5313754810851572</v>
      </c>
      <c r="V164" s="6">
        <f t="shared" si="248"/>
        <v>4.2985801005103008</v>
      </c>
      <c r="W164" s="6">
        <f t="shared" si="249"/>
        <v>3.014754197971234</v>
      </c>
      <c r="X164" s="4">
        <f t="shared" si="250"/>
        <v>1.8347683153762495</v>
      </c>
      <c r="Y164" s="4">
        <f t="shared" si="251"/>
        <v>0.33339242974913569</v>
      </c>
      <c r="Z164" s="4">
        <f t="shared" si="252"/>
        <v>0.23925183937594183</v>
      </c>
      <c r="AA164" s="46">
        <f t="shared" si="253"/>
        <v>0.71781914893617016</v>
      </c>
      <c r="AB164" s="46">
        <f t="shared" si="254"/>
        <v>0.13311324919394973</v>
      </c>
      <c r="AC164" s="46">
        <f t="shared" si="255"/>
        <v>5.8751420191637219E-2</v>
      </c>
      <c r="AD164" s="6">
        <f t="shared" si="256"/>
        <v>1.3136461215859598</v>
      </c>
      <c r="AF164" s="18">
        <f t="shared" si="257"/>
        <v>0.39795526100164669</v>
      </c>
      <c r="AG164" s="18">
        <f t="shared" si="258"/>
        <v>0.20071715835234522</v>
      </c>
      <c r="AI164" s="21">
        <f t="shared" si="259"/>
        <v>1.0638014984028128E-2</v>
      </c>
      <c r="AJ164" s="21">
        <f t="shared" si="260"/>
        <v>-2.6598573563974062E-3</v>
      </c>
      <c r="AK164" s="21">
        <f t="shared" si="261"/>
        <v>3.7050759540570584E-2</v>
      </c>
    </row>
    <row r="165" spans="1:37">
      <c r="A165" t="s">
        <v>15</v>
      </c>
      <c r="B165" t="s">
        <v>15</v>
      </c>
      <c r="C165" t="s">
        <v>458</v>
      </c>
      <c r="D165" t="s">
        <v>733</v>
      </c>
      <c r="E165" s="1">
        <v>7</v>
      </c>
      <c r="F165" s="1">
        <v>3</v>
      </c>
      <c r="G165" s="19">
        <v>3.98</v>
      </c>
      <c r="H165" s="32">
        <v>158.19999999999999</v>
      </c>
      <c r="I165" s="28">
        <v>40.299999999999997</v>
      </c>
      <c r="J165" s="28">
        <v>48.5</v>
      </c>
      <c r="K165" s="6">
        <f t="shared" si="236"/>
        <v>85.066666666666663</v>
      </c>
      <c r="L165" s="6">
        <f t="shared" si="240"/>
        <v>45.083724250458907</v>
      </c>
      <c r="M165" s="6">
        <f t="shared" si="237"/>
        <v>46.11999999999999</v>
      </c>
      <c r="N165" s="6">
        <f t="shared" si="241"/>
        <v>45.601862125229445</v>
      </c>
      <c r="O165" s="6">
        <f t="shared" si="242"/>
        <v>45.638677125219111</v>
      </c>
      <c r="P165" s="6">
        <f t="shared" si="243"/>
        <v>45.574498408009653</v>
      </c>
      <c r="Q165" s="6">
        <f t="shared" si="209"/>
        <v>45.606587766614382</v>
      </c>
      <c r="R165" s="6">
        <f t="shared" si="244"/>
        <v>1.8654208995470631</v>
      </c>
      <c r="S165" s="6">
        <f t="shared" si="245"/>
        <v>0.27259850486109422</v>
      </c>
      <c r="T165" s="6">
        <f t="shared" si="246"/>
        <v>116.06572311889749</v>
      </c>
      <c r="U165" s="6">
        <f t="shared" si="247"/>
        <v>6.0539689523034186</v>
      </c>
      <c r="V165" s="6">
        <f t="shared" si="248"/>
        <v>4.623151991699868</v>
      </c>
      <c r="W165" s="6">
        <f t="shared" si="249"/>
        <v>3.3849304723762743</v>
      </c>
      <c r="X165" s="4">
        <f t="shared" si="250"/>
        <v>1.7885061456087861</v>
      </c>
      <c r="Y165" s="4">
        <f t="shared" si="251"/>
        <v>0.30657395701643492</v>
      </c>
      <c r="Z165" s="4">
        <f t="shared" si="252"/>
        <v>0.25474083438685208</v>
      </c>
      <c r="AA165" s="46">
        <f t="shared" si="253"/>
        <v>0.7347310847766636</v>
      </c>
      <c r="AB165" s="46">
        <f t="shared" si="254"/>
        <v>0.11492792207938951</v>
      </c>
      <c r="AC165" s="46">
        <f t="shared" si="255"/>
        <v>5.0815528907876245E-2</v>
      </c>
      <c r="AD165" s="6">
        <f t="shared" si="256"/>
        <v>1.1362208704277439</v>
      </c>
      <c r="AF165" s="18">
        <f t="shared" si="257"/>
        <v>0.37413206971125762</v>
      </c>
      <c r="AG165" s="18">
        <f t="shared" si="258"/>
        <v>0.191874807958306</v>
      </c>
      <c r="AI165" s="21">
        <f t="shared" si="259"/>
        <v>7.383345287661134E-3</v>
      </c>
      <c r="AJ165" s="21">
        <f t="shared" si="260"/>
        <v>-1.7324249949277456E-3</v>
      </c>
      <c r="AK165" s="21">
        <f t="shared" si="261"/>
        <v>2.4813895781637719E-2</v>
      </c>
    </row>
    <row r="166" spans="1:37">
      <c r="A166" t="s">
        <v>17</v>
      </c>
      <c r="B166" t="s">
        <v>17</v>
      </c>
      <c r="C166" t="s">
        <v>458</v>
      </c>
      <c r="D166" t="s">
        <v>733</v>
      </c>
      <c r="E166" s="1">
        <v>7</v>
      </c>
      <c r="F166" s="1">
        <v>3</v>
      </c>
      <c r="G166" s="17">
        <v>4.0179999999999998</v>
      </c>
      <c r="H166" s="28">
        <v>134.5</v>
      </c>
      <c r="I166" s="28">
        <v>38.200000000000003</v>
      </c>
      <c r="J166" s="30">
        <v>53</v>
      </c>
      <c r="K166" s="6">
        <f t="shared" si="236"/>
        <v>80.166666666666671</v>
      </c>
      <c r="L166" s="6">
        <f t="shared" si="240"/>
        <v>39.18071985904858</v>
      </c>
      <c r="M166" s="6">
        <f t="shared" si="237"/>
        <v>39.220000000000006</v>
      </c>
      <c r="N166" s="6">
        <f t="shared" si="241"/>
        <v>39.200359929524296</v>
      </c>
      <c r="O166" s="6">
        <f t="shared" si="242"/>
        <v>39.201362809942538</v>
      </c>
      <c r="P166" s="6">
        <f t="shared" si="243"/>
        <v>39.200850653825512</v>
      </c>
      <c r="Q166" s="6">
        <f t="shared" si="209"/>
        <v>39.201106731884025</v>
      </c>
      <c r="R166" s="6">
        <f t="shared" si="244"/>
        <v>2.0450492498230362</v>
      </c>
      <c r="S166" s="6">
        <f t="shared" si="245"/>
        <v>0.28977309893665371</v>
      </c>
      <c r="T166" s="6">
        <f t="shared" si="246"/>
        <v>101.11913941146956</v>
      </c>
      <c r="U166" s="6">
        <f t="shared" si="247"/>
        <v>5.741091595910536</v>
      </c>
      <c r="V166" s="6">
        <f t="shared" si="248"/>
        <v>4.4667530928294337</v>
      </c>
      <c r="W166" s="6">
        <f t="shared" si="249"/>
        <v>3.1234895774197726</v>
      </c>
      <c r="X166" s="4">
        <f t="shared" si="250"/>
        <v>1.8380376990574403</v>
      </c>
      <c r="Y166" s="4">
        <f t="shared" si="251"/>
        <v>0.39405204460966542</v>
      </c>
      <c r="Z166" s="4">
        <f t="shared" si="252"/>
        <v>0.28401486988847585</v>
      </c>
      <c r="AA166" s="46">
        <f t="shared" si="253"/>
        <v>0.93742331288343561</v>
      </c>
      <c r="AB166" s="46">
        <f t="shared" si="254"/>
        <v>5.0126875020080064E-3</v>
      </c>
      <c r="AC166" s="46">
        <f t="shared" si="255"/>
        <v>2.2406190361600087E-3</v>
      </c>
      <c r="AD166" s="6">
        <f t="shared" si="256"/>
        <v>5.0101760573175128E-2</v>
      </c>
      <c r="AF166" s="18">
        <f t="shared" si="257"/>
        <v>0.3121160241058622</v>
      </c>
      <c r="AG166" s="18">
        <f t="shared" si="258"/>
        <v>0.27106208715531077</v>
      </c>
      <c r="AI166" s="21">
        <f t="shared" si="259"/>
        <v>9.5659604862058847E-3</v>
      </c>
      <c r="AJ166" s="21">
        <f t="shared" si="260"/>
        <v>-2.7039781641008637E-3</v>
      </c>
      <c r="AK166" s="21">
        <f t="shared" si="261"/>
        <v>2.6178010471204185E-2</v>
      </c>
    </row>
    <row r="167" spans="1:37">
      <c r="A167" t="s">
        <v>18</v>
      </c>
      <c r="B167" t="s">
        <v>18</v>
      </c>
      <c r="C167" t="s">
        <v>458</v>
      </c>
      <c r="D167" t="s">
        <v>733</v>
      </c>
      <c r="E167" s="1">
        <v>7</v>
      </c>
      <c r="F167" s="1">
        <v>3</v>
      </c>
      <c r="G167" s="19">
        <v>4.97</v>
      </c>
      <c r="H167" s="28">
        <v>109.6</v>
      </c>
      <c r="I167" s="28">
        <v>20.399999999999999</v>
      </c>
      <c r="J167" s="28">
        <v>37.299999999999997</v>
      </c>
      <c r="K167" s="6">
        <f t="shared" si="236"/>
        <v>61.4</v>
      </c>
      <c r="L167" s="6">
        <f t="shared" si="240"/>
        <v>24.705527638190954</v>
      </c>
      <c r="M167" s="6">
        <f t="shared" si="237"/>
        <v>26.7</v>
      </c>
      <c r="N167" s="6">
        <f t="shared" si="241"/>
        <v>25.702763819095477</v>
      </c>
      <c r="O167" s="6">
        <f t="shared" si="242"/>
        <v>25.821702091739958</v>
      </c>
      <c r="P167" s="6">
        <f t="shared" si="243"/>
        <v>25.590582726611345</v>
      </c>
      <c r="Q167" s="6">
        <f t="shared" si="209"/>
        <v>25.706142409175651</v>
      </c>
      <c r="R167" s="6">
        <f t="shared" si="244"/>
        <v>2.3888481578149898</v>
      </c>
      <c r="S167" s="6">
        <f t="shared" si="245"/>
        <v>0.31632378236872061</v>
      </c>
      <c r="T167" s="6">
        <f t="shared" si="246"/>
        <v>67.666318575363334</v>
      </c>
      <c r="U167" s="6">
        <f t="shared" si="247"/>
        <v>4.3874329349072276</v>
      </c>
      <c r="V167" s="6">
        <f t="shared" si="248"/>
        <v>3.5148434884772533</v>
      </c>
      <c r="W167" s="6">
        <f t="shared" si="249"/>
        <v>2.2741113115595892</v>
      </c>
      <c r="X167" s="4">
        <f t="shared" si="250"/>
        <v>1.9292955945495556</v>
      </c>
      <c r="Y167" s="4">
        <f t="shared" si="251"/>
        <v>0.34032846715328469</v>
      </c>
      <c r="Z167" s="4">
        <f t="shared" si="252"/>
        <v>0.18613138686131386</v>
      </c>
      <c r="AA167" s="46">
        <f t="shared" si="253"/>
        <v>0.56431535269709543</v>
      </c>
      <c r="AB167" s="46">
        <f t="shared" si="254"/>
        <v>0.40364901147180898</v>
      </c>
      <c r="AC167" s="46">
        <f t="shared" si="255"/>
        <v>0.17360061628510529</v>
      </c>
      <c r="AD167" s="6">
        <f t="shared" si="256"/>
        <v>3.8798791753423849</v>
      </c>
      <c r="AF167" s="18">
        <f t="shared" si="257"/>
        <v>0.49726296759744887</v>
      </c>
      <c r="AG167" s="18">
        <f t="shared" si="258"/>
        <v>0.17109572361875144</v>
      </c>
      <c r="AI167" s="21">
        <f t="shared" si="259"/>
        <v>1.1030466313151108E-2</v>
      </c>
      <c r="AJ167" s="21">
        <f t="shared" si="260"/>
        <v>-2.8007923313855439E-3</v>
      </c>
      <c r="AK167" s="21">
        <f t="shared" si="261"/>
        <v>4.9019607843137261E-2</v>
      </c>
    </row>
    <row r="168" spans="1:37">
      <c r="A168" t="s">
        <v>19</v>
      </c>
      <c r="B168" t="s">
        <v>19</v>
      </c>
      <c r="C168" t="s">
        <v>458</v>
      </c>
      <c r="D168" t="s">
        <v>733</v>
      </c>
      <c r="E168" s="1">
        <v>7</v>
      </c>
      <c r="F168" s="1">
        <v>3</v>
      </c>
      <c r="G168" s="19">
        <v>3.43</v>
      </c>
      <c r="H168" s="28">
        <v>102</v>
      </c>
      <c r="I168" s="28">
        <v>21.5</v>
      </c>
      <c r="J168" s="28">
        <v>24.5</v>
      </c>
      <c r="K168" s="6">
        <f t="shared" si="236"/>
        <v>50.333333333333336</v>
      </c>
      <c r="L168" s="6">
        <f t="shared" si="240"/>
        <v>26.157770800627944</v>
      </c>
      <c r="M168" s="6">
        <f t="shared" si="237"/>
        <v>28.4</v>
      </c>
      <c r="N168" s="6">
        <f t="shared" si="241"/>
        <v>27.278885400313971</v>
      </c>
      <c r="O168" s="6">
        <f t="shared" si="242"/>
        <v>27.385552326873501</v>
      </c>
      <c r="P168" s="6">
        <f t="shared" si="243"/>
        <v>27.12120485394983</v>
      </c>
      <c r="Q168" s="6">
        <f t="shared" si="209"/>
        <v>27.253378590411664</v>
      </c>
      <c r="R168" s="6">
        <f t="shared" si="244"/>
        <v>1.8451389268549079</v>
      </c>
      <c r="S168" s="6">
        <f t="shared" si="245"/>
        <v>0.27048135560982761</v>
      </c>
      <c r="T168" s="6">
        <f t="shared" si="246"/>
        <v>69.31463060583205</v>
      </c>
      <c r="U168" s="6">
        <f t="shared" si="247"/>
        <v>5.0277707077514586</v>
      </c>
      <c r="V168" s="6">
        <f t="shared" si="248"/>
        <v>3.8307233266125404</v>
      </c>
      <c r="W168" s="6">
        <f t="shared" si="249"/>
        <v>2.8201113122539359</v>
      </c>
      <c r="X168" s="4">
        <f t="shared" si="250"/>
        <v>1.7828270415798166</v>
      </c>
      <c r="Y168" s="4">
        <f t="shared" si="251"/>
        <v>0.24019607843137256</v>
      </c>
      <c r="Z168" s="4">
        <f t="shared" si="252"/>
        <v>0.2107843137254902</v>
      </c>
      <c r="AA168" s="46">
        <f t="shared" si="253"/>
        <v>0.55483870967741933</v>
      </c>
      <c r="AB168" s="46">
        <f t="shared" si="254"/>
        <v>0.42859714928732195</v>
      </c>
      <c r="AC168" s="46">
        <f t="shared" si="255"/>
        <v>0.18390057252266018</v>
      </c>
      <c r="AD168" s="6">
        <f t="shared" si="256"/>
        <v>4.1098255417471119</v>
      </c>
      <c r="AF168" s="18">
        <f t="shared" si="257"/>
        <v>0.45476582652204989</v>
      </c>
      <c r="AG168" s="18">
        <f t="shared" si="258"/>
        <v>0.13096311029617427</v>
      </c>
      <c r="AI168" s="21">
        <f t="shared" si="259"/>
        <v>1.0809656056398206E-2</v>
      </c>
      <c r="AJ168" s="21">
        <f t="shared" si="260"/>
        <v>-2.0935697500534074E-3</v>
      </c>
      <c r="AK168" s="21">
        <f t="shared" si="261"/>
        <v>4.6511627906976744E-2</v>
      </c>
    </row>
    <row r="169" spans="1:37">
      <c r="A169" t="s">
        <v>20</v>
      </c>
      <c r="B169" t="s">
        <v>20</v>
      </c>
      <c r="C169" t="s">
        <v>458</v>
      </c>
      <c r="D169" t="s">
        <v>733</v>
      </c>
      <c r="E169" s="1">
        <v>7</v>
      </c>
      <c r="F169" s="1">
        <v>3</v>
      </c>
      <c r="G169" s="19">
        <v>4.76</v>
      </c>
      <c r="H169" s="28">
        <v>129.6</v>
      </c>
      <c r="I169" s="28">
        <v>41.5</v>
      </c>
      <c r="J169" s="28">
        <v>55.4</v>
      </c>
      <c r="K169" s="6">
        <f t="shared" si="236"/>
        <v>80.133333333333326</v>
      </c>
      <c r="L169" s="6">
        <f t="shared" si="240"/>
        <v>39.620432321152855</v>
      </c>
      <c r="M169" s="6">
        <f t="shared" si="237"/>
        <v>39.739999999999995</v>
      </c>
      <c r="N169" s="6">
        <f t="shared" si="241"/>
        <v>39.680216160576421</v>
      </c>
      <c r="O169" s="6">
        <f t="shared" si="242"/>
        <v>39.681661825226541</v>
      </c>
      <c r="P169" s="6">
        <f t="shared" si="243"/>
        <v>39.684364135589796</v>
      </c>
      <c r="Q169" s="6">
        <f t="shared" si="209"/>
        <v>39.683012980408165</v>
      </c>
      <c r="R169" s="6">
        <f t="shared" si="244"/>
        <v>2.019478246011885</v>
      </c>
      <c r="S169" s="6">
        <f t="shared" si="245"/>
        <v>0.28748829511492424</v>
      </c>
      <c r="T169" s="6">
        <f t="shared" si="246"/>
        <v>102.1756277087444</v>
      </c>
      <c r="U169" s="6">
        <f t="shared" si="247"/>
        <v>5.2867419438737349</v>
      </c>
      <c r="V169" s="6">
        <f t="shared" si="248"/>
        <v>4.1030152197569807</v>
      </c>
      <c r="W169" s="6">
        <f t="shared" si="249"/>
        <v>2.8872443377149977</v>
      </c>
      <c r="X169" s="4">
        <f t="shared" si="250"/>
        <v>1.8310684256316634</v>
      </c>
      <c r="Y169" s="4">
        <f t="shared" si="251"/>
        <v>0.42746913580246915</v>
      </c>
      <c r="Z169" s="4">
        <f t="shared" si="252"/>
        <v>0.32021604938271608</v>
      </c>
      <c r="AA169" s="46">
        <f t="shared" si="253"/>
        <v>1.1185983827493262</v>
      </c>
      <c r="AB169" s="46">
        <f t="shared" si="254"/>
        <v>1.508914363654057E-2</v>
      </c>
      <c r="AC169" s="46">
        <f t="shared" si="255"/>
        <v>6.7379083579829045E-3</v>
      </c>
      <c r="AD169" s="6">
        <f t="shared" si="256"/>
        <v>0.15066409714513426</v>
      </c>
      <c r="AF169" s="18">
        <f t="shared" si="257"/>
        <v>0.24763101130008303</v>
      </c>
      <c r="AG169" s="18">
        <f t="shared" si="258"/>
        <v>0.32161452140413116</v>
      </c>
      <c r="AI169" s="21">
        <f t="shared" si="259"/>
        <v>1.0371303891537467E-2</v>
      </c>
      <c r="AJ169" s="21">
        <f t="shared" si="260"/>
        <v>-3.1057850572495981E-3</v>
      </c>
      <c r="AK169" s="21">
        <f t="shared" si="261"/>
        <v>2.4096385542168676E-2</v>
      </c>
    </row>
    <row r="170" spans="1:37">
      <c r="A170" t="s">
        <v>21</v>
      </c>
      <c r="B170" t="s">
        <v>21</v>
      </c>
      <c r="C170" t="s">
        <v>458</v>
      </c>
      <c r="D170" t="s">
        <v>733</v>
      </c>
      <c r="E170" s="1">
        <v>7</v>
      </c>
      <c r="F170" s="1">
        <v>3</v>
      </c>
      <c r="G170" s="19">
        <v>4.2699999999999996</v>
      </c>
      <c r="H170" s="28">
        <v>116.5</v>
      </c>
      <c r="I170" s="28">
        <v>32</v>
      </c>
      <c r="J170" s="28">
        <v>42</v>
      </c>
      <c r="K170" s="6">
        <f t="shared" si="236"/>
        <v>66.833333333333329</v>
      </c>
      <c r="L170" s="6">
        <f t="shared" si="240"/>
        <v>33.911806543385488</v>
      </c>
      <c r="M170" s="6">
        <f t="shared" si="237"/>
        <v>34.1</v>
      </c>
      <c r="N170" s="6">
        <f t="shared" si="241"/>
        <v>34.005903271692745</v>
      </c>
      <c r="O170" s="6">
        <f t="shared" si="242"/>
        <v>34.011400991019698</v>
      </c>
      <c r="P170" s="6">
        <f t="shared" si="243"/>
        <v>34.00564209493438</v>
      </c>
      <c r="Q170" s="6">
        <f t="shared" si="209"/>
        <v>34.008521542977036</v>
      </c>
      <c r="R170" s="6">
        <f t="shared" si="244"/>
        <v>1.9653450402232617</v>
      </c>
      <c r="S170" s="6">
        <f t="shared" si="245"/>
        <v>0.28248370639761028</v>
      </c>
      <c r="T170" s="6">
        <f t="shared" si="246"/>
        <v>87.224033734558276</v>
      </c>
      <c r="U170" s="6">
        <f t="shared" si="247"/>
        <v>5.1254642263181447</v>
      </c>
      <c r="V170" s="6">
        <f t="shared" si="248"/>
        <v>3.9562399452375892</v>
      </c>
      <c r="W170" s="6">
        <f t="shared" si="249"/>
        <v>2.8220403564141585</v>
      </c>
      <c r="X170" s="4">
        <f t="shared" si="250"/>
        <v>1.8162264103235024</v>
      </c>
      <c r="Y170" s="4">
        <f t="shared" si="251"/>
        <v>0.36051502145922748</v>
      </c>
      <c r="Z170" s="4">
        <f t="shared" si="252"/>
        <v>0.27467811158798283</v>
      </c>
      <c r="AA170" s="46">
        <f t="shared" si="253"/>
        <v>0.85906040268456374</v>
      </c>
      <c r="AB170" s="46">
        <f t="shared" si="254"/>
        <v>2.7747483221476799E-2</v>
      </c>
      <c r="AC170" s="46">
        <f t="shared" si="255"/>
        <v>1.2374746601035876E-2</v>
      </c>
      <c r="AD170" s="6">
        <f t="shared" si="256"/>
        <v>0.27670703982030337</v>
      </c>
      <c r="AF170" s="18">
        <f t="shared" si="257"/>
        <v>0.334085047949717</v>
      </c>
      <c r="AG170" s="18">
        <f t="shared" si="258"/>
        <v>0.24007234322842821</v>
      </c>
      <c r="AI170" s="21">
        <f t="shared" si="259"/>
        <v>1.061105625198748E-2</v>
      </c>
      <c r="AJ170" s="21">
        <f t="shared" si="260"/>
        <v>-2.8117625399588279E-3</v>
      </c>
      <c r="AK170" s="21">
        <f t="shared" si="261"/>
        <v>3.125E-2</v>
      </c>
    </row>
    <row r="171" spans="1:37">
      <c r="A171" t="s">
        <v>23</v>
      </c>
      <c r="B171" t="s">
        <v>23</v>
      </c>
      <c r="C171" t="s">
        <v>458</v>
      </c>
      <c r="D171" t="s">
        <v>733</v>
      </c>
      <c r="E171" s="1">
        <v>7</v>
      </c>
      <c r="F171" s="1">
        <v>3</v>
      </c>
      <c r="G171" s="19">
        <v>7.3010000000000002</v>
      </c>
      <c r="H171" s="28">
        <v>102.8</v>
      </c>
      <c r="I171" s="28">
        <v>17.7</v>
      </c>
      <c r="J171" s="28">
        <v>38.5</v>
      </c>
      <c r="K171" s="6">
        <f t="shared" si="236"/>
        <v>59.933333333333337</v>
      </c>
      <c r="L171" s="6">
        <f t="shared" si="240"/>
        <v>21.579635949943118</v>
      </c>
      <c r="M171" s="6">
        <f t="shared" si="237"/>
        <v>23.479999999999997</v>
      </c>
      <c r="N171" s="6">
        <f t="shared" si="241"/>
        <v>22.529817974971557</v>
      </c>
      <c r="O171" s="6">
        <f t="shared" si="242"/>
        <v>22.654806714347139</v>
      </c>
      <c r="P171" s="6">
        <f t="shared" si="243"/>
        <v>22.423728191488184</v>
      </c>
      <c r="Q171" s="6">
        <f t="shared" si="209"/>
        <v>22.539267452917663</v>
      </c>
      <c r="R171" s="6">
        <f t="shared" si="244"/>
        <v>2.6601783201228462</v>
      </c>
      <c r="S171" s="6">
        <f t="shared" si="245"/>
        <v>0.33297208834222453</v>
      </c>
      <c r="T171" s="6">
        <f t="shared" si="246"/>
        <v>60.063237032136051</v>
      </c>
      <c r="U171" s="6">
        <f t="shared" si="247"/>
        <v>3.5104690245997539</v>
      </c>
      <c r="V171" s="6">
        <f t="shared" si="248"/>
        <v>2.8651214899814561</v>
      </c>
      <c r="W171" s="6">
        <f t="shared" si="249"/>
        <v>1.7566598177338124</v>
      </c>
      <c r="X171" s="4">
        <f t="shared" si="250"/>
        <v>1.9983772550387426</v>
      </c>
      <c r="Y171" s="4">
        <f t="shared" si="251"/>
        <v>0.3745136186770428</v>
      </c>
      <c r="Z171" s="4">
        <f t="shared" si="252"/>
        <v>0.17217898832684825</v>
      </c>
      <c r="AA171" s="46">
        <f t="shared" si="253"/>
        <v>0.55054432348367033</v>
      </c>
      <c r="AB171" s="46">
        <f t="shared" si="254"/>
        <v>0.44031420512955588</v>
      </c>
      <c r="AC171" s="46">
        <f t="shared" si="255"/>
        <v>0.18872168894446537</v>
      </c>
      <c r="AD171" s="6">
        <f t="shared" si="256"/>
        <v>4.2174420853466268</v>
      </c>
      <c r="AF171" s="18">
        <f t="shared" si="257"/>
        <v>0.52117661145269889</v>
      </c>
      <c r="AG171" s="18">
        <f t="shared" si="258"/>
        <v>0.17932587995205346</v>
      </c>
      <c r="AI171" s="21">
        <f t="shared" si="259"/>
        <v>1.2221978109425196E-2</v>
      </c>
      <c r="AJ171" s="21">
        <f t="shared" si="260"/>
        <v>-3.3301214240118193E-3</v>
      </c>
      <c r="AK171" s="21">
        <f t="shared" si="261"/>
        <v>5.6497175141242938E-2</v>
      </c>
    </row>
    <row r="172" spans="1:37">
      <c r="A172" t="s">
        <v>193</v>
      </c>
      <c r="B172" t="s">
        <v>193</v>
      </c>
      <c r="C172" t="s">
        <v>458</v>
      </c>
      <c r="D172" t="s">
        <v>733</v>
      </c>
      <c r="E172" s="1">
        <v>7</v>
      </c>
      <c r="F172" s="1">
        <v>3</v>
      </c>
      <c r="G172" s="19">
        <v>6.84</v>
      </c>
      <c r="H172" s="28">
        <v>44.8</v>
      </c>
      <c r="I172" s="28">
        <v>16.100000000000001</v>
      </c>
      <c r="J172" s="28">
        <v>28.3</v>
      </c>
      <c r="K172" s="6">
        <f t="shared" si="236"/>
        <v>33.800000000000004</v>
      </c>
      <c r="L172" s="6">
        <f t="shared" si="240"/>
        <v>11.661545215100967</v>
      </c>
      <c r="M172" s="6">
        <f t="shared" si="237"/>
        <v>12.959999999999999</v>
      </c>
      <c r="N172" s="6">
        <f t="shared" si="241"/>
        <v>12.310772607550483</v>
      </c>
      <c r="O172" s="6">
        <f t="shared" si="242"/>
        <v>12.272433734895216</v>
      </c>
      <c r="P172" s="6">
        <f t="shared" si="243"/>
        <v>12.449920308245963</v>
      </c>
      <c r="Q172" s="6">
        <f t="shared" si="209"/>
        <v>12.36117702157059</v>
      </c>
      <c r="R172" s="6">
        <f t="shared" si="244"/>
        <v>2.7455628560038288</v>
      </c>
      <c r="S172" s="6">
        <f t="shared" si="245"/>
        <v>0.33760413821953439</v>
      </c>
      <c r="T172" s="6">
        <f t="shared" si="246"/>
        <v>32.933880769078428</v>
      </c>
      <c r="U172" s="6">
        <f t="shared" si="247"/>
        <v>2.7094798781406051</v>
      </c>
      <c r="V172" s="6">
        <f t="shared" si="248"/>
        <v>2.2229530961845008</v>
      </c>
      <c r="W172" s="6">
        <f t="shared" si="249"/>
        <v>1.3415739102484914</v>
      </c>
      <c r="X172" s="4">
        <f t="shared" si="250"/>
        <v>2.0196277353356886</v>
      </c>
      <c r="Y172" s="4">
        <f t="shared" si="251"/>
        <v>0.6316964285714286</v>
      </c>
      <c r="Z172" s="4">
        <f t="shared" si="252"/>
        <v>0.35937500000000006</v>
      </c>
      <c r="AA172" s="46">
        <f t="shared" si="253"/>
        <v>1.9515151515151521</v>
      </c>
      <c r="AB172" s="46">
        <f t="shared" si="254"/>
        <v>0.55672501411631803</v>
      </c>
      <c r="AC172" s="46">
        <f t="shared" si="255"/>
        <v>0.23606392361169212</v>
      </c>
      <c r="AD172" s="6">
        <f t="shared" si="256"/>
        <v>5.2736527035787342</v>
      </c>
      <c r="AF172" s="18">
        <f t="shared" si="257"/>
        <v>7.3993953127106216E-2</v>
      </c>
      <c r="AG172" s="18">
        <f t="shared" si="258"/>
        <v>0.58495471264515397</v>
      </c>
      <c r="AI172" s="21">
        <f t="shared" si="259"/>
        <v>4.369135138365908E-2</v>
      </c>
      <c r="AJ172" s="21">
        <f t="shared" si="260"/>
        <v>-1.6914709222401535E-2</v>
      </c>
      <c r="AK172" s="21">
        <f t="shared" si="261"/>
        <v>6.2111801242236017E-2</v>
      </c>
    </row>
    <row r="173" spans="1:37">
      <c r="A173" t="s">
        <v>27</v>
      </c>
      <c r="B173" t="s">
        <v>27</v>
      </c>
      <c r="C173" t="s">
        <v>458</v>
      </c>
      <c r="D173" t="s">
        <v>733</v>
      </c>
      <c r="E173" s="1">
        <v>7</v>
      </c>
      <c r="F173" s="1">
        <v>3</v>
      </c>
      <c r="G173" s="19">
        <v>5.62</v>
      </c>
      <c r="H173" s="28">
        <v>107.8</v>
      </c>
      <c r="I173" s="30">
        <v>25</v>
      </c>
      <c r="J173" s="28">
        <v>40.5</v>
      </c>
      <c r="K173" s="6">
        <f t="shared" si="236"/>
        <v>62.933333333333337</v>
      </c>
      <c r="L173" s="6">
        <f t="shared" si="240"/>
        <v>27.865187148062276</v>
      </c>
      <c r="M173" s="6">
        <f t="shared" si="237"/>
        <v>28.46</v>
      </c>
      <c r="N173" s="6">
        <f t="shared" si="241"/>
        <v>28.162593574031138</v>
      </c>
      <c r="O173" s="6">
        <f t="shared" si="242"/>
        <v>28.188633824836913</v>
      </c>
      <c r="P173" s="6">
        <f t="shared" si="243"/>
        <v>28.152858801318956</v>
      </c>
      <c r="Q173" s="6">
        <f t="shared" si="209"/>
        <v>28.170746313077935</v>
      </c>
      <c r="R173" s="6">
        <f t="shared" si="244"/>
        <v>2.2346426712404948</v>
      </c>
      <c r="S173" s="6">
        <f t="shared" si="245"/>
        <v>0.30529413082153073</v>
      </c>
      <c r="T173" s="6">
        <f t="shared" si="246"/>
        <v>73.520936201789993</v>
      </c>
      <c r="U173" s="6">
        <f t="shared" si="247"/>
        <v>4.2284298360944454</v>
      </c>
      <c r="V173" s="6">
        <f t="shared" si="248"/>
        <v>3.3463565286154666</v>
      </c>
      <c r="W173" s="6">
        <f t="shared" si="249"/>
        <v>2.2385570456489954</v>
      </c>
      <c r="X173" s="4">
        <f t="shared" si="250"/>
        <v>1.8889086808455904</v>
      </c>
      <c r="Y173" s="4">
        <f t="shared" si="251"/>
        <v>0.37569573283858998</v>
      </c>
      <c r="Z173" s="4">
        <f t="shared" si="252"/>
        <v>0.2319109461966605</v>
      </c>
      <c r="AA173" s="46">
        <f t="shared" si="253"/>
        <v>0.74294205052005946</v>
      </c>
      <c r="AB173" s="46">
        <f t="shared" si="254"/>
        <v>0.1067304606240711</v>
      </c>
      <c r="AC173" s="46">
        <f t="shared" si="255"/>
        <v>4.7229010106241275E-2</v>
      </c>
      <c r="AD173" s="6">
        <f t="shared" si="256"/>
        <v>1.0560335119244924</v>
      </c>
      <c r="AF173" s="18">
        <f t="shared" si="257"/>
        <v>0.40429614107682044</v>
      </c>
      <c r="AG173" s="18">
        <f t="shared" si="258"/>
        <v>0.22380339783292003</v>
      </c>
      <c r="AI173" s="21">
        <f t="shared" si="259"/>
        <v>1.1671430730097968E-2</v>
      </c>
      <c r="AJ173" s="21">
        <f t="shared" si="260"/>
        <v>-3.1874102803032211E-3</v>
      </c>
      <c r="AK173" s="21">
        <f t="shared" si="261"/>
        <v>0.04</v>
      </c>
    </row>
    <row r="174" spans="1:37">
      <c r="A174" t="s">
        <v>36</v>
      </c>
      <c r="B174" t="s">
        <v>36</v>
      </c>
      <c r="C174" t="s">
        <v>458</v>
      </c>
      <c r="D174" t="s">
        <v>733</v>
      </c>
      <c r="E174" s="1">
        <v>7</v>
      </c>
      <c r="F174" s="1">
        <v>3</v>
      </c>
      <c r="G174" s="19">
        <v>5.24</v>
      </c>
      <c r="H174" s="28">
        <v>130</v>
      </c>
      <c r="I174" s="28">
        <v>48.7</v>
      </c>
      <c r="J174" s="28">
        <v>46.4</v>
      </c>
      <c r="K174" s="6">
        <f t="shared" si="236"/>
        <v>74.266666666666666</v>
      </c>
      <c r="L174" s="6">
        <f t="shared" si="240"/>
        <v>45.68357271095153</v>
      </c>
      <c r="M174" s="6">
        <f t="shared" si="237"/>
        <v>45.940000000000005</v>
      </c>
      <c r="N174" s="6">
        <f t="shared" si="241"/>
        <v>45.811786355475768</v>
      </c>
      <c r="O174" s="6">
        <f t="shared" si="242"/>
        <v>45.81134407439508</v>
      </c>
      <c r="P174" s="6">
        <f t="shared" si="243"/>
        <v>45.819192949393049</v>
      </c>
      <c r="Q174" s="6">
        <f t="shared" si="209"/>
        <v>45.815268511894061</v>
      </c>
      <c r="R174" s="6">
        <f t="shared" si="244"/>
        <v>1.6211257533246084</v>
      </c>
      <c r="S174" s="6">
        <f t="shared" si="245"/>
        <v>0.24417474204845963</v>
      </c>
      <c r="T174" s="6">
        <f t="shared" si="246"/>
        <v>113.9957349432064</v>
      </c>
      <c r="U174" s="6">
        <f t="shared" si="247"/>
        <v>5.0823194589496499</v>
      </c>
      <c r="V174" s="6">
        <f t="shared" si="248"/>
        <v>3.7647082210739629</v>
      </c>
      <c r="W174" s="6">
        <f t="shared" si="249"/>
        <v>2.9568069466482392</v>
      </c>
      <c r="X174" s="4">
        <f t="shared" si="250"/>
        <v>1.7188540038810574</v>
      </c>
      <c r="Y174" s="4">
        <f t="shared" si="251"/>
        <v>0.3569230769230769</v>
      </c>
      <c r="Z174" s="4">
        <f t="shared" si="252"/>
        <v>0.37461538461538463</v>
      </c>
      <c r="AA174" s="46">
        <f t="shared" si="253"/>
        <v>1.1650717703349285</v>
      </c>
      <c r="AB174" s="46">
        <f t="shared" si="254"/>
        <v>2.8065590521010542E-2</v>
      </c>
      <c r="AC174" s="46">
        <f t="shared" si="255"/>
        <v>1.251621890982192E-2</v>
      </c>
      <c r="AD174" s="6">
        <f t="shared" si="256"/>
        <v>0.27987043231487563</v>
      </c>
      <c r="AF174" s="18">
        <f t="shared" si="257"/>
        <v>0.19061828018849347</v>
      </c>
      <c r="AG174" s="18">
        <f t="shared" si="258"/>
        <v>0.2888870138404146</v>
      </c>
      <c r="AI174" s="21">
        <f t="shared" si="259"/>
        <v>9.4705917723965551E-3</v>
      </c>
      <c r="AJ174" s="21">
        <f t="shared" si="260"/>
        <v>-2.4911307156417241E-3</v>
      </c>
      <c r="AK174" s="21">
        <f t="shared" si="261"/>
        <v>2.0533880903490759E-2</v>
      </c>
    </row>
    <row r="175" spans="1:37">
      <c r="H175" s="10"/>
      <c r="I175" s="10"/>
      <c r="J175" s="10"/>
    </row>
    <row r="176" spans="1:37">
      <c r="A176" t="s">
        <v>143</v>
      </c>
      <c r="B176" t="s">
        <v>77</v>
      </c>
      <c r="C176" t="s">
        <v>443</v>
      </c>
      <c r="D176" t="s">
        <v>728</v>
      </c>
      <c r="E176" s="1">
        <v>7</v>
      </c>
      <c r="F176" s="1" t="s">
        <v>426</v>
      </c>
      <c r="G176" s="6">
        <v>2.64</v>
      </c>
      <c r="H176" s="28">
        <v>113.1</v>
      </c>
      <c r="I176" s="28">
        <v>63.2</v>
      </c>
      <c r="J176" s="28">
        <v>46.7</v>
      </c>
      <c r="K176" s="6">
        <f t="shared" si="236"/>
        <v>68.833333333333329</v>
      </c>
      <c r="L176" s="6">
        <f t="shared" ref="L176:L194" si="264">(5*(H176-J176)*I176)/(4*I176 + 3*(H176-J176))</f>
        <v>46.421238938053094</v>
      </c>
      <c r="M176" s="6">
        <f t="shared" si="237"/>
        <v>51.2</v>
      </c>
      <c r="N176" s="6">
        <f t="shared" ref="N176:N194" si="265">0.5*(M176+L176)</f>
        <v>48.810619469026548</v>
      </c>
      <c r="O176" s="6">
        <f t="shared" ref="O176:O194" si="266">0.5*(H176-J176)+3/(5/(I176-0.5*(H176-J176))-4*(-3*(K176+(H176-J176))/(5*0.5*(H176-J176)*(3*K176+2*(H176-J176)))))</f>
        <v>48.54694507770138</v>
      </c>
      <c r="P176" s="6">
        <f t="shared" ref="P176:P194" si="267">I176+2/(5/(0.5*(H176-J176)-I176)-6*(-(3*(K176+2*I176))/(5*I176*(3*K176+4*I176))))</f>
        <v>49.160378417071328</v>
      </c>
      <c r="Q176" s="6">
        <f t="shared" si="209"/>
        <v>48.853661747386354</v>
      </c>
      <c r="R176" s="6">
        <f t="shared" ref="R176:R194" si="268">K176/N176</f>
        <v>1.41021224647666</v>
      </c>
      <c r="S176" s="6">
        <f t="shared" ref="S176:S194" si="269">(3*K176-2*N176)/(2*(3*K176+N176))</f>
        <v>0.21322803040544053</v>
      </c>
      <c r="T176" s="6">
        <f t="shared" ref="T176:T194" si="270">9*N176*K176/(N176+3*K176)</f>
        <v>118.43682344255305</v>
      </c>
      <c r="U176" s="6">
        <f t="shared" ref="U176:U194" si="271">SQRT((K176+4/3*N176)/G176)</f>
        <v>7.1221527881597844</v>
      </c>
      <c r="V176" s="6">
        <f t="shared" ref="V176:V194" si="272">SQRT(K176/G176)</f>
        <v>5.1061954842360198</v>
      </c>
      <c r="W176" s="6">
        <f t="shared" ref="W176:W194" si="273">SQRT(N176/G176)</f>
        <v>4.299868720204711</v>
      </c>
      <c r="X176" s="4">
        <f t="shared" ref="X176:X194" si="274">SQRT((K176/N176) +4/3)</f>
        <v>1.6563651710326419</v>
      </c>
      <c r="Y176" s="4">
        <f t="shared" ref="Y176:Y194" si="275">J176/H176</f>
        <v>0.41290893015030949</v>
      </c>
      <c r="Z176" s="4">
        <f t="shared" ref="Z176:Z194" si="276">I176/H176</f>
        <v>0.5587975243147657</v>
      </c>
      <c r="AA176" s="46">
        <f t="shared" ref="AA176:AA194" si="277">2*I176/(H176-J176)</f>
        <v>1.9036144578313257</v>
      </c>
      <c r="AB176" s="46">
        <f t="shared" ref="AB176:AB194" si="278">5*M176/L176 +1 -6</f>
        <v>0.51471709623303408</v>
      </c>
      <c r="AC176" s="46">
        <f t="shared" ref="AC176:AC194" si="279">SQRT(5)*LN(M176/L176)</f>
        <v>0.21909540048498438</v>
      </c>
      <c r="AD176" s="6">
        <f t="shared" ref="AD176:AD194" si="280">100*(M176-L176)/(M176+L176)</f>
        <v>4.8952063238813617</v>
      </c>
      <c r="AF176" s="18">
        <f t="shared" ref="AF176:AF194" si="281">-(2*H176*I176-(H176-J176)*(H176+2*J176))/(2*H176*I176+(H176-J176)*(H176+2*J176))</f>
        <v>-2.0860171440160245E-2</v>
      </c>
      <c r="AG176" s="18">
        <f t="shared" ref="AG176:AG194" si="282">(4*J176*I176)/(2*H176*I176+(H176-J176)*(H176+2*J176))</f>
        <v>0.42152228122241814</v>
      </c>
      <c r="AI176" s="21">
        <f t="shared" ref="AI176:AI194" si="283">(H176+J176)/((H176-J176)*(H176+2*J176))</f>
        <v>1.1654365646605797E-2</v>
      </c>
      <c r="AJ176" s="21">
        <f t="shared" ref="AJ176:AJ194" si="284">-J176/((H176-J176)*(H176+2*J176))</f>
        <v>-3.4058753172496285E-3</v>
      </c>
      <c r="AK176" s="21">
        <f t="shared" ref="AK176:AK194" si="285">1/I176</f>
        <v>1.582278481012658E-2</v>
      </c>
    </row>
    <row r="177" spans="1:37">
      <c r="A177" t="s">
        <v>76</v>
      </c>
      <c r="B177" t="s">
        <v>76</v>
      </c>
      <c r="C177" t="s">
        <v>443</v>
      </c>
      <c r="D177" t="s">
        <v>728</v>
      </c>
      <c r="E177" s="1">
        <v>7</v>
      </c>
      <c r="F177" s="1">
        <v>3</v>
      </c>
      <c r="G177" s="1">
        <v>2.0680000000000001</v>
      </c>
      <c r="H177" s="28">
        <v>49.3</v>
      </c>
      <c r="I177" s="28">
        <v>24.9</v>
      </c>
      <c r="J177" s="28">
        <v>22.7</v>
      </c>
      <c r="K177" s="6">
        <f t="shared" si="236"/>
        <v>31.566666666666663</v>
      </c>
      <c r="L177" s="6">
        <f t="shared" si="264"/>
        <v>18.459866220735787</v>
      </c>
      <c r="M177" s="6">
        <f t="shared" si="237"/>
        <v>20.259999999999998</v>
      </c>
      <c r="N177" s="6">
        <f t="shared" si="265"/>
        <v>19.359933110367891</v>
      </c>
      <c r="O177" s="6">
        <f t="shared" si="266"/>
        <v>19.276060153421604</v>
      </c>
      <c r="P177" s="6">
        <f t="shared" si="267"/>
        <v>19.501738955789683</v>
      </c>
      <c r="Q177" s="6">
        <f t="shared" si="209"/>
        <v>19.388899554605644</v>
      </c>
      <c r="R177" s="6">
        <f t="shared" si="268"/>
        <v>1.6305152753736354</v>
      </c>
      <c r="S177" s="6">
        <f t="shared" si="269"/>
        <v>0.24539788974405288</v>
      </c>
      <c r="T177" s="6">
        <f t="shared" si="270"/>
        <v>48.221639682476372</v>
      </c>
      <c r="U177" s="6">
        <f t="shared" si="271"/>
        <v>5.2675014912444951</v>
      </c>
      <c r="V177" s="6">
        <f t="shared" si="272"/>
        <v>3.9069611699496729</v>
      </c>
      <c r="W177" s="6">
        <f t="shared" si="273"/>
        <v>3.0596845887405371</v>
      </c>
      <c r="X177" s="4">
        <f t="shared" si="274"/>
        <v>1.7215831692680341</v>
      </c>
      <c r="Y177" s="4">
        <f t="shared" si="275"/>
        <v>0.46044624746450308</v>
      </c>
      <c r="Z177" s="4">
        <f t="shared" si="276"/>
        <v>0.50507099391480725</v>
      </c>
      <c r="AA177" s="46">
        <f t="shared" si="277"/>
        <v>1.8721804511278195</v>
      </c>
      <c r="AB177" s="46">
        <f t="shared" si="278"/>
        <v>0.48758039677506915</v>
      </c>
      <c r="AC177" s="46">
        <f t="shared" si="279"/>
        <v>0.20806504473280474</v>
      </c>
      <c r="AD177" s="6">
        <f t="shared" si="280"/>
        <v>4.6491218977925586</v>
      </c>
      <c r="AF177" s="18">
        <f t="shared" si="281"/>
        <v>1.2842369364877619E-2</v>
      </c>
      <c r="AG177" s="18">
        <f t="shared" si="282"/>
        <v>0.45453302668189194</v>
      </c>
      <c r="AI177" s="21">
        <f t="shared" si="283"/>
        <v>2.858254400520838E-2</v>
      </c>
      <c r="AJ177" s="21">
        <f t="shared" si="284"/>
        <v>-9.0114409571976414E-3</v>
      </c>
      <c r="AK177" s="21">
        <f t="shared" si="285"/>
        <v>4.0160642570281124E-2</v>
      </c>
    </row>
    <row r="178" spans="1:37">
      <c r="A178" t="s">
        <v>75</v>
      </c>
      <c r="B178" t="s">
        <v>75</v>
      </c>
      <c r="C178" t="s">
        <v>443</v>
      </c>
      <c r="D178" t="s">
        <v>728</v>
      </c>
      <c r="E178" s="1">
        <v>7</v>
      </c>
      <c r="F178" s="1">
        <v>3</v>
      </c>
      <c r="G178" s="1">
        <v>3.464</v>
      </c>
      <c r="H178" s="28">
        <v>39.4</v>
      </c>
      <c r="I178" s="28">
        <v>19.100000000000001</v>
      </c>
      <c r="J178" s="28">
        <v>18.899999999999999</v>
      </c>
      <c r="K178" s="6">
        <f t="shared" si="236"/>
        <v>25.733333333333331</v>
      </c>
      <c r="L178" s="6">
        <f t="shared" si="264"/>
        <v>14.196881798404641</v>
      </c>
      <c r="M178" s="6">
        <f t="shared" si="237"/>
        <v>15.560000000000002</v>
      </c>
      <c r="N178" s="6">
        <f t="shared" si="265"/>
        <v>14.878440899202321</v>
      </c>
      <c r="O178" s="6">
        <f t="shared" si="266"/>
        <v>14.81929163353337</v>
      </c>
      <c r="P178" s="6">
        <f t="shared" si="267"/>
        <v>14.98916807659095</v>
      </c>
      <c r="Q178" s="6">
        <f t="shared" si="209"/>
        <v>14.904229855062159</v>
      </c>
      <c r="R178" s="6">
        <f t="shared" si="268"/>
        <v>1.7295719025716583</v>
      </c>
      <c r="S178" s="6">
        <f t="shared" si="269"/>
        <v>0.25762337925297318</v>
      </c>
      <c r="T178" s="6">
        <f t="shared" si="270"/>
        <v>37.422950243340942</v>
      </c>
      <c r="U178" s="6">
        <f t="shared" si="271"/>
        <v>3.6270751220765227</v>
      </c>
      <c r="V178" s="6">
        <f t="shared" si="272"/>
        <v>2.7255809248641039</v>
      </c>
      <c r="W178" s="6">
        <f t="shared" si="273"/>
        <v>2.0724772429154723</v>
      </c>
      <c r="X178" s="4">
        <f t="shared" si="274"/>
        <v>1.7501157778572798</v>
      </c>
      <c r="Y178" s="4">
        <f t="shared" si="275"/>
        <v>0.47969543147208121</v>
      </c>
      <c r="Z178" s="4">
        <f t="shared" si="276"/>
        <v>0.48477157360406098</v>
      </c>
      <c r="AA178" s="46">
        <f t="shared" si="277"/>
        <v>1.8634146341463416</v>
      </c>
      <c r="AB178" s="46">
        <f t="shared" si="278"/>
        <v>0.48007661856723338</v>
      </c>
      <c r="AC178" s="46">
        <f t="shared" si="279"/>
        <v>0.20500532819437361</v>
      </c>
      <c r="AD178" s="6">
        <f t="shared" si="280"/>
        <v>4.5808502746697135</v>
      </c>
      <c r="AF178" s="18">
        <f t="shared" si="281"/>
        <v>2.5106228624727799E-2</v>
      </c>
      <c r="AG178" s="18">
        <f t="shared" si="282"/>
        <v>0.46765208829930566</v>
      </c>
      <c r="AI178" s="21">
        <f t="shared" si="283"/>
        <v>3.6838114495134591E-2</v>
      </c>
      <c r="AJ178" s="21">
        <f t="shared" si="284"/>
        <v>-1.1942373309743461E-2</v>
      </c>
      <c r="AK178" s="21">
        <f t="shared" si="285"/>
        <v>5.235602094240837E-2</v>
      </c>
    </row>
    <row r="179" spans="1:37">
      <c r="A179" t="s">
        <v>78</v>
      </c>
      <c r="B179" t="s">
        <v>78</v>
      </c>
      <c r="C179" t="s">
        <v>443</v>
      </c>
      <c r="D179" t="s">
        <v>728</v>
      </c>
      <c r="E179" s="1">
        <v>7</v>
      </c>
      <c r="F179" s="1">
        <v>3</v>
      </c>
      <c r="G179" s="1">
        <v>4.0609999999999999</v>
      </c>
      <c r="H179" s="28">
        <v>29.1</v>
      </c>
      <c r="I179" s="28">
        <v>14.1</v>
      </c>
      <c r="J179" s="28">
        <v>14.2</v>
      </c>
      <c r="K179" s="6">
        <f t="shared" si="236"/>
        <v>19.166666666666668</v>
      </c>
      <c r="L179" s="6">
        <f t="shared" si="264"/>
        <v>10.390207715133535</v>
      </c>
      <c r="M179" s="6">
        <f t="shared" si="237"/>
        <v>11.440000000000001</v>
      </c>
      <c r="N179" s="6">
        <f t="shared" si="265"/>
        <v>10.915103857566768</v>
      </c>
      <c r="O179" s="6">
        <f t="shared" si="266"/>
        <v>10.868453370969608</v>
      </c>
      <c r="P179" s="6">
        <f t="shared" si="267"/>
        <v>11.002596899764386</v>
      </c>
      <c r="Q179" s="6">
        <f t="shared" si="209"/>
        <v>10.935525135366998</v>
      </c>
      <c r="R179" s="6">
        <f t="shared" si="268"/>
        <v>1.7559765730840573</v>
      </c>
      <c r="S179" s="6">
        <f t="shared" si="269"/>
        <v>0.26068653172790113</v>
      </c>
      <c r="T179" s="6">
        <f t="shared" si="270"/>
        <v>27.521048851291372</v>
      </c>
      <c r="U179" s="6">
        <f t="shared" si="271"/>
        <v>2.8815634042110672</v>
      </c>
      <c r="V179" s="6">
        <f t="shared" si="272"/>
        <v>2.1724850685850492</v>
      </c>
      <c r="W179" s="6">
        <f t="shared" si="273"/>
        <v>1.6394472267955489</v>
      </c>
      <c r="X179" s="4">
        <f t="shared" si="274"/>
        <v>1.7576432819026135</v>
      </c>
      <c r="Y179" s="4">
        <f t="shared" si="275"/>
        <v>0.48797250859106522</v>
      </c>
      <c r="Z179" s="4">
        <f t="shared" si="276"/>
        <v>0.48453608247422675</v>
      </c>
      <c r="AA179" s="46">
        <f t="shared" si="277"/>
        <v>1.8926174496644292</v>
      </c>
      <c r="AB179" s="46">
        <f t="shared" si="278"/>
        <v>0.50518349278880326</v>
      </c>
      <c r="AC179" s="46">
        <f t="shared" si="279"/>
        <v>0.21522643805324546</v>
      </c>
      <c r="AD179" s="6">
        <f t="shared" si="280"/>
        <v>4.8088973708606089</v>
      </c>
      <c r="AF179" s="18">
        <f t="shared" si="281"/>
        <v>2.1539672224971298E-2</v>
      </c>
      <c r="AG179" s="18">
        <f t="shared" si="282"/>
        <v>0.47746174070121677</v>
      </c>
      <c r="AI179" s="21">
        <f t="shared" si="283"/>
        <v>5.053983075576305E-2</v>
      </c>
      <c r="AJ179" s="21">
        <f t="shared" si="284"/>
        <v>-1.6574263203968483E-2</v>
      </c>
      <c r="AK179" s="21">
        <f t="shared" si="285"/>
        <v>7.0921985815602842E-2</v>
      </c>
    </row>
    <row r="180" spans="1:37">
      <c r="A180" t="s">
        <v>139</v>
      </c>
      <c r="B180" t="s">
        <v>65</v>
      </c>
      <c r="C180" t="s">
        <v>443</v>
      </c>
      <c r="D180" t="s">
        <v>728</v>
      </c>
      <c r="E180" s="1">
        <v>7</v>
      </c>
      <c r="F180" s="1" t="s">
        <v>426</v>
      </c>
      <c r="G180" s="1">
        <v>2.78</v>
      </c>
      <c r="H180" s="30">
        <v>97</v>
      </c>
      <c r="I180" s="28">
        <v>28.1</v>
      </c>
      <c r="J180" s="28">
        <v>24.2</v>
      </c>
      <c r="K180" s="6">
        <f t="shared" si="236"/>
        <v>48.466666666666669</v>
      </c>
      <c r="L180" s="6">
        <f t="shared" si="264"/>
        <v>30.920193470374851</v>
      </c>
      <c r="M180" s="6">
        <f t="shared" si="237"/>
        <v>31.420000000000005</v>
      </c>
      <c r="N180" s="6">
        <f t="shared" si="265"/>
        <v>31.170096735187428</v>
      </c>
      <c r="O180" s="6">
        <f t="shared" si="266"/>
        <v>31.182003723788817</v>
      </c>
      <c r="P180" s="6">
        <f t="shared" si="267"/>
        <v>31.156123536596461</v>
      </c>
      <c r="Q180" s="6">
        <f t="shared" si="209"/>
        <v>31.169063630192639</v>
      </c>
      <c r="R180" s="6">
        <f t="shared" si="268"/>
        <v>1.5549090873354081</v>
      </c>
      <c r="S180" s="6">
        <f t="shared" si="269"/>
        <v>0.23520349160309639</v>
      </c>
      <c r="T180" s="6">
        <f t="shared" si="270"/>
        <v>77.002824641819572</v>
      </c>
      <c r="U180" s="6">
        <f t="shared" si="271"/>
        <v>5.6906712645642168</v>
      </c>
      <c r="V180" s="6">
        <f t="shared" si="272"/>
        <v>4.1754104897355626</v>
      </c>
      <c r="W180" s="6">
        <f t="shared" si="273"/>
        <v>3.3484720414925597</v>
      </c>
      <c r="X180" s="4">
        <f t="shared" si="274"/>
        <v>1.699482986283988</v>
      </c>
      <c r="Y180" s="4">
        <f t="shared" si="275"/>
        <v>0.24948453608247423</v>
      </c>
      <c r="Z180" s="4">
        <f t="shared" si="276"/>
        <v>0.28969072164948456</v>
      </c>
      <c r="AA180" s="46">
        <f t="shared" si="277"/>
        <v>0.77197802197802201</v>
      </c>
      <c r="AB180" s="46">
        <f t="shared" si="278"/>
        <v>8.0822024950139237E-2</v>
      </c>
      <c r="AC180" s="46">
        <f t="shared" si="279"/>
        <v>3.5855689902817713E-2</v>
      </c>
      <c r="AD180" s="6">
        <f t="shared" si="280"/>
        <v>0.80174042106986831</v>
      </c>
      <c r="AF180" s="18">
        <f t="shared" si="281"/>
        <v>0.32012681055490844</v>
      </c>
      <c r="AG180" s="18">
        <f t="shared" si="282"/>
        <v>0.16961784726362078</v>
      </c>
      <c r="AI180" s="21">
        <f t="shared" si="283"/>
        <v>1.1450035521562343E-2</v>
      </c>
      <c r="AJ180" s="21">
        <f t="shared" si="284"/>
        <v>-2.286228214701392E-3</v>
      </c>
      <c r="AK180" s="21">
        <f t="shared" si="285"/>
        <v>3.5587188612099641E-2</v>
      </c>
    </row>
    <row r="181" spans="1:37">
      <c r="A181" t="s">
        <v>140</v>
      </c>
      <c r="B181" t="s">
        <v>64</v>
      </c>
      <c r="C181" t="s">
        <v>443</v>
      </c>
      <c r="D181" t="s">
        <v>728</v>
      </c>
      <c r="E181" s="1">
        <v>7</v>
      </c>
      <c r="F181" s="1" t="s">
        <v>426</v>
      </c>
      <c r="G181" s="1">
        <v>2.165</v>
      </c>
      <c r="H181" s="28">
        <v>49.2</v>
      </c>
      <c r="I181" s="28">
        <v>12.8</v>
      </c>
      <c r="J181" s="28">
        <v>12.9</v>
      </c>
      <c r="K181" s="6">
        <f t="shared" si="236"/>
        <v>25</v>
      </c>
      <c r="L181" s="6">
        <f t="shared" si="264"/>
        <v>14.510930668332293</v>
      </c>
      <c r="M181" s="6">
        <f t="shared" si="237"/>
        <v>14.940000000000003</v>
      </c>
      <c r="N181" s="6">
        <f t="shared" si="265"/>
        <v>14.725465334166149</v>
      </c>
      <c r="O181" s="6">
        <f t="shared" si="266"/>
        <v>14.73959994631813</v>
      </c>
      <c r="P181" s="6">
        <f t="shared" si="267"/>
        <v>14.709587027623265</v>
      </c>
      <c r="Q181" s="6">
        <f t="shared" si="209"/>
        <v>14.724593486970697</v>
      </c>
      <c r="R181" s="6">
        <f t="shared" si="268"/>
        <v>1.6977392179243931</v>
      </c>
      <c r="S181" s="6">
        <f t="shared" si="269"/>
        <v>0.25382464811984251</v>
      </c>
      <c r="T181" s="6">
        <f t="shared" si="270"/>
        <v>36.926302782023626</v>
      </c>
      <c r="U181" s="6">
        <f t="shared" si="271"/>
        <v>4.540500515638322</v>
      </c>
      <c r="V181" s="6">
        <f t="shared" si="272"/>
        <v>3.398138330152924</v>
      </c>
      <c r="W181" s="6">
        <f t="shared" si="273"/>
        <v>2.6079878481777912</v>
      </c>
      <c r="X181" s="4">
        <f t="shared" si="274"/>
        <v>1.740997573593291</v>
      </c>
      <c r="Y181" s="4">
        <f t="shared" si="275"/>
        <v>0.26219512195121952</v>
      </c>
      <c r="Z181" s="4">
        <f t="shared" si="276"/>
        <v>0.26016260162601623</v>
      </c>
      <c r="AA181" s="46">
        <f t="shared" si="277"/>
        <v>0.70523415977961423</v>
      </c>
      <c r="AB181" s="46">
        <f t="shared" si="278"/>
        <v>0.14784349173553846</v>
      </c>
      <c r="AC181" s="46">
        <f t="shared" si="279"/>
        <v>6.5158965134516161E-2</v>
      </c>
      <c r="AD181" s="6">
        <f t="shared" si="280"/>
        <v>1.4568956631617611</v>
      </c>
      <c r="AF181" s="18">
        <f t="shared" si="281"/>
        <v>0.36739644702939717</v>
      </c>
      <c r="AG181" s="18">
        <f t="shared" si="282"/>
        <v>0.16586556571790195</v>
      </c>
      <c r="AI181" s="21">
        <f t="shared" si="283"/>
        <v>2.2809917355371898E-2</v>
      </c>
      <c r="AJ181" s="21">
        <f t="shared" si="284"/>
        <v>-4.7382920110192834E-3</v>
      </c>
      <c r="AK181" s="21">
        <f t="shared" si="285"/>
        <v>7.8125E-2</v>
      </c>
    </row>
    <row r="182" spans="1:37">
      <c r="A182" t="s">
        <v>11</v>
      </c>
      <c r="B182" t="s">
        <v>11</v>
      </c>
      <c r="C182" t="s">
        <v>443</v>
      </c>
      <c r="D182" t="s">
        <v>728</v>
      </c>
      <c r="E182" s="1">
        <v>7</v>
      </c>
      <c r="F182" s="1">
        <v>3</v>
      </c>
      <c r="G182" s="1">
        <v>3.2029999999999998</v>
      </c>
      <c r="H182" s="28">
        <v>40.200000000000003</v>
      </c>
      <c r="I182" s="30">
        <v>10</v>
      </c>
      <c r="J182" s="28">
        <v>10.7</v>
      </c>
      <c r="K182" s="6">
        <f t="shared" si="236"/>
        <v>20.533333333333335</v>
      </c>
      <c r="L182" s="6">
        <f t="shared" si="264"/>
        <v>11.478599221789885</v>
      </c>
      <c r="M182" s="6">
        <f t="shared" si="237"/>
        <v>11.9</v>
      </c>
      <c r="N182" s="6">
        <f t="shared" si="265"/>
        <v>11.689299610894942</v>
      </c>
      <c r="O182" s="6">
        <f t="shared" si="266"/>
        <v>11.704708266707673</v>
      </c>
      <c r="P182" s="6">
        <f t="shared" si="267"/>
        <v>11.671886259076548</v>
      </c>
      <c r="Q182" s="6">
        <f t="shared" si="209"/>
        <v>11.68829726289211</v>
      </c>
      <c r="R182" s="6">
        <f t="shared" si="268"/>
        <v>1.756592269582633</v>
      </c>
      <c r="S182" s="6">
        <f t="shared" si="269"/>
        <v>0.26075703398131711</v>
      </c>
      <c r="T182" s="6">
        <f t="shared" si="270"/>
        <v>29.474733413501745</v>
      </c>
      <c r="U182" s="6">
        <f t="shared" si="271"/>
        <v>3.3580703275321477</v>
      </c>
      <c r="V182" s="6">
        <f t="shared" si="272"/>
        <v>2.531927462632547</v>
      </c>
      <c r="W182" s="6">
        <f t="shared" si="273"/>
        <v>1.9103624620642634</v>
      </c>
      <c r="X182" s="4">
        <f t="shared" si="274"/>
        <v>1.7578184214861232</v>
      </c>
      <c r="Y182" s="4">
        <f t="shared" si="275"/>
        <v>0.26616915422885568</v>
      </c>
      <c r="Z182" s="4">
        <f t="shared" si="276"/>
        <v>0.24875621890547261</v>
      </c>
      <c r="AA182" s="46">
        <f t="shared" si="277"/>
        <v>0.67796610169491522</v>
      </c>
      <c r="AB182" s="46">
        <f t="shared" si="278"/>
        <v>0.18355932203389713</v>
      </c>
      <c r="AC182" s="46">
        <f t="shared" si="279"/>
        <v>8.061927464108401E-2</v>
      </c>
      <c r="AD182" s="6">
        <f t="shared" si="280"/>
        <v>1.8025065326298555</v>
      </c>
      <c r="AF182" s="18">
        <f t="shared" si="281"/>
        <v>0.38654051579429277</v>
      </c>
      <c r="AG182" s="18">
        <f t="shared" si="282"/>
        <v>0.16328399206470318</v>
      </c>
      <c r="AI182" s="21">
        <f t="shared" si="283"/>
        <v>2.8010125467752587E-2</v>
      </c>
      <c r="AJ182" s="21">
        <f t="shared" si="284"/>
        <v>-5.8881796169931748E-3</v>
      </c>
      <c r="AK182" s="21">
        <f t="shared" si="285"/>
        <v>0.1</v>
      </c>
    </row>
    <row r="183" spans="1:37">
      <c r="A183" t="s">
        <v>12</v>
      </c>
      <c r="B183" t="s">
        <v>12</v>
      </c>
      <c r="C183" t="s">
        <v>443</v>
      </c>
      <c r="D183" t="s">
        <v>728</v>
      </c>
      <c r="E183" s="1">
        <v>7</v>
      </c>
      <c r="F183" s="1">
        <v>3</v>
      </c>
      <c r="G183" s="1">
        <v>3.6669999999999998</v>
      </c>
      <c r="H183" s="28">
        <v>30.2</v>
      </c>
      <c r="I183" s="28">
        <v>7.3</v>
      </c>
      <c r="J183" s="30">
        <v>9</v>
      </c>
      <c r="K183" s="6">
        <f t="shared" si="236"/>
        <v>16.066666666666666</v>
      </c>
      <c r="L183" s="6">
        <f t="shared" si="264"/>
        <v>8.3383620689655178</v>
      </c>
      <c r="M183" s="6">
        <f t="shared" si="237"/>
        <v>8.6199999999999992</v>
      </c>
      <c r="N183" s="6">
        <f t="shared" si="265"/>
        <v>8.4791810344827585</v>
      </c>
      <c r="O183" s="6">
        <f t="shared" si="266"/>
        <v>8.4903246936525765</v>
      </c>
      <c r="P183" s="6">
        <f t="shared" si="267"/>
        <v>8.4692194819120719</v>
      </c>
      <c r="Q183" s="6">
        <f t="shared" si="209"/>
        <v>8.4797720877823242</v>
      </c>
      <c r="R183" s="6">
        <f t="shared" si="268"/>
        <v>1.8948370840683146</v>
      </c>
      <c r="S183" s="6">
        <f t="shared" si="269"/>
        <v>0.27560064701735498</v>
      </c>
      <c r="T183" s="6">
        <f t="shared" si="270"/>
        <v>21.632097627526985</v>
      </c>
      <c r="U183" s="6">
        <f t="shared" si="271"/>
        <v>2.7321197175250402</v>
      </c>
      <c r="V183" s="6">
        <f t="shared" si="272"/>
        <v>2.0931841464431229</v>
      </c>
      <c r="W183" s="6">
        <f t="shared" si="273"/>
        <v>1.5206228033198139</v>
      </c>
      <c r="X183" s="4">
        <f t="shared" si="274"/>
        <v>1.7967109999667858</v>
      </c>
      <c r="Y183" s="4">
        <f t="shared" si="275"/>
        <v>0.29801324503311261</v>
      </c>
      <c r="Z183" s="4">
        <f t="shared" si="276"/>
        <v>0.24172185430463577</v>
      </c>
      <c r="AA183" s="46">
        <f t="shared" si="277"/>
        <v>0.68867924528301883</v>
      </c>
      <c r="AB183" s="46">
        <f t="shared" si="278"/>
        <v>0.16888084776427892</v>
      </c>
      <c r="AC183" s="46">
        <f t="shared" si="279"/>
        <v>7.4278337097976072E-2</v>
      </c>
      <c r="AD183" s="6">
        <f t="shared" si="280"/>
        <v>1.6607613983539729</v>
      </c>
      <c r="AF183" s="18">
        <f t="shared" si="281"/>
        <v>0.39713965380513555</v>
      </c>
      <c r="AG183" s="18">
        <f t="shared" si="282"/>
        <v>0.17966036807131724</v>
      </c>
      <c r="AI183" s="21">
        <f t="shared" si="283"/>
        <v>3.8362170202771474E-2</v>
      </c>
      <c r="AJ183" s="21">
        <f t="shared" si="284"/>
        <v>-8.8076411179832462E-3</v>
      </c>
      <c r="AK183" s="21">
        <f t="shared" si="285"/>
        <v>0.13698630136986301</v>
      </c>
    </row>
    <row r="184" spans="1:37" ht="14.25" customHeight="1">
      <c r="A184" t="s">
        <v>141</v>
      </c>
      <c r="B184" t="s">
        <v>1</v>
      </c>
      <c r="C184" t="s">
        <v>443</v>
      </c>
      <c r="D184" t="s">
        <v>728</v>
      </c>
      <c r="E184" s="1">
        <v>7</v>
      </c>
      <c r="F184" s="1" t="s">
        <v>426</v>
      </c>
      <c r="G184" s="1">
        <v>2.4809999999999999</v>
      </c>
      <c r="H184" s="28">
        <v>65.2</v>
      </c>
      <c r="I184" s="28">
        <v>12.6</v>
      </c>
      <c r="J184" s="30">
        <v>15</v>
      </c>
      <c r="K184" s="6">
        <f t="shared" si="236"/>
        <v>31.733333333333334</v>
      </c>
      <c r="L184" s="6">
        <f t="shared" si="264"/>
        <v>15.734328358208952</v>
      </c>
      <c r="M184" s="6">
        <f t="shared" si="237"/>
        <v>17.600000000000001</v>
      </c>
      <c r="N184" s="6">
        <f t="shared" si="265"/>
        <v>16.667164179104475</v>
      </c>
      <c r="O184" s="6">
        <f t="shared" si="266"/>
        <v>16.765451928039184</v>
      </c>
      <c r="P184" s="6">
        <f t="shared" si="267"/>
        <v>16.50837508947745</v>
      </c>
      <c r="Q184" s="6">
        <f t="shared" si="209"/>
        <v>16.636913508758319</v>
      </c>
      <c r="R184" s="6">
        <f t="shared" si="268"/>
        <v>1.9039431658756458</v>
      </c>
      <c r="S184" s="6">
        <f t="shared" si="269"/>
        <v>0.2765139891395712</v>
      </c>
      <c r="T184" s="6">
        <f t="shared" si="270"/>
        <v>42.551736467825634</v>
      </c>
      <c r="U184" s="6">
        <f t="shared" si="271"/>
        <v>4.6634505056763107</v>
      </c>
      <c r="V184" s="6">
        <f t="shared" si="272"/>
        <v>3.5763866469302119</v>
      </c>
      <c r="W184" s="6">
        <f t="shared" si="273"/>
        <v>2.5918954218706309</v>
      </c>
      <c r="X184" s="4">
        <f t="shared" si="274"/>
        <v>1.7992433129538037</v>
      </c>
      <c r="Y184" s="4">
        <f t="shared" si="275"/>
        <v>0.23006134969325151</v>
      </c>
      <c r="Z184" s="4">
        <f t="shared" si="276"/>
        <v>0.19325153374233128</v>
      </c>
      <c r="AA184" s="46">
        <f t="shared" si="277"/>
        <v>0.50199203187250996</v>
      </c>
      <c r="AB184" s="46">
        <f t="shared" si="278"/>
        <v>0.59286662872320317</v>
      </c>
      <c r="AC184" s="46">
        <f t="shared" si="279"/>
        <v>0.25056048863786506</v>
      </c>
      <c r="AD184" s="6">
        <f t="shared" si="280"/>
        <v>5.5968478552879173</v>
      </c>
      <c r="AF184" s="18">
        <f t="shared" si="281"/>
        <v>0.48831531217300317</v>
      </c>
      <c r="AG184" s="18">
        <f t="shared" si="282"/>
        <v>0.11771886989884897</v>
      </c>
      <c r="AI184" s="21">
        <f t="shared" si="283"/>
        <v>1.6781613043623824E-2</v>
      </c>
      <c r="AJ184" s="21">
        <f t="shared" si="284"/>
        <v>-3.1387056814757776E-3</v>
      </c>
      <c r="AK184" s="21">
        <f t="shared" si="285"/>
        <v>7.9365079365079361E-2</v>
      </c>
    </row>
    <row r="185" spans="1:37">
      <c r="A185" t="s">
        <v>142</v>
      </c>
      <c r="B185" t="s">
        <v>63</v>
      </c>
      <c r="C185" t="s">
        <v>443</v>
      </c>
      <c r="D185" t="s">
        <v>728</v>
      </c>
      <c r="E185" s="1">
        <v>7</v>
      </c>
      <c r="F185" s="1" t="s">
        <v>426</v>
      </c>
      <c r="G185" s="1">
        <v>1.984</v>
      </c>
      <c r="H185" s="28">
        <v>40.6</v>
      </c>
      <c r="I185" s="28">
        <v>6.3</v>
      </c>
      <c r="J185" s="30">
        <v>7</v>
      </c>
      <c r="K185" s="6">
        <f>(H185+2*J185)/3</f>
        <v>18.2</v>
      </c>
      <c r="L185" s="6">
        <f t="shared" si="264"/>
        <v>8.3999999999999986</v>
      </c>
      <c r="M185" s="6">
        <f>(H185-J185+3*I185)/5</f>
        <v>10.5</v>
      </c>
      <c r="N185" s="6">
        <f t="shared" si="265"/>
        <v>9.4499999999999993</v>
      </c>
      <c r="O185" s="6">
        <f t="shared" si="266"/>
        <v>9.5786561264822137</v>
      </c>
      <c r="P185" s="6">
        <f t="shared" si="267"/>
        <v>9.1705035971223019</v>
      </c>
      <c r="Q185" s="6">
        <f t="shared" si="209"/>
        <v>9.3745798618022569</v>
      </c>
      <c r="R185" s="6">
        <f t="shared" si="268"/>
        <v>1.925925925925926</v>
      </c>
      <c r="S185" s="6">
        <f t="shared" si="269"/>
        <v>0.27868852459016391</v>
      </c>
      <c r="T185" s="6">
        <f t="shared" si="270"/>
        <v>24.167213114754098</v>
      </c>
      <c r="U185" s="6">
        <f t="shared" si="271"/>
        <v>3.9400753226793896</v>
      </c>
      <c r="V185" s="6">
        <f t="shared" si="272"/>
        <v>3.02875999326031</v>
      </c>
      <c r="W185" s="6">
        <f t="shared" si="273"/>
        <v>2.1824538571776673</v>
      </c>
      <c r="X185" s="4">
        <f t="shared" si="274"/>
        <v>1.8053418676968802</v>
      </c>
      <c r="Y185" s="4">
        <f t="shared" si="275"/>
        <v>0.17241379310344826</v>
      </c>
      <c r="Z185" s="4">
        <f t="shared" si="276"/>
        <v>0.15517241379310343</v>
      </c>
      <c r="AA185" s="46">
        <f t="shared" si="277"/>
        <v>0.375</v>
      </c>
      <c r="AB185" s="46">
        <f t="shared" si="278"/>
        <v>1.2500000000000009</v>
      </c>
      <c r="AC185" s="46">
        <f t="shared" si="279"/>
        <v>0.49896414947928597</v>
      </c>
      <c r="AD185" s="6">
        <f t="shared" si="280"/>
        <v>11.11111111111112</v>
      </c>
      <c r="AF185" s="18">
        <f t="shared" si="281"/>
        <v>0.56390977443609025</v>
      </c>
      <c r="AG185" s="18">
        <f t="shared" si="282"/>
        <v>7.5187969924812026E-2</v>
      </c>
      <c r="AI185" s="21">
        <f t="shared" si="283"/>
        <v>2.5946275946275944E-2</v>
      </c>
      <c r="AJ185" s="21">
        <f t="shared" si="284"/>
        <v>-3.8156288156288151E-3</v>
      </c>
      <c r="AK185" s="21">
        <f t="shared" si="285"/>
        <v>0.15873015873015872</v>
      </c>
    </row>
    <row r="186" spans="1:37">
      <c r="A186" t="s">
        <v>0</v>
      </c>
      <c r="B186" t="s">
        <v>0</v>
      </c>
      <c r="C186" t="s">
        <v>443</v>
      </c>
      <c r="D186" t="s">
        <v>728</v>
      </c>
      <c r="E186" s="1">
        <v>7</v>
      </c>
      <c r="F186" s="1">
        <v>3</v>
      </c>
      <c r="G186" s="1">
        <v>2.75</v>
      </c>
      <c r="H186" s="28">
        <v>34.6</v>
      </c>
      <c r="I186" s="28">
        <v>5.0999999999999996</v>
      </c>
      <c r="J186" s="28">
        <v>5.7</v>
      </c>
      <c r="K186" s="6">
        <f t="shared" si="236"/>
        <v>15.333333333333334</v>
      </c>
      <c r="L186" s="6">
        <f t="shared" si="264"/>
        <v>6.8809523809523805</v>
      </c>
      <c r="M186" s="6">
        <f t="shared" si="237"/>
        <v>8.84</v>
      </c>
      <c r="N186" s="6">
        <f t="shared" si="265"/>
        <v>7.8604761904761897</v>
      </c>
      <c r="O186" s="6">
        <f t="shared" si="266"/>
        <v>7.9842288419435574</v>
      </c>
      <c r="P186" s="6">
        <f t="shared" si="267"/>
        <v>7.5807799888116358</v>
      </c>
      <c r="Q186" s="6">
        <f t="shared" si="209"/>
        <v>7.7825044153775966</v>
      </c>
      <c r="R186" s="6">
        <f t="shared" si="268"/>
        <v>1.9506875870842675</v>
      </c>
      <c r="S186" s="6">
        <f t="shared" si="269"/>
        <v>0.28108781949835115</v>
      </c>
      <c r="T186" s="6">
        <f t="shared" si="270"/>
        <v>20.139920606151698</v>
      </c>
      <c r="U186" s="6">
        <f t="shared" si="271"/>
        <v>3.0638044237349007</v>
      </c>
      <c r="V186" s="6">
        <f t="shared" si="272"/>
        <v>2.3613042107609887</v>
      </c>
      <c r="W186" s="6">
        <f t="shared" si="273"/>
        <v>1.6906670217269213</v>
      </c>
      <c r="X186" s="4">
        <f t="shared" si="274"/>
        <v>1.8121867785682582</v>
      </c>
      <c r="Y186" s="4">
        <f t="shared" si="275"/>
        <v>0.16473988439306358</v>
      </c>
      <c r="Z186" s="4">
        <f t="shared" si="276"/>
        <v>0.14739884393063582</v>
      </c>
      <c r="AA186" s="46">
        <f t="shared" si="277"/>
        <v>0.3529411764705882</v>
      </c>
      <c r="AB186" s="46">
        <f t="shared" si="278"/>
        <v>1.423529411764707</v>
      </c>
      <c r="AC186" s="46">
        <f t="shared" si="279"/>
        <v>0.56020167844050206</v>
      </c>
      <c r="AD186" s="6">
        <f t="shared" si="280"/>
        <v>12.461380020597325</v>
      </c>
      <c r="AF186" s="18">
        <f t="shared" si="281"/>
        <v>0.58043654001616807</v>
      </c>
      <c r="AG186" s="18">
        <f t="shared" si="282"/>
        <v>6.9118835893290209E-2</v>
      </c>
      <c r="AI186" s="21">
        <f t="shared" si="283"/>
        <v>3.0314427561305854E-2</v>
      </c>
      <c r="AJ186" s="21">
        <f t="shared" si="284"/>
        <v>-4.287648563261622E-3</v>
      </c>
      <c r="AK186" s="21">
        <f t="shared" si="285"/>
        <v>0.19607843137254904</v>
      </c>
    </row>
    <row r="187" spans="1:37">
      <c r="A187" t="s">
        <v>2</v>
      </c>
      <c r="B187" t="s">
        <v>2</v>
      </c>
      <c r="C187" t="s">
        <v>443</v>
      </c>
      <c r="D187" t="s">
        <v>728</v>
      </c>
      <c r="E187" s="1">
        <v>7</v>
      </c>
      <c r="F187" s="1">
        <v>3</v>
      </c>
      <c r="G187" s="1">
        <v>3.1280000000000001</v>
      </c>
      <c r="H187" s="28">
        <v>27.4</v>
      </c>
      <c r="I187" s="28">
        <v>3.7</v>
      </c>
      <c r="J187" s="28">
        <v>4.4000000000000004</v>
      </c>
      <c r="K187" s="6">
        <f t="shared" si="236"/>
        <v>12.066666666666668</v>
      </c>
      <c r="L187" s="6">
        <f t="shared" si="264"/>
        <v>5.0775656324582341</v>
      </c>
      <c r="M187" s="6">
        <f t="shared" si="237"/>
        <v>6.82</v>
      </c>
      <c r="N187" s="6">
        <f t="shared" si="265"/>
        <v>5.9487828162291176</v>
      </c>
      <c r="O187" s="6">
        <f t="shared" si="266"/>
        <v>6.0651750886720865</v>
      </c>
      <c r="P187" s="6">
        <f t="shared" si="267"/>
        <v>5.6754866037994152</v>
      </c>
      <c r="Q187" s="6">
        <f t="shared" si="209"/>
        <v>5.8703308462357509</v>
      </c>
      <c r="R187" s="6">
        <f t="shared" si="268"/>
        <v>2.0284261569857791</v>
      </c>
      <c r="S187" s="6">
        <f t="shared" si="269"/>
        <v>0.28829343036430782</v>
      </c>
      <c r="T187" s="6">
        <f t="shared" si="270"/>
        <v>15.327555641624116</v>
      </c>
      <c r="U187" s="6">
        <f t="shared" si="271"/>
        <v>2.5285060923243181</v>
      </c>
      <c r="V187" s="6">
        <f t="shared" si="272"/>
        <v>1.9640850308795568</v>
      </c>
      <c r="W187" s="6">
        <f t="shared" si="273"/>
        <v>1.3790521338212824</v>
      </c>
      <c r="X187" s="4">
        <f t="shared" si="274"/>
        <v>1.8335101554993123</v>
      </c>
      <c r="Y187" s="4">
        <f t="shared" si="275"/>
        <v>0.16058394160583944</v>
      </c>
      <c r="Z187" s="4">
        <f t="shared" si="276"/>
        <v>0.13503649635036497</v>
      </c>
      <c r="AA187" s="46">
        <f t="shared" si="277"/>
        <v>0.32173913043478264</v>
      </c>
      <c r="AB187" s="46">
        <f t="shared" si="278"/>
        <v>1.7158166862514692</v>
      </c>
      <c r="AC187" s="46">
        <f t="shared" si="279"/>
        <v>0.65970161528778259</v>
      </c>
      <c r="AD187" s="6">
        <f t="shared" si="280"/>
        <v>14.645301579914465</v>
      </c>
      <c r="AF187" s="18">
        <f t="shared" si="281"/>
        <v>0.60832946994282178</v>
      </c>
      <c r="AG187" s="18">
        <f t="shared" si="282"/>
        <v>6.2895997527430067E-2</v>
      </c>
      <c r="AI187" s="21">
        <f t="shared" si="283"/>
        <v>3.819361037713187E-2</v>
      </c>
      <c r="AJ187" s="21">
        <f t="shared" si="284"/>
        <v>-5.2846504924333416E-3</v>
      </c>
      <c r="AK187" s="21">
        <f t="shared" si="285"/>
        <v>0.27027027027027023</v>
      </c>
    </row>
    <row r="188" spans="1:37">
      <c r="A188" t="s">
        <v>3</v>
      </c>
      <c r="B188" t="s">
        <v>3</v>
      </c>
      <c r="C188" t="s">
        <v>443</v>
      </c>
      <c r="D188" t="s">
        <v>728</v>
      </c>
      <c r="E188" s="1">
        <v>7</v>
      </c>
      <c r="F188" s="1">
        <v>3</v>
      </c>
      <c r="G188" s="1">
        <v>3.5569999999999999</v>
      </c>
      <c r="H188" s="30">
        <v>55.2</v>
      </c>
      <c r="I188" s="28">
        <v>9.1999999999999993</v>
      </c>
      <c r="J188" s="28">
        <v>14.5</v>
      </c>
      <c r="K188" s="6">
        <f t="shared" ref="K188:K189" si="286">(H188+2*J188)/3</f>
        <v>28.066666666666666</v>
      </c>
      <c r="L188" s="6">
        <f t="shared" si="264"/>
        <v>11.782252989301446</v>
      </c>
      <c r="M188" s="6">
        <f t="shared" ref="M188" si="287">(H188-J188+3*I188)/5</f>
        <v>13.66</v>
      </c>
      <c r="N188" s="6">
        <f t="shared" si="265"/>
        <v>12.721126494650722</v>
      </c>
      <c r="O188" s="6">
        <f t="shared" si="266"/>
        <v>12.839797732172014</v>
      </c>
      <c r="P188" s="6">
        <f t="shared" si="267"/>
        <v>12.540571312304438</v>
      </c>
      <c r="Q188" s="6">
        <f t="shared" si="209"/>
        <v>12.690184522238226</v>
      </c>
      <c r="R188" s="6">
        <f t="shared" si="268"/>
        <v>2.2063035595525915</v>
      </c>
      <c r="S188" s="6">
        <f t="shared" si="269"/>
        <v>0.30312146141812291</v>
      </c>
      <c r="T188" s="6">
        <f t="shared" si="270"/>
        <v>33.154345897188108</v>
      </c>
      <c r="U188" s="6">
        <f t="shared" si="271"/>
        <v>3.5579530217073545</v>
      </c>
      <c r="V188" s="6">
        <f t="shared" si="272"/>
        <v>2.8090112969353758</v>
      </c>
      <c r="W188" s="6">
        <f t="shared" si="273"/>
        <v>1.8911276870625238</v>
      </c>
      <c r="X188" s="4">
        <f t="shared" si="274"/>
        <v>1.8813922751212531</v>
      </c>
      <c r="Y188" s="4">
        <f t="shared" si="275"/>
        <v>0.26268115942028986</v>
      </c>
      <c r="Z188" s="4">
        <f t="shared" si="276"/>
        <v>0.16666666666666666</v>
      </c>
      <c r="AA188" s="46">
        <f t="shared" si="277"/>
        <v>0.452088452088452</v>
      </c>
      <c r="AB188" s="46">
        <f t="shared" si="278"/>
        <v>0.79685396859309954</v>
      </c>
      <c r="AC188" s="46">
        <f t="shared" si="279"/>
        <v>0.33066400537835178</v>
      </c>
      <c r="AD188" s="6">
        <f t="shared" si="280"/>
        <v>7.3804273996023602</v>
      </c>
      <c r="AF188" s="18">
        <f t="shared" si="281"/>
        <v>0.54275630146175013</v>
      </c>
      <c r="AG188" s="18">
        <f t="shared" si="282"/>
        <v>0.12010930486964895</v>
      </c>
      <c r="AI188" s="21">
        <f t="shared" si="283"/>
        <v>2.0338844566873068E-2</v>
      </c>
      <c r="AJ188" s="21">
        <f t="shared" si="284"/>
        <v>-4.2311800031514992E-3</v>
      </c>
      <c r="AK188" s="21">
        <f t="shared" si="285"/>
        <v>0.10869565217391305</v>
      </c>
    </row>
    <row r="189" spans="1:37">
      <c r="A189" t="s">
        <v>68</v>
      </c>
      <c r="B189" t="s">
        <v>68</v>
      </c>
      <c r="C189" t="s">
        <v>443</v>
      </c>
      <c r="D189" t="s">
        <v>728</v>
      </c>
      <c r="E189" s="1">
        <v>7</v>
      </c>
      <c r="F189" s="1">
        <v>3</v>
      </c>
      <c r="G189" s="1">
        <v>2.76</v>
      </c>
      <c r="H189" s="28">
        <v>36.299999999999997</v>
      </c>
      <c r="I189" s="28">
        <v>4.7</v>
      </c>
      <c r="J189" s="30">
        <v>6.1529999999999996</v>
      </c>
      <c r="K189" s="6">
        <f t="shared" si="286"/>
        <v>16.201999999999998</v>
      </c>
      <c r="L189" s="6">
        <f t="shared" si="264"/>
        <v>6.4852436356313099</v>
      </c>
      <c r="M189" s="6">
        <f t="shared" si="237"/>
        <v>8.8493999999999993</v>
      </c>
      <c r="N189" s="6">
        <f t="shared" si="265"/>
        <v>7.6673218178156546</v>
      </c>
      <c r="O189" s="6">
        <f t="shared" si="266"/>
        <v>7.8311772202093834</v>
      </c>
      <c r="P189" s="6">
        <f t="shared" si="267"/>
        <v>7.2875842771697528</v>
      </c>
      <c r="Q189" s="6">
        <f t="shared" si="209"/>
        <v>7.5593807486895681</v>
      </c>
      <c r="R189" s="6">
        <f t="shared" si="268"/>
        <v>2.113123771895594</v>
      </c>
      <c r="S189" s="6">
        <f t="shared" si="269"/>
        <v>0.29562282169945814</v>
      </c>
      <c r="T189" s="6">
        <f t="shared" si="270"/>
        <v>19.867914256952275</v>
      </c>
      <c r="U189" s="6">
        <f t="shared" si="271"/>
        <v>3.0942382030017943</v>
      </c>
      <c r="V189" s="6">
        <f t="shared" si="272"/>
        <v>2.4228681051746221</v>
      </c>
      <c r="W189" s="6">
        <f t="shared" si="273"/>
        <v>1.6667378772267953</v>
      </c>
      <c r="X189" s="4">
        <f t="shared" si="274"/>
        <v>1.8564636019133065</v>
      </c>
      <c r="Y189" s="4">
        <f t="shared" si="275"/>
        <v>0.16950413223140495</v>
      </c>
      <c r="Z189" s="4">
        <f t="shared" si="276"/>
        <v>0.12947658402203857</v>
      </c>
      <c r="AA189" s="46">
        <f t="shared" si="277"/>
        <v>0.31180548644972966</v>
      </c>
      <c r="AB189" s="46">
        <f t="shared" si="278"/>
        <v>1.8227197752290376</v>
      </c>
      <c r="AC189" s="46">
        <f t="shared" si="279"/>
        <v>0.69501526132818836</v>
      </c>
      <c r="AD189" s="6">
        <f t="shared" si="280"/>
        <v>15.417093611979199</v>
      </c>
      <c r="AF189" s="18">
        <f t="shared" si="281"/>
        <v>0.62224026026271062</v>
      </c>
      <c r="AG189" s="18">
        <f t="shared" si="282"/>
        <v>6.4031836876130621E-2</v>
      </c>
      <c r="AI189" s="21">
        <f t="shared" si="283"/>
        <v>2.8971728199763389E-2</v>
      </c>
      <c r="AJ189" s="21">
        <f t="shared" si="284"/>
        <v>-4.1990682310589153E-3</v>
      </c>
      <c r="AK189" s="21">
        <f t="shared" si="285"/>
        <v>0.21276595744680851</v>
      </c>
    </row>
    <row r="190" spans="1:37">
      <c r="A190" t="s">
        <v>67</v>
      </c>
      <c r="B190" t="s">
        <v>67</v>
      </c>
      <c r="C190" t="s">
        <v>443</v>
      </c>
      <c r="D190" t="s">
        <v>728</v>
      </c>
      <c r="E190" s="1">
        <v>7</v>
      </c>
      <c r="F190" s="1">
        <v>3</v>
      </c>
      <c r="G190" s="1">
        <v>3.35</v>
      </c>
      <c r="H190" s="30">
        <v>31</v>
      </c>
      <c r="I190" s="28">
        <v>3.8</v>
      </c>
      <c r="J190" s="28">
        <v>4.9000000000000004</v>
      </c>
      <c r="K190" s="6">
        <f t="shared" si="236"/>
        <v>13.6</v>
      </c>
      <c r="L190" s="6">
        <f t="shared" si="264"/>
        <v>5.3037433155080205</v>
      </c>
      <c r="M190" s="6">
        <f t="shared" si="237"/>
        <v>7.5</v>
      </c>
      <c r="N190" s="6">
        <f t="shared" si="265"/>
        <v>6.4018716577540102</v>
      </c>
      <c r="O190" s="6">
        <f t="shared" si="266"/>
        <v>6.5569651295279856</v>
      </c>
      <c r="P190" s="6">
        <f t="shared" si="267"/>
        <v>6.0242310560690635</v>
      </c>
      <c r="Q190" s="6">
        <f t="shared" si="209"/>
        <v>6.2905980927985246</v>
      </c>
      <c r="R190" s="6">
        <f t="shared" si="268"/>
        <v>2.1243787328237898</v>
      </c>
      <c r="S190" s="6">
        <f t="shared" si="269"/>
        <v>0.29655875605404025</v>
      </c>
      <c r="T190" s="6">
        <f t="shared" si="270"/>
        <v>16.600805505990316</v>
      </c>
      <c r="U190" s="6">
        <f t="shared" si="271"/>
        <v>2.5705466563629824</v>
      </c>
      <c r="V190" s="6">
        <f t="shared" si="272"/>
        <v>2.0148700932162633</v>
      </c>
      <c r="W190" s="6">
        <f t="shared" si="273"/>
        <v>1.3823915744105204</v>
      </c>
      <c r="X190" s="4">
        <f t="shared" si="274"/>
        <v>1.8594924216455209</v>
      </c>
      <c r="Y190" s="4">
        <f t="shared" si="275"/>
        <v>0.15806451612903227</v>
      </c>
      <c r="Z190" s="4">
        <f t="shared" si="276"/>
        <v>0.12258064516129032</v>
      </c>
      <c r="AA190" s="46">
        <f t="shared" si="277"/>
        <v>0.29118773946360149</v>
      </c>
      <c r="AB190" s="46">
        <f t="shared" si="278"/>
        <v>2.0704779189352713</v>
      </c>
      <c r="AC190" s="46">
        <f t="shared" si="279"/>
        <v>0.77477555876731097</v>
      </c>
      <c r="AD190" s="6">
        <f t="shared" si="280"/>
        <v>17.153238942488418</v>
      </c>
      <c r="AF190" s="18">
        <f t="shared" si="281"/>
        <v>0.63767224409448819</v>
      </c>
      <c r="AG190" s="18">
        <f t="shared" si="282"/>
        <v>5.7271161417322844E-2</v>
      </c>
      <c r="AI190" s="21">
        <f t="shared" si="283"/>
        <v>3.3712718803996698E-2</v>
      </c>
      <c r="AJ190" s="21">
        <f t="shared" si="284"/>
        <v>-4.6014574412140347E-3</v>
      </c>
      <c r="AK190" s="21">
        <f t="shared" si="285"/>
        <v>0.26315789473684209</v>
      </c>
    </row>
    <row r="191" spans="1:37">
      <c r="A191" t="s">
        <v>69</v>
      </c>
      <c r="B191" t="s">
        <v>69</v>
      </c>
      <c r="C191" t="s">
        <v>443</v>
      </c>
      <c r="D191" t="s">
        <v>728</v>
      </c>
      <c r="E191" s="1">
        <v>7</v>
      </c>
      <c r="F191" s="1">
        <v>3</v>
      </c>
      <c r="G191" s="1">
        <v>3.55</v>
      </c>
      <c r="H191" s="28">
        <v>25.7</v>
      </c>
      <c r="I191" s="28">
        <v>2.8</v>
      </c>
      <c r="J191" s="28">
        <v>3.7</v>
      </c>
      <c r="K191" s="6">
        <f t="shared" si="236"/>
        <v>11.033333333333333</v>
      </c>
      <c r="L191" s="6">
        <f t="shared" si="264"/>
        <v>3.9896373056994818</v>
      </c>
      <c r="M191" s="6">
        <f t="shared" si="237"/>
        <v>6.08</v>
      </c>
      <c r="N191" s="6">
        <f t="shared" si="265"/>
        <v>5.0348186528497409</v>
      </c>
      <c r="O191" s="6">
        <f t="shared" si="266"/>
        <v>5.1891608855159488</v>
      </c>
      <c r="P191" s="6">
        <f t="shared" si="267"/>
        <v>4.6306575859238883</v>
      </c>
      <c r="Q191" s="6">
        <f t="shared" si="209"/>
        <v>4.909909235719919</v>
      </c>
      <c r="R191" s="6">
        <f t="shared" si="268"/>
        <v>2.1914063035991163</v>
      </c>
      <c r="S191" s="6">
        <f t="shared" si="269"/>
        <v>0.30195977728321394</v>
      </c>
      <c r="T191" s="6">
        <f t="shared" si="270"/>
        <v>13.110262743851239</v>
      </c>
      <c r="U191" s="6">
        <f t="shared" si="271"/>
        <v>2.235842776506908</v>
      </c>
      <c r="V191" s="6">
        <f t="shared" si="272"/>
        <v>1.7629467435680741</v>
      </c>
      <c r="W191" s="6">
        <f t="shared" si="273"/>
        <v>1.1909067030840961</v>
      </c>
      <c r="X191" s="4">
        <f t="shared" si="274"/>
        <v>1.877428996508909</v>
      </c>
      <c r="Y191" s="4">
        <f t="shared" si="275"/>
        <v>0.14396887159533076</v>
      </c>
      <c r="Z191" s="4">
        <f t="shared" si="276"/>
        <v>0.10894941634241245</v>
      </c>
      <c r="AA191" s="46">
        <f t="shared" si="277"/>
        <v>0.25454545454545452</v>
      </c>
      <c r="AB191" s="46">
        <f t="shared" si="278"/>
        <v>2.6197402597402597</v>
      </c>
      <c r="AC191" s="46">
        <f t="shared" si="279"/>
        <v>0.9420652106165035</v>
      </c>
      <c r="AD191" s="6">
        <f t="shared" si="280"/>
        <v>20.759066397727739</v>
      </c>
      <c r="AF191" s="18">
        <f t="shared" si="281"/>
        <v>0.66995367609961942</v>
      </c>
      <c r="AG191" s="18">
        <f t="shared" si="282"/>
        <v>4.7516396826124845E-2</v>
      </c>
      <c r="AI191" s="21">
        <f t="shared" si="283"/>
        <v>4.0373523757209553E-2</v>
      </c>
      <c r="AJ191" s="21">
        <f t="shared" si="284"/>
        <v>-5.0810216973358963E-3</v>
      </c>
      <c r="AK191" s="21">
        <f t="shared" si="285"/>
        <v>0.35714285714285715</v>
      </c>
    </row>
    <row r="192" spans="1:37">
      <c r="A192" t="s">
        <v>349</v>
      </c>
      <c r="B192" t="s">
        <v>349</v>
      </c>
      <c r="C192" t="s">
        <v>443</v>
      </c>
      <c r="D192" t="s">
        <v>728</v>
      </c>
      <c r="E192" s="1">
        <v>7</v>
      </c>
      <c r="F192" s="1">
        <v>3</v>
      </c>
      <c r="G192" s="1">
        <v>4.1150000000000002</v>
      </c>
      <c r="H192" s="28">
        <v>45.3</v>
      </c>
      <c r="I192" s="28">
        <v>7.7</v>
      </c>
      <c r="J192" s="28">
        <v>15.4</v>
      </c>
      <c r="K192" s="6">
        <f t="shared" si="236"/>
        <v>25.366666666666664</v>
      </c>
      <c r="L192" s="6">
        <f t="shared" si="264"/>
        <v>9.5531120331950223</v>
      </c>
      <c r="M192" s="6">
        <f t="shared" ref="M192" si="288">(H192-J192+3*I192)/5</f>
        <v>10.6</v>
      </c>
      <c r="N192" s="6">
        <f t="shared" si="265"/>
        <v>10.076556016597511</v>
      </c>
      <c r="O192" s="6">
        <f t="shared" si="266"/>
        <v>10.145157518007455</v>
      </c>
      <c r="P192" s="6">
        <f t="shared" si="267"/>
        <v>10.004279624531339</v>
      </c>
      <c r="Q192" s="6">
        <f t="shared" si="209"/>
        <v>10.074718571269397</v>
      </c>
      <c r="R192" s="6">
        <f t="shared" si="268"/>
        <v>2.5173944971758386</v>
      </c>
      <c r="S192" s="6">
        <f t="shared" si="269"/>
        <v>0.32460619542529451</v>
      </c>
      <c r="T192" s="6">
        <f t="shared" si="270"/>
        <v>26.694937056270174</v>
      </c>
      <c r="U192" s="6">
        <f t="shared" si="271"/>
        <v>3.0707365187573181</v>
      </c>
      <c r="V192" s="6">
        <f t="shared" si="272"/>
        <v>2.4828288390759896</v>
      </c>
      <c r="W192" s="6">
        <f t="shared" si="273"/>
        <v>1.5648443349457442</v>
      </c>
      <c r="X192" s="4">
        <f t="shared" si="274"/>
        <v>1.9623271466575525</v>
      </c>
      <c r="Y192" s="4">
        <f t="shared" si="275"/>
        <v>0.33995584988962474</v>
      </c>
      <c r="Z192" s="4">
        <f t="shared" si="276"/>
        <v>0.16997792494481237</v>
      </c>
      <c r="AA192" s="46">
        <f t="shared" si="277"/>
        <v>0.51505016722408026</v>
      </c>
      <c r="AB192" s="46">
        <f t="shared" si="278"/>
        <v>0.54793033053902551</v>
      </c>
      <c r="AC192" s="46">
        <f t="shared" si="279"/>
        <v>0.2325220731317445</v>
      </c>
      <c r="AD192" s="6">
        <f t="shared" si="280"/>
        <v>5.194671498280786</v>
      </c>
      <c r="AF192" s="18">
        <f t="shared" si="281"/>
        <v>0.53069784494502203</v>
      </c>
      <c r="AG192" s="18">
        <f t="shared" si="282"/>
        <v>0.1595420129767475</v>
      </c>
      <c r="AI192" s="21">
        <f t="shared" si="283"/>
        <v>2.6676745524942976E-2</v>
      </c>
      <c r="AJ192" s="21">
        <f t="shared" si="284"/>
        <v>-6.7680705285687297E-3</v>
      </c>
      <c r="AK192" s="21">
        <f t="shared" si="285"/>
        <v>0.12987012987012986</v>
      </c>
    </row>
    <row r="193" spans="1:37">
      <c r="A193" t="s">
        <v>379</v>
      </c>
      <c r="B193" t="s">
        <v>378</v>
      </c>
      <c r="C193" t="s">
        <v>443</v>
      </c>
      <c r="D193" t="s">
        <v>728</v>
      </c>
      <c r="E193" s="1">
        <v>7</v>
      </c>
      <c r="F193" s="1" t="s">
        <v>426</v>
      </c>
      <c r="G193" s="1">
        <v>5.56</v>
      </c>
      <c r="H193" s="28">
        <v>59.6</v>
      </c>
      <c r="I193" s="28">
        <v>6.22</v>
      </c>
      <c r="J193" s="28">
        <v>36.1</v>
      </c>
      <c r="K193" s="6">
        <f t="shared" ref="K193:K194" si="289">(H193+2*J193)/3</f>
        <v>43.933333333333337</v>
      </c>
      <c r="L193" s="6">
        <f t="shared" si="264"/>
        <v>7.6625078632837083</v>
      </c>
      <c r="M193" s="6">
        <f t="shared" ref="M193:M194" si="290">(H193-J193+3*I193)/5</f>
        <v>8.4319999999999986</v>
      </c>
      <c r="N193" s="6">
        <f t="shared" si="265"/>
        <v>8.047253931641853</v>
      </c>
      <c r="O193" s="6">
        <f t="shared" si="266"/>
        <v>8.1229807950545059</v>
      </c>
      <c r="P193" s="6">
        <f t="shared" si="267"/>
        <v>8.0179095344790632</v>
      </c>
      <c r="Q193" s="6">
        <f t="shared" si="209"/>
        <v>8.0704451647667845</v>
      </c>
      <c r="R193" s="6">
        <f t="shared" si="268"/>
        <v>5.4594192884341819</v>
      </c>
      <c r="S193" s="6">
        <f t="shared" si="269"/>
        <v>0.41368524902631915</v>
      </c>
      <c r="T193" s="6">
        <f t="shared" si="270"/>
        <v>22.752568356662277</v>
      </c>
      <c r="U193" s="6">
        <f t="shared" si="271"/>
        <v>3.1355184201314557</v>
      </c>
      <c r="V193" s="6">
        <f t="shared" si="272"/>
        <v>2.8109924683418028</v>
      </c>
      <c r="W193" s="6">
        <f t="shared" si="273"/>
        <v>1.2030576999595606</v>
      </c>
      <c r="X193" s="4">
        <f t="shared" si="274"/>
        <v>2.6062909702808539</v>
      </c>
      <c r="Y193" s="4">
        <f t="shared" si="275"/>
        <v>0.60570469798657722</v>
      </c>
      <c r="Z193" s="4">
        <f t="shared" si="276"/>
        <v>0.10436241610738255</v>
      </c>
      <c r="AA193" s="46">
        <f t="shared" si="277"/>
        <v>0.52936170212765954</v>
      </c>
      <c r="AB193" s="46">
        <f t="shared" si="278"/>
        <v>0.50211507149209744</v>
      </c>
      <c r="AC193" s="46">
        <f t="shared" si="279"/>
        <v>0.21397977453436282</v>
      </c>
      <c r="AD193" s="6">
        <f t="shared" si="280"/>
        <v>4.7810852202056315</v>
      </c>
      <c r="AF193" s="18">
        <f t="shared" si="281"/>
        <v>0.61371330681757796</v>
      </c>
      <c r="AG193" s="18">
        <f t="shared" si="282"/>
        <v>0.23397566483029256</v>
      </c>
      <c r="AI193" s="21">
        <f t="shared" si="283"/>
        <v>3.0897878797662478E-2</v>
      </c>
      <c r="AJ193" s="21">
        <f t="shared" si="284"/>
        <v>-1.1655312691699221E-2</v>
      </c>
      <c r="AK193" s="21">
        <f t="shared" si="285"/>
        <v>0.16077170418006431</v>
      </c>
    </row>
    <row r="194" spans="1:37">
      <c r="A194" t="s">
        <v>381</v>
      </c>
      <c r="B194" t="s">
        <v>380</v>
      </c>
      <c r="C194" t="s">
        <v>443</v>
      </c>
      <c r="D194" t="s">
        <v>728</v>
      </c>
      <c r="E194" s="1">
        <v>7</v>
      </c>
      <c r="F194" s="1" t="s">
        <v>426</v>
      </c>
      <c r="G194" s="1">
        <v>6.48</v>
      </c>
      <c r="H194" s="28">
        <v>56.3</v>
      </c>
      <c r="I194" s="28">
        <v>7.26</v>
      </c>
      <c r="J194" s="28">
        <v>32.799999999999997</v>
      </c>
      <c r="K194" s="6">
        <f t="shared" si="289"/>
        <v>40.633333333333333</v>
      </c>
      <c r="L194" s="6">
        <f t="shared" si="264"/>
        <v>8.5699216395418922</v>
      </c>
      <c r="M194" s="6">
        <f t="shared" si="290"/>
        <v>9.0560000000000009</v>
      </c>
      <c r="N194" s="6">
        <f t="shared" si="265"/>
        <v>8.8129608197709466</v>
      </c>
      <c r="O194" s="6">
        <f t="shared" si="266"/>
        <v>8.8543241883017458</v>
      </c>
      <c r="P194" s="6">
        <f t="shared" si="267"/>
        <v>8.804669493794739</v>
      </c>
      <c r="Q194" s="6">
        <f t="shared" si="209"/>
        <v>8.8294968410482433</v>
      </c>
      <c r="R194" s="6">
        <f t="shared" si="268"/>
        <v>4.6106336070593601</v>
      </c>
      <c r="S194" s="6">
        <f t="shared" si="269"/>
        <v>0.39886663765589708</v>
      </c>
      <c r="T194" s="6">
        <f t="shared" si="270"/>
        <v>24.656313739492283</v>
      </c>
      <c r="U194" s="6">
        <f t="shared" si="271"/>
        <v>2.8432274892291725</v>
      </c>
      <c r="V194" s="6">
        <f t="shared" si="272"/>
        <v>2.5041118448837789</v>
      </c>
      <c r="W194" s="6">
        <f t="shared" si="273"/>
        <v>1.1662010194927317</v>
      </c>
      <c r="X194" s="4">
        <f t="shared" si="274"/>
        <v>2.4380252132397429</v>
      </c>
      <c r="Y194" s="4">
        <f t="shared" si="275"/>
        <v>0.58259325044404975</v>
      </c>
      <c r="Z194" s="4">
        <f t="shared" si="276"/>
        <v>0.12895204262877444</v>
      </c>
      <c r="AA194" s="46">
        <f t="shared" si="277"/>
        <v>0.61787234042553185</v>
      </c>
      <c r="AB194" s="46">
        <f t="shared" si="278"/>
        <v>0.28359556884121684</v>
      </c>
      <c r="AC194" s="46">
        <f t="shared" si="279"/>
        <v>0.12336148324972414</v>
      </c>
      <c r="AD194" s="6">
        <f t="shared" si="280"/>
        <v>2.7577471998266647</v>
      </c>
      <c r="AF194" s="18">
        <f t="shared" si="281"/>
        <v>0.55597608555492128</v>
      </c>
      <c r="AG194" s="18">
        <f t="shared" si="282"/>
        <v>0.25868533559144913</v>
      </c>
      <c r="AI194" s="21">
        <f t="shared" si="283"/>
        <v>3.1103276141937062E-2</v>
      </c>
      <c r="AJ194" s="21">
        <f t="shared" si="284"/>
        <v>-1.1449915347424643E-2</v>
      </c>
      <c r="AK194" s="21">
        <f t="shared" si="285"/>
        <v>0.13774104683195593</v>
      </c>
    </row>
    <row r="195" spans="1:37">
      <c r="H195" s="28"/>
      <c r="I195" s="28"/>
      <c r="J195" s="28"/>
    </row>
    <row r="196" spans="1:37">
      <c r="A196" t="s">
        <v>60</v>
      </c>
      <c r="B196" t="s">
        <v>60</v>
      </c>
      <c r="C196" t="s">
        <v>443</v>
      </c>
      <c r="D196" t="s">
        <v>734</v>
      </c>
      <c r="E196" s="1">
        <v>7</v>
      </c>
      <c r="F196" s="1">
        <v>3</v>
      </c>
      <c r="G196" s="1">
        <v>3.988</v>
      </c>
      <c r="H196" s="28">
        <v>36.6</v>
      </c>
      <c r="I196" s="28">
        <v>7.9</v>
      </c>
      <c r="J196" s="28">
        <v>8.6999999999999993</v>
      </c>
      <c r="K196" s="6">
        <f>(H196+2*J196)/3</f>
        <v>18</v>
      </c>
      <c r="L196" s="6">
        <f>(5*(H196-J196)*I196)/(4*I196 + 3*(H196-J196))</f>
        <v>9.5581092801387673</v>
      </c>
      <c r="M196" s="6">
        <f>(H196-J196+3*I196)/5</f>
        <v>10.320000000000002</v>
      </c>
      <c r="N196" s="6">
        <f>0.5*(M196+L196)</f>
        <v>9.9390546400693847</v>
      </c>
      <c r="O196" s="6">
        <f>0.5*(H196-J196)+3/(5/(I196-0.5*(H196-J196))-4*(-3*(K196+(H196-J196))/(5*0.5*(H196-J196)*(3*K196+2*(H196-J196)))))</f>
        <v>9.9739973587266295</v>
      </c>
      <c r="P196" s="6">
        <f>I196+2/(5/(0.5*(H196-J196)-I196)-6*(-(3*(K196+2*I196))/(5*I196*(3*K196+4*I196))))</f>
        <v>9.8873161566477972</v>
      </c>
      <c r="Q196" s="6">
        <f t="shared" si="209"/>
        <v>9.9306567576872133</v>
      </c>
      <c r="R196" s="6">
        <f>K196/N196</f>
        <v>1.8110374328190977</v>
      </c>
      <c r="S196" s="6">
        <f>(3*K196-2*N196)/(2*(3*K196+N196))</f>
        <v>0.26683136708810273</v>
      </c>
      <c r="T196" s="6">
        <f>9*N196*K196/(N196+3*K196)</f>
        <v>25.1822123544849</v>
      </c>
      <c r="U196" s="6">
        <f>SQRT((K196+4/3*N196)/G196)</f>
        <v>2.7993798950386672</v>
      </c>
      <c r="V196" s="6">
        <f>SQRT(K196/G196)</f>
        <v>2.1245095014768931</v>
      </c>
      <c r="W196" s="6">
        <f>SQRT(N196/G196)</f>
        <v>1.5786831161321857</v>
      </c>
      <c r="X196" s="4">
        <f>SQRT((K196/N196) +4/3)</f>
        <v>1.7732373688123175</v>
      </c>
      <c r="Y196" s="4">
        <f>J196/H196</f>
        <v>0.23770491803278684</v>
      </c>
      <c r="Z196" s="4">
        <f>I196/H196</f>
        <v>0.21584699453551912</v>
      </c>
      <c r="AA196" s="46">
        <f>2*I196/(H196-J196)</f>
        <v>0.56630824372759858</v>
      </c>
      <c r="AB196" s="46">
        <f>5*M196/L196 +1 -6</f>
        <v>0.39855723424527145</v>
      </c>
      <c r="AC196" s="46">
        <f>SQRT(5)*LN(M196/L196)</f>
        <v>0.17149260971884148</v>
      </c>
      <c r="AD196" s="6">
        <f>100*(M196-L196)/(M196+L196)</f>
        <v>3.832812814961625</v>
      </c>
      <c r="AF196" s="18">
        <f>-(2*H196*I196-(H196-J196)*(H196+2*J196))/(2*H196*I196+(H196-J196)*(H196+2*J196))</f>
        <v>0.44526303672153794</v>
      </c>
      <c r="AG196" s="18">
        <f>(4*J196*I196)/(2*H196*I196+(H196-J196)*(H196+2*J196))</f>
        <v>0.13186370438586392</v>
      </c>
      <c r="AI196" s="21">
        <f>(H196+J196)/((H196-J196)*(H196+2*J196))</f>
        <v>3.0067702110712857E-2</v>
      </c>
      <c r="AJ196" s="21">
        <f>-J196/((H196-J196)*(H196+2*J196))</f>
        <v>-5.7745917960971716E-3</v>
      </c>
      <c r="AK196" s="21">
        <f>1/I196</f>
        <v>0.12658227848101264</v>
      </c>
    </row>
    <row r="197" spans="1:37">
      <c r="A197" t="s">
        <v>59</v>
      </c>
      <c r="B197" t="s">
        <v>59</v>
      </c>
      <c r="C197" t="s">
        <v>443</v>
      </c>
      <c r="D197" t="s">
        <v>734</v>
      </c>
      <c r="E197" s="1">
        <v>7</v>
      </c>
      <c r="F197" s="1">
        <v>3</v>
      </c>
      <c r="G197" s="1">
        <v>4.4400000000000004</v>
      </c>
      <c r="H197" s="28">
        <v>30.7</v>
      </c>
      <c r="I197" s="28">
        <v>7.5</v>
      </c>
      <c r="J197" s="28">
        <v>8.1999999999999993</v>
      </c>
      <c r="K197" s="6">
        <f>(H197+2*J197)/3</f>
        <v>15.699999999999998</v>
      </c>
      <c r="L197" s="6">
        <f>(5*(H197-J197)*I197)/(4*I197 + 3*(H197-J197))</f>
        <v>8.6538461538461533</v>
      </c>
      <c r="M197" s="6">
        <f>(H197-J197+3*I197)/5</f>
        <v>9</v>
      </c>
      <c r="N197" s="6">
        <f>0.5*(M197+L197)</f>
        <v>8.8269230769230766</v>
      </c>
      <c r="O197" s="6">
        <f>0.5*(H197-J197)+3/(5/(I197-0.5*(H197-J197))-4*(-3*(K197+(H197-J197))/(5*0.5*(H197-J197)*(3*K197+2*(H197-J197)))))</f>
        <v>8.8400707075405869</v>
      </c>
      <c r="P197" s="6">
        <f>I197+2/(5/(0.5*(H197-J197)-I197)-6*(-(3*(K197+2*I197))/(5*I197*(3*K197+4*I197))))</f>
        <v>8.8119384699155994</v>
      </c>
      <c r="Q197" s="6">
        <f t="shared" si="209"/>
        <v>8.8260045887280931</v>
      </c>
      <c r="R197" s="6">
        <f>K197/N197</f>
        <v>1.7786492374727667</v>
      </c>
      <c r="S197" s="6">
        <f>(3*K197-2*N197)/(2*(3*K197+N197))</f>
        <v>0.26325562203424796</v>
      </c>
      <c r="T197" s="6">
        <f>9*N197*K197/(N197+3*K197)</f>
        <v>22.301320404373836</v>
      </c>
      <c r="U197" s="6">
        <f>SQRT((K197+4/3*N197)/G197)</f>
        <v>2.4873205838338741</v>
      </c>
      <c r="V197" s="6">
        <f>SQRT(K197/G197)</f>
        <v>1.8804350656260469</v>
      </c>
      <c r="W197" s="6">
        <f>SQRT(N197/G197)</f>
        <v>1.409980758040952</v>
      </c>
      <c r="X197" s="4">
        <f>SQRT((K197/N197) +4/3)</f>
        <v>1.7640812256826781</v>
      </c>
      <c r="Y197" s="4">
        <f>J197/H197</f>
        <v>0.26710097719869708</v>
      </c>
      <c r="Z197" s="4">
        <f>I197/H197</f>
        <v>0.24429967426710097</v>
      </c>
      <c r="AA197" s="46">
        <f>2*I197/(H197-J197)</f>
        <v>0.66666666666666663</v>
      </c>
      <c r="AB197" s="46">
        <f>5*M197/L197 +1 -6</f>
        <v>0.20000000000000018</v>
      </c>
      <c r="AC197" s="46">
        <f>SQRT(5)*LN(M197/L197)</f>
        <v>8.7700180736757186E-2</v>
      </c>
      <c r="AD197" s="6">
        <f>100*(M197-L197)/(M197+L197)</f>
        <v>1.9607843137254934</v>
      </c>
      <c r="AF197" s="18">
        <f>-(2*H197*I197-(H197-J197)*(H197+2*J197))/(2*H197*I197+(H197-J197)*(H197+2*J197))</f>
        <v>0.39417858904785386</v>
      </c>
      <c r="AG197" s="18">
        <f>(4*J197*I197)/(2*H197*I197+(H197-J197)*(H197+2*J197))</f>
        <v>0.16181549087321165</v>
      </c>
      <c r="AI197" s="21">
        <f>(H197+J197)/((H197-J197)*(H197+2*J197))</f>
        <v>3.6706770464732252E-2</v>
      </c>
      <c r="AJ197" s="21">
        <f>-J197/((H197-J197)*(H197+2*J197))</f>
        <v>-7.7376739797121973E-3</v>
      </c>
      <c r="AK197" s="21">
        <f>1/I197</f>
        <v>0.13333333333333333</v>
      </c>
    </row>
    <row r="198" spans="1:37">
      <c r="A198" t="s">
        <v>61</v>
      </c>
      <c r="B198" t="s">
        <v>61</v>
      </c>
      <c r="C198" t="s">
        <v>443</v>
      </c>
      <c r="D198" t="s">
        <v>734</v>
      </c>
      <c r="E198" s="1">
        <v>7</v>
      </c>
      <c r="F198" s="1">
        <v>3</v>
      </c>
      <c r="G198" s="2">
        <v>4.5</v>
      </c>
      <c r="H198" s="28">
        <v>24.5</v>
      </c>
      <c r="I198" s="28">
        <v>6.3</v>
      </c>
      <c r="J198" s="28">
        <v>6.6</v>
      </c>
      <c r="K198" s="6">
        <f>(H198+2*J198)/3</f>
        <v>12.566666666666668</v>
      </c>
      <c r="L198" s="6">
        <f>(5*(H198-J198)*I198)/(4*I198 + 3*(H198-J198))</f>
        <v>7.1463878326996211</v>
      </c>
      <c r="M198" s="6">
        <f>(H198-J198+3*I198)/5</f>
        <v>7.3599999999999994</v>
      </c>
      <c r="N198" s="6">
        <f>0.5*(M198+L198)</f>
        <v>7.2531939163498098</v>
      </c>
      <c r="O198" s="6">
        <f>0.5*(H198-J198)+3/(5/(I198-0.5*(H198-J198))-4*(-3*(K198+(H198-J198))/(5*0.5*(H198-J198)*(3*K198+2*(H198-J198)))))</f>
        <v>7.260466692533365</v>
      </c>
      <c r="P198" s="6">
        <f>I198+2/(5/(0.5*(H198-J198)-I198)-6*(-(3*(K198+2*I198))/(5*I198*(3*K198+4*I198))))</f>
        <v>7.2454367437337943</v>
      </c>
      <c r="Q198" s="6">
        <f t="shared" si="209"/>
        <v>7.2529517181335796</v>
      </c>
      <c r="R198" s="6">
        <f>K198/N198</f>
        <v>1.7325700665936254</v>
      </c>
      <c r="S198" s="6">
        <f>(3*K198-2*N198)/(2*(3*K198+N198))</f>
        <v>0.25797513087123153</v>
      </c>
      <c r="T198" s="6">
        <f>9*N198*K198/(N198+3*K198)</f>
        <v>18.248675132309149</v>
      </c>
      <c r="U198" s="6">
        <f>SQRT((K198+4/3*N198)/G198)</f>
        <v>2.2229905727028778</v>
      </c>
      <c r="V198" s="6">
        <f>SQRT(K198/G198)</f>
        <v>1.6711052009351752</v>
      </c>
      <c r="W198" s="6">
        <f>SQRT(N198/G198)</f>
        <v>1.2695750747001762</v>
      </c>
      <c r="X198" s="4">
        <f>SQRT((K198/N198) +4/3)</f>
        <v>1.7509721299686523</v>
      </c>
      <c r="Y198" s="4">
        <f>J198/H198</f>
        <v>0.26938775510204083</v>
      </c>
      <c r="Z198" s="4">
        <f>I198/H198</f>
        <v>0.25714285714285712</v>
      </c>
      <c r="AA198" s="46">
        <f>2*I198/(H198-J198)</f>
        <v>0.7039106145251397</v>
      </c>
      <c r="AB198" s="46">
        <f>5*M198/L198 +1 -6</f>
        <v>0.14945464219207061</v>
      </c>
      <c r="AC198" s="46">
        <f>SQRT(5)*LN(M198/L198)</f>
        <v>6.5858690815045154E-2</v>
      </c>
      <c r="AD198" s="6">
        <f>100*(M198-L198)/(M198+L198)</f>
        <v>1.4725386482420098</v>
      </c>
      <c r="AF198" s="18">
        <f>-(2*H198*I198-(H198-J198)*(H198+2*J198))/(2*H198*I198+(H198-J198)*(H198+2*J198))</f>
        <v>0.37226114099214064</v>
      </c>
      <c r="AG198" s="18">
        <f>(4*J198*I198)/(2*H198*I198+(H198-J198)*(H198+2*J198))</f>
        <v>0.16910516201844378</v>
      </c>
      <c r="AI198" s="21">
        <f>(H198+J198)/((H198-J198)*(H198+2*J198))</f>
        <v>4.6085680838137015E-2</v>
      </c>
      <c r="AJ198" s="21">
        <f>-J198/((H198-J198)*(H198+2*J198))</f>
        <v>-9.780240949572484E-3</v>
      </c>
      <c r="AK198" s="21">
        <f>1/I198</f>
        <v>0.15873015873015872</v>
      </c>
    </row>
    <row r="199" spans="1:37">
      <c r="A199" t="s">
        <v>389</v>
      </c>
      <c r="B199" t="s">
        <v>25</v>
      </c>
      <c r="C199" t="s">
        <v>443</v>
      </c>
      <c r="D199" t="s">
        <v>734</v>
      </c>
      <c r="E199" s="1">
        <v>7</v>
      </c>
      <c r="F199" s="1" t="s">
        <v>426</v>
      </c>
      <c r="G199" s="1">
        <v>1.53</v>
      </c>
      <c r="H199" s="28">
        <v>38.1</v>
      </c>
      <c r="I199" s="28">
        <v>8.6300000000000008</v>
      </c>
      <c r="J199" s="28">
        <v>9.3699999999999992</v>
      </c>
      <c r="K199" s="6">
        <f>(H199+2*J199)/3</f>
        <v>18.946666666666669</v>
      </c>
      <c r="L199" s="6">
        <f>(5*(H199-J199)*I199)/(4*I199 + 3*(H199-J199))</f>
        <v>10.270064617678736</v>
      </c>
      <c r="M199" s="6">
        <f>(H199-J199+3*I199)/5</f>
        <v>10.924000000000001</v>
      </c>
      <c r="N199" s="6">
        <f>0.5*(M199+L199)</f>
        <v>10.597032308839369</v>
      </c>
      <c r="O199" s="6">
        <f>0.5*(H199-J199)+3/(5/(I199-0.5*(H199-J199))-4*(-3*(K199+(H199-J199))/(5*0.5*(H199-J199)*(3*K199+2*(H199-J199)))))</f>
        <v>10.62505305162982</v>
      </c>
      <c r="P199" s="6">
        <f>I199+2/(5/(0.5*(H199-J199)-I199)-6*(-(3*(K199+2*I199))/(5*I199*(3*K199+4*I199))))</f>
        <v>10.55834443698404</v>
      </c>
      <c r="Q199" s="6">
        <f t="shared" si="209"/>
        <v>10.59169874430693</v>
      </c>
      <c r="R199" s="6">
        <f>K199/N199</f>
        <v>1.7879219497011978</v>
      </c>
      <c r="S199" s="6">
        <f>(3*K199-2*N199)/(2*(3*K199+N199))</f>
        <v>0.2642905104355322</v>
      </c>
      <c r="T199" s="6">
        <f>9*N199*K199/(N199+3*K199)</f>
        <v>26.795454773688704</v>
      </c>
      <c r="U199" s="6">
        <f>SQRT((K199+4/3*N199)/G199)</f>
        <v>4.6495514632538564</v>
      </c>
      <c r="V199" s="6">
        <f>SQRT(K199/G199)</f>
        <v>3.5190115466981928</v>
      </c>
      <c r="W199" s="6">
        <f>SQRT(N199/G199)</f>
        <v>2.6317607998710959</v>
      </c>
      <c r="X199" s="4">
        <f>SQRT((K199/N199) +4/3)</f>
        <v>1.766707469570028</v>
      </c>
      <c r="Y199" s="4">
        <f>J199/H199</f>
        <v>0.2459317585301837</v>
      </c>
      <c r="Z199" s="4">
        <f>I199/H199</f>
        <v>0.22650918635170605</v>
      </c>
      <c r="AA199" s="46">
        <f>2*I199/(H199-J199)</f>
        <v>0.60076575008701705</v>
      </c>
      <c r="AB199" s="46">
        <f>5*M199/L199 +1 -6</f>
        <v>0.31836965329097833</v>
      </c>
      <c r="AC199" s="46">
        <f>SQRT(5)*LN(M199/L199)</f>
        <v>0.13802998930488658</v>
      </c>
      <c r="AD199" s="6">
        <f>100*(M199-L199)/(M199+L199)</f>
        <v>3.0854647002245801</v>
      </c>
      <c r="AF199" s="18">
        <f>-(2*H199*I199-(H199-J199)*(H199+2*J199))/(2*H199*I199+(H199-J199)*(H199+2*J199))</f>
        <v>0.42582686812369336</v>
      </c>
      <c r="AG199" s="18">
        <f>(4*J199*I199)/(2*H199*I199+(H199-J199)*(H199+2*J199))</f>
        <v>0.14120740802312315</v>
      </c>
      <c r="AI199" s="21">
        <f>(H199+J199)/((H199-J199)*(H199+2*J199))</f>
        <v>2.906896282283572E-2</v>
      </c>
      <c r="AJ199" s="21">
        <f>-J199/((H199-J199)*(H199+2*J199))</f>
        <v>-5.7378593143031526E-3</v>
      </c>
      <c r="AK199" s="21">
        <f>1/I199</f>
        <v>0.11587485515643105</v>
      </c>
    </row>
    <row r="200" spans="1:37">
      <c r="H200" s="28"/>
      <c r="I200" s="28"/>
      <c r="J200" s="28"/>
    </row>
    <row r="201" spans="1:37">
      <c r="A201" t="s">
        <v>386</v>
      </c>
      <c r="B201" t="s">
        <v>382</v>
      </c>
      <c r="C201" t="s">
        <v>443</v>
      </c>
      <c r="D201" t="s">
        <v>735</v>
      </c>
      <c r="E201" s="1">
        <v>7</v>
      </c>
      <c r="F201" s="1" t="s">
        <v>426</v>
      </c>
      <c r="G201" s="1">
        <v>4.1449999999999996</v>
      </c>
      <c r="H201" s="28">
        <v>45.4</v>
      </c>
      <c r="I201" s="28">
        <v>13.6</v>
      </c>
      <c r="J201" s="28">
        <v>36.299999999999997</v>
      </c>
      <c r="K201" s="6">
        <f t="shared" ref="K201:K203" si="291">(H201+2*J201)/3</f>
        <v>39.333333333333336</v>
      </c>
      <c r="L201" s="6">
        <f>(5*(H201-J201)*I201)/(4*I201 + 3*(H201-J201))</f>
        <v>7.5740514075887395</v>
      </c>
      <c r="M201" s="6">
        <f t="shared" ref="M201:M203" si="292">(H201-J201+3*I201)/5</f>
        <v>9.98</v>
      </c>
      <c r="N201" s="6">
        <f>0.5*(M201+L201)</f>
        <v>8.7770257037943704</v>
      </c>
      <c r="O201" s="6">
        <f>0.5*(H201-J201)+3/(5/(I201-0.5*(H201-J201))-4*(-3*(K201+(H201-J201))/(5*0.5*(H201-J201)*(3*K201+2*(H201-J201)))))</f>
        <v>8.6037374576017189</v>
      </c>
      <c r="P201" s="6">
        <f>I201+2/(5/(0.5*(H201-J201)-I201)-6*(-(3*(K201+2*I201))/(5*I201*(3*K201+4*I201))))</f>
        <v>9.1588102571658929</v>
      </c>
      <c r="Q201" s="6">
        <f t="shared" si="209"/>
        <v>8.8812738573838068</v>
      </c>
      <c r="R201" s="6">
        <f>K201/N201</f>
        <v>4.48139662121865</v>
      </c>
      <c r="S201" s="6">
        <f>(3*K201-2*N201)/(2*(3*K201+N201))</f>
        <v>0.39615201585142157</v>
      </c>
      <c r="T201" s="6">
        <f>9*N201*K201/(N201+3*K201)</f>
        <v>24.508124259064505</v>
      </c>
      <c r="U201" s="6">
        <f>SQRT((K201+4/3*N201)/G201)</f>
        <v>3.5089420244133143</v>
      </c>
      <c r="V201" s="6">
        <f>SQRT(K201/G201)</f>
        <v>3.0804779810733538</v>
      </c>
      <c r="W201" s="6">
        <f>SQRT(N201/G201)</f>
        <v>1.4551622432265179</v>
      </c>
      <c r="X201" s="4">
        <f>SQRT((K201/N201) +4/3)</f>
        <v>2.411375116930583</v>
      </c>
      <c r="Y201" s="4">
        <f>J201/H201</f>
        <v>0.79955947136563876</v>
      </c>
      <c r="Z201" s="4">
        <f>I201/H201</f>
        <v>0.29955947136563876</v>
      </c>
      <c r="AA201" s="46">
        <f>2*I201/(H201-J201)</f>
        <v>2.9890109890109886</v>
      </c>
      <c r="AB201" s="46">
        <f>5*M201/L201 +1 -6</f>
        <v>1.5882837750484811</v>
      </c>
      <c r="AC201" s="46">
        <f>SQRT(5)*LN(M201/L201)</f>
        <v>0.6168304726559789</v>
      </c>
      <c r="AD201" s="6">
        <f>100*(M201-L201)/(M201+L201)</f>
        <v>13.70594477905626</v>
      </c>
      <c r="AF201" s="18">
        <f>-(2*H201*I201-(H201-J201)*(H201+2*J201))/(2*H201*I201+(H201-J201)*(H201+2*J201))</f>
        <v>-6.9771471143683692E-2</v>
      </c>
      <c r="AG201" s="18">
        <f>(4*J201*I201)/(2*H201*I201+(H201-J201)*(H201+2*J201))</f>
        <v>0.85534591194968534</v>
      </c>
      <c r="AI201" s="21">
        <f>(H201+J201)/((H201-J201)*(H201+2*J201))</f>
        <v>7.6084932017135384E-2</v>
      </c>
      <c r="AJ201" s="21">
        <f>-J201/((H201-J201)*(H201+2*J201))</f>
        <v>-3.3805177872974476E-2</v>
      </c>
      <c r="AK201" s="21">
        <f>1/I201</f>
        <v>7.3529411764705885E-2</v>
      </c>
    </row>
    <row r="202" spans="1:37">
      <c r="A202" t="s">
        <v>383</v>
      </c>
      <c r="B202" t="s">
        <v>383</v>
      </c>
      <c r="C202" t="s">
        <v>443</v>
      </c>
      <c r="D202" t="s">
        <v>735</v>
      </c>
      <c r="E202" s="1">
        <v>7</v>
      </c>
      <c r="F202" s="1">
        <v>3</v>
      </c>
      <c r="G202" s="1">
        <v>4.71</v>
      </c>
      <c r="H202" s="28">
        <v>45.8</v>
      </c>
      <c r="I202" s="28">
        <v>13.9</v>
      </c>
      <c r="J202" s="28">
        <v>35.4</v>
      </c>
      <c r="K202" s="6">
        <f t="shared" si="291"/>
        <v>38.866666666666667</v>
      </c>
      <c r="L202" s="6">
        <f>(5*(H202-J202)*I202)/(4*I202 + 3*(H202-J202))</f>
        <v>8.3271889400921655</v>
      </c>
      <c r="M202" s="6">
        <f t="shared" si="292"/>
        <v>10.42</v>
      </c>
      <c r="N202" s="6">
        <f>0.5*(M202+L202)</f>
        <v>9.3735944700460827</v>
      </c>
      <c r="O202" s="6">
        <f>0.5*(H202-J202)+3/(5/(I202-0.5*(H202-J202))-4*(-3*(K202+(H202-J202))/(5*0.5*(H202-J202)*(3*K202+2*(H202-J202)))))</f>
        <v>9.2529387831747609</v>
      </c>
      <c r="P202" s="6">
        <f>I202+2/(5/(0.5*(H202-J202)-I202)-6*(-(3*(K202+2*I202))/(5*I202*(3*K202+4*I202))))</f>
        <v>9.6845431633923411</v>
      </c>
      <c r="Q202" s="6">
        <f t="shared" ref="Q202:Q247" si="293">(O202+P202)/2</f>
        <v>9.4687409732835519</v>
      </c>
      <c r="R202" s="6">
        <f>K202/N202</f>
        <v>4.146399419226805</v>
      </c>
      <c r="S202" s="6">
        <f>(3*K202-2*N202)/(2*(3*K202+N202))</f>
        <v>0.38838619899496157</v>
      </c>
      <c r="T202" s="6">
        <f>9*N202*K202/(N202+3*K202)</f>
        <v>26.028338394374948</v>
      </c>
      <c r="U202" s="6">
        <f>SQRT((K202+4/3*N202)/G202)</f>
        <v>3.3023440374309674</v>
      </c>
      <c r="V202" s="6">
        <f>SQRT(K202/G202)</f>
        <v>2.8726200956147427</v>
      </c>
      <c r="W202" s="6">
        <f>SQRT(N202/G202)</f>
        <v>1.410725857801457</v>
      </c>
      <c r="X202" s="4">
        <f>SQRT((K202/N202) +4/3)</f>
        <v>2.340882900223789</v>
      </c>
      <c r="Y202" s="4">
        <f>J202/H202</f>
        <v>0.77292576419213976</v>
      </c>
      <c r="Z202" s="4">
        <f>I202/H202</f>
        <v>0.30349344978165943</v>
      </c>
      <c r="AA202" s="46">
        <f>2*I202/(H202-J202)</f>
        <v>2.6730769230769234</v>
      </c>
      <c r="AB202" s="46">
        <f>5*M202/L202 +1 -6</f>
        <v>1.2566131710016606</v>
      </c>
      <c r="AC202" s="46">
        <f>SQRT(5)*LN(M202/L202)</f>
        <v>0.50132889860561725</v>
      </c>
      <c r="AD202" s="6">
        <f>100*(M202-L202)/(M202+L202)</f>
        <v>11.163332628670597</v>
      </c>
      <c r="AF202" s="18">
        <f>-(2*H202*I202-(H202-J202)*(H202+2*J202))/(2*H202*I202+(H202-J202)*(H202+2*J202))</f>
        <v>-2.4377685165816586E-2</v>
      </c>
      <c r="AG202" s="18">
        <f>(4*J202*I202)/(2*H202*I202+(H202-J202)*(H202+2*J202))</f>
        <v>0.79176790512816386</v>
      </c>
      <c r="AI202" s="21">
        <f>(H202+J202)/((H202-J202)*(H202+2*J202))</f>
        <v>6.6961340546246209E-2</v>
      </c>
      <c r="AJ202" s="21">
        <f>-J202/((H202-J202)*(H202+2*J202))</f>
        <v>-2.919250560759995E-2</v>
      </c>
      <c r="AK202" s="21">
        <f>1/I202</f>
        <v>7.1942446043165464E-2</v>
      </c>
    </row>
    <row r="203" spans="1:37">
      <c r="A203" t="s">
        <v>385</v>
      </c>
      <c r="B203" t="s">
        <v>384</v>
      </c>
      <c r="C203" t="s">
        <v>443</v>
      </c>
      <c r="D203" t="s">
        <v>735</v>
      </c>
      <c r="E203" s="1">
        <v>7</v>
      </c>
      <c r="F203" s="1" t="s">
        <v>426</v>
      </c>
      <c r="G203" s="1">
        <v>5.67</v>
      </c>
      <c r="H203" s="28">
        <v>45.1</v>
      </c>
      <c r="I203" s="28">
        <v>18.2</v>
      </c>
      <c r="J203" s="28">
        <v>30.7</v>
      </c>
      <c r="K203" s="6">
        <f t="shared" si="291"/>
        <v>35.5</v>
      </c>
      <c r="L203" s="6">
        <f>(5*(H203-J203)*I203)/(4*I203 + 3*(H203-J203))</f>
        <v>11.296551724137935</v>
      </c>
      <c r="M203" s="6">
        <f t="shared" si="292"/>
        <v>13.8</v>
      </c>
      <c r="N203" s="6">
        <f>0.5*(M203+L203)</f>
        <v>12.548275862068968</v>
      </c>
      <c r="O203" s="6">
        <f>0.5*(H203-J203)+3/(5/(I203-0.5*(H203-J203))-4*(-3*(K203+(H203-J203))/(5*0.5*(H203-J203)*(3*K203+2*(H203-J203)))))</f>
        <v>12.394965870307168</v>
      </c>
      <c r="P203" s="6">
        <f>I203+2/(5/(0.5*(H203-J203)-I203)-6*(-(3*(K203+2*I203))/(5*I203*(3*K203+4*I203))))</f>
        <v>12.869878967054866</v>
      </c>
      <c r="Q203" s="6">
        <f t="shared" si="293"/>
        <v>12.632422418681017</v>
      </c>
      <c r="R203" s="6">
        <f>K203/N203</f>
        <v>2.8290739214069793</v>
      </c>
      <c r="S203" s="6">
        <f>(3*K203-2*N203)/(2*(3*K203+N203))</f>
        <v>0.34189259645464021</v>
      </c>
      <c r="T203" s="6">
        <f>9*N203*K203/(N203+3*K203)</f>
        <v>33.676876955161632</v>
      </c>
      <c r="U203" s="6">
        <f>SQRT((K203+4/3*N203)/G203)</f>
        <v>3.035098459704153</v>
      </c>
      <c r="V203" s="6">
        <f>SQRT(K203/G203)</f>
        <v>2.502203614354674</v>
      </c>
      <c r="W203" s="6">
        <f>SQRT(N203/G203)</f>
        <v>1.4876490847329205</v>
      </c>
      <c r="X203" s="4">
        <f>SQRT((K203/N203) +4/3)</f>
        <v>2.0401978469600226</v>
      </c>
      <c r="Y203" s="4">
        <f>J203/H203</f>
        <v>0.68070953436807091</v>
      </c>
      <c r="Z203" s="4">
        <f>I203/H203</f>
        <v>0.40354767184035473</v>
      </c>
      <c r="AA203" s="46">
        <f>2*I203/(H203-J203)</f>
        <v>2.5277777777777772</v>
      </c>
      <c r="AB203" s="46">
        <f>5*M203/L203 +1 -6</f>
        <v>1.1080586080586059</v>
      </c>
      <c r="AC203" s="46">
        <f>SQRT(5)*LN(M203/L203)</f>
        <v>0.44759612003060678</v>
      </c>
      <c r="AD203" s="6">
        <f>100*(M203-L203)/(M203+L203)</f>
        <v>9.9752679307501939</v>
      </c>
      <c r="AF203" s="18">
        <f>-(2*H203*I203-(H203-J203)*(H203+2*J203))/(2*H203*I203+(H203-J203)*(H203+2*J203))</f>
        <v>-3.4025774429649401E-2</v>
      </c>
      <c r="AG203" s="18">
        <f>(4*J203*I203)/(2*H203*I203+(H203-J203)*(H203+2*J203))</f>
        <v>0.7038712034365906</v>
      </c>
      <c r="AI203" s="21">
        <f>(H203+J203)/((H203-J203)*(H203+2*J203))</f>
        <v>4.9426186750130406E-2</v>
      </c>
      <c r="AJ203" s="21">
        <f>-J203/((H203-J203)*(H203+2*J203))</f>
        <v>-2.0018257694314031E-2</v>
      </c>
      <c r="AK203" s="21">
        <f>1/I203</f>
        <v>5.4945054945054944E-2</v>
      </c>
    </row>
    <row r="204" spans="1:37">
      <c r="H204" s="28"/>
      <c r="I204" s="28"/>
      <c r="J204" s="28"/>
    </row>
    <row r="205" spans="1:37">
      <c r="A205" s="11" t="s">
        <v>452</v>
      </c>
      <c r="H205" s="28"/>
      <c r="I205" s="28"/>
      <c r="J205" s="28"/>
    </row>
    <row r="206" spans="1:37">
      <c r="A206" t="s">
        <v>144</v>
      </c>
      <c r="B206" t="s">
        <v>66</v>
      </c>
      <c r="C206" t="s">
        <v>444</v>
      </c>
      <c r="D206" t="s">
        <v>728</v>
      </c>
      <c r="E206" s="1">
        <v>7</v>
      </c>
      <c r="F206" s="1" t="s">
        <v>427</v>
      </c>
      <c r="G206" s="1">
        <v>7.5970000000000004</v>
      </c>
      <c r="H206" s="28">
        <v>127</v>
      </c>
      <c r="I206" s="30">
        <v>23</v>
      </c>
      <c r="J206" s="28">
        <v>24.4</v>
      </c>
      <c r="K206" s="6">
        <f t="shared" si="236"/>
        <v>58.6</v>
      </c>
      <c r="L206" s="6">
        <f t="shared" ref="L206:L211" si="294">(5*(H206-J206)*I206)/(4*I206 + 3*(H206-J206))</f>
        <v>29.512256128064035</v>
      </c>
      <c r="M206" s="6">
        <f t="shared" si="237"/>
        <v>34.32</v>
      </c>
      <c r="N206" s="6">
        <f t="shared" ref="N206:N211" si="295">0.5*(M206+L206)</f>
        <v>31.916128064032016</v>
      </c>
      <c r="O206" s="6">
        <f t="shared" ref="O206:O211" si="296">0.5*(H206-J206)+3/(5/(I206-0.5*(H206-J206))-4*(-3*(K206+(H206-J206))/(5*0.5*(H206-J206)*(3*K206+2*(H206-J206)))))</f>
        <v>32.177643285616512</v>
      </c>
      <c r="P206" s="6">
        <f t="shared" ref="P206:P211" si="297">I206+2/(5/(0.5*(H206-J206)-I206)-6*(-(3*(K206+2*I206))/(5*I206*(3*K206+4*I206))))</f>
        <v>31.409924260465569</v>
      </c>
      <c r="Q206" s="6">
        <f t="shared" si="293"/>
        <v>31.793783773041042</v>
      </c>
      <c r="R206" s="6">
        <f t="shared" ref="R206:R211" si="298">K206/N206</f>
        <v>1.8360623156553713</v>
      </c>
      <c r="S206" s="6">
        <f t="shared" ref="S206:S211" si="299">(3*K206-2*N206)/(2*(3*K206+N206))</f>
        <v>0.26952106443419749</v>
      </c>
      <c r="T206" s="6">
        <f t="shared" ref="T206:T211" si="300">9*N206*K206/(N206+3*K206)</f>
        <v>81.036393744936163</v>
      </c>
      <c r="U206" s="6">
        <f t="shared" ref="U206:U211" si="301">SQRT((K206+4/3*N206)/G206)</f>
        <v>3.6489865703348805</v>
      </c>
      <c r="V206" s="6">
        <f t="shared" ref="V206:V211" si="302">SQRT(K206/G206)</f>
        <v>2.7773316594359412</v>
      </c>
      <c r="W206" s="6">
        <f t="shared" ref="W206:W211" si="303">SQRT(N206/G206)</f>
        <v>2.0496704327731172</v>
      </c>
      <c r="X206" s="4">
        <f t="shared" ref="X206:X211" si="304">SQRT((K206/N206) +4/3)</f>
        <v>1.7802796547140296</v>
      </c>
      <c r="Y206" s="4">
        <f t="shared" ref="Y206:Y211" si="305">J206/H206</f>
        <v>0.1921259842519685</v>
      </c>
      <c r="Z206" s="4">
        <f t="shared" ref="Z206:Z211" si="306">I206/H206</f>
        <v>0.18110236220472442</v>
      </c>
      <c r="AA206" s="46">
        <f t="shared" ref="AA206:AA211" si="307">2*I206/(H206-J206)</f>
        <v>0.44834307992202732</v>
      </c>
      <c r="AB206" s="46">
        <f t="shared" ref="AB206:AB211" si="308">5*M206/L206 +1 -6</f>
        <v>0.81453343503686693</v>
      </c>
      <c r="AC206" s="46">
        <f t="shared" ref="AC206:AC211" si="309">SQRT(5)*LN(M206/L206)</f>
        <v>0.33747327251404219</v>
      </c>
      <c r="AD206" s="6">
        <f t="shared" ref="AD206:AD211" si="310">100*(M206-L206)/(M206+L206)</f>
        <v>7.5318407394067144</v>
      </c>
      <c r="AF206" s="18">
        <f t="shared" ref="AF206:AF211" si="311">-(2*H206*I206-(H206-J206)*(H206+2*J206))/(2*H206*I206+(H206-J206)*(H206+2*J206))</f>
        <v>0.51070141730753449</v>
      </c>
      <c r="AG206" s="18">
        <f t="shared" ref="AG206:AG211" si="312">(4*J206*I206)/(2*H206*I206+(H206-J206)*(H206+2*J206))</f>
        <v>9.4006971792883129E-2</v>
      </c>
      <c r="AI206" s="21">
        <f t="shared" ref="AI206:AI211" si="313">(H206+J206)/((H206-J206)*(H206+2*J206))</f>
        <v>8.3938198422361041E-3</v>
      </c>
      <c r="AJ206" s="21">
        <f t="shared" ref="AJ206:AJ211" si="314">-J206/((H206-J206)*(H206+2*J206))</f>
        <v>-1.35276885172101E-3</v>
      </c>
      <c r="AK206" s="21">
        <f t="shared" ref="AK206:AK211" si="315">1/I206</f>
        <v>4.3478260869565216E-2</v>
      </c>
    </row>
    <row r="207" spans="1:37">
      <c r="A207" s="27" t="s">
        <v>360</v>
      </c>
      <c r="B207" t="s">
        <v>361</v>
      </c>
      <c r="C207" t="s">
        <v>444</v>
      </c>
      <c r="D207" t="s">
        <v>728</v>
      </c>
      <c r="E207" s="1">
        <v>7</v>
      </c>
      <c r="F207" s="1" t="s">
        <v>427</v>
      </c>
      <c r="G207" s="1">
        <v>2.61</v>
      </c>
      <c r="H207" s="33">
        <v>122.6</v>
      </c>
      <c r="I207" s="34">
        <v>33.1</v>
      </c>
      <c r="J207" s="34">
        <v>22</v>
      </c>
      <c r="K207" s="6">
        <f t="shared" si="236"/>
        <v>55.533333333333331</v>
      </c>
      <c r="L207" s="6">
        <f t="shared" si="294"/>
        <v>38.344771994472595</v>
      </c>
      <c r="M207" s="6">
        <f t="shared" si="237"/>
        <v>39.980000000000004</v>
      </c>
      <c r="N207" s="6">
        <f t="shared" si="295"/>
        <v>39.162385997236299</v>
      </c>
      <c r="O207" s="6">
        <f t="shared" si="296"/>
        <v>39.20708585041951</v>
      </c>
      <c r="P207" s="6">
        <f t="shared" si="297"/>
        <v>39.070537664715587</v>
      </c>
      <c r="Q207" s="6">
        <f t="shared" si="293"/>
        <v>39.138811757567552</v>
      </c>
      <c r="R207" s="6">
        <f t="shared" si="298"/>
        <v>1.4180273218606327</v>
      </c>
      <c r="S207" s="6">
        <f t="shared" si="299"/>
        <v>0.2145076894829385</v>
      </c>
      <c r="T207" s="6">
        <f t="shared" si="300"/>
        <v>95.126037864284882</v>
      </c>
      <c r="U207" s="6">
        <f t="shared" si="301"/>
        <v>6.4252211374593804</v>
      </c>
      <c r="V207" s="6">
        <f t="shared" si="302"/>
        <v>4.6127149498070752</v>
      </c>
      <c r="W207" s="6">
        <f t="shared" si="303"/>
        <v>3.8735959511558304</v>
      </c>
      <c r="X207" s="4">
        <f t="shared" si="304"/>
        <v>1.6587225974206674</v>
      </c>
      <c r="Y207" s="4">
        <f t="shared" si="305"/>
        <v>0.17944535073409462</v>
      </c>
      <c r="Z207" s="4">
        <f t="shared" si="306"/>
        <v>0.26998368678629692</v>
      </c>
      <c r="AA207" s="46">
        <f t="shared" si="307"/>
        <v>0.65805168986083507</v>
      </c>
      <c r="AB207" s="46">
        <f t="shared" si="308"/>
        <v>0.2132269825157822</v>
      </c>
      <c r="AC207" s="46">
        <f t="shared" si="309"/>
        <v>9.3380734516808853E-2</v>
      </c>
      <c r="AD207" s="6">
        <f t="shared" si="310"/>
        <v>2.0877532916952606</v>
      </c>
      <c r="AF207" s="18">
        <f t="shared" si="311"/>
        <v>0.34747596888255711</v>
      </c>
      <c r="AG207" s="18">
        <f t="shared" si="312"/>
        <v>0.11709240362629483</v>
      </c>
      <c r="AI207" s="21">
        <f t="shared" si="313"/>
        <v>8.6277055553831868E-3</v>
      </c>
      <c r="AJ207" s="21">
        <f t="shared" si="314"/>
        <v>-1.3126522974995169E-3</v>
      </c>
      <c r="AK207" s="21">
        <f t="shared" si="315"/>
        <v>3.0211480362537763E-2</v>
      </c>
    </row>
    <row r="208" spans="1:37">
      <c r="A208" s="27" t="s">
        <v>363</v>
      </c>
      <c r="B208" t="s">
        <v>364</v>
      </c>
      <c r="C208" t="s">
        <v>444</v>
      </c>
      <c r="D208" t="s">
        <v>728</v>
      </c>
      <c r="E208" s="1">
        <v>7</v>
      </c>
      <c r="F208" s="1" t="s">
        <v>427</v>
      </c>
      <c r="G208" s="1">
        <v>2.68</v>
      </c>
      <c r="H208" s="33">
        <v>86.5</v>
      </c>
      <c r="I208" s="34">
        <v>50</v>
      </c>
      <c r="J208" s="34">
        <v>57.6</v>
      </c>
      <c r="K208" s="6">
        <f t="shared" si="236"/>
        <v>67.233333333333334</v>
      </c>
      <c r="L208" s="6">
        <f t="shared" si="294"/>
        <v>25.200558074642483</v>
      </c>
      <c r="M208" s="6">
        <f t="shared" si="237"/>
        <v>35.78</v>
      </c>
      <c r="N208" s="6">
        <f t="shared" si="295"/>
        <v>30.490279037321244</v>
      </c>
      <c r="O208" s="6">
        <f t="shared" si="296"/>
        <v>29.288556419729737</v>
      </c>
      <c r="P208" s="6">
        <f t="shared" si="297"/>
        <v>31.92864187326548</v>
      </c>
      <c r="Q208" s="6">
        <f t="shared" si="293"/>
        <v>30.60859914649761</v>
      </c>
      <c r="R208" s="6">
        <f t="shared" si="298"/>
        <v>2.205074386201491</v>
      </c>
      <c r="S208" s="6">
        <f t="shared" si="299"/>
        <v>0.30302612690934161</v>
      </c>
      <c r="T208" s="6">
        <f t="shared" si="300"/>
        <v>79.459260404771584</v>
      </c>
      <c r="U208" s="6">
        <f t="shared" si="301"/>
        <v>6.3447898097581268</v>
      </c>
      <c r="V208" s="6">
        <f t="shared" si="302"/>
        <v>5.0086989005745712</v>
      </c>
      <c r="W208" s="6">
        <f t="shared" si="303"/>
        <v>3.3729763992719008</v>
      </c>
      <c r="X208" s="4">
        <f t="shared" si="304"/>
        <v>1.8810655808702748</v>
      </c>
      <c r="Y208" s="4">
        <f t="shared" si="305"/>
        <v>0.66589595375722543</v>
      </c>
      <c r="Z208" s="4">
        <f t="shared" si="306"/>
        <v>0.5780346820809249</v>
      </c>
      <c r="AA208" s="46">
        <f t="shared" si="307"/>
        <v>3.4602076124567476</v>
      </c>
      <c r="AB208" s="46">
        <f t="shared" si="308"/>
        <v>2.0990491349480962</v>
      </c>
      <c r="AC208" s="46">
        <f t="shared" si="309"/>
        <v>0.78379311701693855</v>
      </c>
      <c r="AD208" s="6">
        <f t="shared" si="310"/>
        <v>17.348876854173565</v>
      </c>
      <c r="AF208" s="18">
        <f t="shared" si="311"/>
        <v>-0.19482316962414184</v>
      </c>
      <c r="AG208" s="18">
        <f t="shared" si="312"/>
        <v>0.79562791410809908</v>
      </c>
      <c r="AI208" s="21">
        <f t="shared" si="313"/>
        <v>2.4720670151463429E-2</v>
      </c>
      <c r="AJ208" s="21">
        <f t="shared" si="314"/>
        <v>-9.8814059731040498E-3</v>
      </c>
      <c r="AK208" s="21">
        <f t="shared" si="315"/>
        <v>0.02</v>
      </c>
    </row>
    <row r="209" spans="1:37">
      <c r="A209" s="27" t="s">
        <v>371</v>
      </c>
      <c r="B209" t="s">
        <v>372</v>
      </c>
      <c r="C209" t="s">
        <v>444</v>
      </c>
      <c r="D209" t="s">
        <v>728</v>
      </c>
      <c r="E209" s="1">
        <v>7</v>
      </c>
      <c r="F209" s="1" t="s">
        <v>427</v>
      </c>
      <c r="G209" s="1">
        <v>3.99</v>
      </c>
      <c r="H209" s="33">
        <v>137.69999999999999</v>
      </c>
      <c r="I209" s="34">
        <v>50.6</v>
      </c>
      <c r="J209" s="34">
        <v>48.3</v>
      </c>
      <c r="K209" s="6">
        <f t="shared" si="236"/>
        <v>78.099999999999994</v>
      </c>
      <c r="L209" s="6">
        <f t="shared" si="294"/>
        <v>48.062473438164041</v>
      </c>
      <c r="M209" s="6">
        <f t="shared" si="237"/>
        <v>48.239999999999995</v>
      </c>
      <c r="N209" s="6">
        <f t="shared" si="295"/>
        <v>48.151236719082021</v>
      </c>
      <c r="O209" s="6">
        <f t="shared" si="296"/>
        <v>48.151338933142839</v>
      </c>
      <c r="P209" s="6">
        <f t="shared" si="297"/>
        <v>48.155748633104444</v>
      </c>
      <c r="Q209" s="6">
        <f t="shared" si="293"/>
        <v>48.153543783123638</v>
      </c>
      <c r="R209" s="6">
        <f t="shared" si="298"/>
        <v>1.6219728779894342</v>
      </c>
      <c r="S209" s="6">
        <f t="shared" si="299"/>
        <v>0.24428557680397836</v>
      </c>
      <c r="T209" s="6">
        <f t="shared" si="300"/>
        <v>119.82777870965576</v>
      </c>
      <c r="U209" s="6">
        <f t="shared" si="301"/>
        <v>5.9719823906202789</v>
      </c>
      <c r="V209" s="6">
        <f t="shared" si="302"/>
        <v>4.4242439848060737</v>
      </c>
      <c r="W209" s="6">
        <f t="shared" si="303"/>
        <v>3.4738997002776979</v>
      </c>
      <c r="X209" s="4">
        <f t="shared" si="304"/>
        <v>1.7191004075744871</v>
      </c>
      <c r="Y209" s="4">
        <f t="shared" si="305"/>
        <v>0.35076252723311546</v>
      </c>
      <c r="Z209" s="4">
        <f t="shared" si="306"/>
        <v>0.36746550472040673</v>
      </c>
      <c r="AA209" s="46">
        <f t="shared" si="307"/>
        <v>1.1319910514541389</v>
      </c>
      <c r="AB209" s="46">
        <f t="shared" si="308"/>
        <v>1.8468313128366276E-2</v>
      </c>
      <c r="AC209" s="46">
        <f t="shared" si="309"/>
        <v>8.2440646758106025E-3</v>
      </c>
      <c r="AD209" s="6">
        <f t="shared" si="310"/>
        <v>0.18434268144726743</v>
      </c>
      <c r="AF209" s="18">
        <f t="shared" si="311"/>
        <v>0.20099903502298913</v>
      </c>
      <c r="AG209" s="18">
        <f t="shared" si="312"/>
        <v>0.28025959773703435</v>
      </c>
      <c r="AI209" s="21">
        <f t="shared" si="313"/>
        <v>8.8797990300967904E-3</v>
      </c>
      <c r="AJ209" s="21">
        <f t="shared" si="314"/>
        <v>-2.3058832965251342E-3</v>
      </c>
      <c r="AK209" s="21">
        <f t="shared" si="315"/>
        <v>1.9762845849802372E-2</v>
      </c>
    </row>
    <row r="210" spans="1:37">
      <c r="A210" t="s">
        <v>367</v>
      </c>
      <c r="B210" t="s">
        <v>366</v>
      </c>
      <c r="C210" t="s">
        <v>445</v>
      </c>
      <c r="D210" t="s">
        <v>728</v>
      </c>
      <c r="E210" s="1">
        <v>7</v>
      </c>
      <c r="F210" s="1" t="s">
        <v>427</v>
      </c>
      <c r="G210" s="1">
        <v>8.19</v>
      </c>
      <c r="H210" s="28">
        <v>107</v>
      </c>
      <c r="I210" s="28">
        <v>13.2</v>
      </c>
      <c r="J210" s="28">
        <v>8</v>
      </c>
      <c r="K210" s="6">
        <f t="shared" si="236"/>
        <v>41</v>
      </c>
      <c r="L210" s="6">
        <f t="shared" si="294"/>
        <v>18.679245283018869</v>
      </c>
      <c r="M210" s="6">
        <f t="shared" si="237"/>
        <v>27.72</v>
      </c>
      <c r="N210" s="6">
        <f t="shared" si="295"/>
        <v>23.199622641509436</v>
      </c>
      <c r="O210" s="6">
        <f t="shared" si="296"/>
        <v>23.769910201678197</v>
      </c>
      <c r="P210" s="6">
        <f t="shared" si="297"/>
        <v>21.454161654572971</v>
      </c>
      <c r="Q210" s="6">
        <f t="shared" si="293"/>
        <v>22.612035928125586</v>
      </c>
      <c r="R210" s="6">
        <f t="shared" si="298"/>
        <v>1.7672701247580473</v>
      </c>
      <c r="S210" s="6">
        <f t="shared" si="299"/>
        <v>0.26197316153411332</v>
      </c>
      <c r="T210" s="6">
        <f t="shared" si="300"/>
        <v>58.554602262608121</v>
      </c>
      <c r="U210" s="6">
        <f t="shared" si="301"/>
        <v>2.9636139001302255</v>
      </c>
      <c r="V210" s="6">
        <f t="shared" si="302"/>
        <v>2.2374326819158172</v>
      </c>
      <c r="W210" s="6">
        <f t="shared" si="303"/>
        <v>1.6830557795881451</v>
      </c>
      <c r="X210" s="4">
        <f t="shared" si="304"/>
        <v>1.7608530484090319</v>
      </c>
      <c r="Y210" s="4">
        <f t="shared" si="305"/>
        <v>7.476635514018691E-2</v>
      </c>
      <c r="Z210" s="4">
        <f t="shared" si="306"/>
        <v>0.12336448598130841</v>
      </c>
      <c r="AA210" s="46">
        <f t="shared" si="307"/>
        <v>0.26666666666666666</v>
      </c>
      <c r="AB210" s="46">
        <f t="shared" si="308"/>
        <v>2.4199999999999982</v>
      </c>
      <c r="AC210" s="46">
        <f t="shared" si="309"/>
        <v>0.88266803316632581</v>
      </c>
      <c r="AD210" s="6">
        <f t="shared" si="310"/>
        <v>19.48470209339774</v>
      </c>
      <c r="AF210" s="18">
        <f t="shared" si="311"/>
        <v>0.62340519137703487</v>
      </c>
      <c r="AG210" s="18">
        <f t="shared" si="312"/>
        <v>2.8156621205455347E-2</v>
      </c>
      <c r="AI210" s="21">
        <f t="shared" si="313"/>
        <v>9.4440338342777364E-3</v>
      </c>
      <c r="AJ210" s="21">
        <f t="shared" si="314"/>
        <v>-6.5697626673236426E-4</v>
      </c>
      <c r="AK210" s="21">
        <f t="shared" si="315"/>
        <v>7.575757575757576E-2</v>
      </c>
    </row>
    <row r="211" spans="1:37">
      <c r="A211" t="s">
        <v>368</v>
      </c>
      <c r="B211" t="s">
        <v>369</v>
      </c>
      <c r="C211" t="s">
        <v>447</v>
      </c>
      <c r="D211" t="s">
        <v>728</v>
      </c>
      <c r="E211" s="1">
        <v>7</v>
      </c>
      <c r="F211" s="1" t="s">
        <v>427</v>
      </c>
      <c r="G211" s="1">
        <v>8.15</v>
      </c>
      <c r="H211" s="28">
        <v>120.75</v>
      </c>
      <c r="I211" s="28">
        <v>15.7</v>
      </c>
      <c r="J211" s="28">
        <v>16.600000000000001</v>
      </c>
      <c r="K211" s="6">
        <f t="shared" si="236"/>
        <v>51.316666666666663</v>
      </c>
      <c r="L211" s="6">
        <f t="shared" si="294"/>
        <v>21.787541638907392</v>
      </c>
      <c r="M211" s="6">
        <f t="shared" si="237"/>
        <v>30.25</v>
      </c>
      <c r="N211" s="6">
        <f t="shared" si="295"/>
        <v>26.018770819453696</v>
      </c>
      <c r="O211" s="6">
        <f t="shared" si="296"/>
        <v>26.581650031781514</v>
      </c>
      <c r="P211" s="6">
        <f t="shared" si="297"/>
        <v>24.590357573885306</v>
      </c>
      <c r="Q211" s="6">
        <f t="shared" si="293"/>
        <v>25.58600380283341</v>
      </c>
      <c r="R211" s="6">
        <f t="shared" si="298"/>
        <v>1.9722940419728918</v>
      </c>
      <c r="S211" s="6">
        <f t="shared" si="299"/>
        <v>0.28313928549118145</v>
      </c>
      <c r="T211" s="6">
        <f t="shared" si="300"/>
        <v>66.771413997265242</v>
      </c>
      <c r="U211" s="6">
        <f t="shared" si="301"/>
        <v>3.2485647815915453</v>
      </c>
      <c r="V211" s="6">
        <f t="shared" si="302"/>
        <v>2.5092874521230946</v>
      </c>
      <c r="W211" s="6">
        <f t="shared" si="303"/>
        <v>1.786753261396459</v>
      </c>
      <c r="X211" s="4">
        <f t="shared" si="304"/>
        <v>1.8181384367825859</v>
      </c>
      <c r="Y211" s="4">
        <f t="shared" si="305"/>
        <v>0.13747412008281576</v>
      </c>
      <c r="Z211" s="4">
        <f t="shared" si="306"/>
        <v>0.1300207039337474</v>
      </c>
      <c r="AA211" s="46">
        <f t="shared" si="307"/>
        <v>0.30148823811809888</v>
      </c>
      <c r="AB211" s="46">
        <f t="shared" si="308"/>
        <v>1.9420406628117837</v>
      </c>
      <c r="AC211" s="46">
        <f t="shared" si="309"/>
        <v>0.73378328789002367</v>
      </c>
      <c r="AD211" s="6">
        <f t="shared" si="310"/>
        <v>16.262217803858366</v>
      </c>
      <c r="AF211" s="18">
        <f t="shared" si="311"/>
        <v>0.61750664581635439</v>
      </c>
      <c r="AG211" s="18">
        <f t="shared" si="312"/>
        <v>5.2582937303921461E-2</v>
      </c>
      <c r="AI211" s="21">
        <f t="shared" si="313"/>
        <v>8.5662293170544832E-3</v>
      </c>
      <c r="AJ211" s="21">
        <f t="shared" si="314"/>
        <v>-1.0353069287448449E-3</v>
      </c>
      <c r="AK211" s="21">
        <f t="shared" si="315"/>
        <v>6.3694267515923567E-2</v>
      </c>
    </row>
    <row r="212" spans="1:37">
      <c r="H212" s="28"/>
      <c r="I212" s="28"/>
      <c r="J212" s="28"/>
    </row>
    <row r="213" spans="1:37">
      <c r="A213" t="s">
        <v>130</v>
      </c>
      <c r="B213" t="s">
        <v>71</v>
      </c>
      <c r="C213" t="s">
        <v>444</v>
      </c>
      <c r="D213" t="s">
        <v>735</v>
      </c>
      <c r="E213" s="1">
        <v>7</v>
      </c>
      <c r="F213" s="1" t="s">
        <v>428</v>
      </c>
      <c r="G213" s="1">
        <v>4.0880000000000001</v>
      </c>
      <c r="H213" s="28">
        <v>102</v>
      </c>
      <c r="I213" s="28">
        <v>44.6</v>
      </c>
      <c r="J213" s="28">
        <v>64.599999999999994</v>
      </c>
      <c r="K213" s="6">
        <f t="shared" si="236"/>
        <v>77.066666666666663</v>
      </c>
      <c r="L213" s="6">
        <f>(5*(H213-J213)*I213)/(4*I213 + 3*(H213-J213))</f>
        <v>28.699931176875431</v>
      </c>
      <c r="M213" s="6">
        <f t="shared" si="237"/>
        <v>34.24</v>
      </c>
      <c r="N213" s="6">
        <f>0.5*(M213+L213)</f>
        <v>31.469965588437717</v>
      </c>
      <c r="O213" s="6">
        <f>0.5*(H213-J213)+3/(5/(I213-0.5*(H213-J213))-4*(-3*(K213+(H213-J213))/(5*0.5*(H213-J213)*(3*K213+2*(H213-J213)))))</f>
        <v>31.14504992519786</v>
      </c>
      <c r="P213" s="6">
        <f>I213+2/(5/(0.5*(H213-J213)-I213)-6*(-(3*(K213+2*I213))/(5*I213*(3*K213+4*I213))))</f>
        <v>32.122225136031901</v>
      </c>
      <c r="Q213" s="6">
        <f t="shared" si="293"/>
        <v>31.63363753061488</v>
      </c>
      <c r="R213" s="6">
        <f>K213/N213</f>
        <v>2.4488958035270776</v>
      </c>
      <c r="S213" s="6">
        <f>(3*K213-2*N213)/(2*(3*K213+N213))</f>
        <v>0.32028798657316127</v>
      </c>
      <c r="T213" s="6">
        <f>9*N213*K213/(N213+3*K213)</f>
        <v>83.098835008570205</v>
      </c>
      <c r="U213" s="6">
        <f>SQRT((K213+4/3*N213)/G213)</f>
        <v>5.3959337444692972</v>
      </c>
      <c r="V213" s="6">
        <f>SQRT(K213/G213)</f>
        <v>4.3418802760297739</v>
      </c>
      <c r="W213" s="6">
        <f>SQRT(N213/G213)</f>
        <v>2.774550861399832</v>
      </c>
      <c r="X213" s="4">
        <f>SQRT((K213/N213) +4/3)</f>
        <v>1.9447953971717464</v>
      </c>
      <c r="Y213" s="4">
        <f>J213/H213</f>
        <v>0.6333333333333333</v>
      </c>
      <c r="Z213" s="4">
        <f>I213/H213</f>
        <v>0.43725490196078431</v>
      </c>
      <c r="AA213" s="46">
        <f>2*I213/(H213-J213)</f>
        <v>2.3850267379679142</v>
      </c>
      <c r="AB213" s="46">
        <f>5*M213/L213 +1 -6</f>
        <v>0.96517109901441245</v>
      </c>
      <c r="AC213" s="46">
        <f>SQRT(5)*LN(M213/L213)</f>
        <v>0.39466561013603069</v>
      </c>
      <c r="AD213" s="6">
        <f>100*(M213-L213)/(M213+L213)</f>
        <v>8.8021526549746696</v>
      </c>
      <c r="AF213" s="18">
        <f>-(2*H213*I213-(H213-J213)*(H213+2*J213))/(2*H213*I213+(H213-J213)*(H213+2*J213))</f>
        <v>-2.5444512568976011E-2</v>
      </c>
      <c r="AG213" s="18">
        <f>(4*J213*I213)/(2*H213*I213+(H213-J213)*(H213+2*J213))</f>
        <v>0.64944819129368492</v>
      </c>
      <c r="AI213" s="21">
        <f>(H213+J213)/((H213-J213)*(H213+2*J213))</f>
        <v>1.9267065114815976E-2</v>
      </c>
      <c r="AJ213" s="21">
        <f>-J213/((H213-J213)*(H213+2*J213))</f>
        <v>-7.4709027996225216E-3</v>
      </c>
      <c r="AK213" s="21">
        <f>1/I213</f>
        <v>2.2421524663677129E-2</v>
      </c>
    </row>
    <row r="214" spans="1:37" ht="14.7">
      <c r="A214" t="s">
        <v>153</v>
      </c>
      <c r="B214" t="s">
        <v>502</v>
      </c>
      <c r="C214" t="s">
        <v>444</v>
      </c>
      <c r="D214" t="s">
        <v>735</v>
      </c>
      <c r="E214" s="1">
        <v>7</v>
      </c>
      <c r="F214" s="1" t="s">
        <v>428</v>
      </c>
      <c r="G214" s="19">
        <v>7.6</v>
      </c>
      <c r="H214" s="28">
        <v>67.5</v>
      </c>
      <c r="I214" s="28">
        <v>24.2</v>
      </c>
      <c r="J214" s="28">
        <v>51.86</v>
      </c>
      <c r="K214" s="6">
        <f t="shared" si="236"/>
        <v>57.073333333333331</v>
      </c>
      <c r="L214" s="6">
        <f>(5*(H214-J214)*I214)/(4*I214 + 3*(H214-J214))</f>
        <v>13.167548010019482</v>
      </c>
      <c r="M214" s="6">
        <f t="shared" si="237"/>
        <v>17.648</v>
      </c>
      <c r="N214" s="6">
        <f>0.5*(M214+L214)</f>
        <v>15.407774005009742</v>
      </c>
      <c r="O214" s="6">
        <f>0.5*(H214-J214)+3/(5/(I214-0.5*(H214-J214))-4*(-3*(K214+(H214-J214))/(5*0.5*(H214-J214)*(3*K214+2*(H214-J214)))))</f>
        <v>15.041027688672624</v>
      </c>
      <c r="P214" s="6">
        <f>I214+2/(5/(0.5*(H214-J214)-I214)-6*(-(3*(K214+2*I214))/(5*I214*(3*K214+4*I214))))</f>
        <v>16.093282284708181</v>
      </c>
      <c r="Q214" s="6">
        <f t="shared" si="293"/>
        <v>15.567154986690403</v>
      </c>
      <c r="R214" s="6">
        <f>K214/N214</f>
        <v>3.7041907101425742</v>
      </c>
      <c r="S214" s="6">
        <f>(3*K214-2*N214)/(2*(3*K214+N214))</f>
        <v>0.37616172817399507</v>
      </c>
      <c r="T214" s="6">
        <f>9*N214*K214/(N214+3*K214)</f>
        <v>42.407177804097131</v>
      </c>
      <c r="U214" s="6">
        <f>SQRT((K214+4/3*N214)/G214)</f>
        <v>3.1957420686438311</v>
      </c>
      <c r="V214" s="6">
        <f>SQRT(K214/G214)</f>
        <v>2.7403739020080851</v>
      </c>
      <c r="W214" s="6">
        <f>SQRT(N214/G214)</f>
        <v>1.4238464400593567</v>
      </c>
      <c r="X214" s="4">
        <f>SQRT((K214/N214) +4/3)</f>
        <v>2.2444429249762416</v>
      </c>
      <c r="Y214" s="4">
        <f>J214/H214</f>
        <v>0.76829629629629625</v>
      </c>
      <c r="Z214" s="4">
        <f>I214/H214</f>
        <v>0.35851851851851851</v>
      </c>
      <c r="AA214" s="46">
        <f>2*I214/(H214-J214)</f>
        <v>3.0946291560102299</v>
      </c>
      <c r="AB214" s="46">
        <f>5*M214/L214 +1 -6</f>
        <v>1.7013235822535986</v>
      </c>
      <c r="AC214" s="46">
        <f>SQRT(5)*LN(M214/L214)</f>
        <v>0.65487084245538363</v>
      </c>
      <c r="AD214" s="6">
        <f>100*(M214-L214)/(M214+L214)</f>
        <v>14.539582383943737</v>
      </c>
      <c r="AF214" s="18">
        <f>-(2*H214*I214-(H214-J214)*(H214+2*J214))/(2*H214*I214+(H214-J214)*(H214+2*J214))</f>
        <v>-9.9096890218555791E-2</v>
      </c>
      <c r="AG214" s="18">
        <f>(4*J214*I214)/(2*H214*I214+(H214-J214)*(H214+2*J214))</f>
        <v>0.84443207002569332</v>
      </c>
      <c r="AI214" s="21">
        <f>(H214+J214)/((H214-J214)*(H214+2*J214))</f>
        <v>4.4572559017563441E-2</v>
      </c>
      <c r="AJ214" s="21">
        <f>-J214/((H214-J214)*(H214+2*J214))</f>
        <v>-1.9366059908267761E-2</v>
      </c>
      <c r="AK214" s="21">
        <f>1/I214</f>
        <v>4.1322314049586778E-2</v>
      </c>
    </row>
    <row r="215" spans="1:37">
      <c r="A215" t="s">
        <v>352</v>
      </c>
      <c r="B215" t="s">
        <v>353</v>
      </c>
      <c r="C215" t="s">
        <v>445</v>
      </c>
      <c r="D215" t="s">
        <v>735</v>
      </c>
      <c r="E215" s="1">
        <v>7</v>
      </c>
      <c r="F215" s="1" t="s">
        <v>428</v>
      </c>
      <c r="G215" s="19">
        <v>8.1</v>
      </c>
      <c r="H215" s="28">
        <v>53.2</v>
      </c>
      <c r="I215" s="28">
        <v>20.8</v>
      </c>
      <c r="J215" s="28">
        <v>36.799999999999997</v>
      </c>
      <c r="K215" s="6">
        <f t="shared" si="236"/>
        <v>42.266666666666666</v>
      </c>
      <c r="L215" s="6">
        <f>(5*(H215-J215)*I215)/(4*I215 + 3*(H215-J215))</f>
        <v>12.882175226586105</v>
      </c>
      <c r="M215" s="6">
        <f t="shared" si="237"/>
        <v>15.760000000000002</v>
      </c>
      <c r="N215" s="6">
        <f>0.5*(M215+L215)</f>
        <v>14.321087613293052</v>
      </c>
      <c r="O215" s="6">
        <f>0.5*(H215-J215)+3/(5/(I215-0.5*(H215-J215))-4*(-3*(K215+(H215-J215))/(5*0.5*(H215-J215)*(3*K215+2*(H215-J215)))))</f>
        <v>14.14752575237326</v>
      </c>
      <c r="P215" s="6">
        <f>I215+2/(5/(0.5*(H215-J215)-I215)-6*(-(3*(K215+2*I215))/(5*I215*(3*K215+4*I215))))</f>
        <v>14.696941018666868</v>
      </c>
      <c r="Q215" s="6">
        <f t="shared" si="293"/>
        <v>14.422233385520064</v>
      </c>
      <c r="R215" s="6">
        <f>K215/N215</f>
        <v>2.9513587101746448</v>
      </c>
      <c r="S215" s="6">
        <f>(3*K215-2*N215)/(2*(3*K215+N215))</f>
        <v>0.34777872830172202</v>
      </c>
      <c r="T215" s="6">
        <f>9*N215*K215/(N215+3*K215)</f>
        <v>38.603314502683311</v>
      </c>
      <c r="U215" s="6">
        <f>SQRT((K215+4/3*N215)/G215)</f>
        <v>2.7523603821029776</v>
      </c>
      <c r="V215" s="6">
        <f>SQRT(K215/G215)</f>
        <v>2.2843176214976704</v>
      </c>
      <c r="W215" s="6">
        <f>SQRT(N215/G215)</f>
        <v>1.3296749632199432</v>
      </c>
      <c r="X215" s="4">
        <f>SQRT((K215/N215) +4/3)</f>
        <v>2.0699497683538066</v>
      </c>
      <c r="Y215" s="4">
        <f>J215/H215</f>
        <v>0.69172932330827064</v>
      </c>
      <c r="Z215" s="4">
        <f>I215/H215</f>
        <v>0.39097744360902253</v>
      </c>
      <c r="AA215" s="46">
        <f>2*I215/(H215-J215)</f>
        <v>2.5365853658536577</v>
      </c>
      <c r="AB215" s="46">
        <f>5*M215/L215 +1 -6</f>
        <v>1.1169793621013131</v>
      </c>
      <c r="AC215" s="46">
        <f>SQRT(5)*LN(M215/L215)</f>
        <v>0.4508594908339148</v>
      </c>
      <c r="AD215" s="6">
        <f>100*(M215-L215)/(M215+L215)</f>
        <v>10.047507742158688</v>
      </c>
      <c r="AF215" s="18">
        <f>-(2*H215*I215-(H215-J215)*(H215+2*J215))/(2*H215*I215+(H215-J215)*(H215+2*J215))</f>
        <v>-3.1123038503112169E-2</v>
      </c>
      <c r="AG215" s="18">
        <f>(4*J215*I215)/(2*H215*I215+(H215-J215)*(H215+2*J215))</f>
        <v>0.71325804167132556</v>
      </c>
      <c r="AI215" s="21">
        <f>(H215+J215)/((H215-J215)*(H215+2*J215))</f>
        <v>4.3279218281141785E-2</v>
      </c>
      <c r="AJ215" s="21">
        <f>-J215/((H215-J215)*(H215+2*J215))</f>
        <v>-1.7696391474955751E-2</v>
      </c>
      <c r="AK215" s="21">
        <f>1/I215</f>
        <v>4.8076923076923073E-2</v>
      </c>
    </row>
    <row r="216" spans="1:37">
      <c r="A216" t="s">
        <v>391</v>
      </c>
      <c r="B216" t="s">
        <v>390</v>
      </c>
      <c r="C216" t="s">
        <v>447</v>
      </c>
      <c r="D216" t="s">
        <v>735</v>
      </c>
      <c r="E216" s="1">
        <v>7</v>
      </c>
      <c r="F216" s="1" t="s">
        <v>428</v>
      </c>
      <c r="G216" s="19">
        <v>8.2370000000000001</v>
      </c>
      <c r="H216" s="28">
        <v>60.8</v>
      </c>
      <c r="I216" s="28">
        <v>22.3</v>
      </c>
      <c r="J216" s="28">
        <v>44.6</v>
      </c>
      <c r="K216" s="6">
        <f t="shared" si="236"/>
        <v>50</v>
      </c>
      <c r="L216" s="6">
        <f>(5*(H216-J216)*I216)/(4*I216 + 3*(H216-J216))</f>
        <v>13.108127721335267</v>
      </c>
      <c r="M216" s="6">
        <f t="shared" si="237"/>
        <v>16.619999999999997</v>
      </c>
      <c r="N216" s="6">
        <f>0.5*(M216+L216)</f>
        <v>14.864063860667631</v>
      </c>
      <c r="O216" s="6">
        <f>0.5*(H216-J216)+3/(5/(I216-0.5*(H216-J216))-4*(-3*(K216+(H216-J216))/(5*0.5*(H216-J216)*(3*K216+2*(H216-J216)))))</f>
        <v>14.62670456242347</v>
      </c>
      <c r="P216" s="6">
        <f>I216+2/(5/(0.5*(H216-J216)-I216)-6*(-(3*(K216+2*I216))/(5*I216*(3*K216+4*I216))))</f>
        <v>15.362001439167333</v>
      </c>
      <c r="Q216" s="6">
        <f t="shared" si="293"/>
        <v>14.994353000795401</v>
      </c>
      <c r="R216" s="6">
        <f>K216/N216</f>
        <v>3.3638176254279233</v>
      </c>
      <c r="S216" s="6">
        <f>(3*K216-2*N216)/(2*(3*K216+N216))</f>
        <v>0.36476072911896279</v>
      </c>
      <c r="T216" s="6">
        <f>9*N216*K216/(N216+3*K216)</f>
        <v>40.571781264311163</v>
      </c>
      <c r="U216" s="6">
        <f>SQRT((K216+4/3*N216)/G216)</f>
        <v>2.911397516672678</v>
      </c>
      <c r="V216" s="6">
        <f>SQRT(K216/G216)</f>
        <v>2.4637717383774098</v>
      </c>
      <c r="W216" s="6">
        <f>SQRT(N216/G216)</f>
        <v>1.3433347464222924</v>
      </c>
      <c r="X216" s="4">
        <f>SQRT((K216/N216) +4/3)</f>
        <v>2.1672911568963817</v>
      </c>
      <c r="Y216" s="4">
        <f>J216/H216</f>
        <v>0.73355263157894746</v>
      </c>
      <c r="Z216" s="4">
        <f>I216/H216</f>
        <v>0.36677631578947373</v>
      </c>
      <c r="AA216" s="46">
        <f>2*I216/(H216-J216)</f>
        <v>2.7530864197530871</v>
      </c>
      <c r="AB216" s="46">
        <f>5*M216/L216 +1 -6</f>
        <v>1.3395781431655873</v>
      </c>
      <c r="AC216" s="46">
        <f>SQRT(5)*LN(M216/L216)</f>
        <v>0.53078510415806635</v>
      </c>
      <c r="AD216" s="6">
        <f>100*(M216-L216)/(M216+L216)</f>
        <v>11.813297869224144</v>
      </c>
      <c r="AF216" s="18">
        <f>-(2*H216*I216-(H216-J216)*(H216+2*J216))/(2*H216*I216+(H216-J216)*(H216+2*J216))</f>
        <v>-5.4783650479998822E-2</v>
      </c>
      <c r="AG216" s="18">
        <f>(4*J216*I216)/(2*H216*I216+(H216-J216)*(H216+2*J216))</f>
        <v>0.77373932255605182</v>
      </c>
      <c r="AI216" s="21">
        <f>(H216+J216)/((H216-J216)*(H216+2*J216))</f>
        <v>4.3374485596707826E-2</v>
      </c>
      <c r="AJ216" s="21">
        <f>-J216/((H216-J216)*(H216+2*J216))</f>
        <v>-1.8353909465020579E-2</v>
      </c>
      <c r="AK216" s="21">
        <f>1/I216</f>
        <v>4.4843049327354258E-2</v>
      </c>
    </row>
    <row r="217" spans="1:37">
      <c r="A217" t="s">
        <v>350</v>
      </c>
      <c r="B217" t="s">
        <v>351</v>
      </c>
      <c r="C217" t="s">
        <v>447</v>
      </c>
      <c r="D217" t="s">
        <v>735</v>
      </c>
      <c r="E217" s="1">
        <v>7</v>
      </c>
      <c r="F217" s="1" t="s">
        <v>428</v>
      </c>
      <c r="G217" s="19">
        <v>5.27</v>
      </c>
      <c r="H217" s="28">
        <v>86.4</v>
      </c>
      <c r="I217" s="28">
        <v>40.200000000000003</v>
      </c>
      <c r="J217" s="28">
        <v>51.5</v>
      </c>
      <c r="K217" s="6">
        <f t="shared" si="236"/>
        <v>63.133333333333333</v>
      </c>
      <c r="L217" s="6">
        <f>(5*(H217-J217)*I217)/(4*I217 + 3*(H217-J217))</f>
        <v>26.421468926553679</v>
      </c>
      <c r="M217" s="6">
        <f t="shared" si="237"/>
        <v>31.1</v>
      </c>
      <c r="N217" s="6">
        <f>0.5*(M217+L217)</f>
        <v>28.76073446327684</v>
      </c>
      <c r="O217" s="6">
        <f>0.5*(H217-J217)+3/(5/(I217-0.5*(H217-J217))-4*(-3*(K217+(H217-J217))/(5*0.5*(H217-J217)*(3*K217+2*(H217-J217)))))</f>
        <v>28.48759535065658</v>
      </c>
      <c r="P217" s="6">
        <f>I217+2/(5/(0.5*(H217-J217)-I217)-6*(-(3*(K217+2*I217))/(5*I217*(3*K217+4*I217))))</f>
        <v>29.275589896924732</v>
      </c>
      <c r="Q217" s="6">
        <f t="shared" si="293"/>
        <v>28.881592623790656</v>
      </c>
      <c r="R217" s="6">
        <f>K217/N217</f>
        <v>2.1951224303379724</v>
      </c>
      <c r="S217" s="6">
        <f>(3*K217-2*N217)/(2*(3*K217+N217))</f>
        <v>0.30225084133012381</v>
      </c>
      <c r="T217" s="6">
        <f>9*N217*K217/(N217+3*K217)</f>
        <v>74.907381304149098</v>
      </c>
      <c r="U217" s="6">
        <f>SQRT((K217+4/3*N217)/G217)</f>
        <v>4.3882061033391695</v>
      </c>
      <c r="V217" s="6">
        <f>SQRT(K217/G217)</f>
        <v>3.4611789387134846</v>
      </c>
      <c r="W217" s="6">
        <f>SQRT(N217/G217)</f>
        <v>2.3361174777163929</v>
      </c>
      <c r="X217" s="4">
        <f>SQRT((K217/N217) +4/3)</f>
        <v>1.8784184208187764</v>
      </c>
      <c r="Y217" s="4">
        <f>J217/H217</f>
        <v>0.59606481481481477</v>
      </c>
      <c r="Z217" s="4">
        <f>I217/H217</f>
        <v>0.46527777777777779</v>
      </c>
      <c r="AA217" s="46">
        <f>2*I217/(H217-J217)</f>
        <v>2.303724928366762</v>
      </c>
      <c r="AB217" s="46">
        <f>5*M217/L217 +1 -6</f>
        <v>0.88536543642817289</v>
      </c>
      <c r="AC217" s="46">
        <f>SQRT(5)*LN(M217/L217)</f>
        <v>0.36454822536749065</v>
      </c>
      <c r="AD217" s="6">
        <f>100*(M217-L217)/(M217+L217)</f>
        <v>8.1335389390352795</v>
      </c>
      <c r="AF217" s="18">
        <f>-(2*H217*I217-(H217-J217)*(H217+2*J217))/(2*H217*I217+(H217-J217)*(H217+2*J217))</f>
        <v>-2.4821821368453192E-2</v>
      </c>
      <c r="AG217" s="18">
        <f>(4*J217*I217)/(2*H217*I217+(H217-J217)*(H217+2*J217))</f>
        <v>0.6108602291721682</v>
      </c>
      <c r="AI217" s="21">
        <f>(H217+J217)/((H217-J217)*(H217+2*J217))</f>
        <v>2.086214043442873E-2</v>
      </c>
      <c r="AJ217" s="21">
        <f>-J217/((H217-J217)*(H217+2*J217))</f>
        <v>-7.7911546945110925E-3</v>
      </c>
      <c r="AK217" s="21">
        <f>1/I217</f>
        <v>2.4875621890547261E-2</v>
      </c>
    </row>
    <row r="218" spans="1:37">
      <c r="G218" s="19"/>
      <c r="H218" s="28"/>
      <c r="I218" s="28"/>
      <c r="J218" s="28"/>
    </row>
    <row r="219" spans="1:37">
      <c r="A219" t="s">
        <v>131</v>
      </c>
      <c r="B219" t="s">
        <v>62</v>
      </c>
      <c r="C219" t="s">
        <v>446</v>
      </c>
      <c r="D219" t="s">
        <v>736</v>
      </c>
      <c r="E219" s="1">
        <v>7</v>
      </c>
      <c r="F219" s="1" t="s">
        <v>429</v>
      </c>
      <c r="G219" s="18">
        <v>5.01</v>
      </c>
      <c r="H219" s="28">
        <v>366</v>
      </c>
      <c r="I219" s="28">
        <v>106</v>
      </c>
      <c r="J219" s="30">
        <v>35</v>
      </c>
      <c r="K219" s="6">
        <f t="shared" si="236"/>
        <v>145.33333333333334</v>
      </c>
      <c r="L219" s="6">
        <f>(5*(H219-J219)*I219)/(4*I219 + 3*(H219-J219))</f>
        <v>123.80381086803105</v>
      </c>
      <c r="M219" s="6">
        <f t="shared" si="237"/>
        <v>129.80000000000001</v>
      </c>
      <c r="N219" s="6">
        <f>0.5*(M219+L219)</f>
        <v>126.80190543401554</v>
      </c>
      <c r="O219" s="6">
        <f>0.5*(H219-J219)+3/(5/(I219-0.5*(H219-J219))-4*(-3*(K219+(H219-J219))/(5*0.5*(H219-J219)*(3*K219+2*(H219-J219)))))</f>
        <v>126.91110913891521</v>
      </c>
      <c r="P219" s="6">
        <f>I219+2/(5/(0.5*(H219-J219)-I219)-6*(-(3*(K219+2*I219))/(5*I219*(3*K219+4*I219))))</f>
        <v>126.37799845512498</v>
      </c>
      <c r="Q219" s="6">
        <f t="shared" si="293"/>
        <v>126.64455379702009</v>
      </c>
      <c r="R219" s="6">
        <f>K219/N219</f>
        <v>1.146144711594741</v>
      </c>
      <c r="S219" s="6">
        <f>(3*K219-2*N219)/(2*(3*K219+N219))</f>
        <v>0.16204297406501367</v>
      </c>
      <c r="T219" s="6">
        <f>9*N219*K219/(N219+3*K219)</f>
        <v>294.69852661530808</v>
      </c>
      <c r="U219" s="6">
        <f>SQRT((K219+4/3*N219)/G219)</f>
        <v>7.921805231100957</v>
      </c>
      <c r="V219" s="6">
        <f>SQRT(K219/G219)</f>
        <v>5.3859678209149013</v>
      </c>
      <c r="W219" s="6">
        <f>SQRT(N219/G219)</f>
        <v>5.0308807940236226</v>
      </c>
      <c r="X219" s="4">
        <f>SQRT((K219/N219) +4/3)</f>
        <v>1.5746358451807434</v>
      </c>
      <c r="Y219" s="4">
        <f>J219/H219</f>
        <v>9.5628415300546443E-2</v>
      </c>
      <c r="Z219" s="4">
        <f>I219/H219</f>
        <v>0.2896174863387978</v>
      </c>
      <c r="AA219" s="46">
        <f>2*I219/(H219-J219)</f>
        <v>0.6404833836858006</v>
      </c>
      <c r="AB219" s="46">
        <f>5*M219/L219 +1 -6</f>
        <v>0.24216496608333848</v>
      </c>
      <c r="AC219" s="46">
        <f>SQRT(5)*LN(M219/L219)</f>
        <v>0.10575855142454919</v>
      </c>
      <c r="AD219" s="6">
        <f>100*(M219-L219)/(M219+L219)</f>
        <v>2.3643923612367259</v>
      </c>
      <c r="AF219" s="18">
        <f>-(2*H219*I219-(H219-J219)*(H219+2*J219))/(2*H219*I219+(H219-J219)*(H219+2*J219))</f>
        <v>0.30068316599671935</v>
      </c>
      <c r="AG219" s="18">
        <f>(4*J219*I219)/(2*H219*I219+(H219-J219)*(H219+2*J219))</f>
        <v>6.6874560628729027E-2</v>
      </c>
      <c r="AI219" s="21">
        <f>(H219+J219)/((H219-J219)*(H219+2*J219))</f>
        <v>2.7786246847196429E-3</v>
      </c>
      <c r="AJ219" s="21">
        <f>-J219/((H219-J219)*(H219+2*J219))</f>
        <v>-2.4252335153413342E-4</v>
      </c>
      <c r="AK219" s="21">
        <f>1/I219</f>
        <v>9.433962264150943E-3</v>
      </c>
    </row>
    <row r="220" spans="1:37">
      <c r="A220" t="s">
        <v>145</v>
      </c>
      <c r="B220" t="s">
        <v>79</v>
      </c>
      <c r="C220" t="s">
        <v>446</v>
      </c>
      <c r="D220" t="s">
        <v>736</v>
      </c>
      <c r="E220" s="1">
        <v>7</v>
      </c>
      <c r="F220" s="1" t="s">
        <v>429</v>
      </c>
      <c r="G220" s="19">
        <v>3.5019999999999998</v>
      </c>
      <c r="H220" s="28">
        <v>111.6</v>
      </c>
      <c r="I220" s="28">
        <v>36.200000000000003</v>
      </c>
      <c r="J220" s="28">
        <v>38.6</v>
      </c>
      <c r="K220" s="6">
        <f t="shared" si="236"/>
        <v>62.933333333333337</v>
      </c>
      <c r="L220" s="6">
        <f>(5*(H220-J220)*I220)/(4*I220 + 3*(H220-J220))</f>
        <v>36.319406267179772</v>
      </c>
      <c r="M220" s="6">
        <f t="shared" si="237"/>
        <v>36.320000000000007</v>
      </c>
      <c r="N220" s="6">
        <f>0.5*(M220+L220)</f>
        <v>36.31970313358989</v>
      </c>
      <c r="O220" s="6">
        <f>0.5*(H220-J220)+3/(5/(I220-0.5*(H220-J220))-4*(-3*(K220+(H220-J220))/(5*0.5*(H220-J220)*(3*K220+2*(H220-J220)))))</f>
        <v>36.319711212185709</v>
      </c>
      <c r="P220" s="6">
        <f>I220+2/(5/(0.5*(H220-J220)-I220)-6*(-(3*(K220+2*I220))/(5*I220*(3*K220+4*I220))))</f>
        <v>36.31971022882724</v>
      </c>
      <c r="Q220" s="6">
        <f t="shared" si="293"/>
        <v>36.319710720506478</v>
      </c>
      <c r="R220" s="6">
        <f>K220/N220</f>
        <v>1.7327601247690296</v>
      </c>
      <c r="S220" s="6">
        <f>(3*K220-2*N220)/(2*(3*K220+N220))</f>
        <v>0.25799739453256237</v>
      </c>
      <c r="T220" s="6">
        <f>9*N220*K220/(N220+3*K220)</f>
        <v>91.380183824504456</v>
      </c>
      <c r="U220" s="6">
        <f>SQRT((K220+4/3*N220)/G220)</f>
        <v>5.6390477022820242</v>
      </c>
      <c r="V220" s="6">
        <f>SQRT(K220/G220)</f>
        <v>4.2391842869824226</v>
      </c>
      <c r="W220" s="6">
        <f>SQRT(N220/G220)</f>
        <v>3.2204241455451386</v>
      </c>
      <c r="X220" s="4">
        <f>SQRT((K220/N220) +4/3)</f>
        <v>1.751026401315058</v>
      </c>
      <c r="Y220" s="4">
        <f>J220/H220</f>
        <v>0.34587813620071689</v>
      </c>
      <c r="Z220" s="4">
        <f>I220/H220</f>
        <v>0.32437275985663089</v>
      </c>
      <c r="AA220" s="46">
        <f>2*I220/(H220-J220)</f>
        <v>0.99178082191780825</v>
      </c>
      <c r="AB220" s="46">
        <f>5*M220/L220 +1 -6</f>
        <v>8.173768258590286E-5</v>
      </c>
      <c r="AC220" s="46">
        <f>SQRT(5)*LN(M220/L220)</f>
        <v>3.6553904134649331E-5</v>
      </c>
      <c r="AD220" s="6">
        <f>100*(M220-L220)/(M220+L220)</f>
        <v>8.1737014486483648E-4</v>
      </c>
      <c r="AF220" s="18">
        <f>-(2*H220*I220-(H220-J220)*(H220+2*J220))/(2*H220*I220+(H220-J220)*(H220+2*J220))</f>
        <v>0.26084060919649593</v>
      </c>
      <c r="AG220" s="18">
        <f>(4*J220*I220)/(2*H220*I220+(H220-J220)*(H220+2*J220))</f>
        <v>0.25565907244637331</v>
      </c>
      <c r="AI220" s="21">
        <f>(H220+J220)/((H220-J220)*(H220+2*J220))</f>
        <v>1.0897956814488042E-2</v>
      </c>
      <c r="AJ220" s="21">
        <f>-J220/((H220-J220)*(H220+2*J220))</f>
        <v>-2.8006733224982586E-3</v>
      </c>
      <c r="AK220" s="21">
        <f>1/I220</f>
        <v>2.7624309392265192E-2</v>
      </c>
    </row>
    <row r="221" spans="1:37">
      <c r="G221" s="19"/>
      <c r="H221" s="28"/>
      <c r="I221" s="28"/>
      <c r="J221" s="28"/>
    </row>
    <row r="222" spans="1:37">
      <c r="A222" s="27" t="s">
        <v>392</v>
      </c>
      <c r="B222" s="14" t="s">
        <v>393</v>
      </c>
      <c r="C222" t="s">
        <v>457</v>
      </c>
      <c r="D222" t="s">
        <v>726</v>
      </c>
      <c r="E222" s="1">
        <v>7</v>
      </c>
      <c r="F222" s="1" t="s">
        <v>421</v>
      </c>
      <c r="G222" s="1">
        <v>4.08</v>
      </c>
      <c r="H222" s="33">
        <v>104.7</v>
      </c>
      <c r="I222" s="34">
        <v>39</v>
      </c>
      <c r="J222" s="33">
        <v>41.8</v>
      </c>
      <c r="K222" s="18">
        <f>(H222+2*J222)/3</f>
        <v>62.766666666666673</v>
      </c>
      <c r="L222" s="18">
        <f>(5*(H222-J222)*I222)/(4*I222 + 3*(H222-J222))</f>
        <v>35.58311575282854</v>
      </c>
      <c r="M222" s="18">
        <f>(H222-J222+3*I222)/5</f>
        <v>35.980000000000004</v>
      </c>
      <c r="N222" s="6">
        <f>0.5*(M222+L222)</f>
        <v>35.781557876414269</v>
      </c>
      <c r="O222" s="6">
        <f>0.5*(H222-J222)+3/(5/(I222-0.5*(H222-J222))-4*(-3*(K222+(H222-J222))/(5*0.5*(H222-J222)*(3*K222+2*(H222-J222)))))</f>
        <v>35.780361696368857</v>
      </c>
      <c r="P222" s="6">
        <f>I222+2/(5/(0.5*(H222-J222)-I222)-6*(-(3*(K222+2*I222))/(5*I222*(3*K222+4*I222))))</f>
        <v>35.797498255556704</v>
      </c>
      <c r="Q222" s="6">
        <f t="shared" si="293"/>
        <v>35.78892997596278</v>
      </c>
      <c r="R222" s="6">
        <f>K222/N222</f>
        <v>1.7541624901703869</v>
      </c>
      <c r="S222" s="6">
        <f>(3*K222-2*N222)/(2*(3*K222+N222))</f>
        <v>0.26047856270160868</v>
      </c>
      <c r="T222" s="6">
        <f>9*N222*K222/(N222+3*K222)</f>
        <v>90.203773286574162</v>
      </c>
      <c r="U222" s="6">
        <f>SQRT((K222+4/3*N222)/G222)</f>
        <v>5.2035859266048661</v>
      </c>
      <c r="V222" s="6">
        <f>SQRT(K222/G222)</f>
        <v>3.9222425891452173</v>
      </c>
      <c r="W222" s="6">
        <f>SQRT(N222/G222)</f>
        <v>2.9614168358391786</v>
      </c>
      <c r="X222" s="4">
        <f>SQRT((K222/N222) +4/3)</f>
        <v>1.7571271506364359</v>
      </c>
      <c r="Y222" s="16">
        <f>J222/H222</f>
        <v>0.3992359121298949</v>
      </c>
      <c r="Z222" s="16">
        <f>I222/H222</f>
        <v>0.37249283667621774</v>
      </c>
      <c r="AA222" s="21">
        <f>2*I222/(H222-J222)</f>
        <v>1.2400635930047694</v>
      </c>
      <c r="AB222" s="21">
        <f>5*M222/L222 +1 -6</f>
        <v>5.5768619298032895E-2</v>
      </c>
      <c r="AC222" s="46">
        <f>SQRT(5)*LN(M222/L222)</f>
        <v>2.4802420782098884E-2</v>
      </c>
      <c r="AD222" s="6">
        <f>100*(M222-L222)/(M222+L222)</f>
        <v>0.5545933027039518</v>
      </c>
      <c r="AF222" s="18">
        <f>-(2*H222*I222-(H222-J222)*(H222+2*J222))/(2*H222*I222+(H222-J222)*(H222+2*J222))</f>
        <v>0.18377545579433377</v>
      </c>
      <c r="AG222" s="18">
        <f>(4*J222*I222)/(2*H222*I222+(H222-J222)*(H222+2*J222))</f>
        <v>0.32586615040875688</v>
      </c>
      <c r="AI222" s="21">
        <f>(H222+J222)/((H222-J222)*(H222+2*J222))</f>
        <v>1.2369058946797847E-2</v>
      </c>
      <c r="AJ222" s="21">
        <f>-J222/((H222-J222)*(H222+2*J222))</f>
        <v>-3.5291922455709898E-3</v>
      </c>
      <c r="AK222" s="21">
        <f>1/I222</f>
        <v>2.564102564102564E-2</v>
      </c>
    </row>
    <row r="223" spans="1:37">
      <c r="A223" s="27"/>
      <c r="B223" s="14"/>
      <c r="H223" s="33"/>
      <c r="I223" s="34"/>
      <c r="J223" s="33"/>
      <c r="K223" s="18"/>
      <c r="L223" s="18"/>
      <c r="M223" s="18"/>
      <c r="Y223" s="16"/>
      <c r="Z223" s="16"/>
      <c r="AA223" s="21"/>
      <c r="AB223" s="21"/>
    </row>
    <row r="224" spans="1:37" ht="12.75" customHeight="1">
      <c r="A224" s="11" t="s">
        <v>409</v>
      </c>
      <c r="H224" s="12"/>
      <c r="I224" s="12"/>
      <c r="J224" s="12"/>
    </row>
    <row r="225" spans="1:37" ht="12.75" customHeight="1">
      <c r="A225" t="s">
        <v>430</v>
      </c>
      <c r="B225" t="s">
        <v>404</v>
      </c>
      <c r="C225" t="s">
        <v>405</v>
      </c>
      <c r="D225" t="s">
        <v>736</v>
      </c>
      <c r="E225" s="1">
        <v>7</v>
      </c>
      <c r="F225" s="1" t="s">
        <v>431</v>
      </c>
      <c r="G225" s="1">
        <v>3.25</v>
      </c>
      <c r="H225" s="28">
        <v>29.3</v>
      </c>
      <c r="I225" s="28">
        <v>12.8</v>
      </c>
      <c r="J225" s="28">
        <v>20.6</v>
      </c>
      <c r="K225" s="6">
        <f t="shared" ref="K225:K227" si="316">(H225+2*J225)/3</f>
        <v>23.5</v>
      </c>
      <c r="L225" s="6">
        <f>(5*(H225-J225)*I225)/(4*I225 + 3*(H225-J225))</f>
        <v>7.2031047865459259</v>
      </c>
      <c r="M225" s="6">
        <f t="shared" ref="M225:M227" si="317">(H225-J225+3*I225)/5</f>
        <v>9.4200000000000017</v>
      </c>
      <c r="N225" s="6">
        <f>0.5*(M225+L225)</f>
        <v>8.3115523932729634</v>
      </c>
      <c r="O225" s="6">
        <f>0.5*(H225-J225)+3/(5/(I225-0.5*(H225-J225))-4*(-3*(K225+(H225-J225))/(5*0.5*(H225-J225)*(3*K225+2*(H225-J225)))))</f>
        <v>8.129163211286782</v>
      </c>
      <c r="P225" s="6">
        <f>I225+2/(5/(0.5*(H225-J225)-I225)-6*(-(3*(K225+2*I225))/(5*I225*(3*K225+4*I225))))</f>
        <v>8.6180461299108622</v>
      </c>
      <c r="Q225" s="6">
        <f t="shared" si="293"/>
        <v>8.373604670598823</v>
      </c>
      <c r="R225" s="6">
        <f>K225/N225</f>
        <v>2.8273899854159561</v>
      </c>
      <c r="S225" s="6">
        <f>(3*K225-2*N225)/(2*(3*K225+N225))</f>
        <v>0.34180836170188672</v>
      </c>
      <c r="T225" s="6">
        <f>9*N225*K225/(N225+3*K225)</f>
        <v>22.305021000033978</v>
      </c>
      <c r="U225" s="6">
        <f>SQRT((K225+4/3*N225)/G225)</f>
        <v>3.2619989085362171</v>
      </c>
      <c r="V225" s="6">
        <f>SQRT(K225/G225)</f>
        <v>2.6890089681459286</v>
      </c>
      <c r="W225" s="6">
        <f>SQRT(N225/G225)</f>
        <v>1.5991875238356761</v>
      </c>
      <c r="X225" s="4">
        <f>SQRT((K225/N225) +4/3)</f>
        <v>2.0397851158269806</v>
      </c>
      <c r="Y225" s="4">
        <f>J225/H225</f>
        <v>0.70307167235494883</v>
      </c>
      <c r="Z225" s="4">
        <f>I225/H225</f>
        <v>0.43686006825938567</v>
      </c>
      <c r="AA225" s="46">
        <f>2*I225/(H225-J225)</f>
        <v>2.9425287356321843</v>
      </c>
      <c r="AB225" s="46">
        <f>5*M225/L225 +1 -6</f>
        <v>1.5388469827586206</v>
      </c>
      <c r="AC225" s="46">
        <f>SQRT(5)*LN(M225/L225)</f>
        <v>0.59998832294324433</v>
      </c>
      <c r="AD225" s="6">
        <f>100*(M225-L225)/(M225+L225)</f>
        <v>13.336228351567282</v>
      </c>
      <c r="AF225" s="18">
        <f>-(2*H225*I225-(H225-J225)*(H225+2*J225))/(2*H225*I225+(H225-J225)*(H225+2*J225))</f>
        <v>-0.10028384295490061</v>
      </c>
      <c r="AG225" s="18">
        <f>(4*J225*I225)/(2*H225*I225+(H225-J225)*(H225+2*J225))</f>
        <v>0.77357840153143187</v>
      </c>
      <c r="AI225" s="21">
        <f>(H225+J225)/((H225-J225)*(H225+2*J225))</f>
        <v>8.1356484878128327E-2</v>
      </c>
      <c r="AJ225" s="21">
        <f>-J225/((H225-J225)*(H225+2*J225))</f>
        <v>-3.3586043857503876E-2</v>
      </c>
      <c r="AK225" s="21">
        <f>1/I225</f>
        <v>7.8125E-2</v>
      </c>
    </row>
    <row r="226" spans="1:37" ht="12.75" customHeight="1">
      <c r="A226" t="s">
        <v>454</v>
      </c>
      <c r="B226" t="s">
        <v>406</v>
      </c>
      <c r="C226" t="s">
        <v>405</v>
      </c>
      <c r="D226" t="s">
        <v>736</v>
      </c>
      <c r="E226" s="1">
        <v>7</v>
      </c>
      <c r="F226" s="1">
        <v>5</v>
      </c>
      <c r="G226" s="1">
        <v>2.99</v>
      </c>
      <c r="H226" s="28">
        <v>42.88</v>
      </c>
      <c r="I226" s="28">
        <v>15.8</v>
      </c>
      <c r="J226" s="28">
        <v>29.5</v>
      </c>
      <c r="K226" s="6">
        <f t="shared" si="316"/>
        <v>33.96</v>
      </c>
      <c r="L226" s="6">
        <f>(5*(H226-J226)*I226)/(4*I226 + 3*(H226-J226))</f>
        <v>10.228565898974262</v>
      </c>
      <c r="M226" s="6">
        <f t="shared" si="317"/>
        <v>12.156000000000002</v>
      </c>
      <c r="N226" s="6">
        <f>0.5*(M226+L226)</f>
        <v>11.192282949487133</v>
      </c>
      <c r="O226" s="6">
        <f>0.5*(H226-J226)+3/(5/(I226-0.5*(H226-J226))-4*(-3*(K226+(H226-J226))/(5*0.5*(H226-J226)*(3*K226+2*(H226-J226)))))</f>
        <v>11.096148834401275</v>
      </c>
      <c r="P226" s="6">
        <f>I226+2/(5/(0.5*(H226-J226)-I226)-6*(-(3*(K226+2*I226))/(5*I226*(3*K226+4*I226))))</f>
        <v>11.436614152215963</v>
      </c>
      <c r="Q226" s="6">
        <f t="shared" si="293"/>
        <v>11.266381493308618</v>
      </c>
      <c r="R226" s="6">
        <f>K226/N226</f>
        <v>3.0342335118999255</v>
      </c>
      <c r="S226" s="6">
        <f>(3*K226-2*N226)/(2*(3*K226+N226))</f>
        <v>0.35152484776724097</v>
      </c>
      <c r="T226" s="6">
        <f>9*N226*K226/(N226+3*K226)</f>
        <v>30.253297018946974</v>
      </c>
      <c r="U226" s="6">
        <f>SQRT((K226+4/3*N226)/G226)</f>
        <v>4.0433703917192574</v>
      </c>
      <c r="V226" s="6">
        <f>SQRT(K226/G226)</f>
        <v>3.3701423607575651</v>
      </c>
      <c r="W226" s="6">
        <f>SQRT(N226/G226)</f>
        <v>1.93474505934103</v>
      </c>
      <c r="X226" s="4">
        <f>SQRT((K226/N226) +4/3)</f>
        <v>2.0898724471204595</v>
      </c>
      <c r="Y226" s="4">
        <f>J226/H226</f>
        <v>0.68796641791044777</v>
      </c>
      <c r="Z226" s="4">
        <f>I226/H226</f>
        <v>0.36847014925373134</v>
      </c>
      <c r="AA226" s="46">
        <f>2*I226/(H226-J226)</f>
        <v>2.3617339312406576</v>
      </c>
      <c r="AB226" s="46">
        <f>5*M226/L226 +1 -6</f>
        <v>0.9421819833115741</v>
      </c>
      <c r="AC226" s="46">
        <f>SQRT(5)*LN(M226/L226)</f>
        <v>0.38603140084210069</v>
      </c>
      <c r="AD226" s="6">
        <f>100*(M226-L226)/(M226+L226)</f>
        <v>8.6105493835556661</v>
      </c>
      <c r="AF226" s="18">
        <f>-(2*H226*I226-(H226-J226)*(H226+2*J226))/(2*H226*I226+(H226-J226)*(H226+2*J226))</f>
        <v>2.9970247546651681E-3</v>
      </c>
      <c r="AG226" s="18">
        <f>(4*J226*I226)/(2*H226*I226+(H226-J226)*(H226+2*J226))</f>
        <v>0.68590456552559187</v>
      </c>
      <c r="AI226" s="21">
        <f>(H226+J226)/((H226-J226)*(H226+2*J226))</f>
        <v>5.3097433423535872E-2</v>
      </c>
      <c r="AJ226" s="21">
        <f>-J226/((H226-J226)*(H226+2*J226))</f>
        <v>-2.164098212205455E-2</v>
      </c>
      <c r="AK226" s="21">
        <f>1/I226</f>
        <v>6.3291139240506319E-2</v>
      </c>
    </row>
    <row r="227" spans="1:37" ht="12.75" customHeight="1">
      <c r="A227" t="s">
        <v>455</v>
      </c>
      <c r="B227" t="s">
        <v>407</v>
      </c>
      <c r="C227" t="s">
        <v>405</v>
      </c>
      <c r="D227" t="s">
        <v>736</v>
      </c>
      <c r="E227" s="1">
        <v>7</v>
      </c>
      <c r="F227" s="1">
        <v>5</v>
      </c>
      <c r="G227" s="1">
        <v>4.53</v>
      </c>
      <c r="H227" s="28">
        <v>37.4</v>
      </c>
      <c r="I227" s="28">
        <v>13.4</v>
      </c>
      <c r="J227" s="28">
        <v>27.7</v>
      </c>
      <c r="K227" s="6">
        <f t="shared" si="316"/>
        <v>30.933333333333334</v>
      </c>
      <c r="L227" s="6">
        <f>(5*(H227-J227)*I227)/(4*I227 + 3*(H227-J227))</f>
        <v>7.8585247883917768</v>
      </c>
      <c r="M227" s="6">
        <f t="shared" si="317"/>
        <v>9.98</v>
      </c>
      <c r="N227" s="6">
        <f>0.5*(M227+L227)</f>
        <v>8.9192623941958882</v>
      </c>
      <c r="O227" s="6">
        <f>0.5*(H227-J227)+3/(5/(I227-0.5*(H227-J227))-4*(-3*(K227+(H227-J227))/(5*0.5*(H227-J227)*(3*K227+2*(H227-J227)))))</f>
        <v>8.7766808846788109</v>
      </c>
      <c r="P227" s="6">
        <f>I227+2/(5/(0.5*(H227-J227)-I227)-6*(-(3*(K227+2*I227))/(5*I227*(3*K227+4*I227))))</f>
        <v>9.2233235820556558</v>
      </c>
      <c r="Q227" s="6">
        <f t="shared" si="293"/>
        <v>9.0000022333672334</v>
      </c>
      <c r="R227" s="6">
        <f>K227/N227</f>
        <v>3.4681492668567371</v>
      </c>
      <c r="S227" s="6">
        <f>(3*K227-2*N227)/(2*(3*K227+N227))</f>
        <v>0.36847236918169757</v>
      </c>
      <c r="T227" s="6">
        <f>9*N227*K227/(N227+3*K227)</f>
        <v>24.411528279876933</v>
      </c>
      <c r="U227" s="6">
        <f>SQRT((K227+4/3*N227)/G227)</f>
        <v>3.074702131780354</v>
      </c>
      <c r="V227" s="6">
        <f>SQRT(K227/G227)</f>
        <v>2.6131495182460083</v>
      </c>
      <c r="W227" s="6">
        <f>SQRT(N227/G227)</f>
        <v>1.4031864080901659</v>
      </c>
      <c r="X227" s="4">
        <f>SQRT((K227/N227) +4/3)</f>
        <v>2.1912285595505709</v>
      </c>
      <c r="Y227" s="4">
        <f>J227/H227</f>
        <v>0.74064171122994649</v>
      </c>
      <c r="Z227" s="4">
        <f>I227/H227</f>
        <v>0.35828877005347598</v>
      </c>
      <c r="AA227" s="46">
        <f>2*I227/(H227-J227)</f>
        <v>2.7628865979381447</v>
      </c>
      <c r="AB227" s="46">
        <f>5*M227/L227 +1 -6</f>
        <v>1.34979227573473</v>
      </c>
      <c r="AC227" s="46">
        <f>SQRT(5)*LN(M227/L227)</f>
        <v>0.53438488869182343</v>
      </c>
      <c r="AD227" s="6">
        <f>100*(M227-L227)/(M227+L227)</f>
        <v>11.892660613890842</v>
      </c>
      <c r="AF227" s="18">
        <f>-(2*H227*I227-(H227-J227)*(H227+2*J227))/(2*H227*I227+(H227-J227)*(H227+2*J227))</f>
        <v>-5.3698330600058922E-2</v>
      </c>
      <c r="AG227" s="18">
        <f>(4*J227*I227)/(2*H227*I227+(H227-J227)*(H227+2*J227))</f>
        <v>0.78041293469576567</v>
      </c>
      <c r="AI227" s="21">
        <f>(H227+J227)/((H227-J227)*(H227+2*J227))</f>
        <v>7.2320476359758273E-2</v>
      </c>
      <c r="AJ227" s="21">
        <f>-J227/((H227-J227)*(H227+2*J227))</f>
        <v>-3.0772307145396378E-2</v>
      </c>
      <c r="AK227" s="21">
        <f>1/I227</f>
        <v>7.4626865671641784E-2</v>
      </c>
    </row>
    <row r="228" spans="1:37" ht="12.75" customHeight="1">
      <c r="H228" s="28"/>
      <c r="I228" s="28"/>
      <c r="J228" s="28"/>
    </row>
    <row r="229" spans="1:37">
      <c r="A229" s="11" t="s">
        <v>451</v>
      </c>
      <c r="H229" s="28"/>
      <c r="I229" s="28"/>
      <c r="J229" s="28"/>
    </row>
    <row r="230" spans="1:37">
      <c r="A230" s="27" t="s">
        <v>374</v>
      </c>
      <c r="B230" t="s">
        <v>373</v>
      </c>
      <c r="C230" t="s">
        <v>448</v>
      </c>
      <c r="D230" t="s">
        <v>728</v>
      </c>
      <c r="E230" s="1">
        <v>7</v>
      </c>
      <c r="F230" s="1" t="s">
        <v>435</v>
      </c>
      <c r="G230" s="19">
        <v>14.65</v>
      </c>
      <c r="H230" s="33">
        <v>621</v>
      </c>
      <c r="I230" s="33">
        <v>166.8</v>
      </c>
      <c r="J230" s="33">
        <v>155.30000000000001</v>
      </c>
      <c r="K230" s="6">
        <f t="shared" ref="K230:K231" si="318">(H230+2*J230)/3</f>
        <v>310.53333333333336</v>
      </c>
      <c r="L230" s="6">
        <f>(5*(H230-J230)*I230)/(4*I230 + 3*(H230-J230))</f>
        <v>188.14794361284697</v>
      </c>
      <c r="M230" s="6">
        <f>(H230-J230+3*I230)/5</f>
        <v>193.22</v>
      </c>
      <c r="N230" s="6">
        <f>0.5*(M230+L230)</f>
        <v>190.68397180642347</v>
      </c>
      <c r="O230" s="6">
        <f>0.5*(H230-J230)+3/(5/(I230-0.5*(H230-J230))-4*(-3*(K230+(H230-J230))/(5*0.5*(H230-J230)*(3*K230+2*(H230-J230)))))</f>
        <v>190.83655261433901</v>
      </c>
      <c r="P230" s="6">
        <f>I230+2/(5/(0.5*(H230-J230)-I230)-6*(-(3*(K230+2*I230))/(5*I230*(3*K230+4*I230))))</f>
        <v>190.49791858905638</v>
      </c>
      <c r="Q230" s="6">
        <f t="shared" si="293"/>
        <v>190.66723560169771</v>
      </c>
      <c r="R230" s="6">
        <f>K230/N230</f>
        <v>1.6285235218856113</v>
      </c>
      <c r="S230" s="18">
        <f>(3*K230-2*N230)/(2*(3*K230+N230))</f>
        <v>0.24513940776571103</v>
      </c>
      <c r="T230" s="6">
        <f>9*N230*K230/(N230+3*K230)</f>
        <v>474.85625545092734</v>
      </c>
      <c r="U230" s="6">
        <f>SQRT((K230+4/3*N230)/G230)</f>
        <v>6.2089807744665277</v>
      </c>
      <c r="V230" s="6">
        <f>SQRT(K230/G230)</f>
        <v>4.603999843831696</v>
      </c>
      <c r="W230" s="6">
        <f>SQRT(N230/G230)</f>
        <v>3.6077653432241847</v>
      </c>
      <c r="X230" s="4">
        <f>SQRT((K230/N230) +4/3)</f>
        <v>1.7210046063909721</v>
      </c>
      <c r="Y230" s="4">
        <f>J230/H230</f>
        <v>0.25008051529790665</v>
      </c>
      <c r="Z230" s="4">
        <f>I230/H230</f>
        <v>0.26859903381642514</v>
      </c>
      <c r="AA230" s="46">
        <f>2*I230/(H230-J230)</f>
        <v>0.71634099205497104</v>
      </c>
      <c r="AB230" s="46">
        <f>5*M230/L230 +1 -6</f>
        <v>0.13478904658107282</v>
      </c>
      <c r="AC230" s="46">
        <f>SQRT(5)*LN(M230/L230)</f>
        <v>5.9481305770883244E-2</v>
      </c>
      <c r="AD230" s="6">
        <f>100*(M230-L230)/(M230+L230)</f>
        <v>1.3299640077515331</v>
      </c>
      <c r="AF230" s="18">
        <f>-(2*H230*I230-(H230-J230)*(H230+2*J230))/(2*H230*I230+(H230-J230)*(H230+2*J230))</f>
        <v>0.35362929089658457</v>
      </c>
      <c r="AG230" s="18">
        <f>(4*J230*I230)/(2*H230*I230+(H230-J230)*(H230+2*J230))</f>
        <v>0.16164472000605545</v>
      </c>
      <c r="AI230" s="21">
        <f>(H230+J230)/((H230-J230)*(H230+2*J230))</f>
        <v>1.7893441112254271E-3</v>
      </c>
      <c r="AJ230" s="21">
        <f>-J230/((H230-J230)*(H230+2*J230))</f>
        <v>-3.5796102083383852E-4</v>
      </c>
      <c r="AK230" s="21">
        <f>1/I230</f>
        <v>5.9952038369304557E-3</v>
      </c>
    </row>
    <row r="231" spans="1:37">
      <c r="A231" s="14" t="s">
        <v>375</v>
      </c>
      <c r="B231" t="s">
        <v>376</v>
      </c>
      <c r="C231" t="s">
        <v>448</v>
      </c>
      <c r="D231" t="s">
        <v>728</v>
      </c>
      <c r="E231" s="1">
        <v>7</v>
      </c>
      <c r="F231" s="1" t="s">
        <v>435</v>
      </c>
      <c r="G231" s="19">
        <v>7.7249999999999996</v>
      </c>
      <c r="H231" s="28">
        <v>566.4</v>
      </c>
      <c r="I231" s="28">
        <v>153.1</v>
      </c>
      <c r="J231" s="28">
        <v>116.9</v>
      </c>
      <c r="K231" s="6">
        <f t="shared" si="318"/>
        <v>266.73333333333335</v>
      </c>
      <c r="L231" s="6">
        <f>(5*(H231-J231)*I231)/(4*I231 + 3*(H231-J231))</f>
        <v>175.47669437503185</v>
      </c>
      <c r="M231" s="6">
        <f>(H231-J231+3*I231)/5</f>
        <v>181.76</v>
      </c>
      <c r="N231" s="6">
        <f>0.5*(M231+L231)</f>
        <v>178.61834718751592</v>
      </c>
      <c r="O231" s="6">
        <f>0.5*(H231-J231)+3/(5/(I231-0.5*(H231-J231))-4*(-3*(K231+(H231-J231))/(5*0.5*(H231-J231)*(3*K231+2*(H231-J231)))))</f>
        <v>178.79590601883237</v>
      </c>
      <c r="P231" s="6">
        <f>I231+2/(5/(0.5*(H231-J231)-I231)-6*(-(3*(K231+2*I231))/(5*I231*(3*K231+4*I231))))</f>
        <v>178.31410565628084</v>
      </c>
      <c r="Q231" s="6">
        <f t="shared" si="293"/>
        <v>178.55500583755662</v>
      </c>
      <c r="R231" s="6">
        <f>K231/N231</f>
        <v>1.4933143069189478</v>
      </c>
      <c r="S231" s="18">
        <f>(3*K231-2*N231)/(2*(3*K231+N231))</f>
        <v>0.22627452116000643</v>
      </c>
      <c r="T231" s="6">
        <f>9*N231*K231/(N231+3*K231)</f>
        <v>438.0702563355257</v>
      </c>
      <c r="U231" s="6">
        <f>SQRT((K231+4/3*N231)/G231)</f>
        <v>8.0844341191558655</v>
      </c>
      <c r="V231" s="6">
        <f>SQRT(K231/G231)</f>
        <v>5.8761030317095742</v>
      </c>
      <c r="W231" s="6">
        <f>SQRT(N231/G231)</f>
        <v>4.8085461566651055</v>
      </c>
      <c r="X231" s="4">
        <f>SQRT((K231/N231) +4/3)</f>
        <v>1.6812637033649067</v>
      </c>
      <c r="Y231" s="4" t="s">
        <v>832</v>
      </c>
      <c r="Z231" s="4">
        <f>I231/H231</f>
        <v>0.27030367231638419</v>
      </c>
      <c r="AA231" s="46">
        <f>2*I231/(H231-J231)</f>
        <v>0.68120133481646272</v>
      </c>
      <c r="AB231" s="46">
        <f>5*M231/L231 +1 -6</f>
        <v>0.17903533136825978</v>
      </c>
      <c r="AC231" s="46">
        <f>SQRT(5)*LN(M231/L231)</f>
        <v>7.8666877265916368E-2</v>
      </c>
      <c r="AD231" s="6">
        <f>100*(M231-L231)/(M231+L231)</f>
        <v>1.758863443734545</v>
      </c>
      <c r="AF231" s="18">
        <f>-(2*H231*I231-(H231-J231)*(H231+2*J231))/(2*H231*I231+(H231-J231)*(H231+2*J231))</f>
        <v>0.34937287663350636</v>
      </c>
      <c r="AG231" s="18">
        <f>(4*J231*I231)/(2*H231*I231+(H231-J231)*(H231+2*J231))</f>
        <v>0.13428374068069049</v>
      </c>
      <c r="AI231" s="21">
        <f>(H231+J231)/((H231-J231)*(H231+2*J231))</f>
        <v>1.899691929075573E-3</v>
      </c>
      <c r="AJ231" s="21">
        <f>-J231/((H231-J231)*(H231+2*J231))</f>
        <v>-3.2500217548504974E-4</v>
      </c>
      <c r="AK231" s="21">
        <f>1/I231</f>
        <v>6.5316786414108428E-3</v>
      </c>
    </row>
    <row r="232" spans="1:37">
      <c r="A232" s="14"/>
      <c r="G232" s="19"/>
      <c r="H232" s="28"/>
      <c r="I232" s="28"/>
      <c r="J232" s="28"/>
      <c r="S232" s="18"/>
    </row>
    <row r="233" spans="1:37">
      <c r="A233" t="s">
        <v>231</v>
      </c>
      <c r="B233" t="s">
        <v>4</v>
      </c>
      <c r="C233" t="s">
        <v>448</v>
      </c>
      <c r="D233" t="s">
        <v>735</v>
      </c>
      <c r="E233" s="1">
        <v>7</v>
      </c>
      <c r="F233" s="1" t="s">
        <v>434</v>
      </c>
      <c r="G233" s="19">
        <v>3.2090000000000001</v>
      </c>
      <c r="H233" s="28">
        <v>399</v>
      </c>
      <c r="I233" s="28">
        <v>251</v>
      </c>
      <c r="J233" s="28">
        <v>133</v>
      </c>
      <c r="K233" s="6">
        <f t="shared" ref="K233" si="319">(H233+2*J233)/3</f>
        <v>221.66666666666666</v>
      </c>
      <c r="L233" s="6">
        <f>(5*(H233-J233)*I233)/(4*I233 + 3*(H233-J233))</f>
        <v>185.2552719200888</v>
      </c>
      <c r="M233" s="6">
        <f>(H233-J233+3*I233)/5</f>
        <v>203.8</v>
      </c>
      <c r="N233" s="6">
        <f>0.5*(M233+L233)</f>
        <v>194.52763596004439</v>
      </c>
      <c r="O233" s="6">
        <f>0.5*(H233-J233)+3/(5/(I233-0.5*(H233-J233))-4*(-3*(K233+(H233-J233))/(5*0.5*(H233-J233)*(3*K233+2*(H233-J233)))))</f>
        <v>193.3323176808953</v>
      </c>
      <c r="P233" s="6">
        <f>I233+2/(5/(0.5*(H233-J233)-I233)-6*(-(3*(K233+2*I233))/(5*I233*(3*K233+4*I233))))</f>
        <v>195.68111407157662</v>
      </c>
      <c r="Q233" s="6">
        <f t="shared" si="293"/>
        <v>194.50671587623594</v>
      </c>
      <c r="R233" s="6">
        <f>K233/N233</f>
        <v>1.1395124686149816</v>
      </c>
      <c r="S233" s="18">
        <f>(3*K233-2*N233)/(2*(3*K233+N233))</f>
        <v>0.16052114937043088</v>
      </c>
      <c r="T233" s="6">
        <f>9*N233*K233/(N233+3*K233)</f>
        <v>451.50687133732697</v>
      </c>
      <c r="U233" s="6">
        <f>SQRT((K233+4/3*N233)/G233)</f>
        <v>12.243464152058095</v>
      </c>
      <c r="V233" s="6">
        <f>SQRT(K233/G233)</f>
        <v>8.3112306863021619</v>
      </c>
      <c r="W233" s="6">
        <f>SQRT(N233/G233)</f>
        <v>7.7858457595402379</v>
      </c>
      <c r="X233" s="4">
        <f>SQRT((K233/N233) +4/3)</f>
        <v>1.5725284741295831</v>
      </c>
      <c r="Y233" s="4">
        <f>J233/H233</f>
        <v>0.33333333333333331</v>
      </c>
      <c r="Z233" s="4">
        <f>I233/H233</f>
        <v>0.62907268170426067</v>
      </c>
      <c r="AA233" s="46">
        <f>2*I233/(H233-J233)</f>
        <v>1.887218045112782</v>
      </c>
      <c r="AB233" s="46">
        <f>5*M233/L233 +1 -6</f>
        <v>0.50051822784051758</v>
      </c>
      <c r="AC233" s="46">
        <f>SQRT(5)*LN(M233/L233)</f>
        <v>0.21333072064293548</v>
      </c>
      <c r="AD233" s="6">
        <f>100*(M233-L233)/(M233+L233)</f>
        <v>4.7666050092029755</v>
      </c>
      <c r="AF233" s="18">
        <f>-(2*H233*I233-(H233-J233)*(H233+2*J233))/(2*H233*I233+(H233-J233)*(H233+2*J233))</f>
        <v>-6.2059238363892807E-2</v>
      </c>
      <c r="AG233" s="18">
        <f>(4*J233*I233)/(2*H233*I233+(H233-J233)*(H233+2*J233))</f>
        <v>0.35401974612129761</v>
      </c>
      <c r="AI233" s="21">
        <f>(H233+J233)/((H233-J233)*(H233+2*J233))</f>
        <v>3.0075187969924814E-3</v>
      </c>
      <c r="AJ233" s="21">
        <f>-J233/((H233-J233)*(H233+2*J233))</f>
        <v>-7.5187969924812035E-4</v>
      </c>
      <c r="AK233" s="21">
        <f>1/I233</f>
        <v>3.9840637450199202E-3</v>
      </c>
    </row>
    <row r="234" spans="1:37">
      <c r="A234" s="11"/>
      <c r="G234" s="19"/>
      <c r="H234" s="28"/>
      <c r="I234" s="28"/>
      <c r="J234" s="28"/>
    </row>
    <row r="235" spans="1:37">
      <c r="A235" t="s">
        <v>132</v>
      </c>
      <c r="B235" t="s">
        <v>6</v>
      </c>
      <c r="C235" t="s">
        <v>132</v>
      </c>
      <c r="D235" t="s">
        <v>737</v>
      </c>
      <c r="E235" s="1">
        <v>7</v>
      </c>
      <c r="F235" s="1" t="s">
        <v>433</v>
      </c>
      <c r="G235" s="19">
        <v>3.51</v>
      </c>
      <c r="H235" s="28">
        <v>1077.0999999999999</v>
      </c>
      <c r="I235" s="28">
        <v>577.1</v>
      </c>
      <c r="J235" s="28">
        <v>124.7</v>
      </c>
      <c r="K235" s="6">
        <f t="shared" ref="K235:K238" si="320">(H235+2*J235)/3</f>
        <v>442.16666666666669</v>
      </c>
      <c r="L235" s="6">
        <f>(5*(H235-J235)*I235)/(4*I235 + 3*(H235-J235))</f>
        <v>532.00987300603981</v>
      </c>
      <c r="M235" s="6">
        <f>(H235-J235+3*I235)/5</f>
        <v>536.74</v>
      </c>
      <c r="N235" s="6">
        <f>0.5*(M235+L235)</f>
        <v>534.37493650301985</v>
      </c>
      <c r="O235" s="6">
        <f>0.5*(H235-J235)+3/(5/(I235-0.5*(H235-J235))-4*(-3*(K235+(H235-J235))/(5*0.5*(H235-J235)*(3*K235+2*(H235-J235)))))</f>
        <v>534.19439489231388</v>
      </c>
      <c r="P235" s="6">
        <f>I235+2/(5/(0.5*(H235-J235)-I235)-6*(-(3*(K235+2*I235))/(5*I235*(3*K235+4*I235))))</f>
        <v>534.37808949576413</v>
      </c>
      <c r="Q235" s="6">
        <f t="shared" si="293"/>
        <v>534.286242194039</v>
      </c>
      <c r="R235" s="6">
        <f>K235/N235</f>
        <v>0.82744649208331256</v>
      </c>
      <c r="S235" s="18">
        <f>(3*K235-2*N235)/(2*(3*K235+N235))</f>
        <v>6.9255091230990426E-2</v>
      </c>
      <c r="T235" s="6">
        <f>9*N235*K235/(N235+3*K235)</f>
        <v>1142.7662429641825</v>
      </c>
      <c r="U235" s="6">
        <f>SQRT((K235+4/3*N235)/G235)</f>
        <v>18.137387854313126</v>
      </c>
      <c r="V235" s="6">
        <f>SQRT(K235/G235)</f>
        <v>11.223787654207587</v>
      </c>
      <c r="W235" s="6">
        <f>SQRT(N235/G235)</f>
        <v>12.338702186748899</v>
      </c>
      <c r="X235" s="4">
        <f>SQRT((K235/N235) +4/3)</f>
        <v>1.4699591237230529</v>
      </c>
      <c r="Y235" s="4">
        <f>J235/H235</f>
        <v>0.11577383715532449</v>
      </c>
      <c r="Z235" s="4">
        <f>I235/H235</f>
        <v>0.53579054869557152</v>
      </c>
      <c r="AA235" s="46">
        <f>2*I235/(H235-J235)</f>
        <v>1.2118857622847545</v>
      </c>
      <c r="AB235" s="46">
        <f>5*M235/L235 +1 -6</f>
        <v>4.4455255757128498E-2</v>
      </c>
      <c r="AC235" s="46">
        <f>SQRT(5)*LN(M235/L235)</f>
        <v>1.9793133696116148E-2</v>
      </c>
      <c r="AD235" s="6">
        <f>100*(M235-L235)/(M235+L235)</f>
        <v>0.44258503448107239</v>
      </c>
      <c r="AF235" s="18">
        <f>-(2*H235*I235-(H235-J235)*(H235+2*J235))/(2*H235*I235+(H235-J235)*(H235+2*J235))</f>
        <v>8.0468375898509938E-3</v>
      </c>
      <c r="AG235" s="18">
        <f>(4*J235*I235)/(2*H235*I235+(H235-J235)*(H235+2*J235))</f>
        <v>0.11484222389058175</v>
      </c>
      <c r="AI235" s="21">
        <f>(H235+J235)/((H235-J235)*(H235+2*J235))</f>
        <v>9.5127385051243575E-4</v>
      </c>
      <c r="AJ235" s="21">
        <f>-J235/((H235-J235)*(H235+2*J235))</f>
        <v>-9.8705149907555957E-5</v>
      </c>
      <c r="AK235" s="21">
        <f>1/I235</f>
        <v>1.7328019407381735E-3</v>
      </c>
    </row>
    <row r="236" spans="1:37">
      <c r="G236" s="20"/>
      <c r="H236" s="28"/>
      <c r="I236" s="28"/>
      <c r="J236" s="28"/>
      <c r="S236" s="18"/>
    </row>
    <row r="237" spans="1:37">
      <c r="A237" s="35" t="s">
        <v>411</v>
      </c>
      <c r="G237" s="20"/>
      <c r="H237" s="28"/>
      <c r="I237" s="28"/>
      <c r="J237" s="28"/>
      <c r="S237" s="18"/>
    </row>
    <row r="238" spans="1:37">
      <c r="A238" t="s">
        <v>155</v>
      </c>
      <c r="B238" t="s">
        <v>10</v>
      </c>
      <c r="C238" t="s">
        <v>449</v>
      </c>
      <c r="D238" t="s">
        <v>728</v>
      </c>
      <c r="E238" s="1">
        <v>7</v>
      </c>
      <c r="F238" s="1" t="s">
        <v>436</v>
      </c>
      <c r="G238" s="1">
        <v>5.39</v>
      </c>
      <c r="H238" s="28">
        <v>625</v>
      </c>
      <c r="I238" s="28">
        <v>163</v>
      </c>
      <c r="J238" s="28">
        <v>165</v>
      </c>
      <c r="K238" s="6">
        <f t="shared" si="320"/>
        <v>318.33333333333331</v>
      </c>
      <c r="L238" s="6">
        <f>(5*(H238-J238)*I238)/(4*I238 + 3*(H238-J238))</f>
        <v>184.49803149606299</v>
      </c>
      <c r="M238" s="6">
        <f>(H238-J238+3*I238)/5</f>
        <v>189.8</v>
      </c>
      <c r="N238" s="6">
        <f>0.5*(M238+L238)</f>
        <v>187.1490157480315</v>
      </c>
      <c r="O238" s="6">
        <f>0.5*(H238-J238)+3/(5/(I238-0.5*(H238-J238))-4*(-3*(K238+(H238-J238))/(5*0.5*(H238-J238)*(3*K238+2*(H238-J238)))))</f>
        <v>187.32287624304931</v>
      </c>
      <c r="P238" s="6">
        <f>I238+2/(5/(0.5*(H238-J238)-I238)-6*(-(3*(K238+2*I238))/(5*I238*(3*K238+4*I238))))</f>
        <v>186.95717560535388</v>
      </c>
      <c r="Q238" s="6">
        <f t="shared" si="293"/>
        <v>187.14002592420161</v>
      </c>
      <c r="R238" s="6">
        <f>K238/N238</f>
        <v>1.7009618354708427</v>
      </c>
      <c r="S238" s="6">
        <f>(3*K238-2*N238)/(2*(3*K238+N238))</f>
        <v>0.25421462545481244</v>
      </c>
      <c r="T238" s="6">
        <f>9*N238*K238/(N238+3*K238)</f>
        <v>469.45006538130821</v>
      </c>
      <c r="U238" s="6">
        <f>SQRT((K238+4/3*N238)/G238)</f>
        <v>10.264275586134135</v>
      </c>
      <c r="V238" s="6">
        <f>SQRT(K238/G238)</f>
        <v>7.6850496180191445</v>
      </c>
      <c r="W238" s="6">
        <f>SQRT(N238/G238)</f>
        <v>5.8924972853213742</v>
      </c>
      <c r="X238" s="4">
        <f>SQRT((K238/N238) +4/3)</f>
        <v>1.7419228366389183</v>
      </c>
      <c r="Y238" s="4">
        <f>J238/H238</f>
        <v>0.26400000000000001</v>
      </c>
      <c r="Z238" s="4">
        <f>I238/H238</f>
        <v>0.26079999999999998</v>
      </c>
      <c r="AA238" s="46">
        <f>2*I238/(H238-J238)</f>
        <v>0.70869565217391306</v>
      </c>
      <c r="AB238" s="46">
        <f>5*M238/L238 +1 -6</f>
        <v>0.14368631635102691</v>
      </c>
      <c r="AC238" s="46">
        <f>SQRT(5)*LN(M238/L238)</f>
        <v>6.3352483992627884E-2</v>
      </c>
      <c r="AD238" s="6">
        <f>100*(M238-L238)/(M238+L238)</f>
        <v>1.4165098551935043</v>
      </c>
      <c r="AF238" s="18">
        <f>-(2*H238*I238-(H238-J238)*(H238+2*J238))/(2*H238*I238+(H238-J238)*(H238+2*J238))</f>
        <v>0.36630122074488763</v>
      </c>
      <c r="AG238" s="18">
        <f>(4*J238*I238)/(2*H238*I238+(H238-J238)*(H238+2*J238))</f>
        <v>0.16729647772334966</v>
      </c>
      <c r="AI238" s="21">
        <f>(H238+J238)/((H238-J238)*(H238+2*J238))</f>
        <v>1.7983155019348964E-3</v>
      </c>
      <c r="AJ238" s="21">
        <f>-J238/((H238-J238)*(H238+2*J238))</f>
        <v>-3.7559754154336443E-4</v>
      </c>
      <c r="AK238" s="21">
        <f>1/I238</f>
        <v>6.1349693251533744E-3</v>
      </c>
    </row>
    <row r="239" spans="1:37">
      <c r="A239" t="s">
        <v>172</v>
      </c>
      <c r="B239" t="s">
        <v>172</v>
      </c>
      <c r="C239" t="s">
        <v>449</v>
      </c>
      <c r="D239" t="s">
        <v>728</v>
      </c>
      <c r="E239" s="1">
        <v>7</v>
      </c>
      <c r="F239" s="1">
        <v>1</v>
      </c>
      <c r="G239" s="1">
        <v>8.43</v>
      </c>
      <c r="H239" s="28">
        <v>556</v>
      </c>
      <c r="I239" s="28">
        <v>125</v>
      </c>
      <c r="J239" s="28">
        <v>152</v>
      </c>
      <c r="K239" s="6">
        <f t="shared" ref="K239:K240" si="321">(H239+2*J239)/3</f>
        <v>286.66666666666669</v>
      </c>
      <c r="L239" s="6">
        <f>(5*(H239-J239)*I239)/(4*I239 + 3*(H239-J239))</f>
        <v>147.48831775700936</v>
      </c>
      <c r="M239" s="6">
        <f>(H239-J239+3*I239)/5</f>
        <v>155.80000000000001</v>
      </c>
      <c r="N239" s="6">
        <f>0.5*(M239+L239)</f>
        <v>151.6441588785047</v>
      </c>
      <c r="O239" s="6">
        <f>0.5*(H239-J239)+3/(5/(I239-0.5*(H239-J239))-4*(-3*(K239+(H239-J239))/(5*0.5*(H239-J239)*(3*K239+2*(H239-J239)))))</f>
        <v>152.01286025938367</v>
      </c>
      <c r="P239" s="6">
        <f>I239+2/(5/(0.5*(H239-J239)-I239)-6*(-(3*(K239+2*I239))/(5*I239*(3*K239+4*I239))))</f>
        <v>151.21239852457637</v>
      </c>
      <c r="Q239" s="6">
        <f t="shared" si="293"/>
        <v>151.61262939198002</v>
      </c>
      <c r="R239" s="6">
        <f>K239/N239</f>
        <v>1.890390429718696</v>
      </c>
      <c r="S239" s="6">
        <f>(3*K239-2*N239)/(2*(3*K239+N239))</f>
        <v>0.27515192835203728</v>
      </c>
      <c r="T239" s="6">
        <f>9*N239*K239/(N239+3*K239)</f>
        <v>386.73868323449597</v>
      </c>
      <c r="U239" s="6">
        <f>SQRT((K239+4/3*N239)/G239)</f>
        <v>7.6151413018287242</v>
      </c>
      <c r="V239" s="6">
        <f>SQRT(K239/G239)</f>
        <v>5.8314265651635546</v>
      </c>
      <c r="W239" s="6">
        <f>SQRT(N239/G239)</f>
        <v>4.2413006196733845</v>
      </c>
      <c r="Y239" s="4">
        <f>J239/H239</f>
        <v>0.2733812949640288</v>
      </c>
      <c r="Z239" s="4">
        <f>I239/H239</f>
        <v>0.22482014388489208</v>
      </c>
      <c r="AA239" s="46">
        <f>2*I239/(H239-J239)</f>
        <v>0.61881188118811881</v>
      </c>
      <c r="AB239" s="46">
        <f>5*M239/L239 +1 -6</f>
        <v>0.28177425742574247</v>
      </c>
      <c r="AC239" s="46">
        <f>SQRT(5)*LN(M239/L239)</f>
        <v>0.12259055402708345</v>
      </c>
      <c r="AD239" s="6">
        <f>100*(M239-L239)/(M239+L239)</f>
        <v>2.7405217268044813</v>
      </c>
      <c r="AF239" s="18">
        <f>-(2*H239*I239-(H239-J239)*(H239+2*J239))/(2*H239*I239+(H239-J239)*(H239+2*J239))</f>
        <v>0.42850094564591729</v>
      </c>
      <c r="AG239" s="18">
        <f>(4*J239*I239)/(2*H239*I239+(H239-J239)*(H239+2*J239))</f>
        <v>0.15623715155003701</v>
      </c>
      <c r="AI239" s="21">
        <f>(H239+J239)/((H239-J239)*(H239+2*J239))</f>
        <v>2.0377619157264564E-3</v>
      </c>
      <c r="AJ239" s="21">
        <f>-J239/((H239-J239)*(H239+2*J239))</f>
        <v>-4.374856090260189E-4</v>
      </c>
      <c r="AK239" s="21">
        <f>1/I239</f>
        <v>8.0000000000000002E-3</v>
      </c>
    </row>
    <row r="240" spans="1:37">
      <c r="A240" t="s">
        <v>173</v>
      </c>
      <c r="B240" t="s">
        <v>173</v>
      </c>
      <c r="C240" t="s">
        <v>449</v>
      </c>
      <c r="D240" t="s">
        <v>728</v>
      </c>
      <c r="E240" s="1">
        <v>7</v>
      </c>
      <c r="F240" s="1">
        <v>1</v>
      </c>
      <c r="G240" s="1">
        <v>6.11</v>
      </c>
      <c r="H240" s="28">
        <v>533</v>
      </c>
      <c r="I240" s="28">
        <v>133</v>
      </c>
      <c r="J240" s="28">
        <v>135</v>
      </c>
      <c r="K240" s="6">
        <f t="shared" si="321"/>
        <v>267.66666666666669</v>
      </c>
      <c r="L240" s="6">
        <f>(5*(H240-J240)*I240)/(4*I240 + 3*(H240-J240))</f>
        <v>153.34298957126305</v>
      </c>
      <c r="M240" s="6">
        <f>(H240-J240+3*I240)/5</f>
        <v>159.4</v>
      </c>
      <c r="N240" s="6">
        <f>0.5*(M240+L240)</f>
        <v>156.37149478563151</v>
      </c>
      <c r="O240" s="6">
        <f>0.5*(H240-J240)+3/(5/(I240-0.5*(H240-J240))-4*(-3*(K240+(H240-J240))/(5*0.5*(H240-J240)*(3*K240+2*(H240-J240)))))</f>
        <v>156.58929036620046</v>
      </c>
      <c r="P240" s="6">
        <f>I240+2/(5/(0.5*(H240-J240)-I240)-6*(-(3*(K240+2*I240))/(5*I240*(3*K240+4*I240))))</f>
        <v>156.10058741884035</v>
      </c>
      <c r="Q240" s="6">
        <f t="shared" si="293"/>
        <v>156.34493889252042</v>
      </c>
      <c r="R240" s="6">
        <f>K240/N240</f>
        <v>1.7117356781273267</v>
      </c>
      <c r="S240" s="6">
        <f>(3*K240-2*N240)/(2*(3*K240+N240))</f>
        <v>0.25550947317768874</v>
      </c>
      <c r="T240" s="6">
        <f>9*N240*K240/(N240+3*K240)</f>
        <v>392.65178607663188</v>
      </c>
      <c r="U240" s="6">
        <f>SQRT((K240+4/3*N240)/G240)</f>
        <v>8.8278868605962266</v>
      </c>
      <c r="V240" s="6">
        <f>SQRT(K240/G240)</f>
        <v>6.6187585757875187</v>
      </c>
      <c r="W240" s="6">
        <f>SQRT(N240/G240)</f>
        <v>5.0589243920219849</v>
      </c>
      <c r="Y240" s="4">
        <f>J240/H240</f>
        <v>0.25328330206378985</v>
      </c>
      <c r="Z240" s="4">
        <f>I240/H240</f>
        <v>0.24953095684803001</v>
      </c>
      <c r="AA240" s="46">
        <f>2*I240/(H240-J240)</f>
        <v>0.66834170854271358</v>
      </c>
      <c r="AB240" s="46">
        <f>5*M240/L240 +1 -6</f>
        <v>0.19749877205576727</v>
      </c>
      <c r="AC240" s="46">
        <f>SQRT(5)*LN(M240/L240)</f>
        <v>8.6624361264973457E-2</v>
      </c>
      <c r="AD240" s="6">
        <f>100*(M240-L240)/(M240+L240)</f>
        <v>1.9367373948303264</v>
      </c>
      <c r="AF240" s="18">
        <f>-(2*H240*I240-(H240-J240)*(H240+2*J240))/(2*H240*I240+(H240-J240)*(H240+2*J240))</f>
        <v>0.38540700345924761</v>
      </c>
      <c r="AG240" s="18">
        <f>(4*J240*I240)/(2*H240*I240+(H240-J240)*(H240+2*J240))</f>
        <v>0.15566614358912115</v>
      </c>
      <c r="AI240" s="21">
        <f>(H240+J240)/((H240-J240)*(H240+2*J240))</f>
        <v>2.090151880198001E-3</v>
      </c>
      <c r="AJ240" s="21">
        <f>-J240/((H240-J240)*(H240+2*J240))</f>
        <v>-4.2241093387235056E-4</v>
      </c>
      <c r="AK240" s="21">
        <f>1/I240</f>
        <v>7.5187969924812026E-3</v>
      </c>
    </row>
    <row r="241" spans="1:37">
      <c r="H241" s="28"/>
      <c r="I241" s="28"/>
      <c r="J241" s="28"/>
    </row>
    <row r="242" spans="1:37">
      <c r="A242" t="s">
        <v>154</v>
      </c>
      <c r="B242" t="s">
        <v>7</v>
      </c>
      <c r="C242" t="s">
        <v>449</v>
      </c>
      <c r="D242" t="s">
        <v>735</v>
      </c>
      <c r="E242" s="1">
        <v>7</v>
      </c>
      <c r="F242" s="1">
        <v>1</v>
      </c>
      <c r="G242" s="6">
        <v>3.48</v>
      </c>
      <c r="H242" s="28">
        <v>809.8</v>
      </c>
      <c r="I242" s="30">
        <v>474.7</v>
      </c>
      <c r="J242" s="28">
        <v>178.1</v>
      </c>
      <c r="K242" s="6">
        <f>(H242+2*J242)/3</f>
        <v>388.66666666666669</v>
      </c>
      <c r="L242" s="6">
        <f>(5*(H242-J242)*I242)/(4*I242 + 3*(H242-J242))</f>
        <v>395.19754078916151</v>
      </c>
      <c r="M242" s="6">
        <f>(H242-J242+3*I242)/5</f>
        <v>411.15999999999997</v>
      </c>
      <c r="N242" s="6">
        <f>0.5*(M242+L242)</f>
        <v>403.17877039458074</v>
      </c>
      <c r="O242" s="6">
        <f>0.5*(H242-J242)+3/(5/(I242-0.5*(H242-J242))-4*(-3*(K242+(H242-J242))/(5*0.5*(H242-J242)*(3*K242+2*(H242-J242)))))</f>
        <v>402.38592667471232</v>
      </c>
      <c r="P242" s="6">
        <f>I242+2/(5/(0.5*(H242-J242)-I242)-6*(-(3*(K242+2*I242))/(5*I242*(3*K242+4*I242))))</f>
        <v>403.69048039763953</v>
      </c>
      <c r="Q242" s="6">
        <f t="shared" si="293"/>
        <v>403.03820353617596</v>
      </c>
      <c r="R242" s="6">
        <f>K242/N242</f>
        <v>0.96400578405030746</v>
      </c>
      <c r="S242" s="18">
        <f>(3*K242-2*N242)/(2*(3*K242+N242))</f>
        <v>0.11459575734650169</v>
      </c>
      <c r="T242" s="6">
        <f>9*N242*K242/(N242+3*K242)</f>
        <v>898.76269386795809</v>
      </c>
      <c r="U242" s="6">
        <f>SQRT((K242+4/3*N242)/G242)</f>
        <v>16.314424550901037</v>
      </c>
      <c r="V242" s="6">
        <f>SQRT(K242/G242)</f>
        <v>10.568151387768312</v>
      </c>
      <c r="W242" s="6">
        <f>SQRT(N242/G242)</f>
        <v>10.763641043075985</v>
      </c>
      <c r="X242" s="4">
        <f>SQRT((K242/N242) +4/3)</f>
        <v>1.5156975679150642</v>
      </c>
      <c r="Y242" s="4">
        <f>J242/H242</f>
        <v>0.21993084712274635</v>
      </c>
      <c r="Z242" s="4">
        <f>I242/H242</f>
        <v>0.58619412200543342</v>
      </c>
      <c r="AA242" s="46">
        <f>2*I242/(H242-J242)</f>
        <v>1.5029286053506412</v>
      </c>
      <c r="AB242" s="46">
        <f>5*M242/L242 +1 -6</f>
        <v>0.20195544712858471</v>
      </c>
      <c r="AC242" s="46">
        <f>SQRT(5)*LN(M242/L242)</f>
        <v>8.8540890501311309E-2</v>
      </c>
      <c r="AD242" s="6">
        <f>100*(M242-L242)/(M242+L242)</f>
        <v>1.9795758585225618</v>
      </c>
      <c r="AF242" s="18">
        <f>-(2*H242*I242-(H242-J242)*(H242+2*J242))/(2*H242*I242+(H242-J242)*(H242+2*J242))</f>
        <v>-2.1430990551315789E-2</v>
      </c>
      <c r="AG242" s="18">
        <f>(4*J242*I242)/(2*H242*I242+(H242-J242)*(H242+2*J242))</f>
        <v>0.2246441830293768</v>
      </c>
      <c r="AI242" s="21">
        <f>(H242+J242)/((H242-J242)*(H242+2*J242))</f>
        <v>1.3412309238785265E-3</v>
      </c>
      <c r="AJ242" s="21">
        <f>-J242/((H242-J242)*(H242+2*J242))</f>
        <v>-2.4179899538694764E-4</v>
      </c>
      <c r="AK242" s="21">
        <f>1/I242</f>
        <v>2.1065936380872132E-3</v>
      </c>
    </row>
    <row r="243" spans="1:37">
      <c r="G243" s="6"/>
      <c r="H243" s="28"/>
      <c r="I243" s="28"/>
      <c r="J243" s="28"/>
      <c r="S243" s="18"/>
    </row>
    <row r="244" spans="1:37">
      <c r="A244" s="13" t="s">
        <v>9</v>
      </c>
      <c r="B244" t="s">
        <v>347</v>
      </c>
      <c r="C244" t="s">
        <v>477</v>
      </c>
      <c r="D244" t="s">
        <v>726</v>
      </c>
      <c r="E244" s="1">
        <v>7</v>
      </c>
      <c r="F244" s="1">
        <v>1</v>
      </c>
      <c r="H244" s="33">
        <v>511</v>
      </c>
      <c r="I244" s="33">
        <v>326</v>
      </c>
      <c r="J244" s="33">
        <v>174</v>
      </c>
      <c r="K244" s="6">
        <f>(H244+2*J244)/3</f>
        <v>286.33333333333331</v>
      </c>
      <c r="L244" s="6">
        <f>(5*(H244-J244)*I244)/(4*I244 + 3*(H244-J244))</f>
        <v>237.28293736501081</v>
      </c>
      <c r="M244" s="6">
        <f>(H244-J244+3*I244)/5</f>
        <v>263</v>
      </c>
      <c r="N244" s="6">
        <f>0.5*(M244+L244)</f>
        <v>250.1414686825054</v>
      </c>
      <c r="O244" s="6">
        <f>0.5*(H244-J244)+3/(5/(I244-0.5*(H244-J244))-4*(-3*(K244+(H244-J244))/(5*0.5*(H244-J244)*(3*K244+2*(H244-J244)))))</f>
        <v>248.42005569115474</v>
      </c>
      <c r="P244" s="6">
        <f>I244+2/(5/(0.5*(H244-J244)-I244)-6*(-(3*(K244+2*I244))/(5*I244*(3*K244+4*I244))))</f>
        <v>251.80358458138963</v>
      </c>
      <c r="Q244" s="6">
        <f t="shared" si="293"/>
        <v>250.11182013627217</v>
      </c>
      <c r="R244" s="6">
        <f>K244/N244</f>
        <v>1.1446855846871389</v>
      </c>
      <c r="S244" s="18">
        <f>(3*K244-2*N244)/(2*(3*K244+N244))</f>
        <v>0.16170933679952096</v>
      </c>
      <c r="T244" s="6">
        <f>9*N244*K244/(N244+3*K244)</f>
        <v>581.18335937842289</v>
      </c>
      <c r="V244" s="6" t="e">
        <f>SQRT(K244/G244)</f>
        <v>#DIV/0!</v>
      </c>
      <c r="W244" s="6" t="e">
        <f>SQRT(N244/G244)</f>
        <v>#DIV/0!</v>
      </c>
      <c r="X244" s="4">
        <f>SQRT((K244/N244) +4/3)</f>
        <v>1.5741724549808613</v>
      </c>
      <c r="Y244" s="4">
        <f>J244/H244</f>
        <v>0.3405088062622309</v>
      </c>
      <c r="Z244" s="4">
        <f>I244/H244</f>
        <v>0.63796477495107629</v>
      </c>
      <c r="AA244" s="46">
        <f>2*I244/(H244-J244)</f>
        <v>1.9347181008902077</v>
      </c>
      <c r="AB244" s="46">
        <f>5*M244/L244 +1 -6</f>
        <v>0.54190711984125528</v>
      </c>
      <c r="AC244" s="46">
        <f>SQRT(5)*LN(M244/L244)</f>
        <v>0.23009312681984168</v>
      </c>
      <c r="AD244" s="6">
        <f>100*(M244-L244)/(M244+L244)</f>
        <v>5.1405036458850475</v>
      </c>
      <c r="AF244" s="18">
        <f>-(2*H244*I244-(H244-J244)*(H244+2*J244))/(2*H244*I244+(H244-J244)*(H244+2*J244))</f>
        <v>-7.0165661562181306E-2</v>
      </c>
      <c r="AG244" s="18">
        <f>(4*J244*I244)/(2*H244*I244+(H244-J244)*(H244+2*J244))</f>
        <v>0.36440083192136896</v>
      </c>
      <c r="AI244" s="21">
        <f>(H244+J244)/((H244-J244)*(H244+2*J244))</f>
        <v>2.3662874849300305E-3</v>
      </c>
      <c r="AJ244" s="21">
        <f>-J244/((H244-J244)*(H244+2*J244))</f>
        <v>-6.0107156551507347E-4</v>
      </c>
      <c r="AK244" s="21">
        <f>1/I244</f>
        <v>3.0674846625766872E-3</v>
      </c>
    </row>
    <row r="245" spans="1:37">
      <c r="A245" s="13"/>
      <c r="H245" s="33"/>
      <c r="I245" s="33"/>
      <c r="J245" s="33"/>
      <c r="S245" s="18"/>
    </row>
    <row r="246" spans="1:37">
      <c r="A246" s="11" t="s">
        <v>410</v>
      </c>
      <c r="B246" s="5"/>
      <c r="C246" s="5"/>
      <c r="H246" s="10"/>
      <c r="I246" s="10"/>
      <c r="J246" s="10"/>
    </row>
    <row r="247" spans="1:37">
      <c r="A247" t="s">
        <v>72</v>
      </c>
      <c r="B247" t="s">
        <v>72</v>
      </c>
      <c r="C247" t="s">
        <v>450</v>
      </c>
      <c r="D247" t="s">
        <v>735</v>
      </c>
      <c r="E247" s="1">
        <v>7</v>
      </c>
      <c r="F247" s="1">
        <v>1</v>
      </c>
      <c r="G247" s="19">
        <v>2.9</v>
      </c>
      <c r="H247" s="28">
        <v>315</v>
      </c>
      <c r="I247" s="28">
        <v>160</v>
      </c>
      <c r="J247" s="28">
        <v>100</v>
      </c>
      <c r="K247" s="6">
        <f>(H247+2*J247)/3</f>
        <v>171.66666666666666</v>
      </c>
      <c r="L247" s="6">
        <f>(5*(H247-J247)*I247)/(4*I247 + 3*(H247-J247))</f>
        <v>133.85214007782102</v>
      </c>
      <c r="M247" s="6">
        <f>(H247-J247+3*I247)/5</f>
        <v>139</v>
      </c>
      <c r="N247" s="6">
        <f>0.5*(M247+L247)</f>
        <v>136.4260700389105</v>
      </c>
      <c r="O247" s="6">
        <f>0.5*(H247-J247)+3/(5/(I247-0.5*(H247-J247))-4*(-3*(K247+(H247-J247))/(5*0.5*(H247-J247)*(3*K247+2*(H247-J247)))))</f>
        <v>136.24304442139018</v>
      </c>
      <c r="P247" s="6">
        <f>I247+2/(5/(0.5*(H247-J247)-I247)-6*(-(3*(K247+2*I247))/(5*I247*(3*K247+4*I247))))</f>
        <v>136.65192672141504</v>
      </c>
      <c r="Q247" s="6">
        <f t="shared" si="293"/>
        <v>136.44748557140261</v>
      </c>
      <c r="R247" s="6">
        <f>K247/N247</f>
        <v>1.2583127742205362</v>
      </c>
      <c r="S247" s="6">
        <f>(3*K247-2*N247)/(2*(3*K247+N247))</f>
        <v>0.18585981668473542</v>
      </c>
      <c r="T247" s="6">
        <f>9*N247*K247/(N247+3*K247)</f>
        <v>323.56438881472252</v>
      </c>
      <c r="U247" s="6">
        <f>SQRT((K247+4/3*N247)/G247)</f>
        <v>11.041740451658784</v>
      </c>
      <c r="V247" s="6">
        <f>SQRT(K247/G247)</f>
        <v>7.6938548399908466</v>
      </c>
      <c r="W247" s="6">
        <f>SQRT(N247/G247)</f>
        <v>6.8588244202057336</v>
      </c>
      <c r="X247" s="4">
        <f>SQRT((K247/N247) +4/3)</f>
        <v>1.6098590334417078</v>
      </c>
      <c r="Y247" s="4">
        <f>J247/H247</f>
        <v>0.31746031746031744</v>
      </c>
      <c r="Z247" s="4">
        <f>I247/H247</f>
        <v>0.50793650793650791</v>
      </c>
      <c r="AA247" s="46">
        <f>2*I247/(H247-J247)</f>
        <v>1.4883720930232558</v>
      </c>
      <c r="AB247" s="46">
        <f>5*M247/L247 +1 -6</f>
        <v>0.19229651162790695</v>
      </c>
      <c r="AC247" s="46">
        <f>SQRT(5)*LN(M247/L247)</f>
        <v>8.4385123896407246E-2</v>
      </c>
      <c r="AD247" s="6">
        <f>100*(M247-L247)/(M247+L247)</f>
        <v>1.8866848252356547</v>
      </c>
      <c r="AF247" s="18">
        <f>-(2*H247*I247-(H247-J247)*(H247+2*J247))/(2*H247*I247+(H247-J247)*(H247+2*J247))</f>
        <v>4.69211677106725E-2</v>
      </c>
      <c r="AG247" s="18">
        <f>(4*J247*I247)/(2*H247*I247+(H247-J247)*(H247+2*J247))</f>
        <v>0.30256470866327856</v>
      </c>
      <c r="AI247" s="21">
        <f t="shared" ref="AI247" si="322">(H247+J247)/((H247-J247)*(H247+2*J247))</f>
        <v>3.748024384736961E-3</v>
      </c>
      <c r="AJ247" s="21">
        <f t="shared" ref="AJ247" si="323">-J247/((H247-J247)*(H247+2*J247))</f>
        <v>-9.0313840596071345E-4</v>
      </c>
      <c r="AK247" s="21">
        <f t="shared" ref="AK247" si="324">1/I247</f>
        <v>6.2500000000000003E-3</v>
      </c>
    </row>
    <row r="248" spans="1:37">
      <c r="G248" s="20"/>
      <c r="H248" s="28"/>
      <c r="I248" s="28"/>
      <c r="J248" s="28"/>
    </row>
    <row r="249" spans="1:37">
      <c r="A249" s="11"/>
      <c r="H249" s="28"/>
      <c r="I249" s="28"/>
      <c r="J249" s="28"/>
    </row>
    <row r="250" spans="1:37">
      <c r="G250" s="20"/>
      <c r="H250" s="28"/>
      <c r="I250" s="28"/>
      <c r="J250" s="28"/>
    </row>
    <row r="251" spans="1:37">
      <c r="G251" s="20"/>
      <c r="H251" s="28"/>
      <c r="I251" s="28"/>
      <c r="J251" s="28"/>
    </row>
    <row r="252" spans="1:37">
      <c r="H252" s="30"/>
      <c r="I252" s="28"/>
      <c r="J252" s="28"/>
    </row>
    <row r="253" spans="1:37">
      <c r="H253" s="10"/>
      <c r="I253" s="10"/>
      <c r="J253" s="10"/>
    </row>
  </sheetData>
  <phoneticPr fontId="5" type="noConversion"/>
  <conditionalFormatting sqref="AD142:AE247 AD127:AE130 AD132:AE139 AD7:AE58 AD60:AE125">
    <cfRule type="cellIs" dxfId="11" priority="14" operator="greaterThan">
      <formula>10</formula>
    </cfRule>
  </conditionalFormatting>
  <conditionalFormatting sqref="AF142:AH1048576 AF127:AH130 AF132:AH139 AF1:AH58 AF60:AH125">
    <cfRule type="cellIs" dxfId="10" priority="13" operator="lessThan">
      <formula>0</formula>
    </cfRule>
  </conditionalFormatting>
  <conditionalFormatting sqref="AD140:AE140">
    <cfRule type="cellIs" dxfId="9" priority="10" operator="greaterThan">
      <formula>10</formula>
    </cfRule>
  </conditionalFormatting>
  <conditionalFormatting sqref="AF140:AH140">
    <cfRule type="cellIs" dxfId="8" priority="9" operator="lessThan">
      <formula>0</formula>
    </cfRule>
  </conditionalFormatting>
  <conditionalFormatting sqref="AD141:AE141">
    <cfRule type="cellIs" dxfId="7" priority="8" operator="greaterThan">
      <formula>10</formula>
    </cfRule>
  </conditionalFormatting>
  <conditionalFormatting sqref="AF141:AH141">
    <cfRule type="cellIs" dxfId="6" priority="7" operator="lessThan">
      <formula>0</formula>
    </cfRule>
  </conditionalFormatting>
  <conditionalFormatting sqref="AD126:AE126">
    <cfRule type="cellIs" dxfId="5" priority="6" operator="greaterThan">
      <formula>10</formula>
    </cfRule>
  </conditionalFormatting>
  <conditionalFormatting sqref="AF126:AH126">
    <cfRule type="cellIs" dxfId="4" priority="5" operator="lessThan">
      <formula>0</formula>
    </cfRule>
  </conditionalFormatting>
  <conditionalFormatting sqref="AD131:AE131">
    <cfRule type="cellIs" dxfId="3" priority="4" operator="greaterThan">
      <formula>10</formula>
    </cfRule>
  </conditionalFormatting>
  <conditionalFormatting sqref="AF131:AH131">
    <cfRule type="cellIs" dxfId="2" priority="3" operator="lessThan">
      <formula>0</formula>
    </cfRule>
  </conditionalFormatting>
  <conditionalFormatting sqref="AD59:AE59">
    <cfRule type="cellIs" dxfId="1" priority="2" operator="greaterThan">
      <formula>10</formula>
    </cfRule>
  </conditionalFormatting>
  <conditionalFormatting sqref="AF59:AH59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49"/>
  <sheetViews>
    <sheetView topLeftCell="U1" workbookViewId="0">
      <selection activeCell="H13" sqref="H13"/>
    </sheetView>
  </sheetViews>
  <sheetFormatPr defaultColWidth="8.83984375" defaultRowHeight="14.4" outlineLevelCol="1"/>
  <cols>
    <col min="1" max="1" width="19.26171875" customWidth="1"/>
    <col min="2" max="2" width="53" hidden="1" customWidth="1" outlineLevel="1"/>
    <col min="3" max="3" width="7.26171875" style="1" customWidth="1" collapsed="1"/>
    <col min="4" max="4" width="66.41796875" style="22" customWidth="1"/>
    <col min="5" max="5" width="23.83984375" style="22" customWidth="1"/>
    <col min="6" max="6" width="23" customWidth="1"/>
    <col min="7" max="7" width="25.41796875" customWidth="1"/>
    <col min="8" max="8" width="25.26171875" customWidth="1"/>
    <col min="9" max="9" width="25.41796875" customWidth="1"/>
    <col min="10" max="10" width="28.68359375" customWidth="1"/>
    <col min="11" max="11" width="24.26171875" customWidth="1"/>
    <col min="12" max="12" width="24.83984375" customWidth="1"/>
    <col min="13" max="13" width="21.83984375" customWidth="1"/>
    <col min="14" max="14" width="21.41796875" customWidth="1"/>
    <col min="15" max="15" width="25.83984375" customWidth="1"/>
    <col min="16" max="16" width="24.83984375" customWidth="1"/>
    <col min="17" max="17" width="30.15625" customWidth="1"/>
    <col min="18" max="18" width="25.41796875" customWidth="1"/>
    <col min="19" max="19" width="29.15625" customWidth="1"/>
    <col min="20" max="20" width="17.41796875" customWidth="1"/>
    <col min="21" max="21" width="13.41796875" customWidth="1"/>
    <col min="22" max="22" width="25.41796875" customWidth="1"/>
    <col min="23" max="23" width="20.41796875" customWidth="1"/>
    <col min="24" max="24" width="19.41796875" customWidth="1"/>
    <col min="25" max="25" width="16.41796875" customWidth="1"/>
    <col min="26" max="26" width="23.15625" customWidth="1"/>
  </cols>
  <sheetData>
    <row r="1" spans="1:5" ht="15">
      <c r="A1" s="63" t="s">
        <v>837</v>
      </c>
    </row>
    <row r="2" spans="1:5" ht="15">
      <c r="A2" s="63" t="s">
        <v>838</v>
      </c>
    </row>
    <row r="3" spans="1:5" ht="15">
      <c r="A3" s="63"/>
    </row>
    <row r="4" spans="1:5" ht="15">
      <c r="A4" s="63"/>
    </row>
    <row r="5" spans="1:5">
      <c r="A5" s="8" t="s">
        <v>125</v>
      </c>
      <c r="B5" s="8" t="s">
        <v>129</v>
      </c>
      <c r="C5" s="8" t="s">
        <v>156</v>
      </c>
      <c r="D5" s="8" t="s">
        <v>138</v>
      </c>
      <c r="E5" s="8" t="s">
        <v>37</v>
      </c>
    </row>
    <row r="6" spans="1:5">
      <c r="A6" s="52" t="s">
        <v>440</v>
      </c>
      <c r="B6" s="53"/>
      <c r="C6" s="54"/>
      <c r="D6" s="55"/>
      <c r="E6" s="55"/>
    </row>
    <row r="7" spans="1:5">
      <c r="A7" t="s">
        <v>327</v>
      </c>
      <c r="B7" s="14" t="s">
        <v>92</v>
      </c>
      <c r="C7" s="1" t="s">
        <v>168</v>
      </c>
      <c r="D7" s="22" t="s">
        <v>593</v>
      </c>
      <c r="E7" s="40" t="s">
        <v>326</v>
      </c>
    </row>
    <row r="8" spans="1:5">
      <c r="A8" t="s">
        <v>327</v>
      </c>
      <c r="B8" s="14" t="s">
        <v>91</v>
      </c>
      <c r="C8" s="1" t="s">
        <v>168</v>
      </c>
      <c r="E8" s="40" t="s">
        <v>291</v>
      </c>
    </row>
    <row r="9" spans="1:5">
      <c r="A9" t="s">
        <v>328</v>
      </c>
      <c r="B9" s="14" t="s">
        <v>93</v>
      </c>
      <c r="C9" s="1" t="s">
        <v>168</v>
      </c>
      <c r="E9" s="40" t="s">
        <v>291</v>
      </c>
    </row>
    <row r="10" spans="1:5">
      <c r="A10" t="s">
        <v>329</v>
      </c>
      <c r="B10" s="14" t="s">
        <v>94</v>
      </c>
      <c r="C10" s="1" t="s">
        <v>170</v>
      </c>
      <c r="D10" s="22" t="s">
        <v>292</v>
      </c>
      <c r="E10" s="40" t="s">
        <v>277</v>
      </c>
    </row>
    <row r="11" spans="1:5">
      <c r="A11" t="s">
        <v>329</v>
      </c>
      <c r="B11" s="14" t="s">
        <v>412</v>
      </c>
      <c r="C11" s="1" t="s">
        <v>170</v>
      </c>
      <c r="D11" s="22" t="s">
        <v>295</v>
      </c>
      <c r="E11" s="40" t="s">
        <v>277</v>
      </c>
    </row>
    <row r="12" spans="1:5">
      <c r="A12" t="s">
        <v>328</v>
      </c>
      <c r="B12" s="14" t="s">
        <v>95</v>
      </c>
      <c r="C12" s="1" t="s">
        <v>170</v>
      </c>
      <c r="D12" s="22" t="s">
        <v>293</v>
      </c>
      <c r="E12" s="40" t="s">
        <v>277</v>
      </c>
    </row>
    <row r="13" spans="1:5">
      <c r="A13" t="s">
        <v>330</v>
      </c>
      <c r="B13" s="14" t="s">
        <v>96</v>
      </c>
      <c r="C13" s="1" t="s">
        <v>170</v>
      </c>
      <c r="D13" s="22" t="s">
        <v>294</v>
      </c>
      <c r="E13" s="40" t="s">
        <v>277</v>
      </c>
    </row>
    <row r="14" spans="1:5">
      <c r="A14" t="s">
        <v>329</v>
      </c>
      <c r="B14" s="14" t="s">
        <v>798</v>
      </c>
      <c r="C14" s="1" t="s">
        <v>168</v>
      </c>
      <c r="D14" s="22" t="s">
        <v>319</v>
      </c>
      <c r="E14" s="40" t="s">
        <v>723</v>
      </c>
    </row>
    <row r="15" spans="1:5">
      <c r="A15" t="s">
        <v>328</v>
      </c>
      <c r="B15" s="14" t="s">
        <v>97</v>
      </c>
      <c r="C15" s="1" t="s">
        <v>167</v>
      </c>
      <c r="D15" s="22" t="s">
        <v>308</v>
      </c>
      <c r="E15" s="40" t="s">
        <v>296</v>
      </c>
    </row>
    <row r="16" spans="1:5">
      <c r="A16" t="s">
        <v>329</v>
      </c>
      <c r="B16" s="14" t="s">
        <v>321</v>
      </c>
      <c r="C16" s="1" t="s">
        <v>170</v>
      </c>
      <c r="D16" s="22" t="s">
        <v>322</v>
      </c>
      <c r="E16" s="40" t="s">
        <v>325</v>
      </c>
    </row>
    <row r="17" spans="1:5">
      <c r="A17" t="s">
        <v>329</v>
      </c>
      <c r="B17" s="14" t="s">
        <v>98</v>
      </c>
      <c r="C17" s="1" t="s">
        <v>304</v>
      </c>
      <c r="D17" s="22" t="s">
        <v>312</v>
      </c>
      <c r="E17" s="40" t="s">
        <v>297</v>
      </c>
    </row>
    <row r="18" spans="1:5">
      <c r="A18" t="s">
        <v>328</v>
      </c>
      <c r="B18" s="14" t="s">
        <v>305</v>
      </c>
      <c r="C18" s="1" t="s">
        <v>170</v>
      </c>
      <c r="D18" s="22" t="s">
        <v>298</v>
      </c>
      <c r="E18" s="40" t="s">
        <v>277</v>
      </c>
    </row>
    <row r="19" spans="1:5">
      <c r="A19" t="s">
        <v>329</v>
      </c>
      <c r="B19" s="14" t="s">
        <v>323</v>
      </c>
      <c r="C19" s="1" t="s">
        <v>170</v>
      </c>
      <c r="D19" s="22" t="s">
        <v>324</v>
      </c>
      <c r="E19" s="40" t="s">
        <v>325</v>
      </c>
    </row>
    <row r="20" spans="1:5">
      <c r="A20" t="s">
        <v>331</v>
      </c>
      <c r="B20" s="14" t="s">
        <v>90</v>
      </c>
      <c r="C20" s="1" t="s">
        <v>170</v>
      </c>
      <c r="D20" s="22" t="s">
        <v>290</v>
      </c>
      <c r="E20" s="40" t="s">
        <v>277</v>
      </c>
    </row>
    <row r="21" spans="1:5">
      <c r="A21" t="s">
        <v>331</v>
      </c>
      <c r="B21" s="14" t="s">
        <v>89</v>
      </c>
      <c r="C21" s="1" t="s">
        <v>170</v>
      </c>
      <c r="D21" s="22" t="s">
        <v>289</v>
      </c>
      <c r="E21" s="40" t="s">
        <v>277</v>
      </c>
    </row>
    <row r="22" spans="1:5">
      <c r="A22" t="s">
        <v>331</v>
      </c>
      <c r="B22" s="14" t="s">
        <v>87</v>
      </c>
      <c r="C22" s="1" t="s">
        <v>170</v>
      </c>
      <c r="D22" s="22" t="s">
        <v>286</v>
      </c>
      <c r="E22" s="40" t="s">
        <v>277</v>
      </c>
    </row>
    <row r="23" spans="1:5">
      <c r="A23" t="s">
        <v>332</v>
      </c>
      <c r="B23" s="14" t="s">
        <v>320</v>
      </c>
      <c r="C23" s="1" t="s">
        <v>170</v>
      </c>
      <c r="D23" s="22" t="s">
        <v>285</v>
      </c>
      <c r="E23" s="40" t="s">
        <v>277</v>
      </c>
    </row>
    <row r="24" spans="1:5">
      <c r="A24" t="s">
        <v>332</v>
      </c>
      <c r="B24" s="14" t="s">
        <v>797</v>
      </c>
      <c r="C24" s="1" t="s">
        <v>170</v>
      </c>
      <c r="D24" s="22" t="s">
        <v>284</v>
      </c>
      <c r="E24" s="40" t="s">
        <v>277</v>
      </c>
    </row>
    <row r="25" spans="1:5">
      <c r="A25" t="s">
        <v>333</v>
      </c>
      <c r="B25" s="14" t="s">
        <v>86</v>
      </c>
      <c r="C25" s="1" t="s">
        <v>167</v>
      </c>
      <c r="E25" s="40" t="s">
        <v>283</v>
      </c>
    </row>
    <row r="26" spans="1:5">
      <c r="A26" t="s">
        <v>334</v>
      </c>
      <c r="B26" s="14" t="s">
        <v>317</v>
      </c>
      <c r="C26" s="1" t="s">
        <v>168</v>
      </c>
      <c r="E26" s="40" t="s">
        <v>316</v>
      </c>
    </row>
    <row r="27" spans="1:5">
      <c r="A27" t="s">
        <v>333</v>
      </c>
      <c r="B27" s="14" t="s">
        <v>85</v>
      </c>
      <c r="C27" s="1" t="s">
        <v>167</v>
      </c>
      <c r="E27" s="40" t="s">
        <v>217</v>
      </c>
    </row>
    <row r="28" spans="1:5">
      <c r="A28" t="s">
        <v>335</v>
      </c>
      <c r="B28" s="14" t="s">
        <v>88</v>
      </c>
      <c r="C28" s="1" t="s">
        <v>167</v>
      </c>
      <c r="D28" s="22" t="s">
        <v>288</v>
      </c>
      <c r="E28" s="40" t="s">
        <v>287</v>
      </c>
    </row>
    <row r="29" spans="1:5">
      <c r="A29" t="s">
        <v>336</v>
      </c>
      <c r="B29" s="14" t="s">
        <v>102</v>
      </c>
      <c r="C29" s="1" t="s">
        <v>167</v>
      </c>
      <c r="D29" s="22" t="s">
        <v>302</v>
      </c>
      <c r="E29" s="40" t="s">
        <v>301</v>
      </c>
    </row>
    <row r="30" spans="1:5">
      <c r="A30" t="s">
        <v>336</v>
      </c>
      <c r="B30" s="14" t="s">
        <v>101</v>
      </c>
      <c r="C30" s="1" t="s">
        <v>167</v>
      </c>
      <c r="E30" s="40" t="s">
        <v>217</v>
      </c>
    </row>
    <row r="31" spans="1:5">
      <c r="A31" t="s">
        <v>337</v>
      </c>
      <c r="B31" s="14" t="s">
        <v>100</v>
      </c>
      <c r="C31" s="1" t="s">
        <v>170</v>
      </c>
      <c r="D31" s="22" t="s">
        <v>300</v>
      </c>
      <c r="E31" s="40" t="s">
        <v>277</v>
      </c>
    </row>
    <row r="32" spans="1:5">
      <c r="A32" t="s">
        <v>336</v>
      </c>
      <c r="B32" s="14" t="s">
        <v>307</v>
      </c>
      <c r="C32" s="1" t="s">
        <v>168</v>
      </c>
      <c r="E32" s="40" t="s">
        <v>251</v>
      </c>
    </row>
    <row r="33" spans="1:5">
      <c r="A33" t="s">
        <v>338</v>
      </c>
      <c r="B33" s="14" t="s">
        <v>99</v>
      </c>
      <c r="C33" s="1" t="s">
        <v>170</v>
      </c>
      <c r="D33" s="22" t="s">
        <v>299</v>
      </c>
      <c r="E33" s="40" t="s">
        <v>277</v>
      </c>
    </row>
    <row r="34" spans="1:5">
      <c r="A34" t="s">
        <v>339</v>
      </c>
      <c r="B34" s="14" t="s">
        <v>310</v>
      </c>
      <c r="C34" s="1" t="s">
        <v>170</v>
      </c>
      <c r="D34" s="22" t="s">
        <v>311</v>
      </c>
      <c r="E34" s="40" t="s">
        <v>276</v>
      </c>
    </row>
    <row r="35" spans="1:5">
      <c r="A35" t="s">
        <v>339</v>
      </c>
      <c r="B35" s="14" t="s">
        <v>82</v>
      </c>
      <c r="C35" s="1" t="s">
        <v>168</v>
      </c>
      <c r="E35" s="40" t="s">
        <v>251</v>
      </c>
    </row>
    <row r="36" spans="1:5">
      <c r="A36" t="s">
        <v>340</v>
      </c>
      <c r="B36" s="14" t="s">
        <v>84</v>
      </c>
      <c r="C36" s="1" t="s">
        <v>167</v>
      </c>
      <c r="D36" s="22" t="s">
        <v>484</v>
      </c>
      <c r="E36" s="37" t="s">
        <v>280</v>
      </c>
    </row>
    <row r="37" spans="1:5">
      <c r="A37" t="s">
        <v>341</v>
      </c>
      <c r="B37" s="14" t="s">
        <v>799</v>
      </c>
      <c r="C37" s="1" t="s">
        <v>168</v>
      </c>
      <c r="D37" s="22" t="s">
        <v>282</v>
      </c>
      <c r="E37" s="40" t="s">
        <v>281</v>
      </c>
    </row>
    <row r="38" spans="1:5">
      <c r="A38" t="s">
        <v>342</v>
      </c>
      <c r="B38" s="14" t="s">
        <v>315</v>
      </c>
      <c r="C38" s="1" t="s">
        <v>168</v>
      </c>
      <c r="E38" s="40" t="s">
        <v>316</v>
      </c>
    </row>
    <row r="39" spans="1:5">
      <c r="A39" t="s">
        <v>342</v>
      </c>
      <c r="B39" s="14" t="s">
        <v>83</v>
      </c>
      <c r="C39" s="1" t="s">
        <v>170</v>
      </c>
      <c r="D39" s="22" t="s">
        <v>278</v>
      </c>
      <c r="E39" s="40" t="s">
        <v>277</v>
      </c>
    </row>
    <row r="40" spans="1:5">
      <c r="A40" t="s">
        <v>463</v>
      </c>
      <c r="B40" s="14" t="s">
        <v>306</v>
      </c>
      <c r="C40" s="1" t="s">
        <v>170</v>
      </c>
      <c r="D40" s="22" t="s">
        <v>279</v>
      </c>
      <c r="E40" s="40" t="s">
        <v>277</v>
      </c>
    </row>
    <row r="41" spans="1:5">
      <c r="A41" t="s">
        <v>343</v>
      </c>
      <c r="B41" s="14" t="s">
        <v>309</v>
      </c>
      <c r="C41" s="1" t="s">
        <v>168</v>
      </c>
      <c r="E41" s="40" t="s">
        <v>274</v>
      </c>
    </row>
    <row r="42" spans="1:5">
      <c r="A42" t="s">
        <v>343</v>
      </c>
      <c r="B42" s="14" t="s">
        <v>318</v>
      </c>
      <c r="C42" s="1" t="s">
        <v>168</v>
      </c>
      <c r="E42" s="40" t="s">
        <v>316</v>
      </c>
    </row>
    <row r="43" spans="1:5">
      <c r="A43" t="s">
        <v>344</v>
      </c>
      <c r="B43" s="14" t="s">
        <v>80</v>
      </c>
      <c r="C43" s="1" t="s">
        <v>168</v>
      </c>
      <c r="E43" s="40" t="s">
        <v>274</v>
      </c>
    </row>
    <row r="44" spans="1:5">
      <c r="A44" t="s">
        <v>345</v>
      </c>
      <c r="B44" s="14" t="s">
        <v>81</v>
      </c>
      <c r="C44" s="1" t="s">
        <v>168</v>
      </c>
      <c r="E44" s="40" t="s">
        <v>275</v>
      </c>
    </row>
    <row r="45" spans="1:5">
      <c r="A45" t="s">
        <v>464</v>
      </c>
      <c r="B45" s="14" t="s">
        <v>465</v>
      </c>
      <c r="C45" s="1" t="s">
        <v>168</v>
      </c>
      <c r="D45" s="22" t="s">
        <v>468</v>
      </c>
      <c r="E45" s="40" t="s">
        <v>469</v>
      </c>
    </row>
    <row r="46" spans="1:5">
      <c r="A46" t="s">
        <v>464</v>
      </c>
      <c r="B46" s="14" t="s">
        <v>466</v>
      </c>
      <c r="C46" s="1" t="s">
        <v>168</v>
      </c>
      <c r="D46" s="22" t="s">
        <v>467</v>
      </c>
      <c r="E46" s="40" t="s">
        <v>469</v>
      </c>
    </row>
    <row r="47" spans="1:5">
      <c r="A47" t="s">
        <v>464</v>
      </c>
      <c r="B47" s="14" t="s">
        <v>470</v>
      </c>
      <c r="C47" s="1" t="s">
        <v>168</v>
      </c>
      <c r="E47" s="40" t="s">
        <v>471</v>
      </c>
    </row>
    <row r="48" spans="1:5">
      <c r="A48" t="s">
        <v>346</v>
      </c>
      <c r="B48" s="14" t="s">
        <v>314</v>
      </c>
      <c r="C48" s="1" t="s">
        <v>168</v>
      </c>
      <c r="D48" s="22" t="s">
        <v>313</v>
      </c>
      <c r="E48" s="40" t="s">
        <v>303</v>
      </c>
    </row>
    <row r="49" spans="1:7">
      <c r="A49" t="s">
        <v>254</v>
      </c>
      <c r="B49" t="s">
        <v>29</v>
      </c>
      <c r="C49" s="1" t="s">
        <v>168</v>
      </c>
      <c r="D49" t="s">
        <v>652</v>
      </c>
      <c r="E49" s="40" t="s">
        <v>505</v>
      </c>
    </row>
    <row r="50" spans="1:7">
      <c r="A50" t="s">
        <v>253</v>
      </c>
      <c r="B50" t="s">
        <v>252</v>
      </c>
      <c r="C50" s="1" t="s">
        <v>168</v>
      </c>
      <c r="E50" s="40" t="s">
        <v>255</v>
      </c>
    </row>
    <row r="51" spans="1:7">
      <c r="B51" s="14"/>
      <c r="E51" s="37"/>
    </row>
    <row r="52" spans="1:7" ht="14.7">
      <c r="A52" s="14" t="s">
        <v>116</v>
      </c>
      <c r="B52" t="s">
        <v>500</v>
      </c>
      <c r="C52" s="1" t="s">
        <v>168</v>
      </c>
      <c r="E52" s="22" t="s">
        <v>575</v>
      </c>
      <c r="F52" s="40" t="s">
        <v>479</v>
      </c>
      <c r="G52" s="41" t="s">
        <v>478</v>
      </c>
    </row>
    <row r="53" spans="1:7" ht="14.7">
      <c r="A53" s="14" t="s">
        <v>116</v>
      </c>
      <c r="B53" t="s">
        <v>499</v>
      </c>
      <c r="C53" s="1" t="s">
        <v>168</v>
      </c>
      <c r="D53" s="22" t="s">
        <v>228</v>
      </c>
      <c r="E53" s="40" t="s">
        <v>485</v>
      </c>
    </row>
    <row r="54" spans="1:7" ht="14.7">
      <c r="A54" s="14" t="s">
        <v>116</v>
      </c>
      <c r="B54" t="s">
        <v>809</v>
      </c>
      <c r="C54" s="1" t="s">
        <v>168</v>
      </c>
      <c r="D54" s="22" t="s">
        <v>229</v>
      </c>
      <c r="E54" s="40" t="s">
        <v>230</v>
      </c>
    </row>
    <row r="55" spans="1:7" ht="14.7">
      <c r="A55" s="14" t="s">
        <v>116</v>
      </c>
      <c r="B55" t="s">
        <v>501</v>
      </c>
      <c r="C55" s="1" t="s">
        <v>168</v>
      </c>
      <c r="D55" s="22" t="s">
        <v>225</v>
      </c>
      <c r="E55" s="40" t="s">
        <v>224</v>
      </c>
    </row>
    <row r="56" spans="1:7" ht="14.7">
      <c r="A56" s="14" t="s">
        <v>116</v>
      </c>
      <c r="B56" t="s">
        <v>810</v>
      </c>
      <c r="C56" s="1" t="s">
        <v>694</v>
      </c>
      <c r="D56" s="22" t="s">
        <v>223</v>
      </c>
      <c r="E56" s="40" t="s">
        <v>222</v>
      </c>
    </row>
    <row r="57" spans="1:7" ht="17.7">
      <c r="A57" s="14" t="s">
        <v>116</v>
      </c>
      <c r="B57" t="s">
        <v>811</v>
      </c>
      <c r="C57" s="1" t="s">
        <v>168</v>
      </c>
      <c r="D57" s="22" t="s">
        <v>739</v>
      </c>
      <c r="E57" s="40" t="s">
        <v>227</v>
      </c>
    </row>
    <row r="58" spans="1:7">
      <c r="A58" s="14" t="s">
        <v>49</v>
      </c>
      <c r="B58" t="s">
        <v>49</v>
      </c>
      <c r="C58" s="1" t="s">
        <v>226</v>
      </c>
      <c r="E58" s="40" t="s">
        <v>207</v>
      </c>
    </row>
    <row r="59" spans="1:7">
      <c r="A59" s="14" t="s">
        <v>115</v>
      </c>
      <c r="B59" t="s">
        <v>115</v>
      </c>
      <c r="C59" s="1" t="s">
        <v>168</v>
      </c>
      <c r="E59" s="40" t="s">
        <v>206</v>
      </c>
    </row>
    <row r="60" spans="1:7">
      <c r="A60" s="14"/>
    </row>
    <row r="61" spans="1:7">
      <c r="A61" t="s">
        <v>149</v>
      </c>
      <c r="B61" t="s">
        <v>5</v>
      </c>
      <c r="C61" s="1" t="s">
        <v>168</v>
      </c>
      <c r="E61" s="40" t="s">
        <v>215</v>
      </c>
    </row>
    <row r="62" spans="1:7">
      <c r="A62" t="s">
        <v>150</v>
      </c>
      <c r="B62" t="s">
        <v>812</v>
      </c>
      <c r="C62" s="1" t="s">
        <v>168</v>
      </c>
      <c r="E62" s="40" t="s">
        <v>216</v>
      </c>
    </row>
    <row r="64" spans="1:7">
      <c r="A64" t="s">
        <v>432</v>
      </c>
      <c r="B64" t="s">
        <v>400</v>
      </c>
      <c r="C64" s="1" t="s">
        <v>167</v>
      </c>
      <c r="D64" s="22" t="s">
        <v>185</v>
      </c>
      <c r="E64" s="40" t="s">
        <v>397</v>
      </c>
    </row>
    <row r="65" spans="1:11">
      <c r="A65" t="s">
        <v>398</v>
      </c>
      <c r="B65" t="s">
        <v>399</v>
      </c>
      <c r="C65" s="1" t="s">
        <v>167</v>
      </c>
      <c r="D65" s="22" t="s">
        <v>185</v>
      </c>
      <c r="E65" s="40" t="s">
        <v>397</v>
      </c>
    </row>
    <row r="67" spans="1:11">
      <c r="A67" s="11" t="s">
        <v>441</v>
      </c>
    </row>
    <row r="68" spans="1:11">
      <c r="A68" t="s">
        <v>103</v>
      </c>
      <c r="B68" t="s">
        <v>33</v>
      </c>
      <c r="C68" s="1" t="s">
        <v>169</v>
      </c>
      <c r="E68" s="22" t="s">
        <v>586</v>
      </c>
      <c r="F68" s="41" t="s">
        <v>267</v>
      </c>
      <c r="G68" s="41" t="s">
        <v>594</v>
      </c>
      <c r="H68" t="s">
        <v>595</v>
      </c>
      <c r="I68" s="41" t="s">
        <v>596</v>
      </c>
      <c r="J68" s="41" t="s">
        <v>597</v>
      </c>
      <c r="K68" s="41" t="s">
        <v>244</v>
      </c>
    </row>
    <row r="69" spans="1:11">
      <c r="A69" t="s">
        <v>256</v>
      </c>
      <c r="B69" t="s">
        <v>453</v>
      </c>
      <c r="C69" s="1" t="s">
        <v>168</v>
      </c>
      <c r="D69" s="22" t="s">
        <v>506</v>
      </c>
      <c r="E69" s="40" t="s">
        <v>505</v>
      </c>
    </row>
    <row r="70" spans="1:11">
      <c r="A70" t="s">
        <v>257</v>
      </c>
      <c r="B70" t="s">
        <v>472</v>
      </c>
      <c r="C70" s="1" t="s">
        <v>167</v>
      </c>
      <c r="E70" s="41" t="s">
        <v>258</v>
      </c>
    </row>
    <row r="71" spans="1:11">
      <c r="A71" t="s">
        <v>257</v>
      </c>
      <c r="B71" t="s">
        <v>473</v>
      </c>
      <c r="C71" s="1" t="s">
        <v>167</v>
      </c>
      <c r="E71" s="41" t="s">
        <v>258</v>
      </c>
    </row>
    <row r="72" spans="1:11">
      <c r="A72" t="s">
        <v>257</v>
      </c>
      <c r="B72" t="s">
        <v>474</v>
      </c>
      <c r="C72" s="1" t="s">
        <v>167</v>
      </c>
      <c r="E72" s="41" t="s">
        <v>258</v>
      </c>
    </row>
    <row r="73" spans="1:11">
      <c r="A73" t="s">
        <v>262</v>
      </c>
      <c r="B73" t="s">
        <v>241</v>
      </c>
      <c r="C73" s="1" t="s">
        <v>168</v>
      </c>
      <c r="E73" s="40" t="s">
        <v>244</v>
      </c>
    </row>
    <row r="74" spans="1:11">
      <c r="A74" t="s">
        <v>262</v>
      </c>
      <c r="B74" t="s">
        <v>242</v>
      </c>
      <c r="C74" s="1" t="s">
        <v>168</v>
      </c>
      <c r="E74" s="40" t="s">
        <v>244</v>
      </c>
    </row>
    <row r="75" spans="1:11">
      <c r="A75" t="s">
        <v>243</v>
      </c>
      <c r="B75" t="s">
        <v>789</v>
      </c>
      <c r="C75" s="1" t="s">
        <v>168</v>
      </c>
      <c r="E75" s="40" t="s">
        <v>244</v>
      </c>
    </row>
    <row r="76" spans="1:11">
      <c r="A76" t="s">
        <v>787</v>
      </c>
      <c r="B76" t="s">
        <v>788</v>
      </c>
      <c r="C76" s="1" t="s">
        <v>168</v>
      </c>
      <c r="E76" s="41" t="s">
        <v>790</v>
      </c>
    </row>
    <row r="77" spans="1:11">
      <c r="A77" t="s">
        <v>104</v>
      </c>
      <c r="B77" t="s">
        <v>34</v>
      </c>
      <c r="C77" s="1" t="s">
        <v>169</v>
      </c>
      <c r="E77" s="22" t="s">
        <v>526</v>
      </c>
      <c r="F77" s="41" t="s">
        <v>598</v>
      </c>
      <c r="G77" s="41" t="s">
        <v>599</v>
      </c>
      <c r="H77" s="41" t="s">
        <v>266</v>
      </c>
      <c r="I77" s="41" t="s">
        <v>600</v>
      </c>
    </row>
    <row r="78" spans="1:11">
      <c r="A78" t="s">
        <v>245</v>
      </c>
      <c r="B78" t="s">
        <v>246</v>
      </c>
      <c r="C78" s="1" t="s">
        <v>167</v>
      </c>
      <c r="D78" s="22" t="s">
        <v>247</v>
      </c>
      <c r="E78" s="40" t="s">
        <v>250</v>
      </c>
    </row>
    <row r="79" spans="1:11">
      <c r="A79" t="s">
        <v>248</v>
      </c>
      <c r="B79" t="s">
        <v>249</v>
      </c>
      <c r="C79" s="1" t="s">
        <v>169</v>
      </c>
      <c r="E79" s="22" t="s">
        <v>575</v>
      </c>
      <c r="F79" s="41" t="s">
        <v>599</v>
      </c>
      <c r="G79" s="41" t="s">
        <v>601</v>
      </c>
    </row>
    <row r="80" spans="1:11">
      <c r="A80" t="s">
        <v>260</v>
      </c>
      <c r="B80" t="s">
        <v>259</v>
      </c>
      <c r="C80" s="1" t="s">
        <v>167</v>
      </c>
      <c r="E80" s="40" t="s">
        <v>261</v>
      </c>
    </row>
    <row r="81" spans="1:20">
      <c r="A81" t="s">
        <v>263</v>
      </c>
      <c r="B81" t="s">
        <v>30</v>
      </c>
      <c r="C81" s="1" t="s">
        <v>169</v>
      </c>
      <c r="E81" s="40" t="s">
        <v>486</v>
      </c>
    </row>
    <row r="82" spans="1:20">
      <c r="A82" t="s">
        <v>264</v>
      </c>
      <c r="B82" t="s">
        <v>265</v>
      </c>
      <c r="C82" s="1" t="s">
        <v>168</v>
      </c>
      <c r="D82" t="s">
        <v>506</v>
      </c>
      <c r="E82" s="40" t="s">
        <v>505</v>
      </c>
    </row>
    <row r="83" spans="1:20">
      <c r="A83" t="s">
        <v>127</v>
      </c>
      <c r="B83" t="s">
        <v>31</v>
      </c>
      <c r="C83" s="1" t="s">
        <v>167</v>
      </c>
      <c r="E83" s="40" t="s">
        <v>266</v>
      </c>
    </row>
    <row r="84" spans="1:20">
      <c r="A84" t="s">
        <v>128</v>
      </c>
      <c r="B84" t="s">
        <v>32</v>
      </c>
      <c r="C84" s="1" t="s">
        <v>167</v>
      </c>
      <c r="E84" s="40" t="s">
        <v>266</v>
      </c>
    </row>
    <row r="85" spans="1:20">
      <c r="A85" t="s">
        <v>105</v>
      </c>
      <c r="B85" t="s">
        <v>35</v>
      </c>
      <c r="C85" s="1" t="s">
        <v>167</v>
      </c>
      <c r="E85" s="40" t="s">
        <v>267</v>
      </c>
    </row>
    <row r="86" spans="1:20">
      <c r="A86" t="s">
        <v>268</v>
      </c>
      <c r="B86" t="s">
        <v>269</v>
      </c>
      <c r="C86" s="1" t="s">
        <v>169</v>
      </c>
      <c r="E86" s="22" t="s">
        <v>575</v>
      </c>
      <c r="F86" s="41" t="s">
        <v>602</v>
      </c>
      <c r="G86" s="41" t="s">
        <v>603</v>
      </c>
    </row>
    <row r="87" spans="1:20">
      <c r="A87" t="s">
        <v>270</v>
      </c>
      <c r="B87" t="s">
        <v>271</v>
      </c>
      <c r="C87" s="1" t="s">
        <v>168</v>
      </c>
      <c r="D87" s="22" t="s">
        <v>508</v>
      </c>
      <c r="E87" s="40" t="s">
        <v>505</v>
      </c>
    </row>
    <row r="88" spans="1:20">
      <c r="A88" t="s">
        <v>272</v>
      </c>
      <c r="B88" t="s">
        <v>273</v>
      </c>
      <c r="C88" s="1" t="s">
        <v>168</v>
      </c>
      <c r="D88" s="22" t="s">
        <v>507</v>
      </c>
      <c r="E88" s="40" t="s">
        <v>505</v>
      </c>
    </row>
    <row r="90" spans="1:20">
      <c r="A90" t="s">
        <v>106</v>
      </c>
      <c r="B90" t="s">
        <v>813</v>
      </c>
      <c r="C90" s="1" t="s">
        <v>169</v>
      </c>
      <c r="D90" s="22" t="s">
        <v>824</v>
      </c>
      <c r="E90" s="22" t="s">
        <v>604</v>
      </c>
      <c r="F90" s="41" t="s">
        <v>605</v>
      </c>
      <c r="G90" s="41" t="s">
        <v>606</v>
      </c>
      <c r="H90" s="41" t="s">
        <v>607</v>
      </c>
      <c r="I90" s="41" t="s">
        <v>608</v>
      </c>
      <c r="J90" s="41" t="s">
        <v>609</v>
      </c>
      <c r="K90" s="41" t="s">
        <v>616</v>
      </c>
      <c r="L90" s="41" t="s">
        <v>610</v>
      </c>
      <c r="M90" s="41" t="s">
        <v>611</v>
      </c>
      <c r="N90" s="41" t="s">
        <v>612</v>
      </c>
      <c r="O90" s="41" t="s">
        <v>251</v>
      </c>
      <c r="P90" s="41" t="s">
        <v>480</v>
      </c>
      <c r="Q90" s="41" t="s">
        <v>613</v>
      </c>
      <c r="R90" s="41" t="s">
        <v>615</v>
      </c>
      <c r="S90" s="41" t="s">
        <v>614</v>
      </c>
      <c r="T90" s="41" t="s">
        <v>165</v>
      </c>
    </row>
    <row r="91" spans="1:20">
      <c r="A91" t="s">
        <v>164</v>
      </c>
      <c r="B91" t="s">
        <v>814</v>
      </c>
      <c r="C91" s="1" t="s">
        <v>694</v>
      </c>
      <c r="E91" s="40" t="s">
        <v>165</v>
      </c>
    </row>
    <row r="92" spans="1:20">
      <c r="A92" t="s">
        <v>164</v>
      </c>
      <c r="B92" t="s">
        <v>815</v>
      </c>
      <c r="C92" s="1" t="s">
        <v>694</v>
      </c>
      <c r="E92" s="40" t="s">
        <v>165</v>
      </c>
    </row>
    <row r="93" spans="1:20">
      <c r="A93" t="s">
        <v>164</v>
      </c>
      <c r="B93" t="s">
        <v>816</v>
      </c>
      <c r="C93" s="1" t="s">
        <v>694</v>
      </c>
      <c r="E93" s="40" t="s">
        <v>165</v>
      </c>
    </row>
    <row r="94" spans="1:20">
      <c r="A94" t="s">
        <v>164</v>
      </c>
      <c r="B94" t="s">
        <v>817</v>
      </c>
      <c r="C94" s="1" t="s">
        <v>694</v>
      </c>
      <c r="E94" s="40" t="s">
        <v>165</v>
      </c>
    </row>
    <row r="95" spans="1:20">
      <c r="A95" t="s">
        <v>164</v>
      </c>
      <c r="B95" t="s">
        <v>818</v>
      </c>
      <c r="C95" s="1" t="s">
        <v>694</v>
      </c>
      <c r="E95" s="40" t="s">
        <v>165</v>
      </c>
    </row>
    <row r="96" spans="1:20">
      <c r="A96" t="s">
        <v>164</v>
      </c>
      <c r="B96" t="s">
        <v>819</v>
      </c>
      <c r="C96" s="1" t="s">
        <v>694</v>
      </c>
      <c r="E96" s="40" t="s">
        <v>165</v>
      </c>
    </row>
    <row r="97" spans="1:11">
      <c r="A97" t="s">
        <v>164</v>
      </c>
      <c r="B97" t="s">
        <v>820</v>
      </c>
      <c r="C97" s="1" t="s">
        <v>694</v>
      </c>
      <c r="E97" s="40" t="s">
        <v>165</v>
      </c>
    </row>
    <row r="98" spans="1:11">
      <c r="A98" t="s">
        <v>164</v>
      </c>
      <c r="B98" t="s">
        <v>821</v>
      </c>
      <c r="C98" s="1" t="s">
        <v>694</v>
      </c>
      <c r="E98" s="40" t="s">
        <v>165</v>
      </c>
    </row>
    <row r="99" spans="1:11">
      <c r="A99" t="s">
        <v>164</v>
      </c>
      <c r="B99" t="s">
        <v>822</v>
      </c>
      <c r="C99" s="1" t="s">
        <v>694</v>
      </c>
      <c r="E99" s="40" t="s">
        <v>165</v>
      </c>
    </row>
    <row r="100" spans="1:11">
      <c r="A100" t="s">
        <v>107</v>
      </c>
      <c r="B100" t="s">
        <v>823</v>
      </c>
      <c r="C100" s="1" t="s">
        <v>169</v>
      </c>
      <c r="D100" s="22" t="s">
        <v>825</v>
      </c>
      <c r="E100" s="22" t="s">
        <v>527</v>
      </c>
      <c r="F100" s="41" t="s">
        <v>617</v>
      </c>
      <c r="G100" s="41" t="s">
        <v>618</v>
      </c>
      <c r="H100" s="41" t="s">
        <v>165</v>
      </c>
      <c r="I100" s="41" t="s">
        <v>619</v>
      </c>
      <c r="J100" s="41" t="s">
        <v>620</v>
      </c>
    </row>
    <row r="101" spans="1:11">
      <c r="A101" s="14" t="s">
        <v>39</v>
      </c>
      <c r="B101" s="14" t="s">
        <v>39</v>
      </c>
      <c r="C101" s="1" t="s">
        <v>169</v>
      </c>
      <c r="D101" s="48" t="s">
        <v>653</v>
      </c>
      <c r="E101" s="22" t="s">
        <v>575</v>
      </c>
      <c r="F101" s="41" t="s">
        <v>621</v>
      </c>
      <c r="G101" s="41" t="s">
        <v>622</v>
      </c>
    </row>
    <row r="102" spans="1:11">
      <c r="A102" s="14" t="s">
        <v>108</v>
      </c>
      <c r="B102" s="14" t="s">
        <v>40</v>
      </c>
      <c r="C102" s="24" t="s">
        <v>169</v>
      </c>
      <c r="D102" s="38"/>
      <c r="E102" s="38" t="s">
        <v>527</v>
      </c>
      <c r="F102" s="41" t="s">
        <v>624</v>
      </c>
      <c r="G102" s="41" t="s">
        <v>622</v>
      </c>
      <c r="H102" s="41" t="s">
        <v>626</v>
      </c>
      <c r="I102" s="41" t="s">
        <v>625</v>
      </c>
      <c r="J102" s="41" t="s">
        <v>623</v>
      </c>
    </row>
    <row r="103" spans="1:11">
      <c r="A103" t="s">
        <v>238</v>
      </c>
      <c r="B103" t="s">
        <v>41</v>
      </c>
      <c r="C103" s="1" t="s">
        <v>169</v>
      </c>
      <c r="E103" s="40" t="s">
        <v>493</v>
      </c>
    </row>
    <row r="104" spans="1:11">
      <c r="A104" s="14" t="s">
        <v>109</v>
      </c>
      <c r="B104" s="14" t="s">
        <v>42</v>
      </c>
      <c r="C104" s="1" t="s">
        <v>167</v>
      </c>
      <c r="E104" s="22" t="s">
        <v>586</v>
      </c>
      <c r="F104" s="41" t="s">
        <v>627</v>
      </c>
      <c r="G104" s="41" t="s">
        <v>632</v>
      </c>
      <c r="H104" s="41" t="s">
        <v>631</v>
      </c>
      <c r="I104" s="41" t="s">
        <v>630</v>
      </c>
      <c r="J104" s="41" t="s">
        <v>629</v>
      </c>
      <c r="K104" s="41" t="s">
        <v>628</v>
      </c>
    </row>
    <row r="105" spans="1:11">
      <c r="A105" s="14" t="s">
        <v>43</v>
      </c>
      <c r="B105" s="14" t="s">
        <v>43</v>
      </c>
      <c r="C105" s="1" t="s">
        <v>169</v>
      </c>
      <c r="E105" s="22" t="s">
        <v>583</v>
      </c>
      <c r="F105" s="41" t="s">
        <v>624</v>
      </c>
      <c r="G105" s="41" t="s">
        <v>633</v>
      </c>
      <c r="H105" s="41" t="s">
        <v>622</v>
      </c>
    </row>
    <row r="106" spans="1:11">
      <c r="A106" s="27" t="s">
        <v>475</v>
      </c>
      <c r="B106" s="14" t="s">
        <v>403</v>
      </c>
      <c r="C106" s="1" t="s">
        <v>695</v>
      </c>
      <c r="E106" s="40" t="s">
        <v>414</v>
      </c>
    </row>
    <row r="107" spans="1:11">
      <c r="A107" s="14"/>
      <c r="B107" s="14"/>
    </row>
    <row r="108" spans="1:11">
      <c r="A108" s="14" t="s">
        <v>110</v>
      </c>
      <c r="B108" s="14" t="s">
        <v>73</v>
      </c>
      <c r="E108" s="40" t="s">
        <v>493</v>
      </c>
    </row>
    <row r="109" spans="1:11">
      <c r="A109" s="14"/>
      <c r="B109" s="14"/>
    </row>
    <row r="110" spans="1:11">
      <c r="A110" t="s">
        <v>111</v>
      </c>
      <c r="B110" t="s">
        <v>44</v>
      </c>
      <c r="C110" s="1" t="s">
        <v>167</v>
      </c>
      <c r="D110" s="22" t="s">
        <v>235</v>
      </c>
      <c r="E110" s="40" t="s">
        <v>504</v>
      </c>
    </row>
    <row r="111" spans="1:11">
      <c r="A111" s="14" t="s">
        <v>357</v>
      </c>
      <c r="B111" s="14" t="s">
        <v>358</v>
      </c>
      <c r="C111" s="1" t="s">
        <v>167</v>
      </c>
      <c r="E111" s="40" t="s">
        <v>359</v>
      </c>
    </row>
    <row r="112" spans="1:11">
      <c r="A112" s="14" t="s">
        <v>394</v>
      </c>
      <c r="B112" s="14" t="s">
        <v>395</v>
      </c>
      <c r="C112" s="1" t="s">
        <v>168</v>
      </c>
      <c r="E112" s="40" t="s">
        <v>396</v>
      </c>
    </row>
    <row r="113" spans="1:14">
      <c r="A113" s="14" t="s">
        <v>236</v>
      </c>
      <c r="B113" t="s">
        <v>239</v>
      </c>
      <c r="C113" s="1" t="s">
        <v>167</v>
      </c>
      <c r="E113" s="40" t="s">
        <v>237</v>
      </c>
    </row>
    <row r="114" spans="1:14">
      <c r="A114" s="14" t="s">
        <v>236</v>
      </c>
      <c r="B114" t="s">
        <v>240</v>
      </c>
      <c r="C114" s="1" t="s">
        <v>167</v>
      </c>
      <c r="E114" s="40" t="s">
        <v>237</v>
      </c>
    </row>
    <row r="115" spans="1:14">
      <c r="A115" s="14"/>
    </row>
    <row r="116" spans="1:14">
      <c r="A116" t="s">
        <v>203</v>
      </c>
      <c r="B116" t="s">
        <v>8</v>
      </c>
      <c r="C116" s="1" t="s">
        <v>168</v>
      </c>
      <c r="E116" s="40" t="s">
        <v>200</v>
      </c>
    </row>
    <row r="117" spans="1:14">
      <c r="A117" s="27" t="s">
        <v>401</v>
      </c>
      <c r="B117" t="s">
        <v>402</v>
      </c>
      <c r="C117" s="1" t="s">
        <v>695</v>
      </c>
      <c r="D117" s="22" t="s">
        <v>696</v>
      </c>
      <c r="E117" s="40" t="s">
        <v>649</v>
      </c>
    </row>
    <row r="119" spans="1:14">
      <c r="A119" s="14" t="s">
        <v>114</v>
      </c>
      <c r="B119" t="s">
        <v>48</v>
      </c>
      <c r="C119" s="1" t="s">
        <v>169</v>
      </c>
      <c r="D119" s="22" t="s">
        <v>805</v>
      </c>
      <c r="E119" t="s">
        <v>569</v>
      </c>
      <c r="F119" s="41" t="s">
        <v>800</v>
      </c>
      <c r="G119" t="s">
        <v>801</v>
      </c>
      <c r="H119" s="41" t="s">
        <v>802</v>
      </c>
      <c r="I119" s="41" t="s">
        <v>803</v>
      </c>
      <c r="J119" s="41" t="s">
        <v>480</v>
      </c>
      <c r="K119" s="41" t="s">
        <v>481</v>
      </c>
      <c r="L119" s="41" t="s">
        <v>482</v>
      </c>
      <c r="M119" s="41" t="s">
        <v>804</v>
      </c>
    </row>
    <row r="120" spans="1:14">
      <c r="A120" s="14" t="s">
        <v>221</v>
      </c>
      <c r="B120" t="s">
        <v>48</v>
      </c>
      <c r="C120" s="1" t="s">
        <v>170</v>
      </c>
      <c r="D120" s="22" t="s">
        <v>826</v>
      </c>
      <c r="E120" s="40" t="s">
        <v>220</v>
      </c>
    </row>
    <row r="121" spans="1:14">
      <c r="A121" s="14" t="s">
        <v>56</v>
      </c>
      <c r="B121" t="s">
        <v>56</v>
      </c>
      <c r="C121" s="1" t="s">
        <v>167</v>
      </c>
      <c r="E121" s="40" t="s">
        <v>217</v>
      </c>
      <c r="G121" s="41"/>
      <c r="I121" s="41"/>
      <c r="J121" s="41"/>
      <c r="K121" s="41"/>
      <c r="L121" s="41"/>
      <c r="M121" s="41"/>
      <c r="N121" s="41"/>
    </row>
    <row r="122" spans="1:14">
      <c r="A122" s="14" t="s">
        <v>57</v>
      </c>
      <c r="B122" t="s">
        <v>57</v>
      </c>
      <c r="C122" s="1" t="s">
        <v>167</v>
      </c>
      <c r="E122" s="40" t="s">
        <v>219</v>
      </c>
    </row>
    <row r="123" spans="1:14">
      <c r="A123" s="14" t="s">
        <v>58</v>
      </c>
      <c r="B123" t="s">
        <v>58</v>
      </c>
      <c r="C123" s="1" t="s">
        <v>167</v>
      </c>
      <c r="E123" s="40" t="s">
        <v>218</v>
      </c>
    </row>
    <row r="124" spans="1:14">
      <c r="A124" s="14" t="s">
        <v>827</v>
      </c>
      <c r="B124" t="s">
        <v>710</v>
      </c>
      <c r="C124" s="1" t="s">
        <v>170</v>
      </c>
      <c r="D124" s="22" t="s">
        <v>829</v>
      </c>
      <c r="E124" s="40" t="s">
        <v>709</v>
      </c>
    </row>
    <row r="125" spans="1:14">
      <c r="A125" s="14" t="s">
        <v>827</v>
      </c>
      <c r="B125" t="s">
        <v>211</v>
      </c>
      <c r="C125" s="1" t="s">
        <v>163</v>
      </c>
      <c r="D125" s="22" t="s">
        <v>828</v>
      </c>
      <c r="E125" s="40" t="s">
        <v>489</v>
      </c>
    </row>
    <row r="126" spans="1:14">
      <c r="A126" s="14" t="s">
        <v>354</v>
      </c>
      <c r="B126" s="23" t="s">
        <v>45</v>
      </c>
      <c r="C126" s="1" t="s">
        <v>167</v>
      </c>
      <c r="D126" s="22" t="s">
        <v>697</v>
      </c>
      <c r="E126" s="40" t="s">
        <v>489</v>
      </c>
    </row>
    <row r="127" spans="1:14">
      <c r="A127" s="14" t="s">
        <v>119</v>
      </c>
      <c r="B127" t="s">
        <v>122</v>
      </c>
      <c r="C127" s="1" t="s">
        <v>168</v>
      </c>
      <c r="E127" s="40" t="s">
        <v>214</v>
      </c>
    </row>
    <row r="128" spans="1:14">
      <c r="A128" s="14" t="s">
        <v>119</v>
      </c>
      <c r="B128" t="s">
        <v>123</v>
      </c>
      <c r="C128" s="1" t="s">
        <v>168</v>
      </c>
      <c r="E128" s="40" t="s">
        <v>214</v>
      </c>
    </row>
    <row r="129" spans="1:5">
      <c r="A129" s="14" t="s">
        <v>119</v>
      </c>
      <c r="B129" t="s">
        <v>124</v>
      </c>
      <c r="C129" s="1" t="s">
        <v>168</v>
      </c>
      <c r="E129" s="40" t="s">
        <v>214</v>
      </c>
    </row>
    <row r="130" spans="1:5">
      <c r="A130" s="14" t="s">
        <v>120</v>
      </c>
      <c r="B130" t="s">
        <v>121</v>
      </c>
      <c r="C130" s="1" t="s">
        <v>168</v>
      </c>
      <c r="E130" s="40" t="s">
        <v>214</v>
      </c>
    </row>
    <row r="131" spans="1:5">
      <c r="A131" s="14" t="s">
        <v>209</v>
      </c>
      <c r="B131" t="s">
        <v>137</v>
      </c>
      <c r="C131" s="1" t="s">
        <v>694</v>
      </c>
      <c r="E131" s="40" t="s">
        <v>210</v>
      </c>
    </row>
    <row r="132" spans="1:5">
      <c r="A132" s="14" t="s">
        <v>53</v>
      </c>
      <c r="B132" t="s">
        <v>53</v>
      </c>
      <c r="C132" s="1" t="s">
        <v>167</v>
      </c>
      <c r="E132" s="40" t="s">
        <v>205</v>
      </c>
    </row>
    <row r="133" spans="1:5">
      <c r="A133" s="14" t="s">
        <v>54</v>
      </c>
      <c r="B133" t="s">
        <v>54</v>
      </c>
      <c r="C133" s="1" t="s">
        <v>167</v>
      </c>
      <c r="E133" s="40" t="s">
        <v>205</v>
      </c>
    </row>
    <row r="134" spans="1:5">
      <c r="A134" s="14" t="s">
        <v>134</v>
      </c>
      <c r="B134" t="s">
        <v>208</v>
      </c>
      <c r="E134" s="40" t="s">
        <v>719</v>
      </c>
    </row>
    <row r="135" spans="1:5">
      <c r="A135" s="14" t="s">
        <v>135</v>
      </c>
      <c r="B135" t="s">
        <v>136</v>
      </c>
      <c r="C135" s="1" t="s">
        <v>694</v>
      </c>
      <c r="D135" s="22" t="s">
        <v>720</v>
      </c>
      <c r="E135" s="40" t="s">
        <v>204</v>
      </c>
    </row>
    <row r="136" spans="1:5">
      <c r="A136" s="14" t="s">
        <v>161</v>
      </c>
      <c r="B136" t="s">
        <v>830</v>
      </c>
      <c r="C136" s="1" t="s">
        <v>167</v>
      </c>
      <c r="E136" s="40" t="s">
        <v>509</v>
      </c>
    </row>
    <row r="137" spans="1:5" ht="28.8">
      <c r="A137" s="14" t="s">
        <v>161</v>
      </c>
      <c r="B137" t="s">
        <v>831</v>
      </c>
      <c r="C137" s="1" t="s">
        <v>169</v>
      </c>
      <c r="D137" s="49" t="s">
        <v>650</v>
      </c>
      <c r="E137" s="40" t="s">
        <v>640</v>
      </c>
    </row>
    <row r="138" spans="1:5">
      <c r="A138" s="14" t="s">
        <v>151</v>
      </c>
      <c r="B138" t="s">
        <v>212</v>
      </c>
      <c r="C138" s="1" t="s">
        <v>213</v>
      </c>
      <c r="D138" s="22" t="s">
        <v>511</v>
      </c>
      <c r="E138" s="40" t="s">
        <v>510</v>
      </c>
    </row>
    <row r="139" spans="1:5">
      <c r="A139" s="14" t="s">
        <v>133</v>
      </c>
      <c r="B139" s="14" t="s">
        <v>28</v>
      </c>
      <c r="C139" s="1" t="s">
        <v>167</v>
      </c>
      <c r="E139" s="40" t="s">
        <v>503</v>
      </c>
    </row>
    <row r="140" spans="1:5">
      <c r="A140" s="14" t="s">
        <v>113</v>
      </c>
      <c r="B140" s="14" t="s">
        <v>55</v>
      </c>
      <c r="C140" s="1" t="s">
        <v>694</v>
      </c>
      <c r="D140" s="22" t="s">
        <v>711</v>
      </c>
      <c r="E140" s="40" t="s">
        <v>166</v>
      </c>
    </row>
    <row r="141" spans="1:5">
      <c r="A141" s="14" t="s">
        <v>112</v>
      </c>
      <c r="B141" t="s">
        <v>46</v>
      </c>
      <c r="C141" s="1" t="s">
        <v>167</v>
      </c>
      <c r="E141" s="40" t="s">
        <v>498</v>
      </c>
    </row>
    <row r="142" spans="1:5">
      <c r="A142" s="14" t="s">
        <v>355</v>
      </c>
      <c r="B142" t="s">
        <v>47</v>
      </c>
      <c r="E142" s="40" t="s">
        <v>651</v>
      </c>
    </row>
    <row r="143" spans="1:5">
      <c r="A143" s="14" t="s">
        <v>13</v>
      </c>
      <c r="B143" s="14" t="s">
        <v>13</v>
      </c>
      <c r="C143" s="1" t="s">
        <v>167</v>
      </c>
      <c r="D143" s="22" t="s">
        <v>714</v>
      </c>
      <c r="E143" s="40" t="s">
        <v>462</v>
      </c>
    </row>
    <row r="144" spans="1:5">
      <c r="A144" s="14" t="s">
        <v>712</v>
      </c>
      <c r="B144" s="14" t="s">
        <v>713</v>
      </c>
      <c r="C144" s="1" t="s">
        <v>167</v>
      </c>
      <c r="D144" s="22" t="s">
        <v>487</v>
      </c>
      <c r="E144" s="40" t="s">
        <v>462</v>
      </c>
    </row>
    <row r="145" spans="1:9">
      <c r="A145" s="14" t="s">
        <v>712</v>
      </c>
      <c r="B145" s="14" t="s">
        <v>715</v>
      </c>
      <c r="C145" s="1" t="s">
        <v>167</v>
      </c>
      <c r="D145" s="22" t="s">
        <v>487</v>
      </c>
      <c r="E145" s="40" t="s">
        <v>462</v>
      </c>
    </row>
    <row r="146" spans="1:9">
      <c r="A146" s="14" t="s">
        <v>148</v>
      </c>
      <c r="B146" t="s">
        <v>24</v>
      </c>
      <c r="C146" s="1" t="s">
        <v>167</v>
      </c>
      <c r="D146" s="22" t="s">
        <v>487</v>
      </c>
      <c r="E146" s="40" t="s">
        <v>462</v>
      </c>
    </row>
    <row r="147" spans="1:9">
      <c r="A147" s="14"/>
      <c r="B147" s="14"/>
    </row>
    <row r="148" spans="1:9">
      <c r="A148" t="s">
        <v>152</v>
      </c>
      <c r="B148" t="s">
        <v>22</v>
      </c>
      <c r="C148" s="1" t="s">
        <v>169</v>
      </c>
      <c r="E148" s="22" t="s">
        <v>526</v>
      </c>
      <c r="F148" s="41" t="s">
        <v>634</v>
      </c>
      <c r="G148" s="41" t="s">
        <v>635</v>
      </c>
      <c r="H148" s="41" t="s">
        <v>636</v>
      </c>
      <c r="I148" s="41" t="s">
        <v>637</v>
      </c>
    </row>
    <row r="149" spans="1:9">
      <c r="A149" t="s">
        <v>16</v>
      </c>
      <c r="B149" t="s">
        <v>16</v>
      </c>
      <c r="C149" s="1" t="s">
        <v>199</v>
      </c>
      <c r="D149" s="22" t="s">
        <v>488</v>
      </c>
      <c r="E149" s="40" t="s">
        <v>497</v>
      </c>
    </row>
    <row r="150" spans="1:9">
      <c r="A150" t="s">
        <v>162</v>
      </c>
      <c r="B150" t="s">
        <v>162</v>
      </c>
      <c r="C150" s="1" t="s">
        <v>171</v>
      </c>
      <c r="D150" s="22" t="s">
        <v>198</v>
      </c>
      <c r="E150" s="40" t="s">
        <v>512</v>
      </c>
    </row>
    <row r="152" spans="1:9">
      <c r="A152" t="s">
        <v>184</v>
      </c>
      <c r="B152" t="s">
        <v>177</v>
      </c>
      <c r="C152" s="1" t="s">
        <v>169</v>
      </c>
      <c r="D152" s="22" t="s">
        <v>178</v>
      </c>
      <c r="E152" s="40" t="s">
        <v>638</v>
      </c>
    </row>
    <row r="153" spans="1:9">
      <c r="A153" t="s">
        <v>26</v>
      </c>
      <c r="B153" t="s">
        <v>179</v>
      </c>
      <c r="C153" s="1" t="s">
        <v>169</v>
      </c>
      <c r="D153" s="22" t="s">
        <v>180</v>
      </c>
      <c r="E153" s="40" t="s">
        <v>584</v>
      </c>
      <c r="F153" s="41"/>
      <c r="G153" s="41"/>
    </row>
    <row r="154" spans="1:9">
      <c r="A154" t="s">
        <v>181</v>
      </c>
      <c r="B154" t="s">
        <v>182</v>
      </c>
      <c r="C154" s="1" t="s">
        <v>167</v>
      </c>
      <c r="E154" s="40" t="s">
        <v>183</v>
      </c>
    </row>
    <row r="156" spans="1:9">
      <c r="A156" s="11" t="s">
        <v>408</v>
      </c>
    </row>
    <row r="157" spans="1:9">
      <c r="A157" t="s">
        <v>146</v>
      </c>
      <c r="B157" t="s">
        <v>50</v>
      </c>
      <c r="C157" s="1" t="s">
        <v>169</v>
      </c>
      <c r="E157" s="41" t="s">
        <v>638</v>
      </c>
    </row>
    <row r="158" spans="1:9">
      <c r="A158" t="s">
        <v>51</v>
      </c>
      <c r="B158" t="s">
        <v>51</v>
      </c>
      <c r="C158" s="1" t="s">
        <v>169</v>
      </c>
      <c r="E158" s="41" t="s">
        <v>493</v>
      </c>
    </row>
    <row r="159" spans="1:9">
      <c r="A159" t="s">
        <v>117</v>
      </c>
      <c r="B159" t="s">
        <v>52</v>
      </c>
      <c r="E159" s="41" t="s">
        <v>639</v>
      </c>
    </row>
    <row r="160" spans="1:9">
      <c r="A160" t="s">
        <v>147</v>
      </c>
      <c r="B160" t="s">
        <v>70</v>
      </c>
      <c r="E160" s="41" t="s">
        <v>483</v>
      </c>
    </row>
    <row r="161" spans="1:16">
      <c r="A161" t="s">
        <v>197</v>
      </c>
      <c r="B161" t="s">
        <v>74</v>
      </c>
      <c r="C161" s="1" t="s">
        <v>169</v>
      </c>
      <c r="E161" t="s">
        <v>586</v>
      </c>
      <c r="F161" s="41" t="s">
        <v>642</v>
      </c>
      <c r="G161" s="41" t="s">
        <v>643</v>
      </c>
      <c r="H161" s="41" t="s">
        <v>647</v>
      </c>
      <c r="I161" s="41" t="s">
        <v>646</v>
      </c>
      <c r="J161" s="41" t="s">
        <v>644</v>
      </c>
      <c r="K161" s="41" t="s">
        <v>645</v>
      </c>
    </row>
    <row r="163" spans="1:16">
      <c r="A163" t="s">
        <v>158</v>
      </c>
      <c r="B163" t="s">
        <v>14</v>
      </c>
      <c r="C163" s="1" t="s">
        <v>169</v>
      </c>
      <c r="E163" s="40" t="s">
        <v>492</v>
      </c>
    </row>
    <row r="164" spans="1:16">
      <c r="A164" t="s">
        <v>188</v>
      </c>
      <c r="B164" t="s">
        <v>188</v>
      </c>
      <c r="C164" s="1" t="s">
        <v>167</v>
      </c>
      <c r="E164" s="40" t="s">
        <v>496</v>
      </c>
    </row>
    <row r="165" spans="1:16">
      <c r="A165" t="s">
        <v>15</v>
      </c>
      <c r="B165" t="s">
        <v>15</v>
      </c>
      <c r="C165" s="1" t="s">
        <v>167</v>
      </c>
      <c r="E165" s="40" t="s">
        <v>189</v>
      </c>
    </row>
    <row r="166" spans="1:16">
      <c r="A166" t="s">
        <v>17</v>
      </c>
      <c r="B166" t="s">
        <v>17</v>
      </c>
      <c r="C166" s="1" t="s">
        <v>169</v>
      </c>
      <c r="E166" s="40" t="s">
        <v>641</v>
      </c>
    </row>
    <row r="167" spans="1:16">
      <c r="A167" t="s">
        <v>18</v>
      </c>
      <c r="B167" t="s">
        <v>18</v>
      </c>
      <c r="C167" s="1" t="s">
        <v>167</v>
      </c>
      <c r="E167" s="40" t="s">
        <v>190</v>
      </c>
    </row>
    <row r="168" spans="1:16">
      <c r="A168" t="s">
        <v>19</v>
      </c>
      <c r="B168" t="s">
        <v>19</v>
      </c>
      <c r="C168" s="1" t="s">
        <v>167</v>
      </c>
      <c r="E168" s="40" t="s">
        <v>191</v>
      </c>
    </row>
    <row r="169" spans="1:16">
      <c r="A169" t="s">
        <v>20</v>
      </c>
      <c r="B169" t="s">
        <v>20</v>
      </c>
      <c r="C169" s="1" t="s">
        <v>167</v>
      </c>
      <c r="D169" s="22" t="s">
        <v>513</v>
      </c>
      <c r="E169" s="40" t="s">
        <v>192</v>
      </c>
    </row>
    <row r="170" spans="1:16">
      <c r="A170" t="s">
        <v>21</v>
      </c>
      <c r="B170" t="s">
        <v>21</v>
      </c>
      <c r="C170" s="1" t="s">
        <v>169</v>
      </c>
      <c r="E170" s="40" t="s">
        <v>492</v>
      </c>
    </row>
    <row r="171" spans="1:16">
      <c r="A171" t="s">
        <v>23</v>
      </c>
      <c r="B171" t="s">
        <v>23</v>
      </c>
      <c r="C171" s="1" t="s">
        <v>167</v>
      </c>
      <c r="E171" s="40" t="s">
        <v>190</v>
      </c>
    </row>
    <row r="172" spans="1:16" ht="28.8">
      <c r="A172" t="s">
        <v>193</v>
      </c>
      <c r="B172" t="s">
        <v>193</v>
      </c>
      <c r="C172" s="1" t="s">
        <v>195</v>
      </c>
      <c r="D172" s="49" t="s">
        <v>648</v>
      </c>
      <c r="E172" s="22" t="s">
        <v>194</v>
      </c>
    </row>
    <row r="173" spans="1:16">
      <c r="A173" t="s">
        <v>27</v>
      </c>
      <c r="B173" t="s">
        <v>27</v>
      </c>
      <c r="C173" s="1" t="s">
        <v>167</v>
      </c>
      <c r="E173" s="40" t="s">
        <v>190</v>
      </c>
    </row>
    <row r="174" spans="1:16">
      <c r="A174" t="s">
        <v>36</v>
      </c>
      <c r="B174" t="s">
        <v>36</v>
      </c>
      <c r="C174" s="1" t="s">
        <v>167</v>
      </c>
      <c r="E174" s="40" t="s">
        <v>196</v>
      </c>
    </row>
    <row r="176" spans="1:16">
      <c r="A176" t="s">
        <v>143</v>
      </c>
      <c r="B176" t="s">
        <v>77</v>
      </c>
      <c r="D176" t="s">
        <v>531</v>
      </c>
      <c r="E176" s="22" t="s">
        <v>525</v>
      </c>
      <c r="F176" s="41" t="s">
        <v>524</v>
      </c>
      <c r="G176" s="41" t="s">
        <v>514</v>
      </c>
      <c r="H176" s="41" t="s">
        <v>515</v>
      </c>
      <c r="I176" s="41" t="s">
        <v>516</v>
      </c>
      <c r="J176" t="s">
        <v>517</v>
      </c>
      <c r="K176" s="41" t="s">
        <v>518</v>
      </c>
      <c r="L176" s="41" t="s">
        <v>519</v>
      </c>
      <c r="M176" s="41" t="s">
        <v>520</v>
      </c>
      <c r="N176" s="41" t="s">
        <v>521</v>
      </c>
      <c r="O176" s="41" t="s">
        <v>522</v>
      </c>
      <c r="P176" s="41" t="s">
        <v>523</v>
      </c>
    </row>
    <row r="177" spans="1:26">
      <c r="A177" t="s">
        <v>76</v>
      </c>
      <c r="B177" t="s">
        <v>76</v>
      </c>
      <c r="D177" t="s">
        <v>698</v>
      </c>
      <c r="E177" s="22" t="s">
        <v>527</v>
      </c>
      <c r="F177" s="41" t="s">
        <v>524</v>
      </c>
      <c r="G177" s="41" t="s">
        <v>557</v>
      </c>
      <c r="H177" s="41" t="s">
        <v>528</v>
      </c>
      <c r="I177" t="s">
        <v>529</v>
      </c>
      <c r="J177" s="41" t="s">
        <v>530</v>
      </c>
    </row>
    <row r="178" spans="1:26">
      <c r="A178" t="s">
        <v>75</v>
      </c>
      <c r="B178" t="s">
        <v>75</v>
      </c>
      <c r="E178" s="22" t="s">
        <v>526</v>
      </c>
      <c r="F178" s="41" t="s">
        <v>524</v>
      </c>
      <c r="G178" s="41" t="s">
        <v>557</v>
      </c>
      <c r="H178" s="41" t="s">
        <v>724</v>
      </c>
      <c r="I178" s="41" t="s">
        <v>530</v>
      </c>
      <c r="J178" s="41"/>
    </row>
    <row r="179" spans="1:26">
      <c r="A179" t="s">
        <v>78</v>
      </c>
      <c r="B179" t="s">
        <v>78</v>
      </c>
      <c r="E179" s="40" t="s">
        <v>348</v>
      </c>
      <c r="F179" s="41"/>
      <c r="G179" s="41"/>
      <c r="H179" s="41"/>
      <c r="I179" s="41"/>
      <c r="J179" s="41"/>
    </row>
    <row r="180" spans="1:26">
      <c r="A180" t="s">
        <v>139</v>
      </c>
      <c r="B180" t="s">
        <v>65</v>
      </c>
      <c r="D180" t="s">
        <v>533</v>
      </c>
      <c r="E180" s="22" t="s">
        <v>551</v>
      </c>
      <c r="F180" s="41" t="s">
        <v>524</v>
      </c>
      <c r="G180" s="41" t="s">
        <v>515</v>
      </c>
      <c r="H180" s="41" t="s">
        <v>557</v>
      </c>
      <c r="I180" s="41" t="s">
        <v>518</v>
      </c>
      <c r="J180" t="s">
        <v>534</v>
      </c>
      <c r="K180" s="41" t="s">
        <v>528</v>
      </c>
      <c r="L180" s="41" t="s">
        <v>535</v>
      </c>
      <c r="M180" s="41" t="s">
        <v>532</v>
      </c>
      <c r="N180" s="41" t="s">
        <v>521</v>
      </c>
    </row>
    <row r="181" spans="1:26">
      <c r="A181" t="s">
        <v>140</v>
      </c>
      <c r="B181" t="s">
        <v>64</v>
      </c>
      <c r="E181" s="22" t="s">
        <v>550</v>
      </c>
      <c r="F181" s="41" t="s">
        <v>536</v>
      </c>
      <c r="G181" s="41" t="s">
        <v>537</v>
      </c>
      <c r="H181" s="41" t="s">
        <v>538</v>
      </c>
      <c r="I181" s="41" t="s">
        <v>524</v>
      </c>
      <c r="J181" s="41" t="s">
        <v>515</v>
      </c>
      <c r="K181" s="41" t="s">
        <v>516</v>
      </c>
      <c r="L181" s="41" t="s">
        <v>539</v>
      </c>
      <c r="M181" s="41" t="s">
        <v>519</v>
      </c>
      <c r="N181" s="41" t="s">
        <v>540</v>
      </c>
      <c r="O181" s="41" t="s">
        <v>528</v>
      </c>
      <c r="P181" s="41" t="s">
        <v>535</v>
      </c>
      <c r="Q181" s="41" t="s">
        <v>541</v>
      </c>
      <c r="R181" s="41" t="s">
        <v>542</v>
      </c>
      <c r="S181" s="41" t="s">
        <v>543</v>
      </c>
      <c r="T181" s="41" t="s">
        <v>544</v>
      </c>
      <c r="U181" s="41" t="s">
        <v>545</v>
      </c>
      <c r="V181" s="41" t="s">
        <v>546</v>
      </c>
      <c r="W181" s="41" t="s">
        <v>547</v>
      </c>
      <c r="X181" s="41" t="s">
        <v>548</v>
      </c>
      <c r="Y181" s="41" t="s">
        <v>523</v>
      </c>
      <c r="Z181" s="41" t="s">
        <v>549</v>
      </c>
    </row>
    <row r="182" spans="1:26">
      <c r="A182" t="s">
        <v>11</v>
      </c>
      <c r="B182" t="s">
        <v>11</v>
      </c>
      <c r="E182" s="22" t="s">
        <v>527</v>
      </c>
      <c r="F182" s="41" t="s">
        <v>524</v>
      </c>
      <c r="G182" s="41" t="s">
        <v>515</v>
      </c>
      <c r="H182" s="41" t="s">
        <v>557</v>
      </c>
      <c r="I182" s="41" t="s">
        <v>552</v>
      </c>
      <c r="J182" s="41" t="s">
        <v>528</v>
      </c>
    </row>
    <row r="183" spans="1:26">
      <c r="A183" t="s">
        <v>12</v>
      </c>
      <c r="B183" t="s">
        <v>12</v>
      </c>
      <c r="E183" s="22" t="s">
        <v>527</v>
      </c>
      <c r="F183" s="41" t="s">
        <v>524</v>
      </c>
      <c r="G183" s="41" t="s">
        <v>554</v>
      </c>
      <c r="H183" s="41" t="s">
        <v>553</v>
      </c>
      <c r="I183" s="41" t="s">
        <v>557</v>
      </c>
      <c r="J183" s="41" t="s">
        <v>555</v>
      </c>
    </row>
    <row r="184" spans="1:26">
      <c r="A184" t="s">
        <v>141</v>
      </c>
      <c r="B184" t="s">
        <v>1</v>
      </c>
      <c r="E184" s="22" t="s">
        <v>527</v>
      </c>
      <c r="F184" s="41" t="s">
        <v>524</v>
      </c>
      <c r="G184" s="41" t="s">
        <v>557</v>
      </c>
      <c r="H184" s="41" t="s">
        <v>528</v>
      </c>
      <c r="I184" s="41" t="s">
        <v>552</v>
      </c>
      <c r="J184" s="41" t="s">
        <v>556</v>
      </c>
    </row>
    <row r="185" spans="1:26">
      <c r="A185" t="s">
        <v>142</v>
      </c>
      <c r="B185" t="s">
        <v>63</v>
      </c>
      <c r="E185" s="22" t="s">
        <v>560</v>
      </c>
      <c r="F185" s="41" t="s">
        <v>524</v>
      </c>
      <c r="G185" s="41" t="s">
        <v>515</v>
      </c>
      <c r="H185" s="41" t="s">
        <v>554</v>
      </c>
      <c r="I185" s="41" t="s">
        <v>557</v>
      </c>
      <c r="J185" s="41" t="s">
        <v>539</v>
      </c>
      <c r="K185" s="41" t="s">
        <v>558</v>
      </c>
      <c r="L185" s="41" t="s">
        <v>519</v>
      </c>
      <c r="M185" s="41" t="s">
        <v>540</v>
      </c>
      <c r="N185" s="41" t="s">
        <v>535</v>
      </c>
      <c r="O185" s="41" t="s">
        <v>541</v>
      </c>
      <c r="P185" s="41" t="s">
        <v>545</v>
      </c>
      <c r="Q185" s="41" t="s">
        <v>546</v>
      </c>
      <c r="R185" s="41" t="s">
        <v>559</v>
      </c>
    </row>
    <row r="186" spans="1:26">
      <c r="A186" t="s">
        <v>0</v>
      </c>
      <c r="B186" t="s">
        <v>0</v>
      </c>
      <c r="D186" s="23" t="s">
        <v>564</v>
      </c>
      <c r="E186" s="22" t="s">
        <v>525</v>
      </c>
      <c r="F186" s="41" t="s">
        <v>536</v>
      </c>
      <c r="G186" s="41" t="s">
        <v>537</v>
      </c>
      <c r="H186" s="41" t="s">
        <v>524</v>
      </c>
      <c r="I186" s="41" t="s">
        <v>515</v>
      </c>
      <c r="J186" s="41" t="s">
        <v>557</v>
      </c>
      <c r="K186" t="s">
        <v>561</v>
      </c>
      <c r="L186" s="41" t="s">
        <v>540</v>
      </c>
      <c r="M186" s="41" t="s">
        <v>562</v>
      </c>
      <c r="N186" s="41" t="s">
        <v>520</v>
      </c>
      <c r="O186" s="41" t="s">
        <v>563</v>
      </c>
      <c r="P186" s="41" t="s">
        <v>523</v>
      </c>
    </row>
    <row r="187" spans="1:26">
      <c r="A187" t="s">
        <v>2</v>
      </c>
      <c r="B187" t="s">
        <v>2</v>
      </c>
      <c r="E187" s="22" t="s">
        <v>569</v>
      </c>
      <c r="F187" s="41" t="s">
        <v>524</v>
      </c>
      <c r="G187" s="41" t="s">
        <v>515</v>
      </c>
      <c r="H187" s="41" t="s">
        <v>565</v>
      </c>
      <c r="I187" s="41" t="s">
        <v>557</v>
      </c>
      <c r="J187" s="41" t="s">
        <v>566</v>
      </c>
      <c r="K187" s="41" t="s">
        <v>558</v>
      </c>
      <c r="L187" s="41" t="s">
        <v>567</v>
      </c>
      <c r="M187" s="41" t="s">
        <v>568</v>
      </c>
    </row>
    <row r="188" spans="1:26">
      <c r="A188" t="s">
        <v>3</v>
      </c>
      <c r="B188" t="s">
        <v>3</v>
      </c>
      <c r="E188" s="22" t="s">
        <v>575</v>
      </c>
      <c r="F188" s="41" t="s">
        <v>557</v>
      </c>
      <c r="G188" s="41" t="s">
        <v>570</v>
      </c>
    </row>
    <row r="189" spans="1:26">
      <c r="A189" t="s">
        <v>68</v>
      </c>
      <c r="B189" t="s">
        <v>68</v>
      </c>
      <c r="D189" t="s">
        <v>699</v>
      </c>
      <c r="E189" s="22" t="s">
        <v>576</v>
      </c>
      <c r="F189" s="41" t="s">
        <v>524</v>
      </c>
      <c r="G189" s="41" t="s">
        <v>515</v>
      </c>
      <c r="H189" s="41" t="s">
        <v>557</v>
      </c>
      <c r="I189" s="41" t="s">
        <v>528</v>
      </c>
      <c r="J189" s="41" t="s">
        <v>571</v>
      </c>
      <c r="K189" s="41" t="s">
        <v>542</v>
      </c>
      <c r="L189" s="41" t="s">
        <v>574</v>
      </c>
      <c r="M189" s="41" t="s">
        <v>572</v>
      </c>
      <c r="N189" t="s">
        <v>529</v>
      </c>
      <c r="O189" s="41" t="s">
        <v>573</v>
      </c>
    </row>
    <row r="190" spans="1:26">
      <c r="A190" t="s">
        <v>67</v>
      </c>
      <c r="B190" t="s">
        <v>67</v>
      </c>
      <c r="E190" s="22" t="s">
        <v>569</v>
      </c>
      <c r="F190" s="41" t="s">
        <v>524</v>
      </c>
      <c r="G190" s="41" t="s">
        <v>515</v>
      </c>
      <c r="H190" s="41" t="s">
        <v>557</v>
      </c>
      <c r="I190" s="41" t="s">
        <v>566</v>
      </c>
      <c r="J190" s="41" t="s">
        <v>577</v>
      </c>
      <c r="K190" s="41" t="s">
        <v>528</v>
      </c>
      <c r="L190" s="41" t="s">
        <v>574</v>
      </c>
      <c r="M190" s="41" t="s">
        <v>572</v>
      </c>
    </row>
    <row r="191" spans="1:26">
      <c r="A191" t="s">
        <v>69</v>
      </c>
      <c r="B191" t="s">
        <v>69</v>
      </c>
      <c r="E191" s="22" t="s">
        <v>551</v>
      </c>
      <c r="F191" s="41" t="s">
        <v>524</v>
      </c>
      <c r="G191" s="41" t="s">
        <v>557</v>
      </c>
      <c r="H191" s="41" t="s">
        <v>566</v>
      </c>
      <c r="I191" s="41" t="s">
        <v>577</v>
      </c>
      <c r="J191" s="41" t="s">
        <v>528</v>
      </c>
      <c r="K191" s="41" t="s">
        <v>574</v>
      </c>
      <c r="L191" s="41" t="s">
        <v>578</v>
      </c>
      <c r="M191" s="41" t="s">
        <v>572</v>
      </c>
      <c r="N191" s="41" t="s">
        <v>579</v>
      </c>
    </row>
    <row r="192" spans="1:26">
      <c r="A192" t="s">
        <v>349</v>
      </c>
      <c r="B192" t="s">
        <v>349</v>
      </c>
      <c r="E192" s="22" t="s">
        <v>583</v>
      </c>
      <c r="F192" s="41" t="s">
        <v>581</v>
      </c>
      <c r="G192" s="41" t="s">
        <v>580</v>
      </c>
      <c r="H192" s="41" t="s">
        <v>582</v>
      </c>
    </row>
    <row r="193" spans="1:12">
      <c r="A193" t="s">
        <v>379</v>
      </c>
      <c r="B193" t="s">
        <v>378</v>
      </c>
      <c r="E193" s="40" t="s">
        <v>483</v>
      </c>
    </row>
    <row r="194" spans="1:12">
      <c r="A194" t="s">
        <v>381</v>
      </c>
      <c r="B194" t="s">
        <v>380</v>
      </c>
      <c r="E194" s="40" t="s">
        <v>584</v>
      </c>
    </row>
    <row r="196" spans="1:12">
      <c r="A196" t="s">
        <v>60</v>
      </c>
      <c r="B196" t="s">
        <v>60</v>
      </c>
      <c r="E196" s="22" t="s">
        <v>583</v>
      </c>
      <c r="F196" s="41" t="s">
        <v>557</v>
      </c>
      <c r="G196" s="41" t="s">
        <v>540</v>
      </c>
      <c r="H196" s="41" t="s">
        <v>587</v>
      </c>
    </row>
    <row r="197" spans="1:12">
      <c r="A197" t="s">
        <v>59</v>
      </c>
      <c r="B197" t="s">
        <v>59</v>
      </c>
      <c r="E197" s="22" t="s">
        <v>585</v>
      </c>
      <c r="F197" s="41" t="s">
        <v>557</v>
      </c>
      <c r="G197" s="41" t="s">
        <v>566</v>
      </c>
      <c r="H197" s="41" t="s">
        <v>577</v>
      </c>
      <c r="I197" s="41" t="s">
        <v>588</v>
      </c>
      <c r="J197" s="41" t="s">
        <v>589</v>
      </c>
      <c r="K197" s="41" t="s">
        <v>540</v>
      </c>
      <c r="L197" s="41" t="s">
        <v>587</v>
      </c>
    </row>
    <row r="198" spans="1:12">
      <c r="A198" t="s">
        <v>61</v>
      </c>
      <c r="B198" t="s">
        <v>61</v>
      </c>
      <c r="E198" s="22" t="s">
        <v>586</v>
      </c>
      <c r="F198" s="41" t="s">
        <v>557</v>
      </c>
      <c r="G198" s="41" t="s">
        <v>566</v>
      </c>
      <c r="H198" s="41" t="s">
        <v>577</v>
      </c>
      <c r="I198" s="41" t="s">
        <v>589</v>
      </c>
      <c r="J198" s="41" t="s">
        <v>540</v>
      </c>
      <c r="K198" s="41" t="s">
        <v>587</v>
      </c>
    </row>
    <row r="199" spans="1:12">
      <c r="A199" t="s">
        <v>389</v>
      </c>
      <c r="B199" t="s">
        <v>25</v>
      </c>
      <c r="C199" s="1" t="s">
        <v>169</v>
      </c>
      <c r="E199" s="40" t="s">
        <v>483</v>
      </c>
    </row>
    <row r="201" spans="1:12">
      <c r="A201" t="s">
        <v>386</v>
      </c>
      <c r="B201" t="s">
        <v>382</v>
      </c>
      <c r="C201" s="1" t="s">
        <v>167</v>
      </c>
      <c r="D201" s="22" t="s">
        <v>388</v>
      </c>
      <c r="E201" s="40" t="s">
        <v>387</v>
      </c>
    </row>
    <row r="202" spans="1:12">
      <c r="A202" t="s">
        <v>383</v>
      </c>
      <c r="B202" t="s">
        <v>383</v>
      </c>
      <c r="C202" s="1" t="s">
        <v>167</v>
      </c>
      <c r="D202" s="22" t="s">
        <v>388</v>
      </c>
      <c r="E202" s="40" t="s">
        <v>387</v>
      </c>
    </row>
    <row r="203" spans="1:12">
      <c r="A203" t="s">
        <v>385</v>
      </c>
      <c r="B203" t="s">
        <v>384</v>
      </c>
      <c r="C203" s="1" t="s">
        <v>167</v>
      </c>
      <c r="D203" s="22" t="s">
        <v>388</v>
      </c>
      <c r="E203" s="40" t="s">
        <v>387</v>
      </c>
    </row>
    <row r="205" spans="1:12">
      <c r="A205" s="11" t="s">
        <v>452</v>
      </c>
    </row>
    <row r="206" spans="1:12">
      <c r="A206" t="s">
        <v>144</v>
      </c>
      <c r="B206" t="s">
        <v>66</v>
      </c>
      <c r="C206" s="1" t="s">
        <v>169</v>
      </c>
      <c r="E206" s="40" t="s">
        <v>590</v>
      </c>
    </row>
    <row r="207" spans="1:12">
      <c r="A207" s="27" t="s">
        <v>360</v>
      </c>
      <c r="B207" t="s">
        <v>361</v>
      </c>
      <c r="C207" s="1" t="s">
        <v>695</v>
      </c>
      <c r="D207" s="22" t="s">
        <v>370</v>
      </c>
      <c r="E207" s="40" t="s">
        <v>362</v>
      </c>
    </row>
    <row r="208" spans="1:12">
      <c r="A208" s="27" t="s">
        <v>363</v>
      </c>
      <c r="B208" t="s">
        <v>364</v>
      </c>
      <c r="C208" s="1" t="s">
        <v>695</v>
      </c>
      <c r="D208" s="22" t="s">
        <v>370</v>
      </c>
      <c r="E208" s="40" t="s">
        <v>365</v>
      </c>
    </row>
    <row r="209" spans="1:7">
      <c r="A209" s="27" t="s">
        <v>371</v>
      </c>
      <c r="B209" t="s">
        <v>372</v>
      </c>
      <c r="C209" s="1" t="s">
        <v>695</v>
      </c>
      <c r="D209" s="22" t="s">
        <v>370</v>
      </c>
      <c r="E209" s="40" t="s">
        <v>490</v>
      </c>
    </row>
    <row r="210" spans="1:7">
      <c r="A210" t="s">
        <v>367</v>
      </c>
      <c r="B210" t="s">
        <v>366</v>
      </c>
      <c r="C210" s="1" t="s">
        <v>169</v>
      </c>
      <c r="E210" s="40" t="s">
        <v>483</v>
      </c>
    </row>
    <row r="211" spans="1:7">
      <c r="A211" t="s">
        <v>368</v>
      </c>
      <c r="B211" t="s">
        <v>369</v>
      </c>
      <c r="C211" s="1" t="s">
        <v>167</v>
      </c>
      <c r="E211" s="22" t="s">
        <v>575</v>
      </c>
      <c r="F211" s="41" t="s">
        <v>591</v>
      </c>
      <c r="G211" s="41" t="s">
        <v>592</v>
      </c>
    </row>
    <row r="213" spans="1:7">
      <c r="A213" t="s">
        <v>130</v>
      </c>
      <c r="B213" t="s">
        <v>71</v>
      </c>
      <c r="C213" s="1" t="s">
        <v>169</v>
      </c>
      <c r="D213" s="22" t="s">
        <v>185</v>
      </c>
      <c r="E213" s="40" t="s">
        <v>495</v>
      </c>
    </row>
    <row r="214" spans="1:7" ht="14.7">
      <c r="A214" t="s">
        <v>153</v>
      </c>
      <c r="B214" t="s">
        <v>502</v>
      </c>
      <c r="C214" s="1" t="s">
        <v>167</v>
      </c>
      <c r="D214" s="22" t="s">
        <v>185</v>
      </c>
      <c r="E214" s="41" t="s">
        <v>187</v>
      </c>
    </row>
    <row r="215" spans="1:7">
      <c r="A215" t="s">
        <v>352</v>
      </c>
      <c r="B215" t="s">
        <v>353</v>
      </c>
      <c r="C215" s="1" t="s">
        <v>169</v>
      </c>
      <c r="E215" s="40" t="s">
        <v>483</v>
      </c>
    </row>
    <row r="216" spans="1:7">
      <c r="A216" t="s">
        <v>391</v>
      </c>
      <c r="B216" t="s">
        <v>390</v>
      </c>
      <c r="C216" s="1" t="s">
        <v>169</v>
      </c>
      <c r="D216" s="22" t="s">
        <v>185</v>
      </c>
      <c r="E216" s="40" t="s">
        <v>483</v>
      </c>
    </row>
    <row r="217" spans="1:7">
      <c r="A217" t="s">
        <v>350</v>
      </c>
      <c r="B217" t="s">
        <v>351</v>
      </c>
      <c r="C217" s="1" t="s">
        <v>169</v>
      </c>
      <c r="D217" s="22" t="s">
        <v>185</v>
      </c>
      <c r="E217" s="40" t="s">
        <v>495</v>
      </c>
    </row>
    <row r="219" spans="1:7">
      <c r="A219" t="s">
        <v>131</v>
      </c>
      <c r="B219" t="s">
        <v>62</v>
      </c>
      <c r="C219" s="1" t="s">
        <v>169</v>
      </c>
      <c r="E219" s="40" t="s">
        <v>492</v>
      </c>
    </row>
    <row r="220" spans="1:7">
      <c r="A220" t="s">
        <v>145</v>
      </c>
      <c r="B220" t="s">
        <v>79</v>
      </c>
      <c r="C220" s="1" t="s">
        <v>169</v>
      </c>
      <c r="E220" s="40" t="s">
        <v>494</v>
      </c>
    </row>
    <row r="222" spans="1:7">
      <c r="A222" s="27" t="s">
        <v>392</v>
      </c>
      <c r="B222" s="14" t="s">
        <v>393</v>
      </c>
      <c r="E222" s="40" t="s">
        <v>413</v>
      </c>
    </row>
    <row r="223" spans="1:7">
      <c r="A223" s="27"/>
      <c r="B223" s="14"/>
    </row>
    <row r="224" spans="1:7">
      <c r="A224" s="11" t="s">
        <v>409</v>
      </c>
    </row>
    <row r="225" spans="1:8">
      <c r="A225" t="s">
        <v>430</v>
      </c>
      <c r="B225" t="s">
        <v>404</v>
      </c>
      <c r="E225" s="40" t="s">
        <v>493</v>
      </c>
    </row>
    <row r="226" spans="1:8">
      <c r="A226" t="s">
        <v>454</v>
      </c>
      <c r="B226" t="s">
        <v>406</v>
      </c>
      <c r="E226" s="40" t="s">
        <v>492</v>
      </c>
    </row>
    <row r="227" spans="1:8">
      <c r="A227" t="s">
        <v>455</v>
      </c>
      <c r="B227" t="s">
        <v>407</v>
      </c>
      <c r="E227" s="40" t="s">
        <v>483</v>
      </c>
    </row>
    <row r="229" spans="1:8">
      <c r="A229" s="11" t="s">
        <v>451</v>
      </c>
    </row>
    <row r="230" spans="1:8">
      <c r="A230" s="27" t="s">
        <v>374</v>
      </c>
      <c r="B230" t="s">
        <v>373</v>
      </c>
      <c r="C230" s="1" t="s">
        <v>700</v>
      </c>
      <c r="D230" s="22" t="s">
        <v>370</v>
      </c>
      <c r="E230" s="40" t="s">
        <v>491</v>
      </c>
    </row>
    <row r="231" spans="1:8">
      <c r="A231" s="14" t="s">
        <v>375</v>
      </c>
      <c r="B231" t="s">
        <v>376</v>
      </c>
      <c r="C231" s="1" t="s">
        <v>167</v>
      </c>
      <c r="E231" s="40" t="s">
        <v>377</v>
      </c>
    </row>
    <row r="232" spans="1:8">
      <c r="A232" s="14"/>
    </row>
    <row r="233" spans="1:8">
      <c r="A233" t="s">
        <v>231</v>
      </c>
      <c r="B233" t="s">
        <v>4</v>
      </c>
      <c r="C233" s="1" t="s">
        <v>168</v>
      </c>
      <c r="D233" s="22" t="s">
        <v>718</v>
      </c>
      <c r="E233" s="40" t="s">
        <v>232</v>
      </c>
    </row>
    <row r="234" spans="1:8">
      <c r="A234" s="11"/>
    </row>
    <row r="235" spans="1:8">
      <c r="A235" t="s">
        <v>132</v>
      </c>
      <c r="B235" t="s">
        <v>6</v>
      </c>
      <c r="C235" s="1" t="s">
        <v>168</v>
      </c>
      <c r="E235" t="s">
        <v>583</v>
      </c>
      <c r="F235" s="41" t="s">
        <v>791</v>
      </c>
      <c r="G235" s="41" t="s">
        <v>792</v>
      </c>
      <c r="H235" s="41" t="s">
        <v>176</v>
      </c>
    </row>
    <row r="237" spans="1:8">
      <c r="A237" s="35" t="s">
        <v>411</v>
      </c>
    </row>
    <row r="238" spans="1:8">
      <c r="A238" t="s">
        <v>155</v>
      </c>
      <c r="B238" t="s">
        <v>10</v>
      </c>
      <c r="C238" s="1" t="s">
        <v>174</v>
      </c>
      <c r="D238" s="22" t="s">
        <v>834</v>
      </c>
      <c r="E238" s="40" t="s">
        <v>833</v>
      </c>
    </row>
    <row r="239" spans="1:8">
      <c r="A239" t="s">
        <v>172</v>
      </c>
      <c r="B239" t="s">
        <v>172</v>
      </c>
      <c r="C239" s="1" t="s">
        <v>174</v>
      </c>
      <c r="D239" s="22" t="s">
        <v>835</v>
      </c>
      <c r="E239" s="40" t="s">
        <v>833</v>
      </c>
    </row>
    <row r="240" spans="1:8">
      <c r="A240" t="s">
        <v>173</v>
      </c>
      <c r="B240" t="s">
        <v>173</v>
      </c>
      <c r="C240" s="1" t="s">
        <v>174</v>
      </c>
      <c r="D240" s="22" t="s">
        <v>834</v>
      </c>
      <c r="E240" s="40" t="s">
        <v>833</v>
      </c>
    </row>
    <row r="242" spans="1:8">
      <c r="A242" t="s">
        <v>154</v>
      </c>
      <c r="B242" t="s">
        <v>7</v>
      </c>
      <c r="C242" s="1" t="s">
        <v>168</v>
      </c>
      <c r="E242" s="22" t="s">
        <v>583</v>
      </c>
      <c r="F242" s="41" t="s">
        <v>175</v>
      </c>
      <c r="G242" s="41" t="s">
        <v>655</v>
      </c>
      <c r="H242" s="41" t="s">
        <v>654</v>
      </c>
    </row>
    <row r="244" spans="1:8">
      <c r="A244" s="13" t="s">
        <v>9</v>
      </c>
      <c r="B244" t="s">
        <v>347</v>
      </c>
      <c r="C244" s="1" t="s">
        <v>168</v>
      </c>
      <c r="D244" s="22" t="s">
        <v>234</v>
      </c>
      <c r="E244" s="40" t="s">
        <v>233</v>
      </c>
    </row>
    <row r="245" spans="1:8">
      <c r="A245" s="13"/>
    </row>
    <row r="246" spans="1:8">
      <c r="A246" s="11" t="s">
        <v>410</v>
      </c>
      <c r="B246" s="5"/>
    </row>
    <row r="247" spans="1:8">
      <c r="A247" t="s">
        <v>72</v>
      </c>
      <c r="B247" t="s">
        <v>72</v>
      </c>
      <c r="C247" s="1" t="s">
        <v>168</v>
      </c>
      <c r="D247" s="22" t="s">
        <v>738</v>
      </c>
      <c r="E247" s="40" t="s">
        <v>186</v>
      </c>
    </row>
    <row r="249" spans="1:8">
      <c r="A249" s="11"/>
    </row>
  </sheetData>
  <hyperlinks>
    <hyperlink ref="E7" r:id="rId1" xr:uid="{00000000-0004-0000-0100-000000000000}"/>
    <hyperlink ref="E37" r:id="rId2" xr:uid="{00000000-0004-0000-0100-000001000000}"/>
    <hyperlink ref="E44" r:id="rId3" xr:uid="{00000000-0004-0000-0100-000002000000}"/>
    <hyperlink ref="E10" r:id="rId4" xr:uid="{00000000-0004-0000-0100-000003000000}"/>
    <hyperlink ref="E11" r:id="rId5" xr:uid="{00000000-0004-0000-0100-000004000000}"/>
    <hyperlink ref="E12" r:id="rId6" xr:uid="{00000000-0004-0000-0100-000005000000}"/>
    <hyperlink ref="E13" r:id="rId7" xr:uid="{00000000-0004-0000-0100-000006000000}"/>
    <hyperlink ref="E18" r:id="rId8" xr:uid="{00000000-0004-0000-0100-000007000000}"/>
    <hyperlink ref="E20:E24" r:id="rId9" display="Babuska et al 78" xr:uid="{00000000-0004-0000-0100-000008000000}"/>
    <hyperlink ref="E31" r:id="rId10" xr:uid="{00000000-0004-0000-0100-000009000000}"/>
    <hyperlink ref="E33" r:id="rId11" xr:uid="{00000000-0004-0000-0100-00000A000000}"/>
    <hyperlink ref="E39" r:id="rId12" xr:uid="{00000000-0004-0000-0100-00000B000000}"/>
    <hyperlink ref="E40" r:id="rId13" xr:uid="{00000000-0004-0000-0100-00000C000000}"/>
    <hyperlink ref="E14" r:id="rId14" xr:uid="{00000000-0004-0000-0100-00000D000000}"/>
    <hyperlink ref="E113" r:id="rId15" xr:uid="{00000000-0004-0000-0100-00000E000000}"/>
    <hyperlink ref="E114" r:id="rId16" xr:uid="{00000000-0004-0000-0100-00000F000000}"/>
    <hyperlink ref="E116" r:id="rId17" xr:uid="{00000000-0004-0000-0100-000010000000}"/>
    <hyperlink ref="E227" r:id="rId18" xr:uid="{00000000-0004-0000-0100-000011000000}"/>
    <hyperlink ref="E226" r:id="rId19" xr:uid="{00000000-0004-0000-0100-000012000000}"/>
    <hyperlink ref="E225" r:id="rId20" xr:uid="{00000000-0004-0000-0100-000013000000}"/>
    <hyperlink ref="E215:E217" r:id="rId21" display="EM92(4)" xr:uid="{00000000-0004-0000-0100-000014000000}"/>
    <hyperlink ref="E213" r:id="rId22" xr:uid="{00000000-0004-0000-0100-000015000000}"/>
    <hyperlink ref="E210" r:id="rId23" xr:uid="{00000000-0004-0000-0100-000016000000}"/>
    <hyperlink ref="E199" r:id="rId24" xr:uid="{00000000-0004-0000-0100-000017000000}"/>
    <hyperlink ref="E194" r:id="rId25" xr:uid="{00000000-0004-0000-0100-000018000000}"/>
    <hyperlink ref="E193" r:id="rId26" xr:uid="{00000000-0004-0000-0100-000019000000}"/>
    <hyperlink ref="E170" r:id="rId27" xr:uid="{00000000-0004-0000-0100-00001A000000}"/>
    <hyperlink ref="E166" r:id="rId28" xr:uid="{00000000-0004-0000-0100-00001B000000}"/>
    <hyperlink ref="E163" r:id="rId29" xr:uid="{00000000-0004-0000-0100-00001C000000}"/>
    <hyperlink ref="E152" r:id="rId30" xr:uid="{00000000-0004-0000-0100-00001D000000}"/>
    <hyperlink ref="E137" r:id="rId31" xr:uid="{00000000-0004-0000-0100-00001E000000}"/>
    <hyperlink ref="E110" r:id="rId32" xr:uid="{00000000-0004-0000-0100-00001F000000}"/>
    <hyperlink ref="E108" r:id="rId33" xr:uid="{00000000-0004-0000-0100-000020000000}"/>
    <hyperlink ref="E103" r:id="rId34" xr:uid="{00000000-0004-0000-0100-000021000000}"/>
    <hyperlink ref="E81" r:id="rId35" display="EM92(6)" xr:uid="{00000000-0004-0000-0100-000022000000}"/>
    <hyperlink ref="E15" r:id="rId36" xr:uid="{00000000-0004-0000-0100-000023000000}"/>
    <hyperlink ref="E16" r:id="rId37" xr:uid="{00000000-0004-0000-0100-000024000000}"/>
    <hyperlink ref="E17" r:id="rId38" xr:uid="{00000000-0004-0000-0100-000025000000}"/>
    <hyperlink ref="E19" r:id="rId39" xr:uid="{00000000-0004-0000-0100-000026000000}"/>
    <hyperlink ref="E25" r:id="rId40" xr:uid="{00000000-0004-0000-0100-000027000000}"/>
    <hyperlink ref="E26" r:id="rId41" xr:uid="{00000000-0004-0000-0100-000028000000}"/>
    <hyperlink ref="E27" r:id="rId42" xr:uid="{00000000-0004-0000-0100-000029000000}"/>
    <hyperlink ref="E28" r:id="rId43" xr:uid="{00000000-0004-0000-0100-00002A000000}"/>
    <hyperlink ref="E29" r:id="rId44" xr:uid="{00000000-0004-0000-0100-00002B000000}"/>
    <hyperlink ref="E30" r:id="rId45" xr:uid="{00000000-0004-0000-0100-00002C000000}"/>
    <hyperlink ref="E32" r:id="rId46" xr:uid="{00000000-0004-0000-0100-00002D000000}"/>
    <hyperlink ref="E35" r:id="rId47" xr:uid="{00000000-0004-0000-0100-00002E000000}"/>
    <hyperlink ref="E34" r:id="rId48" xr:uid="{00000000-0004-0000-0100-00002F000000}"/>
    <hyperlink ref="E38" r:id="rId49" xr:uid="{00000000-0004-0000-0100-000030000000}"/>
    <hyperlink ref="E41" r:id="rId50" xr:uid="{00000000-0004-0000-0100-000031000000}"/>
    <hyperlink ref="E43" r:id="rId51" xr:uid="{00000000-0004-0000-0100-000032000000}"/>
    <hyperlink ref="E42" r:id="rId52" xr:uid="{00000000-0004-0000-0100-000033000000}"/>
    <hyperlink ref="E45" r:id="rId53" xr:uid="{00000000-0004-0000-0100-000034000000}"/>
    <hyperlink ref="E46" r:id="rId54" xr:uid="{00000000-0004-0000-0100-000035000000}"/>
    <hyperlink ref="E47" r:id="rId55" xr:uid="{00000000-0004-0000-0100-000036000000}"/>
    <hyperlink ref="E48" r:id="rId56" xr:uid="{00000000-0004-0000-0100-000037000000}"/>
    <hyperlink ref="E49" r:id="rId57" xr:uid="{00000000-0004-0000-0100-000038000000}"/>
    <hyperlink ref="E50" r:id="rId58" xr:uid="{00000000-0004-0000-0100-000039000000}"/>
    <hyperlink ref="E53" r:id="rId59" xr:uid="{00000000-0004-0000-0100-00003A000000}"/>
    <hyperlink ref="E54" r:id="rId60" xr:uid="{00000000-0004-0000-0100-00003B000000}"/>
    <hyperlink ref="E55" r:id="rId61" xr:uid="{00000000-0004-0000-0100-00003C000000}"/>
    <hyperlink ref="E56" r:id="rId62" xr:uid="{00000000-0004-0000-0100-00003D000000}"/>
    <hyperlink ref="E57" r:id="rId63" xr:uid="{00000000-0004-0000-0100-00003E000000}"/>
    <hyperlink ref="E61" r:id="rId64" xr:uid="{00000000-0004-0000-0100-00003F000000}"/>
    <hyperlink ref="E62" r:id="rId65" xr:uid="{00000000-0004-0000-0100-000040000000}"/>
    <hyperlink ref="E73" r:id="rId66" xr:uid="{00000000-0004-0000-0100-000041000000}"/>
    <hyperlink ref="E74" r:id="rId67" xr:uid="{00000000-0004-0000-0100-000042000000}"/>
    <hyperlink ref="E75" r:id="rId68" xr:uid="{00000000-0004-0000-0100-000043000000}"/>
    <hyperlink ref="E85" r:id="rId69" xr:uid="{00000000-0004-0000-0100-000044000000}"/>
    <hyperlink ref="E91" r:id="rId70" xr:uid="{00000000-0004-0000-0100-000045000000}"/>
    <hyperlink ref="E92:E99" r:id="rId71" display="Jacobsen et al 02" xr:uid="{00000000-0004-0000-0100-000046000000}"/>
    <hyperlink ref="E106" r:id="rId72" xr:uid="{00000000-0004-0000-0100-000047000000}"/>
    <hyperlink ref="E111" r:id="rId73" xr:uid="{00000000-0004-0000-0100-000048000000}"/>
    <hyperlink ref="E117" r:id="rId74" xr:uid="{00000000-0004-0000-0100-000049000000}"/>
    <hyperlink ref="E120" r:id="rId75" xr:uid="{00000000-0004-0000-0100-00004A000000}"/>
    <hyperlink ref="E122" r:id="rId76" xr:uid="{00000000-0004-0000-0100-00004B000000}"/>
    <hyperlink ref="E123" r:id="rId77" xr:uid="{00000000-0004-0000-0100-00004C000000}"/>
    <hyperlink ref="E125" r:id="rId78" xr:uid="{00000000-0004-0000-0100-00004D000000}"/>
    <hyperlink ref="E70:E72" r:id="rId79" display="Hubbell et al 74" xr:uid="{00000000-0004-0000-0100-00004E000000}"/>
    <hyperlink ref="E64:E65" r:id="rId80" display="Rehwald and Widmer 73" xr:uid="{00000000-0004-0000-0100-00004F000000}"/>
    <hyperlink ref="E247" r:id="rId81" xr:uid="{00000000-0004-0000-0100-000050000000}"/>
    <hyperlink ref="E244" r:id="rId82" xr:uid="{00000000-0004-0000-0100-000051000000}"/>
    <hyperlink ref="E238:E240" r:id="rId83" display="Kim et al 92" xr:uid="{00000000-0004-0000-0100-000052000000}"/>
    <hyperlink ref="E233" r:id="rId84" xr:uid="{00000000-0004-0000-0100-000053000000}"/>
    <hyperlink ref="E231" r:id="rId85" xr:uid="{00000000-0004-0000-0100-000054000000}"/>
    <hyperlink ref="E230" r:id="rId86" xr:uid="{00000000-0004-0000-0100-000055000000}"/>
    <hyperlink ref="E222" r:id="rId87" xr:uid="{00000000-0004-0000-0100-000056000000}"/>
    <hyperlink ref="E219:E220" r:id="rId88" display="Every and McCurdy 1992  (3)" xr:uid="{00000000-0004-0000-0100-000057000000}"/>
    <hyperlink ref="E214" r:id="rId89" xr:uid="{00000000-0004-0000-0100-000058000000}"/>
    <hyperlink ref="E206" r:id="rId90" xr:uid="{00000000-0004-0000-0100-000059000000}"/>
    <hyperlink ref="E209" r:id="rId91" xr:uid="{00000000-0004-0000-0100-00005A000000}"/>
    <hyperlink ref="E220" r:id="rId92" xr:uid="{00000000-0004-0000-0100-00005B000000}"/>
    <hyperlink ref="E219" r:id="rId93" xr:uid="{00000000-0004-0000-0100-00005C000000}"/>
    <hyperlink ref="E217" r:id="rId94" xr:uid="{00000000-0004-0000-0100-00005D000000}"/>
    <hyperlink ref="E216" r:id="rId95" xr:uid="{00000000-0004-0000-0100-00005E000000}"/>
    <hyperlink ref="E215" r:id="rId96" xr:uid="{00000000-0004-0000-0100-00005F000000}"/>
    <hyperlink ref="E207" r:id="rId97" xr:uid="{00000000-0004-0000-0100-000060000000}"/>
    <hyperlink ref="E208" r:id="rId98" xr:uid="{00000000-0004-0000-0100-000061000000}"/>
    <hyperlink ref="E201:E203" r:id="rId99" display="Hanson et al 72" xr:uid="{00000000-0004-0000-0100-000062000000}"/>
    <hyperlink ref="E174" r:id="rId100" xr:uid="{00000000-0004-0000-0100-000063000000}"/>
    <hyperlink ref="E173" r:id="rId101" xr:uid="{00000000-0004-0000-0100-000064000000}"/>
    <hyperlink ref="E167" r:id="rId102" xr:uid="{00000000-0004-0000-0100-000065000000}"/>
    <hyperlink ref="E171" r:id="rId103" xr:uid="{00000000-0004-0000-0100-000066000000}"/>
    <hyperlink ref="E169" r:id="rId104" xr:uid="{00000000-0004-0000-0100-000067000000}"/>
    <hyperlink ref="E168" r:id="rId105" xr:uid="{00000000-0004-0000-0100-000068000000}"/>
    <hyperlink ref="E165" r:id="rId106" xr:uid="{00000000-0004-0000-0100-000069000000}"/>
    <hyperlink ref="E164" r:id="rId107" xr:uid="{00000000-0004-0000-0100-00006A000000}"/>
    <hyperlink ref="E154" r:id="rId108" xr:uid="{00000000-0004-0000-0100-00006B000000}"/>
    <hyperlink ref="E149" r:id="rId109" xr:uid="{00000000-0004-0000-0100-00006C000000}"/>
    <hyperlink ref="E83:E84" r:id="rId110" display="Haussuhl et al 76" xr:uid="{00000000-0004-0000-0100-00006D000000}"/>
    <hyperlink ref="E127:E130" r:id="rId111" display="Bruschini et al. 15" xr:uid="{00000000-0004-0000-0100-00006E000000}"/>
    <hyperlink ref="E121" r:id="rId112" xr:uid="{00000000-0004-0000-0100-00006F000000}"/>
    <hyperlink ref="E132" r:id="rId113" xr:uid="{00000000-0004-0000-0100-000070000000}"/>
    <hyperlink ref="E133" r:id="rId114" xr:uid="{00000000-0004-0000-0100-000071000000}"/>
    <hyperlink ref="E134" r:id="rId115" xr:uid="{00000000-0004-0000-0100-000072000000}"/>
    <hyperlink ref="E135" r:id="rId116" xr:uid="{00000000-0004-0000-0100-000073000000}"/>
    <hyperlink ref="E139" r:id="rId117" xr:uid="{00000000-0004-0000-0100-000074000000}"/>
    <hyperlink ref="E142" r:id="rId118" xr:uid="{00000000-0004-0000-0100-000075000000}"/>
    <hyperlink ref="E179" r:id="rId119" xr:uid="{00000000-0004-0000-0100-000076000000}"/>
    <hyperlink ref="E8" r:id="rId120" xr:uid="{00000000-0004-0000-0100-000077000000}"/>
    <hyperlink ref="E9" r:id="rId121" xr:uid="{00000000-0004-0000-0100-000078000000}"/>
    <hyperlink ref="E78" r:id="rId122" xr:uid="{00000000-0004-0000-0100-000079000000}"/>
    <hyperlink ref="E80" r:id="rId123" xr:uid="{00000000-0004-0000-0100-00007A000000}"/>
    <hyperlink ref="E82" r:id="rId124" xr:uid="{00000000-0004-0000-0100-00007B000000}"/>
    <hyperlink ref="E87" r:id="rId125" xr:uid="{00000000-0004-0000-0100-00007C000000}"/>
    <hyperlink ref="E69" r:id="rId126" xr:uid="{00000000-0004-0000-0100-00007D000000}"/>
    <hyperlink ref="E112" r:id="rId127" xr:uid="{00000000-0004-0000-0100-00007E000000}"/>
    <hyperlink ref="E136" r:id="rId128" xr:uid="{00000000-0004-0000-0100-00007F000000}"/>
    <hyperlink ref="E138" r:id="rId129" xr:uid="{00000000-0004-0000-0100-000080000000}"/>
    <hyperlink ref="E150" r:id="rId130" xr:uid="{00000000-0004-0000-0100-000081000000}"/>
    <hyperlink ref="P176" r:id="rId131" xr:uid="{00000000-0004-0000-0100-000082000000}"/>
    <hyperlink ref="H176" r:id="rId132" xr:uid="{00000000-0004-0000-0100-000083000000}"/>
    <hyperlink ref="K176" r:id="rId133" xr:uid="{00000000-0004-0000-0100-000084000000}"/>
    <hyperlink ref="L176" r:id="rId134" xr:uid="{00000000-0004-0000-0100-000085000000}"/>
    <hyperlink ref="M176" r:id="rId135" xr:uid="{00000000-0004-0000-0100-000086000000}"/>
    <hyperlink ref="N176" r:id="rId136" xr:uid="{00000000-0004-0000-0100-000087000000}"/>
    <hyperlink ref="O176" r:id="rId137" xr:uid="{00000000-0004-0000-0100-000088000000}"/>
    <hyperlink ref="I176" r:id="rId138" xr:uid="{00000000-0004-0000-0100-000089000000}"/>
    <hyperlink ref="H177" r:id="rId139" xr:uid="{00000000-0004-0000-0100-00008A000000}"/>
    <hyperlink ref="J177" r:id="rId140" xr:uid="{00000000-0004-0000-0100-00008B000000}"/>
    <hyperlink ref="H178" r:id="rId141" xr:uid="{00000000-0004-0000-0100-00008C000000}"/>
    <hyperlink ref="I178" r:id="rId142" xr:uid="{00000000-0004-0000-0100-00008D000000}"/>
    <hyperlink ref="H180" r:id="rId143" xr:uid="{00000000-0004-0000-0100-00008E000000}"/>
    <hyperlink ref="I180" r:id="rId144" xr:uid="{00000000-0004-0000-0100-00008F000000}"/>
    <hyperlink ref="M180" r:id="rId145" xr:uid="{00000000-0004-0000-0100-000090000000}"/>
    <hyperlink ref="N180" r:id="rId146" xr:uid="{00000000-0004-0000-0100-000091000000}"/>
    <hyperlink ref="K180" r:id="rId147" xr:uid="{00000000-0004-0000-0100-000092000000}"/>
    <hyperlink ref="L180" r:id="rId148" xr:uid="{00000000-0004-0000-0100-000093000000}"/>
    <hyperlink ref="I181" r:id="rId149" xr:uid="{00000000-0004-0000-0100-000094000000}"/>
    <hyperlink ref="J181" r:id="rId150" xr:uid="{00000000-0004-0000-0100-000095000000}"/>
    <hyperlink ref="K181" r:id="rId151" xr:uid="{00000000-0004-0000-0100-000096000000}"/>
    <hyperlink ref="M181" r:id="rId152" xr:uid="{00000000-0004-0000-0100-000097000000}"/>
    <hyperlink ref="O181" r:id="rId153" xr:uid="{00000000-0004-0000-0100-000098000000}"/>
    <hyperlink ref="Y181" r:id="rId154" xr:uid="{00000000-0004-0000-0100-000099000000}"/>
    <hyperlink ref="Z181" r:id="rId155" xr:uid="{00000000-0004-0000-0100-00009A000000}"/>
    <hyperlink ref="T181" r:id="rId156" xr:uid="{00000000-0004-0000-0100-00009B000000}"/>
    <hyperlink ref="L181" r:id="rId157" xr:uid="{00000000-0004-0000-0100-00009C000000}"/>
    <hyperlink ref="H181" r:id="rId158" xr:uid="{00000000-0004-0000-0100-00009D000000}"/>
    <hyperlink ref="P181" r:id="rId159" xr:uid="{00000000-0004-0000-0100-00009E000000}"/>
    <hyperlink ref="Q181" r:id="rId160" xr:uid="{00000000-0004-0000-0100-00009F000000}"/>
    <hyperlink ref="R181" r:id="rId161" xr:uid="{00000000-0004-0000-0100-0000A0000000}"/>
    <hyperlink ref="S181" r:id="rId162" xr:uid="{00000000-0004-0000-0100-0000A1000000}"/>
    <hyperlink ref="U181" r:id="rId163" xr:uid="{00000000-0004-0000-0100-0000A2000000}"/>
    <hyperlink ref="V181" r:id="rId164" xr:uid="{00000000-0004-0000-0100-0000A3000000}"/>
    <hyperlink ref="X181" r:id="rId165" xr:uid="{00000000-0004-0000-0100-0000A4000000}"/>
    <hyperlink ref="W181" r:id="rId166" xr:uid="{00000000-0004-0000-0100-0000A5000000}"/>
    <hyperlink ref="N181" r:id="rId167" xr:uid="{00000000-0004-0000-0100-0000A6000000}"/>
    <hyperlink ref="H182" r:id="rId168" xr:uid="{00000000-0004-0000-0100-0000A7000000}"/>
    <hyperlink ref="I182" r:id="rId169" xr:uid="{00000000-0004-0000-0100-0000A8000000}"/>
    <hyperlink ref="J182" r:id="rId170" xr:uid="{00000000-0004-0000-0100-0000A9000000}"/>
    <hyperlink ref="H183" r:id="rId171" xr:uid="{00000000-0004-0000-0100-0000AA000000}"/>
    <hyperlink ref="J183" r:id="rId172" xr:uid="{00000000-0004-0000-0100-0000AB000000}"/>
    <hyperlink ref="H184" r:id="rId173" xr:uid="{00000000-0004-0000-0100-0000AC000000}"/>
    <hyperlink ref="I184" r:id="rId174" xr:uid="{00000000-0004-0000-0100-0000AD000000}"/>
    <hyperlink ref="J184" r:id="rId175" xr:uid="{00000000-0004-0000-0100-0000AE000000}"/>
    <hyperlink ref="H185" r:id="rId176" xr:uid="{00000000-0004-0000-0100-0000AF000000}"/>
    <hyperlink ref="I185" r:id="rId177" xr:uid="{00000000-0004-0000-0100-0000B0000000}"/>
    <hyperlink ref="L185" r:id="rId178" xr:uid="{00000000-0004-0000-0100-0000B1000000}"/>
    <hyperlink ref="K185" r:id="rId179" xr:uid="{00000000-0004-0000-0100-0000B2000000}"/>
    <hyperlink ref="J185" r:id="rId180" xr:uid="{00000000-0004-0000-0100-0000B3000000}"/>
    <hyperlink ref="O185" r:id="rId181" xr:uid="{00000000-0004-0000-0100-0000B4000000}"/>
    <hyperlink ref="Q185" r:id="rId182" xr:uid="{00000000-0004-0000-0100-0000B5000000}"/>
    <hyperlink ref="R185" r:id="rId183" xr:uid="{00000000-0004-0000-0100-0000B6000000}"/>
    <hyperlink ref="P185" r:id="rId184" xr:uid="{00000000-0004-0000-0100-0000B7000000}"/>
    <hyperlink ref="H186" r:id="rId185" xr:uid="{00000000-0004-0000-0100-0000B8000000}"/>
    <hyperlink ref="I186" r:id="rId186" xr:uid="{00000000-0004-0000-0100-0000B9000000}"/>
    <hyperlink ref="J186" r:id="rId187" xr:uid="{00000000-0004-0000-0100-0000BA000000}"/>
    <hyperlink ref="L186" r:id="rId188" xr:uid="{00000000-0004-0000-0100-0000BB000000}"/>
    <hyperlink ref="N186" r:id="rId189" xr:uid="{00000000-0004-0000-0100-0000BC000000}"/>
    <hyperlink ref="P186" r:id="rId190" xr:uid="{00000000-0004-0000-0100-0000BD000000}"/>
    <hyperlink ref="O186" r:id="rId191" xr:uid="{00000000-0004-0000-0100-0000BE000000}"/>
    <hyperlink ref="M186" r:id="rId192" xr:uid="{00000000-0004-0000-0100-0000BF000000}"/>
    <hyperlink ref="I187" r:id="rId193" xr:uid="{00000000-0004-0000-0100-0000C0000000}"/>
    <hyperlink ref="K187" r:id="rId194" xr:uid="{00000000-0004-0000-0100-0000C1000000}"/>
    <hyperlink ref="H187" r:id="rId195" xr:uid="{00000000-0004-0000-0100-0000C2000000}"/>
    <hyperlink ref="J187" r:id="rId196" xr:uid="{00000000-0004-0000-0100-0000C3000000}"/>
    <hyperlink ref="L187" r:id="rId197" xr:uid="{00000000-0004-0000-0100-0000C4000000}"/>
    <hyperlink ref="M187" r:id="rId198" xr:uid="{00000000-0004-0000-0100-0000C5000000}"/>
    <hyperlink ref="H189" r:id="rId199" xr:uid="{00000000-0004-0000-0100-0000C6000000}"/>
    <hyperlink ref="I189" r:id="rId200" xr:uid="{00000000-0004-0000-0100-0000C7000000}"/>
    <hyperlink ref="J189" r:id="rId201" xr:uid="{00000000-0004-0000-0100-0000C8000000}"/>
    <hyperlink ref="K189" r:id="rId202" xr:uid="{00000000-0004-0000-0100-0000C9000000}"/>
    <hyperlink ref="L189" r:id="rId203" xr:uid="{00000000-0004-0000-0100-0000CA000000}"/>
    <hyperlink ref="M189" r:id="rId204" xr:uid="{00000000-0004-0000-0100-0000CB000000}"/>
    <hyperlink ref="O189" r:id="rId205" xr:uid="{00000000-0004-0000-0100-0000CC000000}"/>
    <hyperlink ref="H190" r:id="rId206" xr:uid="{00000000-0004-0000-0100-0000CD000000}"/>
    <hyperlink ref="I190" r:id="rId207" xr:uid="{00000000-0004-0000-0100-0000CE000000}"/>
    <hyperlink ref="K190" r:id="rId208" xr:uid="{00000000-0004-0000-0100-0000CF000000}"/>
    <hyperlink ref="L190" r:id="rId209" xr:uid="{00000000-0004-0000-0100-0000D0000000}"/>
    <hyperlink ref="M190" r:id="rId210" xr:uid="{00000000-0004-0000-0100-0000D1000000}"/>
    <hyperlink ref="J190" r:id="rId211" xr:uid="{00000000-0004-0000-0100-0000D2000000}"/>
    <hyperlink ref="H191" r:id="rId212" xr:uid="{00000000-0004-0000-0100-0000D3000000}"/>
    <hyperlink ref="I191" r:id="rId213" xr:uid="{00000000-0004-0000-0100-0000D4000000}"/>
    <hyperlink ref="J191" r:id="rId214" xr:uid="{00000000-0004-0000-0100-0000D5000000}"/>
    <hyperlink ref="K191" r:id="rId215" xr:uid="{00000000-0004-0000-0100-0000D6000000}"/>
    <hyperlink ref="L191" r:id="rId216" xr:uid="{00000000-0004-0000-0100-0000D7000000}"/>
    <hyperlink ref="M191" r:id="rId217" xr:uid="{00000000-0004-0000-0100-0000D8000000}"/>
    <hyperlink ref="N191" r:id="rId218" xr:uid="{00000000-0004-0000-0100-0000D9000000}"/>
    <hyperlink ref="I183" r:id="rId219" xr:uid="{00000000-0004-0000-0100-0000DA000000}"/>
    <hyperlink ref="H192" r:id="rId220" xr:uid="{00000000-0004-0000-0100-0000DB000000}"/>
    <hyperlink ref="H196" r:id="rId221" xr:uid="{00000000-0004-0000-0100-0000DC000000}"/>
    <hyperlink ref="H197" r:id="rId222" xr:uid="{00000000-0004-0000-0100-0000DD000000}"/>
    <hyperlink ref="I197" r:id="rId223" xr:uid="{00000000-0004-0000-0100-0000DE000000}"/>
    <hyperlink ref="K197" r:id="rId224" xr:uid="{00000000-0004-0000-0100-0000DF000000}"/>
    <hyperlink ref="L197" r:id="rId225" xr:uid="{00000000-0004-0000-0100-0000E0000000}"/>
    <hyperlink ref="J197" r:id="rId226" xr:uid="{00000000-0004-0000-0100-0000E1000000}"/>
    <hyperlink ref="H198" r:id="rId227" xr:uid="{00000000-0004-0000-0100-0000E2000000}"/>
    <hyperlink ref="J198" r:id="rId228" xr:uid="{00000000-0004-0000-0100-0000E3000000}"/>
    <hyperlink ref="K198" r:id="rId229" xr:uid="{00000000-0004-0000-0100-0000E4000000}"/>
    <hyperlink ref="I198" r:id="rId230" xr:uid="{00000000-0004-0000-0100-0000E5000000}"/>
    <hyperlink ref="K68" r:id="rId231" xr:uid="{00000000-0004-0000-0100-0000E6000000}"/>
    <hyperlink ref="I68" r:id="rId232" xr:uid="{00000000-0004-0000-0100-0000E7000000}"/>
    <hyperlink ref="J68" r:id="rId233" xr:uid="{00000000-0004-0000-0100-0000E8000000}"/>
    <hyperlink ref="I77" r:id="rId234" xr:uid="{00000000-0004-0000-0100-0000E9000000}"/>
    <hyperlink ref="H77" r:id="rId235" xr:uid="{00000000-0004-0000-0100-0000EA000000}"/>
    <hyperlink ref="H90" r:id="rId236" xr:uid="{00000000-0004-0000-0100-0000EB000000}"/>
    <hyperlink ref="I90" r:id="rId237" xr:uid="{00000000-0004-0000-0100-0000EC000000}"/>
    <hyperlink ref="J90" r:id="rId238" xr:uid="{00000000-0004-0000-0100-0000ED000000}"/>
    <hyperlink ref="K90" r:id="rId239" xr:uid="{00000000-0004-0000-0100-0000EE000000}"/>
    <hyperlink ref="L90" r:id="rId240" xr:uid="{00000000-0004-0000-0100-0000EF000000}"/>
    <hyperlink ref="M90" r:id="rId241" xr:uid="{00000000-0004-0000-0100-0000F0000000}"/>
    <hyperlink ref="N90" r:id="rId242" xr:uid="{00000000-0004-0000-0100-0000F1000000}"/>
    <hyperlink ref="R90" r:id="rId243" xr:uid="{00000000-0004-0000-0100-0000F2000000}"/>
    <hyperlink ref="T90" r:id="rId244" xr:uid="{00000000-0004-0000-0100-0000F3000000}"/>
    <hyperlink ref="S90" r:id="rId245" xr:uid="{00000000-0004-0000-0100-0000F4000000}"/>
    <hyperlink ref="Q90" r:id="rId246" xr:uid="{00000000-0004-0000-0100-0000F5000000}"/>
    <hyperlink ref="O90" r:id="rId247" xr:uid="{00000000-0004-0000-0100-0000F6000000}"/>
    <hyperlink ref="P90" r:id="rId248" xr:uid="{00000000-0004-0000-0100-0000F7000000}"/>
    <hyperlink ref="J100" r:id="rId249" xr:uid="{00000000-0004-0000-0100-0000F8000000}"/>
    <hyperlink ref="H100" r:id="rId250" xr:uid="{00000000-0004-0000-0100-0000F9000000}"/>
    <hyperlink ref="I100" r:id="rId251" xr:uid="{00000000-0004-0000-0100-0000FA000000}"/>
    <hyperlink ref="I102" r:id="rId252" xr:uid="{00000000-0004-0000-0100-0000FB000000}"/>
    <hyperlink ref="H102" r:id="rId253" xr:uid="{00000000-0004-0000-0100-0000FC000000}"/>
    <hyperlink ref="K104" r:id="rId254" xr:uid="{00000000-0004-0000-0100-0000FD000000}"/>
    <hyperlink ref="J104" r:id="rId255" xr:uid="{00000000-0004-0000-0100-0000FE000000}"/>
    <hyperlink ref="I104" r:id="rId256" xr:uid="{00000000-0004-0000-0100-0000FF000000}"/>
    <hyperlink ref="H104" r:id="rId257" xr:uid="{00000000-0004-0000-0100-000000010000}"/>
    <hyperlink ref="H105" r:id="rId258" xr:uid="{00000000-0004-0000-0100-000001010000}"/>
    <hyperlink ref="I148" r:id="rId259" xr:uid="{00000000-0004-0000-0100-000002010000}"/>
    <hyperlink ref="H148" r:id="rId260" xr:uid="{00000000-0004-0000-0100-000003010000}"/>
    <hyperlink ref="E157" r:id="rId261" xr:uid="{00000000-0004-0000-0100-000004010000}"/>
    <hyperlink ref="E158" r:id="rId262" xr:uid="{00000000-0004-0000-0100-000005010000}"/>
    <hyperlink ref="E159" r:id="rId263" xr:uid="{00000000-0004-0000-0100-000006010000}"/>
    <hyperlink ref="E160" r:id="rId264" xr:uid="{00000000-0004-0000-0100-000007010000}"/>
    <hyperlink ref="E153" r:id="rId265" xr:uid="{00000000-0004-0000-0100-000008010000}"/>
    <hyperlink ref="J161" r:id="rId266" xr:uid="{00000000-0004-0000-0100-000009010000}"/>
    <hyperlink ref="I161" r:id="rId267" xr:uid="{00000000-0004-0000-0100-00000A010000}"/>
    <hyperlink ref="H161" r:id="rId268" xr:uid="{00000000-0004-0000-0100-00000B010000}"/>
    <hyperlink ref="K161" r:id="rId269" xr:uid="{00000000-0004-0000-0100-00000C010000}"/>
    <hyperlink ref="J102" r:id="rId270" xr:uid="{00000000-0004-0000-0100-00000D010000}"/>
    <hyperlink ref="H242" r:id="rId271" xr:uid="{00000000-0004-0000-0100-00000E010000}"/>
    <hyperlink ref="F242" r:id="rId272" xr:uid="{00000000-0004-0000-0100-00000F010000}"/>
    <hyperlink ref="G242" r:id="rId273" xr:uid="{00000000-0004-0000-0100-000010010000}"/>
    <hyperlink ref="G161" r:id="rId274" xr:uid="{00000000-0004-0000-0100-000011010000}"/>
    <hyperlink ref="F161" r:id="rId275" xr:uid="{00000000-0004-0000-0100-000012010000}"/>
    <hyperlink ref="G148" r:id="rId276" xr:uid="{00000000-0004-0000-0100-000013010000}"/>
    <hyperlink ref="F148" r:id="rId277" xr:uid="{00000000-0004-0000-0100-000014010000}"/>
    <hyperlink ref="G105" r:id="rId278" xr:uid="{00000000-0004-0000-0100-000015010000}"/>
    <hyperlink ref="F105" r:id="rId279" xr:uid="{00000000-0004-0000-0100-000016010000}"/>
    <hyperlink ref="F104" r:id="rId280" xr:uid="{00000000-0004-0000-0100-000017010000}"/>
    <hyperlink ref="G104" r:id="rId281" xr:uid="{00000000-0004-0000-0100-000018010000}"/>
    <hyperlink ref="F102" r:id="rId282" xr:uid="{00000000-0004-0000-0100-000019010000}"/>
    <hyperlink ref="G102" r:id="rId283" xr:uid="{00000000-0004-0000-0100-00001A010000}"/>
    <hyperlink ref="G101" r:id="rId284" xr:uid="{00000000-0004-0000-0100-00001B010000}"/>
    <hyperlink ref="F101" r:id="rId285" xr:uid="{00000000-0004-0000-0100-00001C010000}"/>
    <hyperlink ref="G100" r:id="rId286" xr:uid="{00000000-0004-0000-0100-00001D010000}"/>
    <hyperlink ref="F100" r:id="rId287" xr:uid="{00000000-0004-0000-0100-00001E010000}"/>
    <hyperlink ref="G90" r:id="rId288" xr:uid="{00000000-0004-0000-0100-00001F010000}"/>
    <hyperlink ref="F90" r:id="rId289" xr:uid="{00000000-0004-0000-0100-000020010000}"/>
    <hyperlink ref="G86" r:id="rId290" xr:uid="{00000000-0004-0000-0100-000021010000}"/>
    <hyperlink ref="F86" r:id="rId291" xr:uid="{00000000-0004-0000-0100-000022010000}"/>
    <hyperlink ref="G79" r:id="rId292" xr:uid="{00000000-0004-0000-0100-000023010000}"/>
    <hyperlink ref="F79" r:id="rId293" xr:uid="{00000000-0004-0000-0100-000024010000}"/>
    <hyperlink ref="G77" r:id="rId294" xr:uid="{00000000-0004-0000-0100-000025010000}"/>
    <hyperlink ref="F77" r:id="rId295" xr:uid="{00000000-0004-0000-0100-000026010000}"/>
    <hyperlink ref="F68" r:id="rId296" xr:uid="{00000000-0004-0000-0100-000027010000}"/>
    <hyperlink ref="G68" r:id="rId297" xr:uid="{00000000-0004-0000-0100-000028010000}"/>
    <hyperlink ref="G211" r:id="rId298" xr:uid="{00000000-0004-0000-0100-000029010000}"/>
    <hyperlink ref="F211" r:id="rId299" xr:uid="{00000000-0004-0000-0100-00002A010000}"/>
    <hyperlink ref="G198" r:id="rId300" xr:uid="{00000000-0004-0000-0100-00002B010000}"/>
    <hyperlink ref="F198" r:id="rId301" xr:uid="{00000000-0004-0000-0100-00002C010000}"/>
    <hyperlink ref="G197" r:id="rId302" xr:uid="{00000000-0004-0000-0100-00002D010000}"/>
    <hyperlink ref="F197" r:id="rId303" xr:uid="{00000000-0004-0000-0100-00002E010000}"/>
    <hyperlink ref="G196" r:id="rId304" xr:uid="{00000000-0004-0000-0100-00002F010000}"/>
    <hyperlink ref="F196" r:id="rId305" xr:uid="{00000000-0004-0000-0100-000030010000}"/>
    <hyperlink ref="G192" r:id="rId306" xr:uid="{00000000-0004-0000-0100-000031010000}"/>
    <hyperlink ref="F192" r:id="rId307" xr:uid="{00000000-0004-0000-0100-000032010000}"/>
    <hyperlink ref="G191" r:id="rId308" xr:uid="{00000000-0004-0000-0100-000033010000}"/>
    <hyperlink ref="F191" r:id="rId309" xr:uid="{00000000-0004-0000-0100-000034010000}"/>
    <hyperlink ref="G190" r:id="rId310" xr:uid="{00000000-0004-0000-0100-000035010000}"/>
    <hyperlink ref="F190" r:id="rId311" xr:uid="{00000000-0004-0000-0100-000036010000}"/>
    <hyperlink ref="G189" r:id="rId312" xr:uid="{00000000-0004-0000-0100-000037010000}"/>
    <hyperlink ref="F189" r:id="rId313" xr:uid="{00000000-0004-0000-0100-000038010000}"/>
    <hyperlink ref="G188" r:id="rId314" xr:uid="{00000000-0004-0000-0100-000039010000}"/>
    <hyperlink ref="F188" r:id="rId315" xr:uid="{00000000-0004-0000-0100-00003A010000}"/>
    <hyperlink ref="G187" r:id="rId316" xr:uid="{00000000-0004-0000-0100-00003B010000}"/>
    <hyperlink ref="F187" r:id="rId317" xr:uid="{00000000-0004-0000-0100-00003C010000}"/>
    <hyperlink ref="G186" r:id="rId318" xr:uid="{00000000-0004-0000-0100-00003D010000}"/>
    <hyperlink ref="F186" r:id="rId319" xr:uid="{00000000-0004-0000-0100-00003E010000}"/>
    <hyperlink ref="G185" r:id="rId320" xr:uid="{00000000-0004-0000-0100-00003F010000}"/>
    <hyperlink ref="F185" r:id="rId321" xr:uid="{00000000-0004-0000-0100-000040010000}"/>
    <hyperlink ref="G184" r:id="rId322" xr:uid="{00000000-0004-0000-0100-000041010000}"/>
    <hyperlink ref="F184" r:id="rId323" xr:uid="{00000000-0004-0000-0100-000042010000}"/>
    <hyperlink ref="G183" r:id="rId324" xr:uid="{00000000-0004-0000-0100-000043010000}"/>
    <hyperlink ref="F183" r:id="rId325" xr:uid="{00000000-0004-0000-0100-000044010000}"/>
    <hyperlink ref="G182" r:id="rId326" xr:uid="{00000000-0004-0000-0100-000045010000}"/>
    <hyperlink ref="F182" r:id="rId327" xr:uid="{00000000-0004-0000-0100-000046010000}"/>
    <hyperlink ref="F181" r:id="rId328" xr:uid="{00000000-0004-0000-0100-000047010000}"/>
    <hyperlink ref="G181" r:id="rId329" xr:uid="{00000000-0004-0000-0100-000048010000}"/>
    <hyperlink ref="G180" r:id="rId330" xr:uid="{00000000-0004-0000-0100-000049010000}"/>
    <hyperlink ref="F180" r:id="rId331" xr:uid="{00000000-0004-0000-0100-00004A010000}"/>
    <hyperlink ref="G178" r:id="rId332" xr:uid="{00000000-0004-0000-0100-00004B010000}"/>
    <hyperlink ref="F178" r:id="rId333" xr:uid="{00000000-0004-0000-0100-00004C010000}"/>
    <hyperlink ref="G177" r:id="rId334" xr:uid="{00000000-0004-0000-0100-00004D010000}"/>
    <hyperlink ref="F177" r:id="rId335" xr:uid="{00000000-0004-0000-0100-00004E010000}"/>
    <hyperlink ref="F176" r:id="rId336" xr:uid="{00000000-0004-0000-0100-00004F010000}"/>
    <hyperlink ref="G176" r:id="rId337" xr:uid="{00000000-0004-0000-0100-000050010000}"/>
    <hyperlink ref="G52" r:id="rId338" xr:uid="{00000000-0004-0000-0100-000051010000}"/>
    <hyperlink ref="F52" r:id="rId339" xr:uid="{00000000-0004-0000-0100-000052010000}"/>
    <hyperlink ref="E124" r:id="rId340" xr:uid="{00000000-0004-0000-0100-000053010000}"/>
    <hyperlink ref="E140" r:id="rId341" xr:uid="{00000000-0004-0000-0100-000054010000}"/>
    <hyperlink ref="E141" r:id="rId342" xr:uid="{00000000-0004-0000-0100-000055010000}"/>
    <hyperlink ref="N185" r:id="rId343" xr:uid="{00000000-0004-0000-0100-000056010000}"/>
    <hyperlink ref="M185" r:id="rId344" xr:uid="{00000000-0004-0000-0100-000057010000}"/>
    <hyperlink ref="H235" r:id="rId345" xr:uid="{00000000-0004-0000-0100-000058010000}"/>
    <hyperlink ref="F235" r:id="rId346" xr:uid="{00000000-0004-0000-0100-000059010000}"/>
    <hyperlink ref="G235" r:id="rId347" xr:uid="{00000000-0004-0000-0100-00005A010000}"/>
    <hyperlink ref="L119" r:id="rId348" xr:uid="{00000000-0004-0000-0100-00005B010000}"/>
    <hyperlink ref="K119" r:id="rId349" xr:uid="{00000000-0004-0000-0100-00005C010000}"/>
    <hyperlink ref="J119" r:id="rId350" xr:uid="{00000000-0004-0000-0100-00005D010000}"/>
    <hyperlink ref="H119" r:id="rId351" xr:uid="{00000000-0004-0000-0100-00005E010000}"/>
    <hyperlink ref="F119" r:id="rId352" xr:uid="{00000000-0004-0000-0100-00005F010000}"/>
    <hyperlink ref="I119" r:id="rId353" xr:uid="{00000000-0004-0000-0100-000060010000}"/>
    <hyperlink ref="M119" r:id="rId354" xr:uid="{00000000-0004-0000-0100-000061010000}"/>
    <hyperlink ref="E76" r:id="rId355" xr:uid="{00000000-0004-0000-0100-000062010000}"/>
    <hyperlink ref="E126" r:id="rId356" xr:uid="{00000000-0004-0000-0100-000063010000}"/>
    <hyperlink ref="E131" r:id="rId357" xr:uid="{00000000-0004-0000-0100-000064010000}"/>
    <hyperlink ref="E58" r:id="rId358" xr:uid="{00000000-0004-0000-0100-000065010000}"/>
    <hyperlink ref="E59" r:id="rId359" xr:uid="{00000000-0004-0000-0100-000066010000}"/>
  </hyperlinks>
  <pageMargins left="0.7" right="0.7" top="0.75" bottom="0.75" header="0.3" footer="0.3"/>
  <pageSetup orientation="portrait" r:id="rId360"/>
  <drawing r:id="rId36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2"/>
  <sheetViews>
    <sheetView topLeftCell="A43" workbookViewId="0">
      <selection sqref="A1:C2"/>
    </sheetView>
  </sheetViews>
  <sheetFormatPr defaultColWidth="8.83984375" defaultRowHeight="14.4"/>
  <cols>
    <col min="1" max="1" width="16.83984375" style="1" customWidth="1"/>
    <col min="2" max="2" width="37.83984375" customWidth="1"/>
    <col min="3" max="3" width="87.15625" customWidth="1"/>
    <col min="4" max="4" width="16.83984375" customWidth="1"/>
  </cols>
  <sheetData>
    <row r="1" spans="1:4" ht="15">
      <c r="A1" s="63" t="s">
        <v>837</v>
      </c>
    </row>
    <row r="2" spans="1:4" ht="15">
      <c r="A2" s="63" t="s">
        <v>838</v>
      </c>
    </row>
    <row r="3" spans="1:4">
      <c r="A3" s="50" t="s">
        <v>685</v>
      </c>
    </row>
    <row r="4" spans="1:4">
      <c r="A4" s="24" t="s">
        <v>704</v>
      </c>
      <c r="B4" s="23" t="s">
        <v>705</v>
      </c>
    </row>
    <row r="5" spans="1:4">
      <c r="A5" s="24" t="s">
        <v>159</v>
      </c>
      <c r="B5" s="23" t="s">
        <v>703</v>
      </c>
    </row>
    <row r="6" spans="1:4">
      <c r="A6" s="1" t="s">
        <v>160</v>
      </c>
      <c r="B6" t="s">
        <v>656</v>
      </c>
    </row>
    <row r="7" spans="1:4" ht="14.7">
      <c r="A7" s="62" t="s">
        <v>742</v>
      </c>
      <c r="B7" t="s">
        <v>657</v>
      </c>
    </row>
    <row r="8" spans="1:4" ht="16.8">
      <c r="A8" s="1" t="s">
        <v>761</v>
      </c>
      <c r="B8" t="s">
        <v>793</v>
      </c>
    </row>
    <row r="9" spans="1:4">
      <c r="A9" s="1" t="s">
        <v>806</v>
      </c>
      <c r="B9" t="s">
        <v>794</v>
      </c>
    </row>
    <row r="10" spans="1:4" ht="16.8">
      <c r="A10" s="1" t="s">
        <v>762</v>
      </c>
      <c r="B10" t="s">
        <v>658</v>
      </c>
    </row>
    <row r="11" spans="1:4" ht="16.8">
      <c r="A11" s="1" t="s">
        <v>763</v>
      </c>
      <c r="B11" t="s">
        <v>659</v>
      </c>
    </row>
    <row r="12" spans="1:4">
      <c r="A12" s="1" t="s">
        <v>808</v>
      </c>
      <c r="B12" t="s">
        <v>807</v>
      </c>
      <c r="D12" s="41"/>
    </row>
    <row r="13" spans="1:4" ht="16.8">
      <c r="A13" s="1" t="s">
        <v>764</v>
      </c>
      <c r="B13" s="14" t="s">
        <v>661</v>
      </c>
    </row>
    <row r="14" spans="1:4" ht="16.8">
      <c r="A14" s="1" t="s">
        <v>765</v>
      </c>
      <c r="B14" s="14" t="s">
        <v>660</v>
      </c>
    </row>
    <row r="15" spans="1:4">
      <c r="A15" s="1" t="s">
        <v>118</v>
      </c>
      <c r="B15" t="s">
        <v>771</v>
      </c>
    </row>
    <row r="16" spans="1:4" ht="16.8">
      <c r="A16" s="1" t="s">
        <v>772</v>
      </c>
      <c r="B16" t="s">
        <v>662</v>
      </c>
    </row>
    <row r="17" spans="1:2" ht="16.8">
      <c r="A17" s="1" t="s">
        <v>773</v>
      </c>
      <c r="B17" t="s">
        <v>663</v>
      </c>
    </row>
    <row r="18" spans="1:2" ht="16.8">
      <c r="A18" s="1" t="s">
        <v>774</v>
      </c>
      <c r="B18" t="s">
        <v>666</v>
      </c>
    </row>
    <row r="19" spans="1:2" ht="16.8">
      <c r="A19" s="1" t="s">
        <v>775</v>
      </c>
      <c r="B19" t="s">
        <v>664</v>
      </c>
    </row>
    <row r="20" spans="1:2" ht="16.8">
      <c r="A20" s="1" t="s">
        <v>776</v>
      </c>
      <c r="B20" t="s">
        <v>665</v>
      </c>
    </row>
    <row r="21" spans="1:2" ht="16.8">
      <c r="A21" s="1" t="s">
        <v>777</v>
      </c>
      <c r="B21" t="s">
        <v>708</v>
      </c>
    </row>
    <row r="22" spans="1:2" ht="16.8">
      <c r="A22" s="1" t="s">
        <v>778</v>
      </c>
      <c r="B22" t="s">
        <v>667</v>
      </c>
    </row>
    <row r="23" spans="1:2" ht="16.8">
      <c r="A23" s="1" t="s">
        <v>779</v>
      </c>
      <c r="B23" t="s">
        <v>667</v>
      </c>
    </row>
    <row r="24" spans="1:2" ht="16.5">
      <c r="A24" s="1" t="s">
        <v>780</v>
      </c>
      <c r="B24" t="s">
        <v>668</v>
      </c>
    </row>
    <row r="25" spans="1:2" ht="16.5">
      <c r="A25" s="1" t="s">
        <v>781</v>
      </c>
      <c r="B25" t="s">
        <v>669</v>
      </c>
    </row>
    <row r="26" spans="1:2" ht="16.5">
      <c r="A26" s="1" t="s">
        <v>782</v>
      </c>
      <c r="B26" s="14" t="s">
        <v>707</v>
      </c>
    </row>
    <row r="27" spans="1:2" ht="16.5">
      <c r="A27" s="1" t="s">
        <v>783</v>
      </c>
      <c r="B27" s="14" t="s">
        <v>836</v>
      </c>
    </row>
    <row r="28" spans="1:2" ht="14.7">
      <c r="A28" s="1" t="s">
        <v>784</v>
      </c>
      <c r="B28" s="14" t="s">
        <v>795</v>
      </c>
    </row>
    <row r="29" spans="1:2" ht="14.7">
      <c r="A29" s="1" t="s">
        <v>785</v>
      </c>
      <c r="B29" s="14" t="s">
        <v>706</v>
      </c>
    </row>
    <row r="30" spans="1:2" ht="16.8">
      <c r="A30" s="1" t="s">
        <v>786</v>
      </c>
      <c r="B30" s="14" t="s">
        <v>796</v>
      </c>
    </row>
    <row r="32" spans="1:2">
      <c r="A32" s="50" t="s">
        <v>670</v>
      </c>
    </row>
    <row r="33" spans="1:2">
      <c r="A33" s="1" t="s">
        <v>327</v>
      </c>
      <c r="B33" s="14" t="s">
        <v>671</v>
      </c>
    </row>
    <row r="34" spans="1:2">
      <c r="A34" s="1" t="s">
        <v>672</v>
      </c>
      <c r="B34" t="s">
        <v>673</v>
      </c>
    </row>
    <row r="35" spans="1:2">
      <c r="A35" s="1" t="s">
        <v>339</v>
      </c>
      <c r="B35" t="s">
        <v>674</v>
      </c>
    </row>
    <row r="36" spans="1:2">
      <c r="A36" s="1" t="s">
        <v>338</v>
      </c>
      <c r="B36" s="14" t="s">
        <v>675</v>
      </c>
    </row>
    <row r="37" spans="1:2">
      <c r="A37" s="1" t="s">
        <v>343</v>
      </c>
      <c r="B37" t="s">
        <v>676</v>
      </c>
    </row>
    <row r="38" spans="1:2">
      <c r="A38" s="1" t="s">
        <v>344</v>
      </c>
      <c r="B38" t="s">
        <v>677</v>
      </c>
    </row>
    <row r="39" spans="1:2">
      <c r="A39" s="1" t="s">
        <v>345</v>
      </c>
      <c r="B39" t="s">
        <v>678</v>
      </c>
    </row>
    <row r="40" spans="1:2">
      <c r="A40" s="1" t="s">
        <v>679</v>
      </c>
      <c r="B40" t="s">
        <v>680</v>
      </c>
    </row>
    <row r="42" spans="1:2">
      <c r="A42" s="50" t="s">
        <v>681</v>
      </c>
    </row>
    <row r="43" spans="1:2">
      <c r="A43" s="1" t="s">
        <v>682</v>
      </c>
      <c r="B43" t="s">
        <v>683</v>
      </c>
    </row>
    <row r="45" spans="1:2">
      <c r="A45" s="50" t="s">
        <v>156</v>
      </c>
    </row>
    <row r="46" spans="1:2">
      <c r="A46" s="1" t="s">
        <v>167</v>
      </c>
      <c r="B46" t="s">
        <v>693</v>
      </c>
    </row>
    <row r="47" spans="1:2">
      <c r="A47" s="1" t="s">
        <v>694</v>
      </c>
      <c r="B47" t="s">
        <v>692</v>
      </c>
    </row>
    <row r="48" spans="1:2">
      <c r="A48" s="1" t="s">
        <v>168</v>
      </c>
      <c r="B48" t="s">
        <v>687</v>
      </c>
    </row>
    <row r="49" spans="1:2">
      <c r="A49" s="1" t="s">
        <v>304</v>
      </c>
      <c r="B49" t="s">
        <v>688</v>
      </c>
    </row>
    <row r="50" spans="1:2">
      <c r="A50" s="1" t="s">
        <v>174</v>
      </c>
      <c r="B50" t="s">
        <v>701</v>
      </c>
    </row>
    <row r="51" spans="1:2">
      <c r="A51" s="1" t="s">
        <v>170</v>
      </c>
      <c r="B51" t="s">
        <v>689</v>
      </c>
    </row>
    <row r="52" spans="1:2">
      <c r="A52" s="1" t="s">
        <v>171</v>
      </c>
      <c r="B52" t="s">
        <v>690</v>
      </c>
    </row>
    <row r="53" spans="1:2">
      <c r="A53" s="1" t="s">
        <v>686</v>
      </c>
      <c r="B53" t="s">
        <v>691</v>
      </c>
    </row>
    <row r="54" spans="1:2">
      <c r="A54" s="1" t="s">
        <v>695</v>
      </c>
      <c r="B54" t="s">
        <v>721</v>
      </c>
    </row>
    <row r="55" spans="1:2">
      <c r="A55" s="1" t="s">
        <v>370</v>
      </c>
      <c r="B55" t="s">
        <v>702</v>
      </c>
    </row>
    <row r="57" spans="1:2">
      <c r="A57" s="50" t="s">
        <v>684</v>
      </c>
    </row>
    <row r="58" spans="1:2">
      <c r="A58" s="22" t="s">
        <v>722</v>
      </c>
    </row>
    <row r="59" spans="1:2">
      <c r="A59" s="22"/>
    </row>
    <row r="60" spans="1:2">
      <c r="A60" s="50"/>
    </row>
    <row r="61" spans="1:2">
      <c r="A61" s="22"/>
    </row>
    <row r="62" spans="1:2">
      <c r="A62" s="22"/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Cubic Minerals</vt:lpstr>
      <vt:lpstr>Refs and Notes</vt:lpstr>
      <vt:lpstr>Key and Abbreviations</vt:lpstr>
    </vt:vector>
  </TitlesOfParts>
  <Company>Princeton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duffy</dc:creator>
  <cp:lastModifiedBy>Robbie</cp:lastModifiedBy>
  <dcterms:created xsi:type="dcterms:W3CDTF">2009-11-21T15:56:28Z</dcterms:created>
  <dcterms:modified xsi:type="dcterms:W3CDTF">2018-06-14T17:14:57Z</dcterms:modified>
</cp:coreProperties>
</file>