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8245" windowHeight="12525" tabRatio="652" activeTab="4"/>
  </bookViews>
  <sheets>
    <sheet name="Utilities" sheetId="7" r:id="rId1"/>
    <sheet name="Champions" sheetId="1" r:id="rId2"/>
    <sheet name="Class&amp;Origin" sheetId="9" r:id="rId3"/>
    <sheet name="Items" sheetId="11" r:id="rId4"/>
    <sheet name="TeamMaker" sheetId="13" r:id="rId5"/>
    <sheet name="MatchData" sheetId="15" r:id="rId6"/>
    <sheet name="TableView" sheetId="12" r:id="rId7"/>
  </sheets>
  <definedNames>
    <definedName name="_xlnm._FilterDatabase" localSheetId="1" hidden="1">Champions!$C$1:$F$55</definedName>
    <definedName name="_xlnm._FilterDatabase" localSheetId="3" hidden="1">Items!$D$13:$E$50</definedName>
    <definedName name="_xlnm.Criteria" localSheetId="3">Items!#REF!</definedName>
  </definedNames>
  <calcPr calcId="144525"/>
</workbook>
</file>

<file path=xl/comments1.xml><?xml version="1.0" encoding="utf-8"?>
<comments xmlns="http://schemas.openxmlformats.org/spreadsheetml/2006/main">
  <authors>
    <author>robbi</author>
  </authors>
  <commentList>
    <comment ref="A11" authorId="0">
      <text>
        <r>
          <rPr>
            <sz val="11"/>
            <rFont val="Calibri"/>
            <scheme val="minor"/>
            <charset val="0"/>
          </rPr>
          <t>Per game, each unique champion will have “X” amounts of themselves to purchase across all players. This means that if most players are building “Garren” then he will become harder to find when re-rolling than comapred to a champion not being picked.</t>
        </r>
      </text>
    </comment>
  </commentList>
</comments>
</file>

<file path=xl/comments2.xml><?xml version="1.0" encoding="utf-8"?>
<comments xmlns="http://schemas.openxmlformats.org/spreadsheetml/2006/main">
  <authors>
    <author>robbi</author>
  </authors>
  <commentList>
    <comment ref="A1" authorId="0">
      <text>
        <r>
          <rPr>
            <b/>
            <sz val="9"/>
            <rFont val="Times New Roman"/>
            <charset val="0"/>
          </rPr>
          <t>robbi:</t>
        </r>
        <r>
          <rPr>
            <sz val="9"/>
            <rFont val="Times New Roman"/>
            <charset val="0"/>
          </rPr>
          <t xml:space="preserve">
If a input in this column is in red text that means there was a patch between the last set of data and the currently viewed data.</t>
        </r>
      </text>
    </comment>
    <comment ref="X2" authorId="0">
      <text>
        <r>
          <rPr>
            <b/>
            <sz val="9"/>
            <rFont val="Times New Roman"/>
            <charset val="0"/>
          </rPr>
          <t>robbi:</t>
        </r>
        <r>
          <rPr>
            <sz val="9"/>
            <rFont val="Times New Roman"/>
            <charset val="0"/>
          </rPr>
          <t xml:space="preserve">
If entering data for the matches is slow, diable all boxes in the column (column X) by clicking the box then pressing enter (To make the box work again click the box then press Crtl+Shift+Enter).</t>
        </r>
      </text>
    </comment>
  </commentList>
</comments>
</file>

<file path=xl/sharedStrings.xml><?xml version="1.0" encoding="utf-8"?>
<sst xmlns="http://schemas.openxmlformats.org/spreadsheetml/2006/main" count="2660" uniqueCount="583">
  <si>
    <t>Drop rates by LV</t>
  </si>
  <si>
    <t>Cost-1</t>
  </si>
  <si>
    <t>Cost-2</t>
  </si>
  <si>
    <t>Cost-3</t>
  </si>
  <si>
    <t>Cost-4</t>
  </si>
  <si>
    <t>Cost-5</t>
  </si>
  <si>
    <t>No 1-Cost Champions</t>
  </si>
  <si>
    <t>No 2-Cost Champions</t>
  </si>
  <si>
    <t>No 3-Cost Champions</t>
  </si>
  <si>
    <t>Package</t>
  </si>
  <si>
    <t>Drop Rate</t>
  </si>
  <si>
    <t>LV 2</t>
  </si>
  <si>
    <t>4 gold drop</t>
  </si>
  <si>
    <t>LV 3</t>
  </si>
  <si>
    <t>No 4-Cost Champions</t>
  </si>
  <si>
    <t>No 5-Cost Champions</t>
  </si>
  <si>
    <t>No of Champions</t>
  </si>
  <si>
    <t>7 gold drop</t>
  </si>
  <si>
    <t>LV 4</t>
  </si>
  <si>
    <t>LV 5</t>
  </si>
  <si>
    <t>LV 6</t>
  </si>
  <si>
    <t>Units Needed to 1-Star</t>
  </si>
  <si>
    <t>Units Needed to 2-Star</t>
  </si>
  <si>
    <t>Units Needed to 3-Star</t>
  </si>
  <si>
    <t>LV 7</t>
  </si>
  <si>
    <t>LV 8</t>
  </si>
  <si>
    <t>LV 9</t>
  </si>
  <si>
    <t>Mode</t>
  </si>
  <si>
    <t>Length</t>
  </si>
  <si>
    <t>PVE Planning Phase</t>
  </si>
  <si>
    <t>20 seconds</t>
  </si>
  <si>
    <t>Amount of Units per Champion</t>
  </si>
  <si>
    <t>PVP Planning Phase</t>
  </si>
  <si>
    <t>30 seconds</t>
  </si>
  <si>
    <t>Level</t>
  </si>
  <si>
    <t>Exp Needed</t>
  </si>
  <si>
    <t>Streak</t>
  </si>
  <si>
    <t>Gold</t>
  </si>
  <si>
    <t>Lv2</t>
  </si>
  <si>
    <t>1 Streak</t>
  </si>
  <si>
    <t>Lv3</t>
  </si>
  <si>
    <t>2 Streak</t>
  </si>
  <si>
    <t>Lv4</t>
  </si>
  <si>
    <t>3 Streak</t>
  </si>
  <si>
    <t>Lv5</t>
  </si>
  <si>
    <t>4 Streak</t>
  </si>
  <si>
    <t>Lv6</t>
  </si>
  <si>
    <t>5 Streak</t>
  </si>
  <si>
    <t>Lv7</t>
  </si>
  <si>
    <t>6 Streak</t>
  </si>
  <si>
    <t>Lv8</t>
  </si>
  <si>
    <t>7 Streak</t>
  </si>
  <si>
    <t>Lv9</t>
  </si>
  <si>
    <t>8+ Streak</t>
  </si>
  <si>
    <t>Champion</t>
  </si>
  <si>
    <t>Cost</t>
  </si>
  <si>
    <t>Class 1</t>
  </si>
  <si>
    <t>Class 2</t>
  </si>
  <si>
    <t>Origin 1</t>
  </si>
  <si>
    <t>Origin 2</t>
  </si>
  <si>
    <t>Health Lv1</t>
  </si>
  <si>
    <t>Health Lv2</t>
  </si>
  <si>
    <t>Health Lv3</t>
  </si>
  <si>
    <t>Starting Mana</t>
  </si>
  <si>
    <t>Mana</t>
  </si>
  <si>
    <t>Armor</t>
  </si>
  <si>
    <t>Range</t>
  </si>
  <si>
    <t>AD Lv1</t>
  </si>
  <si>
    <t>AD Lv2</t>
  </si>
  <si>
    <t>AD Lv3</t>
  </si>
  <si>
    <t>Attack Speed</t>
  </si>
  <si>
    <t>DPS Lv1</t>
  </si>
  <si>
    <t>DPS Lv2</t>
  </si>
  <si>
    <t>DPS Lv3</t>
  </si>
  <si>
    <t>Magic Resist</t>
  </si>
  <si>
    <t>Ability Name</t>
  </si>
  <si>
    <t>Ability Description</t>
  </si>
  <si>
    <t>Item 1</t>
  </si>
  <si>
    <t>Item 2</t>
  </si>
  <si>
    <t>Item 3</t>
  </si>
  <si>
    <t>Picachuat's Classes</t>
  </si>
  <si>
    <t>Rating</t>
  </si>
  <si>
    <t>Aatrox</t>
  </si>
  <si>
    <t>Blademaster</t>
  </si>
  <si>
    <t>Light</t>
  </si>
  <si>
    <t>The Arclight Blade</t>
  </si>
  <si>
    <t>Active: Aatrox cleaves the area in front of him, dealing 300/600/1200 magic damage to the target and any enemy adjacent to them.</t>
  </si>
  <si>
    <t>Dragon's Claw</t>
  </si>
  <si>
    <t>Rabadon's Deathcap</t>
  </si>
  <si>
    <t>Brusier</t>
  </si>
  <si>
    <t>D</t>
  </si>
  <si>
    <t>Amumu</t>
  </si>
  <si>
    <t>Warden</t>
  </si>
  <si>
    <t>Inferno</t>
  </si>
  <si>
    <t>Curse of the Sad Mummy</t>
  </si>
  <si>
    <t>Active: Explodes in an infernal tantrum, dealing 100/200/1337 magic damage to all enemies within 3/3/3 hexes, and stunning them for 1.5/2/5 seconds.</t>
  </si>
  <si>
    <t>Morellonomicon</t>
  </si>
  <si>
    <t>Support</t>
  </si>
  <si>
    <t>S</t>
  </si>
  <si>
    <t>Annie</t>
  </si>
  <si>
    <t>Summoner</t>
  </si>
  <si>
    <t>Summon Tibbers</t>
  </si>
  <si>
    <t>Active: Annie summons Tibbers near her target, dealing 100/200/300 magic damage to enemies in the area. Tibbers has 1600/2200/3000 health, 125/350/1500 attack damage and 30 armor. Tibbers fights for the rest of combat and Annie cannot regenerate mana while Tibbers is fighting.</t>
  </si>
  <si>
    <t>Seraph's Embrace</t>
  </si>
  <si>
    <t>ADC</t>
  </si>
  <si>
    <t>A</t>
  </si>
  <si>
    <t>Ashe</t>
  </si>
  <si>
    <t>Ranger</t>
  </si>
  <si>
    <t>Crystal</t>
  </si>
  <si>
    <t>Ranger's Focus</t>
  </si>
  <si>
    <t>Active: For 5 seconds, Ashe gains 50%/75%/100% bonus damage attack speed and her basic attacks fire a flurry of arrows dealing 30%/35%/75% AD per arrow.</t>
  </si>
  <si>
    <t>Giant Slayer</t>
  </si>
  <si>
    <t>Guinsoo's Rageblade</t>
  </si>
  <si>
    <t>Statikk Shiv</t>
  </si>
  <si>
    <t>Azir</t>
  </si>
  <si>
    <t>Desert</t>
  </si>
  <si>
    <t>Arise!</t>
  </si>
  <si>
    <t>Active: Azir summons a Sand Soldier at the chosen location that lasts 6 seconds. Sand Soldiers attack nearby enemies whenever Azir attacks, dealing 150/275/450 magic damage in a line</t>
  </si>
  <si>
    <t>Spear of Shojin</t>
  </si>
  <si>
    <t>Mid</t>
  </si>
  <si>
    <t>C</t>
  </si>
  <si>
    <t>Brand</t>
  </si>
  <si>
    <t>Mage</t>
  </si>
  <si>
    <t>Pyroclasm</t>
  </si>
  <si>
    <t>Active: Launches a bouncing fireball to a random enemy within 3 hexes of the last enemy hit up to 5/7/20 times, dealing 250/325/400 magic damage with each bounce.</t>
  </si>
  <si>
    <t>AP</t>
  </si>
  <si>
    <t>Braum</t>
  </si>
  <si>
    <t>Glacial</t>
  </si>
  <si>
    <t>Unbreakable</t>
  </si>
  <si>
    <t>Active: Puts up his shield at the furthest enemy for 4 seconds, absorbing and stopping all incoming missiles and reducing his damage taken from that direction by 80%/85%/90% .</t>
  </si>
  <si>
    <t>Bramble Vest</t>
  </si>
  <si>
    <t>Warmog's Armor</t>
  </si>
  <si>
    <t>Tank</t>
  </si>
  <si>
    <t>Diana</t>
  </si>
  <si>
    <t>Assassin</t>
  </si>
  <si>
    <t>Flame Cascade</t>
  </si>
  <si>
    <t>Active: Diana creates 3/4/6 flame orbs rotating around her which explode when they collide with an enemy, dealing 80/100/120 magic damage in addition, Diana shields herself for 4 seconds, absorbing 150/250/350 damage.</t>
  </si>
  <si>
    <t>Infinity Edge</t>
  </si>
  <si>
    <t>Jeweled Gauntlet</t>
  </si>
  <si>
    <t>Dr.Mundo</t>
  </si>
  <si>
    <t>Berserker</t>
  </si>
  <si>
    <t>Poison</t>
  </si>
  <si>
    <t>Adrenaline Rush</t>
  </si>
  <si>
    <t>Active: Dr.Mundo creates a toxic cloud around him that deals 50/100/150 magic damage to nearby enemies and heals for 100%/125%/150% of the damage every second for 8 seconds.</t>
  </si>
  <si>
    <t>B</t>
  </si>
  <si>
    <t>Ezreal</t>
  </si>
  <si>
    <t>Ice Shot</t>
  </si>
  <si>
    <t>Active: Ezreal fires a shard of ice at the lowest health unit, dealing 225/450/900 magic damage and applying on-hit effects</t>
  </si>
  <si>
    <t>Luden's Echo</t>
  </si>
  <si>
    <t>Ivern</t>
  </si>
  <si>
    <t>Druid</t>
  </si>
  <si>
    <t>Woodland</t>
  </si>
  <si>
    <t>Triggerseed</t>
  </si>
  <si>
    <t>Active: Ivern gives the lowest health ally a 200/300/400 health shield for 5 seconds</t>
  </si>
  <si>
    <t>Janna</t>
  </si>
  <si>
    <t>Mystic</t>
  </si>
  <si>
    <t>Cloud</t>
  </si>
  <si>
    <t>Monsoon</t>
  </si>
  <si>
    <t>Active: Janna summons a magical storm, healing all allies in the area for 20%/30%/100% of their maximum health over 3 seconds. Nearby enemies are knocked back and stunned for 1.5 second.</t>
  </si>
  <si>
    <t>Zephyr</t>
  </si>
  <si>
    <t>Jax</t>
  </si>
  <si>
    <t>Counter Strike</t>
  </si>
  <si>
    <t>Active: Jax dodges all incoming attacks for 2 seconds, then strikes all nearby units for 150/300/550 magic damage and stunning then for 1.5 seconds.</t>
  </si>
  <si>
    <t>Iceborn Gauntlet</t>
  </si>
  <si>
    <t>Karma</t>
  </si>
  <si>
    <t>Lunar</t>
  </si>
  <si>
    <t>Inspire</t>
  </si>
  <si>
    <t>Active: At the start of combat, Karma tethers to her closest ally. Karma Shields the tethered ally (or a random ally if the tether target is dead) fro 5 seconds, absorbing the next 250/400/800 damage. While the shield holds, the ally receives 40%/60%/80% bonus attack speed</t>
  </si>
  <si>
    <t>Guardian Angel</t>
  </si>
  <si>
    <t>Kha'Zix</t>
  </si>
  <si>
    <t>Arid Assault</t>
  </si>
  <si>
    <t>Active: Kha'Zix goes stealth and attacks the enemy with the lowest health after 2/1.25/0.5 seconds delay. This attack is a critical hit that deals 100/200/500 bonus damage and restores 5/10/15 mana.</t>
  </si>
  <si>
    <t>Bloodthirster</t>
  </si>
  <si>
    <t>Jungle</t>
  </si>
  <si>
    <t>Kindred</t>
  </si>
  <si>
    <t>Shadow</t>
  </si>
  <si>
    <t>Dance of Dread</t>
  </si>
  <si>
    <t>Active: Wolf mauls Kindred's target, dealing 150/325/650 magic damage and applying Grievous Wounds, reducing healing by 80% on the target for 5 seconds, while Lamb leaps away from Kindred's target.</t>
  </si>
  <si>
    <t>Kog'Maw</t>
  </si>
  <si>
    <t>Predator</t>
  </si>
  <si>
    <t>Living Artillery</t>
  </si>
  <si>
    <t>Active: Kog'Maw fires a living artillery shell at a random enemy after a 0.25 second delay, dealing 150/300/500 magic damage.</t>
  </si>
  <si>
    <t>LeBlanc</t>
  </si>
  <si>
    <t>Ethereal Chains</t>
  </si>
  <si>
    <t>Active: LeBlanc flings an illusory chain toward a random enemy, dealing 225/475/800 magic damage and stunning them after 1.5 seconds.</t>
  </si>
  <si>
    <t>Leona</t>
  </si>
  <si>
    <t>Lunar Barrier</t>
  </si>
  <si>
    <t>Active: Reduces all damage by 40/80/120 for 4 seconds</t>
  </si>
  <si>
    <t>Lucian</t>
  </si>
  <si>
    <t>Soulbound</t>
  </si>
  <si>
    <t>The Culling</t>
  </si>
  <si>
    <t>Active: Fires 12(+2 times his attacks per seconds) bullets in a direction for 4 seconds, each dealing 50%/50%/50% AD physical damage, applying on-hit effects, and dealing 40/50/100 magic damage.</t>
  </si>
  <si>
    <t>Lux</t>
  </si>
  <si>
    <t>Avatar</t>
  </si>
  <si>
    <t>Variable</t>
  </si>
  <si>
    <t>Final Spark</t>
  </si>
  <si>
    <t>Active: Lux fires a straight bean of light at enemies, dealing 550/900/9999 magic damage. If at least one enemy is killed, she restores 50 mana.</t>
  </si>
  <si>
    <t>Malphite</t>
  </si>
  <si>
    <t>Mountain</t>
  </si>
  <si>
    <t>Unstoppable Force</t>
  </si>
  <si>
    <t>Active: Malphite charges to a random enemy, dealing 150/300/1000 magic damage and knocking all nearby enemies into the air, stunning them for 2/2.5/3 seconds.</t>
  </si>
  <si>
    <t>Malzahar</t>
  </si>
  <si>
    <t>Shadow Swarm</t>
  </si>
  <si>
    <t>Active: Malzahar creates a shadow portal, summoning 2/3/4 Shadow Spawns. The Shadow Spawns deal 40/70/100 magic damage each attack. Each Shadow Spawn has 250/300/400 health and can gain the Shadow bonus if active.</t>
  </si>
  <si>
    <t>Maokai</t>
  </si>
  <si>
    <t>Sap Magic</t>
  </si>
  <si>
    <t>Passive: After taking damage from a spell, Maokai's next attack will heal him for 100/150/200 health.</t>
  </si>
  <si>
    <t>Master Yi</t>
  </si>
  <si>
    <t>Meditate</t>
  </si>
  <si>
    <t>Active: Master Yi channels for 1 second, becoming untargetable and recovering 30% of maximum health. After that, for 6 seconds, gains 100% bonus attack speed and basic attacks deal 75/100/500 bonus magic damage. Meditate ends if he is full health.</t>
  </si>
  <si>
    <t>Hand of Justice</t>
  </si>
  <si>
    <t>Nami</t>
  </si>
  <si>
    <t>Ocean</t>
  </si>
  <si>
    <t>Tidal Wave</t>
  </si>
  <si>
    <t>Active: Nami summons a massive tidal wave towards a random enemy, dealing 100/200/300 magic damage knocking up enemies it passes through for 1.5/2/2.5 seconds and granting allies it passes through 25/50/300 bonus magic damage on-hit for the next 8 seconds.</t>
  </si>
  <si>
    <t>Nasus</t>
  </si>
  <si>
    <t>Fury of the Dawn</t>
  </si>
  <si>
    <t>Active: Nasus surrounds himself in light for 7 seconds, gaining 250/400/550 bonus health and dealing 50/70/90 magic damage to adjacent enemies every second.</t>
  </si>
  <si>
    <t>E</t>
  </si>
  <si>
    <t>Nautilus</t>
  </si>
  <si>
    <t>Depth Charge</t>
  </si>
  <si>
    <t>Active: Nautilus sends out a Depth Charge that seeks out an enemy, knocking them up and stunning them for 3/4/5 seconds. It also deals 100/200/400 magic damage to all enemies it passes through.</t>
  </si>
  <si>
    <t>Redemption</t>
  </si>
  <si>
    <t>Neeko</t>
  </si>
  <si>
    <t>Blooming Burst</t>
  </si>
  <si>
    <t>Active: Neeko throws a seed at a random target, exploding three times with increasing radius, dealing 100/200/350 magic damage to all enemies hit by each explosion.</t>
  </si>
  <si>
    <t>Nocturne</t>
  </si>
  <si>
    <t>Steel</t>
  </si>
  <si>
    <t>Steel Blades</t>
  </si>
  <si>
    <t>Active: Every three hits Nocturne's attack is enhanced, dealing damage and applying on hit effetcs to all adjacent units, and healing 40%/45%/50% of damage dealt.</t>
  </si>
  <si>
    <t>Deathblade</t>
  </si>
  <si>
    <t>Olaf</t>
  </si>
  <si>
    <t>Ragnarok</t>
  </si>
  <si>
    <t>Active: Olaf gains 125%/150%/300% bonus attack speed, 0%-50% based on missing health, and immunity to crowd control for the rest of the combat.</t>
  </si>
  <si>
    <t>Hush</t>
  </si>
  <si>
    <t>Ornn</t>
  </si>
  <si>
    <t>Electric</t>
  </si>
  <si>
    <t>Lightning Breath</t>
  </si>
  <si>
    <t>Active: Ornn breathes lightning in a cone in front of him, dealing 125/250/450 magic damage to enemies hit, and increasing their chance to be critically struck by 25% for the next 10 seconds.</t>
  </si>
  <si>
    <t>Qiyana</t>
  </si>
  <si>
    <t>Edge of Ixtal</t>
  </si>
  <si>
    <t>Active: Qiyana dashes to the side of her target and throws a blast of wind through them, dealing 300/500/900 magic damage and stunning enemies it passes through for 2.5/3.5/4.5 seconds.</t>
  </si>
  <si>
    <t>Rek'Sai</t>
  </si>
  <si>
    <t>Furious Bite</t>
  </si>
  <si>
    <t>Active: Rek'Sai bites an enemy, dealing 250/550/850 true damage.</t>
  </si>
  <si>
    <t>Renekton</t>
  </si>
  <si>
    <t>Cull the Meek</t>
  </si>
  <si>
    <t>Active: Renekton swings his blade, dealing 150/275/475 physical damage to nearby enemies and healing himself for 150/225/300 health per enemy hit</t>
  </si>
  <si>
    <t>Hextech Gunblade</t>
  </si>
  <si>
    <t>Senna</t>
  </si>
  <si>
    <t>Piercing Darkness</t>
  </si>
  <si>
    <t>Active: Fires a beam through her furthest ally, dealing 50/100/150 magic damage to enemies hit by the beam, and granting allies 20/45/70 bonus magic damage on-hit for 5 seconds.</t>
  </si>
  <si>
    <t>Singed</t>
  </si>
  <si>
    <t>Alchemist</t>
  </si>
  <si>
    <t>Poison Trail</t>
  </si>
  <si>
    <t>Passive: Singed leaves a toxic cloud wherever he moves, poisoning enemies that stand in it to take 225/300/2000 magic damage over 4 seconds.</t>
  </si>
  <si>
    <t>Sion</t>
  </si>
  <si>
    <t>Decimating Smash</t>
  </si>
  <si>
    <t>Active: Sion winds up for a moment, then smashes his axe down in a direction, dealing 200/400/800 magic damage and knocking up all enemies hit.</t>
  </si>
  <si>
    <t>Sivir</t>
  </si>
  <si>
    <t>Ricochet</t>
  </si>
  <si>
    <t>Active: For the next 5 seconds, Sivir's attacks bounce up to 5/7/9 times, dealing 100%/125%/150% physical damage to enemies hit and applying on-hit effects.</t>
  </si>
  <si>
    <t>Red Buff</t>
  </si>
  <si>
    <t>Sword Breaker</t>
  </si>
  <si>
    <t>Skarner</t>
  </si>
  <si>
    <t>Crystalline Exoskeleton</t>
  </si>
  <si>
    <t>Active: Skarner gains a 150/450/750 damage shield for 8 seconds. While the shield persists, Skarner gains 30%/65%/100% bonus attack speed.</t>
  </si>
  <si>
    <t>Ionic Spark</t>
  </si>
  <si>
    <t>Soraka</t>
  </si>
  <si>
    <t>Equinox</t>
  </si>
  <si>
    <t>Active: Soraka calms the area around a random enemy, dealing 150/300/450 magic damage to all enemies standing in the area and preventing them from gaining mana. After 3/5/7 seconds, the area dissipates.</t>
  </si>
  <si>
    <t>Syndra</t>
  </si>
  <si>
    <t>Hydro Sphere</t>
  </si>
  <si>
    <t>Active: Syndra conjures a sphere of water near a random enemy which explodes, dealing 175/350/600 magic damage to all enemies hit.</t>
  </si>
  <si>
    <t>Taliyah</t>
  </si>
  <si>
    <t>Seismic Shove</t>
  </si>
  <si>
    <t>Active: Taliyah causes the ground to erupt under the enemy with the most mana, dealing 150/350/550 magic damage to them and stunning them for 2 seconds. This also knocks them towards her if they are ranged, or away from her if they are melee.</t>
  </si>
  <si>
    <t>Taric</t>
  </si>
  <si>
    <t>Cosmic Radiance</t>
  </si>
  <si>
    <t>Active: After a 1.5 second delay, pulses cosmic energy onto allied champions within 2/3/4 hexes, making them invulnerable for 2.5/2.5/8 seconds.</t>
  </si>
  <si>
    <t>Thresh</t>
  </si>
  <si>
    <t>Deep Sea Lantern</t>
  </si>
  <si>
    <t>Active: Thresh throws his lantern to the lowest health ally, shielding them and nearby allies for 250/400/600 damage for 5 seconds.</t>
  </si>
  <si>
    <t>Twitch</t>
  </si>
  <si>
    <t>Spray and Pray</t>
  </si>
  <si>
    <t>Active: Twitch gains infinite range and deals 130%/160%/300% physical damage for 8 seconds. During this time his attacks travel their full range and hit every enemy they pass through. This can also trigger on-hit effects.</t>
  </si>
  <si>
    <t>Runaan's Hurricane</t>
  </si>
  <si>
    <t>Varus</t>
  </si>
  <si>
    <t>Piercing Arrow</t>
  </si>
  <si>
    <t>Active: After channeling for 1.5 seconds, fires a piercing arrow up to 8 hexes away, dealing 225/450/800 magic damage to all enemies in its path.</t>
  </si>
  <si>
    <t>Vayne</t>
  </si>
  <si>
    <t>Silver Bolts</t>
  </si>
  <si>
    <t>Passive: Basic attacks apply a Silver Bolts stack. Attacking a new enemy removes all her stacks from the previous target. The third stack consumes them all to deal 10%/13%/16% of the target's maximum health bonus true damage.</t>
  </si>
  <si>
    <t>Veigar</t>
  </si>
  <si>
    <t>Primordial Burst</t>
  </si>
  <si>
    <t>Active: Blasts an enemy with magical energy, dealing 325/650/975 magic damage to the target enemy. If Veigar is a higher star level than his target, the damage is increased to 19999.</t>
  </si>
  <si>
    <t>Vladimir</t>
  </si>
  <si>
    <t>Drain</t>
  </si>
  <si>
    <t>Active: Vladimir deals 200/325/500 magic damage to the target and heals for the same amount.</t>
  </si>
  <si>
    <t>Volibear</t>
  </si>
  <si>
    <t>Frenzied Bite</t>
  </si>
  <si>
    <t>Active: Volibear bites hit target, dealing 200/450/850 magic damage. If the target is below 35% health, Frenzied Bite kills the target and restores Volibear's mana to full.</t>
  </si>
  <si>
    <t>Warwick</t>
  </si>
  <si>
    <t>Infinite Duress</t>
  </si>
  <si>
    <t>Active: Pounces on the weakest enemy, stunning them for 1.5 seconds and striking them 3 times, dealing a total of 200/500/800 magic damage. Each strike triggers on-hit effects and heals for all the damage dealt.</t>
  </si>
  <si>
    <t>Yasuo</t>
  </si>
  <si>
    <t>Last Breath</t>
  </si>
  <si>
    <t>Active: Yasuo blinks to the enemy with the most items and knocks them up, holding them airborn for 1 second and hitting them 4/5/6 times, dealing basic attack damage and applying on-hit effects.</t>
  </si>
  <si>
    <t>Yorick</t>
  </si>
  <si>
    <t>Shepherd of Souls</t>
  </si>
  <si>
    <t>Active: Yorick blesses 2/3/12 allies with the lowest health, not including Light Walkers. When they die, they resurect as Light Walkers. Each Light Walker has 500/700/2000 health, 100/275/250 attack damage, armor, and can gain the Light bonus (if active)</t>
  </si>
  <si>
    <t>Zed</t>
  </si>
  <si>
    <t>Living Lightning</t>
  </si>
  <si>
    <t>Active: Zed creates an identical clone of himself behind his current target. This clone can also cast Living Lightning, and inherits Zed's items,stats, and current health. Its mana cost is 50/25/0 higher.</t>
  </si>
  <si>
    <t>Zyra</t>
  </si>
  <si>
    <t>Rampant Growth</t>
  </si>
  <si>
    <t>Active: Zyra summons 2/3/4 Flame Spitters at a random location at the edge of the arena. The Flame Spitters attack the nearest enemy for 3 seconds. Dealing 55/65/75 magic damage per attack a total of 4 times.</t>
  </si>
  <si>
    <t>Class</t>
  </si>
  <si>
    <t>Champion Amount</t>
  </si>
  <si>
    <t>Effect Passives</t>
  </si>
  <si>
    <t>Amount Lv1</t>
  </si>
  <si>
    <t>Effect Lv1</t>
  </si>
  <si>
    <t>Amount Lv2</t>
  </si>
  <si>
    <t>Effect Lv2</t>
  </si>
  <si>
    <t>Amount Lv3</t>
  </si>
  <si>
    <t>Effect Lv3</t>
  </si>
  <si>
    <t>Listed Champions</t>
  </si>
  <si>
    <t>MAX Amount</t>
  </si>
  <si>
    <t>Alchemist ignore collision and never stop moving.</t>
  </si>
  <si>
    <t>At the start of combat, Assassins stealth and become invulnerable for a short duration and jump behind the farthest enemy. Non-assassin champions are slowed for the start of combat. Assassins gain bonus critical strike chance and bonus critical strike damage</t>
  </si>
  <si>
    <t>70% critical strike damage &amp; 10% critical strike chance</t>
  </si>
  <si>
    <t>210% critical strike damage &amp; 20% critical strike chance</t>
  </si>
  <si>
    <t>An Avatar's Origin Element is counted twice for Trait bonuses</t>
  </si>
  <si>
    <t>At the start of combat, Berserkers leap to the nearest enemy. Berserkers have the chance to hit all units in a cone in front of them with their attacks</t>
  </si>
  <si>
    <t>40% chance to hit all units in a cone in front of them.</t>
  </si>
  <si>
    <t>100% chance to hit all units in a cone in front of them, additionally grants all Berserkers +25 attack damage.</t>
  </si>
  <si>
    <t>Blademasters have a 40% chance to strike additional times each attack.</t>
  </si>
  <si>
    <t>1 additional strike</t>
  </si>
  <si>
    <t>2 additional strikes</t>
  </si>
  <si>
    <t>3 additional strikes</t>
  </si>
  <si>
    <t>Druids regenerate 45 health each second.</t>
  </si>
  <si>
    <t>Mages have a chance on cast to instead Doublecast</t>
  </si>
  <si>
    <t>50% chance to Doublecast</t>
  </si>
  <si>
    <t>100% chance to Doublecast &amp; 20 AP to all Mages</t>
  </si>
  <si>
    <t>All allies gain bonus magic resistance.</t>
  </si>
  <si>
    <t>40 magic resistance</t>
  </si>
  <si>
    <t>120 magic resistance</t>
  </si>
  <si>
    <t>Predators instanly kill enemies they damage who are below 25% health</t>
  </si>
  <si>
    <t>Every 3 seconds, Rangers have a chance to gain double attack speed for 3 seconds</t>
  </si>
  <si>
    <t>35% chance to double attack speed</t>
  </si>
  <si>
    <t>80% chance to double attack speed</t>
  </si>
  <si>
    <t>100% chance to activate a 2.5x attack speed bonus</t>
  </si>
  <si>
    <t>Summoned units have increased health and duration</t>
  </si>
  <si>
    <t>30% increase in health and duration</t>
  </si>
  <si>
    <t>120% increase in health and duration</t>
  </si>
  <si>
    <t>Wardens gain increased total armor</t>
  </si>
  <si>
    <t>150% armor</t>
  </si>
  <si>
    <t>300% armor</t>
  </si>
  <si>
    <t>999% armor</t>
  </si>
  <si>
    <t>The first Soulbound unit to die in a round will instead enter the Spirit Realm, becoming untargetable and continuing to fight as long as another Soulbound unit is alive.</t>
  </si>
  <si>
    <t>Origins</t>
  </si>
  <si>
    <t>All allies gain dodge chance</t>
  </si>
  <si>
    <t>20% dodge chance</t>
  </si>
  <si>
    <t>25% dodge chance</t>
  </si>
  <si>
    <t>35% dodge chance</t>
  </si>
  <si>
    <t>Crystal units have a maximum amount of damage they can take from a single attack or ability hit</t>
  </si>
  <si>
    <t>110 max damage</t>
  </si>
  <si>
    <t>60 max damage</t>
  </si>
  <si>
    <t>Reduces each enemies armor</t>
  </si>
  <si>
    <t>40% armor penetration</t>
  </si>
  <si>
    <t>100% armor penetration</t>
  </si>
  <si>
    <t>Electric champions shock nearby enemies whenever they deal or receive critical strike damage</t>
  </si>
  <si>
    <t>80 damage</t>
  </si>
  <si>
    <t>250 damage</t>
  </si>
  <si>
    <t>550 damage</t>
  </si>
  <si>
    <t>Glacials have a chance to stun their target on-hit for 1.5 seconds</t>
  </si>
  <si>
    <t>25% chance to stun, 75 bonus Magic Damage on stun</t>
  </si>
  <si>
    <t>25% chance to stun, 175 bonus Magic Damage on stun</t>
  </si>
  <si>
    <t>25% chance to stun, 375 bonus Magic Damage on stun</t>
  </si>
  <si>
    <t>Inferno spell damage and critical strikes burn the ground beneath the target, dealing a percent of that spells or crits pre-mitigation damage as magic damage over 4 seconds, with each tick occuring every 0.5 seconds.</t>
  </si>
  <si>
    <t>70% damage</t>
  </si>
  <si>
    <t>140% damage</t>
  </si>
  <si>
    <t>210% damage</t>
  </si>
  <si>
    <t>When a Light champion dies, all other Light units gain bonus attack speed and are healed for 20% of their maximum health.</t>
  </si>
  <si>
    <t>20% attack speed</t>
  </si>
  <si>
    <t>30% attack speed</t>
  </si>
  <si>
    <t>50% attack speed</t>
  </si>
  <si>
    <t>At the start of combat, a random ally gains a 1500 Stoneshield</t>
  </si>
  <si>
    <t>All allies restore mana every 4 seconds</t>
  </si>
  <si>
    <t>10 mana</t>
  </si>
  <si>
    <t>30 mana</t>
  </si>
  <si>
    <t>60 mana</t>
  </si>
  <si>
    <t>Poison champions apply Neurotoxin when they deal damage, increasing the target's mana cost by 33%</t>
  </si>
  <si>
    <t>Shadow champions deal increased damage for 6 seconds at combat start, refreshed on takedown</t>
  </si>
  <si>
    <t>65% increased damage, refresh only of self takedown</t>
  </si>
  <si>
    <t>165% increased damage, refresh on any shadow takedown</t>
  </si>
  <si>
    <t>Steel units gain damage immunity for a few seconds when they are reduced below 50% health</t>
  </si>
  <si>
    <t>2 seconds of immunity</t>
  </si>
  <si>
    <t>3 seconds of immunity</t>
  </si>
  <si>
    <t>4 seconds of immunity</t>
  </si>
  <si>
    <t>Variable origins are chosen from a set of options and change every match</t>
  </si>
  <si>
    <t>At the start of combat, a random Woodland champion makes a copy of themselves</t>
  </si>
  <si>
    <t>At the start of combat, all Woodland champions makes a copy of themselves.</t>
  </si>
  <si>
    <t>Every 7 seconds, your team gains 15% critical strike chance, 15% critical strike damage, and 15% spell power. This effect stacks up to 4 times, for a maximum of 60% critical strike chance, 60% critical strike damage and 60% spell power.</t>
  </si>
  <si>
    <t>Helper Column</t>
  </si>
  <si>
    <t>Base Items</t>
  </si>
  <si>
    <t>Effect</t>
  </si>
  <si>
    <t>Spatula + _____ Makes:</t>
  </si>
  <si>
    <t>ClassAddition/Effect</t>
  </si>
  <si>
    <t>B.F. Sword</t>
  </si>
  <si>
    <t>+15 Attack Damage</t>
  </si>
  <si>
    <t>Youmuu's Ghostblade</t>
  </si>
  <si>
    <t>Chain Vest</t>
  </si>
  <si>
    <t>+25 Armor</t>
  </si>
  <si>
    <t>Warden's Mail</t>
  </si>
  <si>
    <t>Giant's Belt</t>
  </si>
  <si>
    <t>+200 Health</t>
  </si>
  <si>
    <t>Frozen Mallet</t>
  </si>
  <si>
    <t>Needlessly Large Rod</t>
  </si>
  <si>
    <t>+20% Spell Damage</t>
  </si>
  <si>
    <t>Inferno's Cinder</t>
  </si>
  <si>
    <t>Negatron Cloak</t>
  </si>
  <si>
    <t>+25 Magic Resist</t>
  </si>
  <si>
    <t>Talisman of Light</t>
  </si>
  <si>
    <t>Recurve Bow</t>
  </si>
  <si>
    <t>+15% Attack Speed</t>
  </si>
  <si>
    <t>Blade of the Ruined King</t>
  </si>
  <si>
    <t>Spatula</t>
  </si>
  <si>
    <t>Special</t>
  </si>
  <si>
    <t>Force of Nature</t>
  </si>
  <si>
    <t>1+ Team Size</t>
  </si>
  <si>
    <t>Tear of the Goddess</t>
  </si>
  <si>
    <t>+20 Starting Mana</t>
  </si>
  <si>
    <t>Mage's Cap</t>
  </si>
  <si>
    <t>Sparring Gloves</t>
  </si>
  <si>
    <t>+10% Critical Chance, +10% Dodge Chance</t>
  </si>
  <si>
    <t>Berserker Axe</t>
  </si>
  <si>
    <t>Neeko's Help</t>
  </si>
  <si>
    <t>Place on a champion to create a 1-star copy of that champion and add it to your bench. Doing so consumes Neeko's Help</t>
  </si>
  <si>
    <t>Combined Items</t>
  </si>
  <si>
    <t>Base Item 1</t>
  </si>
  <si>
    <t>Base Item 2</t>
  </si>
  <si>
    <t>Whenever the wearer kills or participes in killing an enemy, gain 15 bonus attack damage for the remainder of combat. Starts the round with 1 stack. This effect can stack any number of times.</t>
  </si>
  <si>
    <t>Upon death, cleanses negative effect and revives after 2 seconds with 400 health. This effect can trigger once per combat.</t>
  </si>
  <si>
    <t>Zeke's Herald</t>
  </si>
  <si>
    <t>At the beginning of combat, the wearer and the champions two spaces to the left and right of the wearer gain 15% attack speed</t>
  </si>
  <si>
    <t>Heal for 33% of all damage dealt</t>
  </si>
  <si>
    <t>Attacks heal for 50% of damage</t>
  </si>
  <si>
    <t>Basic attacks deal 9% of targets maximum health as true damage</t>
  </si>
  <si>
    <t>Critical Strikes deal +100% damage</t>
  </si>
  <si>
    <t>Wearer is also an Assassin</t>
  </si>
  <si>
    <t>After casting a Special Ability for the first time, basic attacks restore an additional 18% of maximum mana on-hit</t>
  </si>
  <si>
    <t>Negates bonus damage from critical hits on the wearer. When the wearer is hit by a basic attack, deals 100/140/200 magic damage to all nearby enemies (1 second cooldown)</t>
  </si>
  <si>
    <t>Basic attacks apply a burn on the enemies hit for 10 seconds, dealing 1.8% of targets maximum health as true damage each second an applying Grievous Wounds for the duration, preventing healing on the target.</t>
  </si>
  <si>
    <t>Locket of the Iron Solari</t>
  </si>
  <si>
    <t>On start of combat, the wearer and the champions two spaces to the left and right of the wearer gain a 250/275/350 health shield for 8 seconds</t>
  </si>
  <si>
    <t>Basic attacks have a 25% chance to disarm the target for 3 seconds</t>
  </si>
  <si>
    <t>Titan's Resolve</t>
  </si>
  <si>
    <t>When the wearer takes damage from any source or inflicts a critical hit, gains 2% bonus damage for the rest of combat, stacking up to 100%. At maximum stacks, additionally gains 25 bonus armor and bonus magic resistance, and increases in size. Resets every round</t>
  </si>
  <si>
    <t>After casting a spell, the wearer's next basic attack freezes the target for 2.5 seconds</t>
  </si>
  <si>
    <t>Wearer is also a Warden</t>
  </si>
  <si>
    <t>Frozen Heart</t>
  </si>
  <si>
    <t>Reduces the attack speed of adjacent eneemies by 40% for 1 second on-hit. Stacking this item increases the radius of the effect.</t>
  </si>
  <si>
    <t>Regenerates 6% of missing health per second, up to a maximum of 400 health per tick</t>
  </si>
  <si>
    <t>Special Ability applies a burn on the enemies hit for 10 seconds, dealing 1.8% of targets maximum health as true damage per second and applying Grievous Wounds for the duration, preventing healing on the target</t>
  </si>
  <si>
    <t>At the start of combat, banishes for 6 seconds the unit that mirrors the wielder placement on the other side of the board</t>
  </si>
  <si>
    <t>Titanic Hydra</t>
  </si>
  <si>
    <t>Basic attacks deal 3% of your maximum health bonus damage to the target and all adjacent enemies</t>
  </si>
  <si>
    <t>Trap Claw</t>
  </si>
  <si>
    <t>You begin combat with a spell shield. Stuns the enemy that breaks the shield for 4 seconds</t>
  </si>
  <si>
    <t>Wearer is also a Glacial</t>
  </si>
  <si>
    <t>When reaching 30% of maximum health heal all nearby allies for 1200 health</t>
  </si>
  <si>
    <t>Increases ability power by 75%</t>
  </si>
  <si>
    <t>Enemies within 3 hexes that cast a spell are zapped, taking magic damage equal to 225% of their max mana</t>
  </si>
  <si>
    <t>Basic attacks grant 5%attack speed. Stacks infinitely</t>
  </si>
  <si>
    <t>Jeweled Gaunlet</t>
  </si>
  <si>
    <t>Your Special Ability can critically strike</t>
  </si>
  <si>
    <t>Wearer is also an Inferno</t>
  </si>
  <si>
    <t>Spells deal 150/175/225 splash magic damage on hit</t>
  </si>
  <si>
    <t>Gain 50% resistance to magic damage</t>
  </si>
  <si>
    <t>Basic attacks fire an additional bolt at another nearby enemy, dealing 60% AD and applying on-hit effects</t>
  </si>
  <si>
    <t>Quicksilver</t>
  </si>
  <si>
    <t>The wearer is immune to crowd control</t>
  </si>
  <si>
    <t>Wearer is also a Light</t>
  </si>
  <si>
    <t>Basic attacks have a 20% chance to mana-lock the target for 4 seconds, preventing the target from gaining mana</t>
  </si>
  <si>
    <t>Rapid Firecannon</t>
  </si>
  <si>
    <t>Attack Range is doubled</t>
  </si>
  <si>
    <t>Last Whisper</t>
  </si>
  <si>
    <t>Critical strike hits reduce the target's armor by 90% for 3 seconds. This effect does not stack</t>
  </si>
  <si>
    <t>Wearer is also a Blademaster</t>
  </si>
  <si>
    <t>Every third basic attack deals 85 magic damage to the target and 3/4/5 additionla targets</t>
  </si>
  <si>
    <t>Thief's Gloves</t>
  </si>
  <si>
    <t>This item takes all three item slots. Each round, this champion is equipped with two random items that are removed at the end of the round. The quality of these items are based on the player level</t>
  </si>
  <si>
    <t>Wearer is also a Berserker</t>
  </si>
  <si>
    <t>At the start of each round, the wearer gains either 50% increased damage or 50 on-hit healing</t>
  </si>
  <si>
    <t>Gain +1 team size</t>
  </si>
  <si>
    <t>Wearer is also a Mage</t>
  </si>
  <si>
    <t>Regain 20 mana each time a spell is cast</t>
  </si>
  <si>
    <t>Champion 1</t>
  </si>
  <si>
    <t>Champion 2</t>
  </si>
  <si>
    <t>Champion 3</t>
  </si>
  <si>
    <t>Champion 4</t>
  </si>
  <si>
    <t>Champion 5</t>
  </si>
  <si>
    <t>Champion 6</t>
  </si>
  <si>
    <t>Champion 7</t>
  </si>
  <si>
    <t>Champion 8</t>
  </si>
  <si>
    <t>Champion 9</t>
  </si>
  <si>
    <t>Popular Base Item</t>
  </si>
  <si>
    <t>CLASS</t>
  </si>
  <si>
    <t>Team 1</t>
  </si>
  <si>
    <t>Team Count</t>
  </si>
  <si>
    <t>Popular Item</t>
  </si>
  <si>
    <t>Champions Left</t>
  </si>
  <si>
    <t>ORIGIN</t>
  </si>
  <si>
    <t>Most Flexiable Type</t>
  </si>
  <si>
    <t>1st Place</t>
  </si>
  <si>
    <t>2nd Place</t>
  </si>
  <si>
    <t>3rd Place</t>
  </si>
  <si>
    <t>4th Place</t>
  </si>
  <si>
    <t>5th Place</t>
  </si>
  <si>
    <t>6th Place</t>
  </si>
  <si>
    <t>7th Place</t>
  </si>
  <si>
    <t>8th Place</t>
  </si>
  <si>
    <t>Avarage Place</t>
  </si>
  <si>
    <t>1-Costs</t>
  </si>
  <si>
    <t>2-Costs</t>
  </si>
  <si>
    <t>3-Costs</t>
  </si>
  <si>
    <t>4-Costs</t>
  </si>
  <si>
    <t>5-Costs</t>
  </si>
  <si>
    <t>Avg Costs</t>
  </si>
  <si>
    <t>Sub Champ</t>
  </si>
  <si>
    <t>Wins</t>
  </si>
  <si>
    <t>Avg Health</t>
  </si>
  <si>
    <t>Avg Mana</t>
  </si>
  <si>
    <t>No Range 1</t>
  </si>
  <si>
    <t>No Range 2+</t>
  </si>
  <si>
    <t>Avg Armor</t>
  </si>
  <si>
    <t>Avg AD</t>
  </si>
  <si>
    <t>Avg Attack Speed</t>
  </si>
  <si>
    <t>Avg Base DPS</t>
  </si>
  <si>
    <t>Avg Maximum DPS</t>
  </si>
  <si>
    <t>Loss</t>
  </si>
  <si>
    <t>W/L Ratio</t>
  </si>
  <si>
    <t>annie</t>
  </si>
  <si>
    <t>varus</t>
  </si>
  <si>
    <t>Placement</t>
  </si>
  <si>
    <t>Champion 10</t>
  </si>
  <si>
    <t>Champion 11</t>
  </si>
  <si>
    <t>No 3 Star</t>
  </si>
  <si>
    <t>No 2 Star</t>
  </si>
  <si>
    <t>No 1 Star</t>
  </si>
  <si>
    <t>Team Size</t>
  </si>
  <si>
    <t>No 1-Cost</t>
  </si>
  <si>
    <t>No 2-Cost</t>
  </si>
  <si>
    <t>No 3-Cost</t>
  </si>
  <si>
    <t>No 4-Cost</t>
  </si>
  <si>
    <t>No 5-Cost</t>
  </si>
  <si>
    <t>Data Set</t>
  </si>
  <si>
    <t>Most Popular Champions</t>
  </si>
  <si>
    <t>Avg Team Size</t>
  </si>
  <si>
    <t>Avg 3 Star</t>
  </si>
  <si>
    <t>Avg 2 Star</t>
  </si>
  <si>
    <t>Avg 1 Star</t>
  </si>
  <si>
    <t>Avg Amount 1-Cost</t>
  </si>
  <si>
    <t>Avg Amount 2-Cost</t>
  </si>
  <si>
    <t>Avg Amount 3-Cost</t>
  </si>
  <si>
    <t>Avg Amount 4-Cost</t>
  </si>
  <si>
    <t>Avg Amount 5-Cost</t>
  </si>
  <si>
    <t>Avg Champion Cost</t>
  </si>
  <si>
    <t>Times Picked ALL</t>
  </si>
  <si>
    <t>Times Picked 1st-4th</t>
  </si>
  <si>
    <t>Times Picked 5th-8th</t>
  </si>
  <si>
    <t>8th</t>
  </si>
  <si>
    <t>ALL</t>
  </si>
  <si>
    <t>7th</t>
  </si>
  <si>
    <t>1st-4th</t>
  </si>
  <si>
    <t>6th</t>
  </si>
  <si>
    <t>5th-8th</t>
  </si>
  <si>
    <t>5th</t>
  </si>
  <si>
    <t>4th</t>
  </si>
  <si>
    <t>3rd</t>
  </si>
  <si>
    <t>2nd</t>
  </si>
  <si>
    <t>1st</t>
  </si>
</sst>
</file>

<file path=xl/styles.xml><?xml version="1.0" encoding="utf-8"?>
<styleSheet xmlns="http://schemas.openxmlformats.org/spreadsheetml/2006/main">
  <numFmts count="7">
    <numFmt numFmtId="42" formatCode="_-&quot;£&quot;* #,##0_-;\-&quot;£&quot;* #,##0_-;_-&quot;£&quot;* &quot;-&quot;_-;_-@_-"/>
    <numFmt numFmtId="43" formatCode="_-* #,##0.00_-;\-* #,##0.00_-;_-* &quot;-&quot;??_-;_-@_-"/>
    <numFmt numFmtId="41" formatCode="_-* #,##0_-;\-* #,##0_-;_-* &quot;-&quot;_-;_-@_-"/>
    <numFmt numFmtId="44" formatCode="_-&quot;£&quot;* #,##0.00_-;\-&quot;£&quot;* #,##0.00_-;_-&quot;£&quot;* &quot;-&quot;??_-;_-@_-"/>
    <numFmt numFmtId="176" formatCode="0_ "/>
    <numFmt numFmtId="177" formatCode="0.00_ "/>
    <numFmt numFmtId="178" formatCode="0.0%"/>
  </numFmts>
  <fonts count="26">
    <font>
      <sz val="11"/>
      <color theme="1"/>
      <name val="Calibri"/>
      <charset val="134"/>
      <scheme val="minor"/>
    </font>
    <font>
      <b/>
      <sz val="11"/>
      <color theme="1"/>
      <name val="Calibri"/>
      <charset val="134"/>
      <scheme val="minor"/>
    </font>
    <font>
      <sz val="11"/>
      <color rgb="FFFF0000"/>
      <name val="Calibri"/>
      <charset val="134"/>
      <scheme val="minor"/>
    </font>
    <font>
      <b/>
      <sz val="11"/>
      <name val="Calibri"/>
      <charset val="134"/>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b/>
      <sz val="15"/>
      <color theme="3"/>
      <name val="Calibri"/>
      <charset val="134"/>
      <scheme val="minor"/>
    </font>
    <font>
      <b/>
      <sz val="11"/>
      <color rgb="FFFFFFFF"/>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sz val="11"/>
      <color rgb="FF9C6500"/>
      <name val="Calibri"/>
      <charset val="0"/>
      <scheme val="minor"/>
    </font>
    <font>
      <b/>
      <sz val="11"/>
      <color rgb="FF3F3F3F"/>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sz val="9"/>
      <name val="Times New Roman"/>
      <charset val="0"/>
    </font>
    <font>
      <b/>
      <sz val="9"/>
      <name val="Times New Roman"/>
      <charset val="0"/>
    </font>
    <font>
      <sz val="11"/>
      <name val="Calibri"/>
      <charset val="0"/>
      <scheme val="minor"/>
    </font>
  </fonts>
  <fills count="35">
    <fill>
      <patternFill patternType="none"/>
    </fill>
    <fill>
      <patternFill patternType="gray125"/>
    </fill>
    <fill>
      <patternFill patternType="solid">
        <fgColor theme="4" tint="-0.25"/>
        <bgColor indexed="64"/>
      </patternFill>
    </fill>
    <fill>
      <patternFill patternType="solid">
        <fgColor theme="0" tint="-0.25"/>
        <bgColor indexed="64"/>
      </patternFill>
    </fill>
    <fill>
      <patternFill patternType="solid">
        <fgColor theme="5"/>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9" borderId="8" applyNumberFormat="0" applyAlignment="0" applyProtection="0">
      <alignment vertical="center"/>
    </xf>
    <xf numFmtId="0" fontId="6" fillId="0" borderId="7" applyNumberFormat="0" applyFill="0" applyAlignment="0" applyProtection="0">
      <alignment vertical="center"/>
    </xf>
    <xf numFmtId="0" fontId="0" fillId="6" borderId="6" applyNumberFormat="0" applyFont="0" applyAlignment="0" applyProtection="0">
      <alignment vertical="center"/>
    </xf>
    <xf numFmtId="0" fontId="11" fillId="0" borderId="0" applyNumberFormat="0" applyFill="0" applyBorder="0" applyAlignment="0" applyProtection="0">
      <alignment vertical="center"/>
    </xf>
    <xf numFmtId="0" fontId="12" fillId="12" borderId="0" applyNumberFormat="0" applyBorder="0" applyAlignment="0" applyProtection="0">
      <alignment vertical="center"/>
    </xf>
    <xf numFmtId="0" fontId="4" fillId="0" borderId="0" applyNumberFormat="0" applyFill="0" applyBorder="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7" applyNumberFormat="0" applyFill="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18" fillId="22" borderId="11" applyNumberFormat="0" applyAlignment="0" applyProtection="0">
      <alignment vertical="center"/>
    </xf>
    <xf numFmtId="0" fontId="12" fillId="24" borderId="0" applyNumberFormat="0" applyBorder="0" applyAlignment="0" applyProtection="0">
      <alignment vertical="center"/>
    </xf>
    <xf numFmtId="0" fontId="17" fillId="21" borderId="0" applyNumberFormat="0" applyBorder="0" applyAlignment="0" applyProtection="0">
      <alignment vertical="center"/>
    </xf>
    <xf numFmtId="0" fontId="15" fillId="18" borderId="9" applyNumberFormat="0" applyAlignment="0" applyProtection="0">
      <alignment vertical="center"/>
    </xf>
    <xf numFmtId="0" fontId="5" fillId="25" borderId="0" applyNumberFormat="0" applyBorder="0" applyAlignment="0" applyProtection="0">
      <alignment vertical="center"/>
    </xf>
    <xf numFmtId="0" fontId="20" fillId="18" borderId="11" applyNumberFormat="0" applyAlignment="0" applyProtection="0">
      <alignment vertical="center"/>
    </xf>
    <xf numFmtId="0" fontId="19" fillId="0" borderId="12" applyNumberFormat="0" applyFill="0" applyAlignment="0" applyProtection="0">
      <alignment vertical="center"/>
    </xf>
    <xf numFmtId="0" fontId="22" fillId="0" borderId="13" applyNumberFormat="0" applyFill="0" applyAlignment="0" applyProtection="0">
      <alignment vertical="center"/>
    </xf>
    <xf numFmtId="0" fontId="21" fillId="27" borderId="0" applyNumberFormat="0" applyBorder="0" applyAlignment="0" applyProtection="0">
      <alignment vertical="center"/>
    </xf>
    <xf numFmtId="0" fontId="14" fillId="17" borderId="0" applyNumberFormat="0" applyBorder="0" applyAlignment="0" applyProtection="0">
      <alignment vertical="center"/>
    </xf>
    <xf numFmtId="0" fontId="12" fillId="15" borderId="0" applyNumberFormat="0" applyBorder="0" applyAlignment="0" applyProtection="0">
      <alignment vertical="center"/>
    </xf>
    <xf numFmtId="0" fontId="5" fillId="29" borderId="0" applyNumberFormat="0" applyBorder="0" applyAlignment="0" applyProtection="0">
      <alignment vertical="center"/>
    </xf>
    <xf numFmtId="0" fontId="12" fillId="20" borderId="0" applyNumberFormat="0" applyBorder="0" applyAlignment="0" applyProtection="0">
      <alignment vertical="center"/>
    </xf>
    <xf numFmtId="0" fontId="12" fillId="4" borderId="0" applyNumberFormat="0" applyBorder="0" applyAlignment="0" applyProtection="0">
      <alignment vertical="center"/>
    </xf>
    <xf numFmtId="0" fontId="5" fillId="7" borderId="0" applyNumberFormat="0" applyBorder="0" applyAlignment="0" applyProtection="0">
      <alignment vertical="center"/>
    </xf>
    <xf numFmtId="0" fontId="5" fillId="28"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5" fillId="14" borderId="0" applyNumberFormat="0" applyBorder="0" applyAlignment="0" applyProtection="0">
      <alignment vertical="center"/>
    </xf>
    <xf numFmtId="0" fontId="12" fillId="23" borderId="0" applyNumberFormat="0" applyBorder="0" applyAlignment="0" applyProtection="0">
      <alignment vertical="center"/>
    </xf>
    <xf numFmtId="0" fontId="5" fillId="31" borderId="0" applyNumberFormat="0" applyBorder="0" applyAlignment="0" applyProtection="0">
      <alignment vertical="center"/>
    </xf>
    <xf numFmtId="0" fontId="5" fillId="33" borderId="0" applyNumberFormat="0" applyBorder="0" applyAlignment="0" applyProtection="0">
      <alignment vertical="center"/>
    </xf>
    <xf numFmtId="0" fontId="12" fillId="5" borderId="0" applyNumberFormat="0" applyBorder="0" applyAlignment="0" applyProtection="0">
      <alignment vertical="center"/>
    </xf>
    <xf numFmtId="0" fontId="5" fillId="30" borderId="0" applyNumberFormat="0" applyBorder="0" applyAlignment="0" applyProtection="0">
      <alignment vertical="center"/>
    </xf>
    <xf numFmtId="0" fontId="12" fillId="11" borderId="0" applyNumberFormat="0" applyBorder="0" applyAlignment="0" applyProtection="0">
      <alignment vertical="center"/>
    </xf>
    <xf numFmtId="0" fontId="12" fillId="34" borderId="0" applyNumberFormat="0" applyBorder="0" applyAlignment="0" applyProtection="0">
      <alignment vertical="center"/>
    </xf>
    <xf numFmtId="0" fontId="5" fillId="10" borderId="0" applyNumberFormat="0" applyBorder="0" applyAlignment="0" applyProtection="0">
      <alignment vertical="center"/>
    </xf>
    <xf numFmtId="0" fontId="12" fillId="32" borderId="0" applyNumberFormat="0" applyBorder="0" applyAlignment="0" applyProtection="0">
      <alignment vertical="center"/>
    </xf>
  </cellStyleXfs>
  <cellXfs count="45">
    <xf numFmtId="0" fontId="0" fillId="0" borderId="0" xfId="0">
      <alignment vertical="center"/>
    </xf>
    <xf numFmtId="0" fontId="1" fillId="2" borderId="1" xfId="0" applyFont="1" applyFill="1" applyBorder="1">
      <alignment vertical="center"/>
    </xf>
    <xf numFmtId="0" fontId="0" fillId="3" borderId="1" xfId="0" applyFill="1" applyBorder="1">
      <alignment vertical="center"/>
    </xf>
    <xf numFmtId="0" fontId="0" fillId="0" borderId="1" xfId="0" applyBorder="1">
      <alignment vertical="center"/>
    </xf>
    <xf numFmtId="0" fontId="0" fillId="0" borderId="0" xfId="0" applyFill="1" applyBorder="1">
      <alignment vertical="center"/>
    </xf>
    <xf numFmtId="0" fontId="1" fillId="4" borderId="1" xfId="0" applyFont="1" applyFill="1" applyBorder="1">
      <alignment vertical="center"/>
    </xf>
    <xf numFmtId="0" fontId="1" fillId="5" borderId="1" xfId="0" applyFont="1" applyFill="1" applyBorder="1">
      <alignment vertical="center"/>
    </xf>
    <xf numFmtId="2" fontId="0" fillId="0" borderId="1" xfId="0" applyNumberFormat="1" applyBorder="1">
      <alignment vertical="center"/>
    </xf>
    <xf numFmtId="0" fontId="1" fillId="0" borderId="0" xfId="0" applyFont="1" applyFill="1" applyBorder="1">
      <alignment vertical="center"/>
    </xf>
    <xf numFmtId="0" fontId="2" fillId="0" borderId="1" xfId="0" applyFont="1" applyBorder="1">
      <alignment vertical="center"/>
    </xf>
    <xf numFmtId="0" fontId="1" fillId="4" borderId="2" xfId="0" applyFont="1" applyFill="1" applyBorder="1">
      <alignment vertical="center"/>
    </xf>
    <xf numFmtId="0" fontId="1" fillId="0" borderId="1" xfId="0" applyFont="1" applyBorder="1">
      <alignment vertical="center"/>
    </xf>
    <xf numFmtId="0" fontId="0" fillId="0" borderId="3" xfId="0" applyBorder="1">
      <alignment vertical="center"/>
    </xf>
    <xf numFmtId="0" fontId="1" fillId="0" borderId="1" xfId="0" applyFont="1" applyFill="1" applyBorder="1">
      <alignment vertical="center"/>
    </xf>
    <xf numFmtId="0" fontId="0" fillId="0" borderId="0" xfId="0" applyBorder="1">
      <alignment vertical="center"/>
    </xf>
    <xf numFmtId="0" fontId="0" fillId="0" borderId="4" xfId="0" applyBorder="1">
      <alignment vertical="center"/>
    </xf>
    <xf numFmtId="177" fontId="0" fillId="0" borderId="1" xfId="0" applyNumberFormat="1" applyBorder="1">
      <alignment vertical="center"/>
    </xf>
    <xf numFmtId="176" fontId="0" fillId="0" borderId="1" xfId="0" applyNumberFormat="1" applyBorder="1">
      <alignment vertical="center"/>
    </xf>
    <xf numFmtId="0" fontId="0" fillId="0" borderId="1" xfId="0" applyNumberFormat="1" applyBorder="1">
      <alignment vertical="center"/>
    </xf>
    <xf numFmtId="0" fontId="0" fillId="0" borderId="1" xfId="0" applyFill="1" applyBorder="1">
      <alignment vertical="center"/>
    </xf>
    <xf numFmtId="0" fontId="0" fillId="0" borderId="0" xfId="0" applyFont="1" applyFill="1" applyBorder="1">
      <alignment vertical="center"/>
    </xf>
    <xf numFmtId="0" fontId="1" fillId="2" borderId="3" xfId="0" applyFont="1" applyFill="1" applyBorder="1">
      <alignment vertical="center"/>
    </xf>
    <xf numFmtId="0" fontId="1" fillId="5" borderId="3" xfId="0" applyFont="1" applyFill="1" applyBorder="1">
      <alignment vertical="center"/>
    </xf>
    <xf numFmtId="2" fontId="0" fillId="0" borderId="3" xfId="0" applyNumberFormat="1" applyFill="1" applyBorder="1">
      <alignment vertical="center"/>
    </xf>
    <xf numFmtId="49" fontId="0" fillId="0" borderId="0" xfId="0" applyNumberFormat="1" applyFill="1" applyBorder="1">
      <alignment vertical="center"/>
    </xf>
    <xf numFmtId="49" fontId="1" fillId="4" borderId="1" xfId="0" applyNumberFormat="1" applyFont="1" applyFill="1" applyBorder="1">
      <alignment vertical="center"/>
    </xf>
    <xf numFmtId="49" fontId="0" fillId="0" borderId="1" xfId="0" applyNumberFormat="1" applyFill="1" applyBorder="1">
      <alignment vertical="center"/>
    </xf>
    <xf numFmtId="0" fontId="3" fillId="4" borderId="1" xfId="0" applyFont="1" applyFill="1" applyBorder="1">
      <alignment vertical="center"/>
    </xf>
    <xf numFmtId="0" fontId="1" fillId="0" borderId="5" xfId="0" applyFont="1" applyFill="1" applyBorder="1">
      <alignment vertical="center"/>
    </xf>
    <xf numFmtId="0" fontId="0" fillId="0" borderId="5" xfId="0" applyFont="1" applyFill="1" applyBorder="1">
      <alignment vertical="center"/>
    </xf>
    <xf numFmtId="0" fontId="0" fillId="0" borderId="1" xfId="0" applyFont="1" applyFill="1" applyBorder="1">
      <alignment vertical="center"/>
    </xf>
    <xf numFmtId="0" fontId="0" fillId="0" borderId="1" xfId="0" applyFont="1" applyBorder="1">
      <alignment vertical="center"/>
    </xf>
    <xf numFmtId="1" fontId="0" fillId="0" borderId="0" xfId="0" applyNumberFormat="1" applyBorder="1">
      <alignment vertical="center"/>
    </xf>
    <xf numFmtId="0" fontId="1" fillId="4" borderId="1" xfId="0" applyNumberFormat="1" applyFont="1" applyFill="1" applyBorder="1">
      <alignment vertical="center"/>
    </xf>
    <xf numFmtId="1" fontId="0" fillId="0" borderId="1" xfId="0" applyNumberFormat="1" applyBorder="1">
      <alignment vertical="center"/>
    </xf>
    <xf numFmtId="0" fontId="0" fillId="0" borderId="2" xfId="0" applyBorder="1">
      <alignment vertical="center"/>
    </xf>
    <xf numFmtId="1" fontId="0" fillId="0" borderId="2" xfId="0" applyNumberFormat="1" applyBorder="1">
      <alignment vertical="center"/>
    </xf>
    <xf numFmtId="1" fontId="1" fillId="4" borderId="1" xfId="0" applyNumberFormat="1" applyFont="1" applyFill="1" applyBorder="1">
      <alignment vertical="center"/>
    </xf>
    <xf numFmtId="0" fontId="0" fillId="0" borderId="0" xfId="0" applyFill="1">
      <alignment vertical="center"/>
    </xf>
    <xf numFmtId="1" fontId="0" fillId="0" borderId="1" xfId="0" applyNumberFormat="1" applyFont="1" applyBorder="1">
      <alignment vertical="center"/>
    </xf>
    <xf numFmtId="0" fontId="1" fillId="0" borderId="0" xfId="0" applyFont="1" applyFill="1">
      <alignment vertical="center"/>
    </xf>
    <xf numFmtId="9" fontId="0" fillId="0" borderId="0" xfId="0" applyNumberFormat="1" applyBorder="1">
      <alignment vertical="center"/>
    </xf>
    <xf numFmtId="178" fontId="0" fillId="0" borderId="1" xfId="0" applyNumberFormat="1" applyBorder="1">
      <alignment vertical="center"/>
    </xf>
    <xf numFmtId="9" fontId="1" fillId="4" borderId="1" xfId="0" applyNumberFormat="1" applyFont="1" applyFill="1" applyBorder="1">
      <alignment vertical="center"/>
    </xf>
    <xf numFmtId="9" fontId="0" fillId="0" borderId="1" xfId="0" applyNumberForma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5">
    <dxf>
      <fill>
        <patternFill patternType="solid">
          <bgColor rgb="FFFF0000"/>
        </patternFill>
      </fill>
    </dxf>
    <dxf>
      <fill>
        <patternFill patternType="solid">
          <bgColor theme="7"/>
        </patternFill>
      </fill>
    </dxf>
    <dxf>
      <fill>
        <patternFill patternType="solid">
          <bgColor theme="7" tint="-0.25"/>
        </patternFill>
      </fill>
    </dxf>
    <dxf>
      <fill>
        <patternFill patternType="solid">
          <bgColor theme="6"/>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18</xdr:row>
      <xdr:rowOff>92710</xdr:rowOff>
    </xdr:from>
    <xdr:ext cx="309880" cy="1290955"/>
    <xdr:sp>
      <xdr:nvSpPr>
        <xdr:cNvPr id="2" name="Rectangle 1"/>
        <xdr:cNvSpPr/>
      </xdr:nvSpPr>
      <xdr:spPr>
        <a:xfrm>
          <a:off x="11221085" y="3521710"/>
          <a:ext cx="309880" cy="129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sp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endParaRPr lang="en-GB" altLang="en-US" sz="7200" b="1">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workbookViewId="0">
      <selection activeCell="F40" sqref="F40"/>
    </sheetView>
  </sheetViews>
  <sheetFormatPr defaultColWidth="9.14285714285714" defaultRowHeight="15"/>
  <cols>
    <col min="1" max="1" width="32" style="8" customWidth="1"/>
    <col min="2" max="2" width="11.047619047619" style="14" customWidth="1"/>
    <col min="3" max="3" width="9.14285714285714" style="14"/>
    <col min="4" max="4" width="9.37142857142857" style="14" customWidth="1"/>
    <col min="5" max="5" width="7.12380952380952" style="14" customWidth="1"/>
    <col min="6" max="7" width="9.14285714285714" style="14"/>
    <col min="8" max="10" width="22.3714285714286" style="14" customWidth="1"/>
    <col min="11" max="12" width="21.8761904761905" style="14" customWidth="1"/>
    <col min="13" max="13" width="17.3714285714286" style="41" customWidth="1"/>
    <col min="14" max="15" width="9.14285714285714" style="14"/>
  </cols>
  <sheetData>
    <row r="1" s="40" customFormat="1" spans="1:15">
      <c r="A1" s="5" t="s">
        <v>0</v>
      </c>
      <c r="B1" s="5" t="s">
        <v>1</v>
      </c>
      <c r="C1" s="5" t="s">
        <v>2</v>
      </c>
      <c r="D1" s="5" t="s">
        <v>3</v>
      </c>
      <c r="E1" s="5" t="s">
        <v>4</v>
      </c>
      <c r="F1" s="5" t="s">
        <v>5</v>
      </c>
      <c r="G1" s="8"/>
      <c r="H1" s="5" t="s">
        <v>6</v>
      </c>
      <c r="I1" s="5" t="s">
        <v>7</v>
      </c>
      <c r="J1" s="5" t="s">
        <v>8</v>
      </c>
      <c r="L1" s="5" t="s">
        <v>9</v>
      </c>
      <c r="M1" s="43" t="s">
        <v>10</v>
      </c>
      <c r="N1" s="8"/>
      <c r="O1" s="8"/>
    </row>
    <row r="2" spans="1:13">
      <c r="A2" s="13" t="s">
        <v>11</v>
      </c>
      <c r="B2" s="42">
        <v>1</v>
      </c>
      <c r="C2" s="42"/>
      <c r="D2" s="42"/>
      <c r="E2" s="42"/>
      <c r="F2" s="42"/>
      <c r="H2" s="3">
        <f>COUNTIF(Champions!$B:$B,1)</f>
        <v>13</v>
      </c>
      <c r="I2" s="3">
        <f>COUNTIF(Champions!$B:$B,2)</f>
        <v>13</v>
      </c>
      <c r="J2" s="3">
        <f>COUNTIF(Champions!$B:$B,3)</f>
        <v>13</v>
      </c>
      <c r="L2" s="3" t="s">
        <v>12</v>
      </c>
      <c r="M2" s="44">
        <v>0.15</v>
      </c>
    </row>
    <row r="3" spans="1:13">
      <c r="A3" s="13" t="s">
        <v>13</v>
      </c>
      <c r="B3" s="42">
        <v>0.7</v>
      </c>
      <c r="C3" s="42">
        <v>0.25</v>
      </c>
      <c r="D3" s="42">
        <v>0.05</v>
      </c>
      <c r="E3" s="42"/>
      <c r="F3" s="42"/>
      <c r="H3" s="5" t="s">
        <v>14</v>
      </c>
      <c r="I3" s="5" t="s">
        <v>15</v>
      </c>
      <c r="J3" s="5" t="s">
        <v>16</v>
      </c>
      <c r="L3" s="3" t="s">
        <v>17</v>
      </c>
      <c r="M3" s="44">
        <v>0.03</v>
      </c>
    </row>
    <row r="4" spans="1:10">
      <c r="A4" s="13" t="s">
        <v>18</v>
      </c>
      <c r="B4" s="42">
        <v>0.5</v>
      </c>
      <c r="C4" s="42">
        <v>0.35</v>
      </c>
      <c r="D4" s="42">
        <v>0.15</v>
      </c>
      <c r="E4" s="42"/>
      <c r="F4" s="42"/>
      <c r="H4" s="3">
        <f>COUNTIF(Champions!$B:$B,4)</f>
        <v>10</v>
      </c>
      <c r="I4" s="3">
        <f>COUNTIF(Champions!$B:$B,5)</f>
        <v>6</v>
      </c>
      <c r="J4" s="3">
        <f>SUM(H2:L2)</f>
        <v>39</v>
      </c>
    </row>
    <row r="5" spans="1:6">
      <c r="A5" s="13" t="s">
        <v>19</v>
      </c>
      <c r="B5" s="42">
        <v>0.35</v>
      </c>
      <c r="C5" s="42">
        <v>0.35</v>
      </c>
      <c r="D5" s="42">
        <v>0.25</v>
      </c>
      <c r="E5" s="42">
        <v>0.05</v>
      </c>
      <c r="F5" s="42"/>
    </row>
    <row r="6" spans="1:10">
      <c r="A6" s="13" t="s">
        <v>20</v>
      </c>
      <c r="B6" s="42">
        <v>0.25</v>
      </c>
      <c r="C6" s="42">
        <v>0.35</v>
      </c>
      <c r="D6" s="42">
        <v>0.3</v>
      </c>
      <c r="E6" s="42">
        <v>0.1</v>
      </c>
      <c r="F6" s="42"/>
      <c r="H6" s="5" t="s">
        <v>21</v>
      </c>
      <c r="I6" s="5" t="s">
        <v>22</v>
      </c>
      <c r="J6" s="5" t="s">
        <v>23</v>
      </c>
    </row>
    <row r="7" spans="1:10">
      <c r="A7" s="13" t="s">
        <v>24</v>
      </c>
      <c r="B7" s="42">
        <v>0.2</v>
      </c>
      <c r="C7" s="42">
        <v>0.3</v>
      </c>
      <c r="D7" s="42">
        <v>0.33</v>
      </c>
      <c r="E7" s="42">
        <v>0.15</v>
      </c>
      <c r="F7" s="42">
        <v>0.02</v>
      </c>
      <c r="H7" s="3">
        <v>1</v>
      </c>
      <c r="I7" s="3">
        <v>3</v>
      </c>
      <c r="J7" s="3">
        <v>9</v>
      </c>
    </row>
    <row r="8" spans="1:6">
      <c r="A8" s="13" t="s">
        <v>25</v>
      </c>
      <c r="B8" s="42">
        <v>0.15</v>
      </c>
      <c r="C8" s="42">
        <v>0.2</v>
      </c>
      <c r="D8" s="42">
        <v>0.35</v>
      </c>
      <c r="E8" s="42">
        <v>0.24</v>
      </c>
      <c r="F8" s="42">
        <v>0.06</v>
      </c>
    </row>
    <row r="9" spans="1:9">
      <c r="A9" s="13" t="s">
        <v>26</v>
      </c>
      <c r="B9" s="42">
        <v>0.1</v>
      </c>
      <c r="C9" s="42">
        <v>0.15</v>
      </c>
      <c r="D9" s="42">
        <v>0.3</v>
      </c>
      <c r="E9" s="42">
        <v>0.3</v>
      </c>
      <c r="F9" s="42">
        <v>0.15</v>
      </c>
      <c r="H9" s="5" t="s">
        <v>27</v>
      </c>
      <c r="I9" s="5" t="s">
        <v>28</v>
      </c>
    </row>
    <row r="10" spans="1:9">
      <c r="A10" s="13"/>
      <c r="B10" s="3"/>
      <c r="C10" s="3"/>
      <c r="D10" s="3"/>
      <c r="E10" s="3"/>
      <c r="F10" s="3"/>
      <c r="H10" s="3" t="s">
        <v>29</v>
      </c>
      <c r="I10" s="3" t="s">
        <v>30</v>
      </c>
    </row>
    <row r="11" spans="1:9">
      <c r="A11" s="13" t="s">
        <v>31</v>
      </c>
      <c r="B11" s="3">
        <v>29</v>
      </c>
      <c r="C11" s="3">
        <v>22</v>
      </c>
      <c r="D11" s="3">
        <v>16</v>
      </c>
      <c r="E11" s="3">
        <v>12</v>
      </c>
      <c r="F11" s="3">
        <v>10</v>
      </c>
      <c r="H11" s="3" t="s">
        <v>32</v>
      </c>
      <c r="I11" s="3" t="s">
        <v>33</v>
      </c>
    </row>
    <row r="13" spans="1:5">
      <c r="A13" s="5" t="s">
        <v>34</v>
      </c>
      <c r="B13" s="5" t="s">
        <v>35</v>
      </c>
      <c r="D13" s="5" t="s">
        <v>36</v>
      </c>
      <c r="E13" s="5" t="s">
        <v>37</v>
      </c>
    </row>
    <row r="14" spans="1:5">
      <c r="A14" s="3" t="s">
        <v>38</v>
      </c>
      <c r="B14" s="3">
        <v>0</v>
      </c>
      <c r="D14" s="3" t="s">
        <v>39</v>
      </c>
      <c r="E14" s="3">
        <v>0</v>
      </c>
    </row>
    <row r="15" spans="1:5">
      <c r="A15" s="3" t="s">
        <v>40</v>
      </c>
      <c r="B15" s="3">
        <v>2</v>
      </c>
      <c r="D15" s="3" t="s">
        <v>41</v>
      </c>
      <c r="E15" s="3">
        <v>1</v>
      </c>
    </row>
    <row r="16" spans="1:5">
      <c r="A16" s="3" t="s">
        <v>42</v>
      </c>
      <c r="B16" s="3">
        <v>6</v>
      </c>
      <c r="D16" s="3" t="s">
        <v>43</v>
      </c>
      <c r="E16" s="3">
        <v>1</v>
      </c>
    </row>
    <row r="17" spans="1:5">
      <c r="A17" s="3" t="s">
        <v>44</v>
      </c>
      <c r="B17" s="3">
        <v>10</v>
      </c>
      <c r="D17" s="3" t="s">
        <v>45</v>
      </c>
      <c r="E17" s="3">
        <v>2</v>
      </c>
    </row>
    <row r="18" spans="1:5">
      <c r="A18" s="3" t="s">
        <v>46</v>
      </c>
      <c r="B18" s="3">
        <v>20</v>
      </c>
      <c r="D18" s="3" t="s">
        <v>47</v>
      </c>
      <c r="E18" s="3">
        <v>2</v>
      </c>
    </row>
    <row r="19" spans="1:5">
      <c r="A19" s="3" t="s">
        <v>48</v>
      </c>
      <c r="B19" s="3">
        <v>32</v>
      </c>
      <c r="D19" s="3" t="s">
        <v>49</v>
      </c>
      <c r="E19" s="3">
        <v>2</v>
      </c>
    </row>
    <row r="20" spans="1:5">
      <c r="A20" s="3" t="s">
        <v>50</v>
      </c>
      <c r="B20" s="3">
        <v>50</v>
      </c>
      <c r="D20" s="3" t="s">
        <v>51</v>
      </c>
      <c r="E20" s="3">
        <v>3</v>
      </c>
    </row>
    <row r="21" spans="1:5">
      <c r="A21" s="3" t="s">
        <v>52</v>
      </c>
      <c r="B21" s="3">
        <v>66</v>
      </c>
      <c r="D21" s="3" t="s">
        <v>53</v>
      </c>
      <c r="E21" s="3">
        <v>3</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7"/>
  <sheetViews>
    <sheetView topLeftCell="J1" workbookViewId="0">
      <pane ySplit="1" topLeftCell="A2" activePane="bottomLeft" state="frozen"/>
      <selection/>
      <selection pane="bottomLeft" activeCell="W20" sqref="W20"/>
    </sheetView>
  </sheetViews>
  <sheetFormatPr defaultColWidth="9.14285714285714" defaultRowHeight="15"/>
  <cols>
    <col min="1" max="1" width="10.3714285714286" style="14" customWidth="1"/>
    <col min="2" max="2" width="5.5047619047619" style="32" customWidth="1"/>
    <col min="3" max="4" width="11.8761904761905" style="14" customWidth="1"/>
    <col min="5" max="6" width="8.88571428571429" style="14" customWidth="1"/>
    <col min="7" max="9" width="13.752380952381" style="14" customWidth="1"/>
    <col min="10" max="10" width="13.8761904761905" style="14" customWidth="1"/>
    <col min="11" max="11" width="6" style="14" customWidth="1"/>
    <col min="12" max="13" width="7" style="14" customWidth="1"/>
    <col min="14" max="16" width="15.1238095238095" style="14" customWidth="1"/>
    <col min="17" max="17" width="13.3714285714286" style="14" customWidth="1"/>
    <col min="18" max="20" width="9.37142857142857" style="14" customWidth="1"/>
    <col min="21" max="21" width="12.752380952381" style="14" customWidth="1"/>
    <col min="22" max="22" width="17" style="14" customWidth="1"/>
    <col min="23" max="23" width="17.1047619047619" style="14" customWidth="1"/>
    <col min="24" max="27" width="14.5809523809524" style="14" customWidth="1"/>
    <col min="28" max="28" width="7.12380952380952" style="32" customWidth="1"/>
    <col min="29" max="29" width="9.14285714285714" style="4"/>
  </cols>
  <sheetData>
    <row r="1" spans="1:29">
      <c r="A1" s="5" t="s">
        <v>54</v>
      </c>
      <c r="B1" s="33" t="s">
        <v>55</v>
      </c>
      <c r="C1" s="5" t="s">
        <v>56</v>
      </c>
      <c r="D1" s="5" t="s">
        <v>57</v>
      </c>
      <c r="E1" s="5" t="s">
        <v>58</v>
      </c>
      <c r="F1" s="5" t="s">
        <v>59</v>
      </c>
      <c r="G1" s="5" t="s">
        <v>60</v>
      </c>
      <c r="H1" s="5" t="s">
        <v>61</v>
      </c>
      <c r="I1" s="5" t="s">
        <v>62</v>
      </c>
      <c r="J1" s="5" t="s">
        <v>63</v>
      </c>
      <c r="K1" s="5" t="s">
        <v>64</v>
      </c>
      <c r="L1" s="5" t="s">
        <v>65</v>
      </c>
      <c r="M1" s="5" t="s">
        <v>66</v>
      </c>
      <c r="N1" s="5" t="s">
        <v>67</v>
      </c>
      <c r="O1" s="5" t="s">
        <v>68</v>
      </c>
      <c r="P1" s="5" t="s">
        <v>69</v>
      </c>
      <c r="Q1" s="5" t="s">
        <v>70</v>
      </c>
      <c r="R1" s="5" t="s">
        <v>71</v>
      </c>
      <c r="S1" s="5" t="s">
        <v>72</v>
      </c>
      <c r="T1" s="5" t="s">
        <v>73</v>
      </c>
      <c r="U1" s="5" t="s">
        <v>74</v>
      </c>
      <c r="V1" s="5" t="s">
        <v>75</v>
      </c>
      <c r="W1" s="5" t="s">
        <v>76</v>
      </c>
      <c r="X1" s="5" t="s">
        <v>77</v>
      </c>
      <c r="Y1" s="5" t="s">
        <v>78</v>
      </c>
      <c r="Z1" s="5" t="s">
        <v>79</v>
      </c>
      <c r="AA1" s="5" t="s">
        <v>80</v>
      </c>
      <c r="AB1" s="37" t="s">
        <v>81</v>
      </c>
      <c r="AC1" s="8"/>
    </row>
    <row r="2" spans="1:28">
      <c r="A2" s="3" t="s">
        <v>82</v>
      </c>
      <c r="B2" s="34">
        <v>3</v>
      </c>
      <c r="C2" s="3" t="s">
        <v>83</v>
      </c>
      <c r="D2" s="3"/>
      <c r="E2" s="3" t="s">
        <v>84</v>
      </c>
      <c r="F2" s="3"/>
      <c r="G2" s="3">
        <v>800</v>
      </c>
      <c r="H2" s="3">
        <v>1260</v>
      </c>
      <c r="I2" s="3">
        <v>2268</v>
      </c>
      <c r="J2" s="3">
        <v>0</v>
      </c>
      <c r="K2" s="3">
        <v>70</v>
      </c>
      <c r="L2" s="3">
        <v>35</v>
      </c>
      <c r="M2" s="3">
        <v>1</v>
      </c>
      <c r="N2" s="3">
        <v>65</v>
      </c>
      <c r="O2" s="3">
        <v>117</v>
      </c>
      <c r="P2" s="3">
        <v>234</v>
      </c>
      <c r="Q2" s="3">
        <v>0.7</v>
      </c>
      <c r="R2" s="3">
        <v>42</v>
      </c>
      <c r="S2" s="3">
        <v>76</v>
      </c>
      <c r="T2" s="3">
        <v>152</v>
      </c>
      <c r="U2" s="3">
        <v>20</v>
      </c>
      <c r="V2" s="3" t="s">
        <v>85</v>
      </c>
      <c r="W2" s="3" t="s">
        <v>86</v>
      </c>
      <c r="X2" s="3" t="s">
        <v>87</v>
      </c>
      <c r="Y2" s="3" t="s">
        <v>88</v>
      </c>
      <c r="Z2" s="3"/>
      <c r="AA2" s="3" t="s">
        <v>89</v>
      </c>
      <c r="AB2" s="34" t="s">
        <v>90</v>
      </c>
    </row>
    <row r="3" spans="1:28">
      <c r="A3" s="3" t="s">
        <v>91</v>
      </c>
      <c r="B3" s="34">
        <v>5</v>
      </c>
      <c r="C3" s="3" t="s">
        <v>92</v>
      </c>
      <c r="D3" s="3"/>
      <c r="E3" s="3" t="s">
        <v>93</v>
      </c>
      <c r="F3" s="3"/>
      <c r="G3" s="3">
        <v>900</v>
      </c>
      <c r="H3" s="3">
        <v>1620</v>
      </c>
      <c r="I3" s="3">
        <v>2916</v>
      </c>
      <c r="J3" s="3">
        <v>75</v>
      </c>
      <c r="K3" s="3">
        <v>150</v>
      </c>
      <c r="L3" s="3">
        <v>150</v>
      </c>
      <c r="M3" s="3">
        <v>1</v>
      </c>
      <c r="N3" s="3">
        <v>55</v>
      </c>
      <c r="O3" s="3">
        <v>99</v>
      </c>
      <c r="P3" s="3">
        <v>198</v>
      </c>
      <c r="Q3" s="3">
        <v>0.75</v>
      </c>
      <c r="R3" s="3">
        <v>41</v>
      </c>
      <c r="S3" s="3">
        <v>74</v>
      </c>
      <c r="T3" s="3">
        <v>149</v>
      </c>
      <c r="U3" s="3">
        <v>20</v>
      </c>
      <c r="V3" s="3" t="s">
        <v>94</v>
      </c>
      <c r="W3" s="3" t="s">
        <v>95</v>
      </c>
      <c r="X3" s="3" t="s">
        <v>87</v>
      </c>
      <c r="Y3" s="3" t="s">
        <v>96</v>
      </c>
      <c r="Z3" s="3"/>
      <c r="AA3" s="3" t="s">
        <v>97</v>
      </c>
      <c r="AB3" s="34" t="s">
        <v>98</v>
      </c>
    </row>
    <row r="4" spans="1:28">
      <c r="A4" s="3" t="s">
        <v>99</v>
      </c>
      <c r="B4" s="34">
        <v>4</v>
      </c>
      <c r="C4" s="3" t="s">
        <v>100</v>
      </c>
      <c r="D4" s="3"/>
      <c r="E4" s="3" t="s">
        <v>93</v>
      </c>
      <c r="F4" s="3"/>
      <c r="G4" s="3">
        <v>700</v>
      </c>
      <c r="H4" s="3">
        <v>1260</v>
      </c>
      <c r="I4" s="3">
        <v>2268</v>
      </c>
      <c r="J4" s="3">
        <v>0</v>
      </c>
      <c r="K4" s="3">
        <v>75</v>
      </c>
      <c r="L4" s="3">
        <v>20</v>
      </c>
      <c r="M4" s="3">
        <v>3</v>
      </c>
      <c r="N4" s="3">
        <v>45</v>
      </c>
      <c r="O4" s="3">
        <v>81</v>
      </c>
      <c r="P4" s="3">
        <v>162</v>
      </c>
      <c r="Q4" s="3">
        <v>0.7</v>
      </c>
      <c r="R4" s="3">
        <v>31</v>
      </c>
      <c r="S4" s="3">
        <v>57</v>
      </c>
      <c r="T4" s="3">
        <v>113</v>
      </c>
      <c r="U4" s="3">
        <v>20</v>
      </c>
      <c r="V4" s="3" t="s">
        <v>101</v>
      </c>
      <c r="W4" s="3" t="s">
        <v>102</v>
      </c>
      <c r="X4" s="3" t="s">
        <v>96</v>
      </c>
      <c r="Y4" s="3" t="s">
        <v>103</v>
      </c>
      <c r="Z4" s="3" t="s">
        <v>103</v>
      </c>
      <c r="AA4" s="3" t="s">
        <v>104</v>
      </c>
      <c r="AB4" s="34" t="s">
        <v>105</v>
      </c>
    </row>
    <row r="5" spans="1:28">
      <c r="A5" s="3" t="s">
        <v>106</v>
      </c>
      <c r="B5" s="34">
        <v>4</v>
      </c>
      <c r="C5" s="3" t="s">
        <v>107</v>
      </c>
      <c r="D5" s="3"/>
      <c r="E5" s="3" t="s">
        <v>108</v>
      </c>
      <c r="F5" s="3"/>
      <c r="G5" s="3">
        <v>550</v>
      </c>
      <c r="H5" s="3">
        <v>990</v>
      </c>
      <c r="I5" s="3">
        <v>1782</v>
      </c>
      <c r="J5" s="3">
        <v>0</v>
      </c>
      <c r="K5" s="3">
        <v>35</v>
      </c>
      <c r="L5" s="3">
        <v>20</v>
      </c>
      <c r="M5" s="3">
        <v>4</v>
      </c>
      <c r="N5" s="3">
        <v>60</v>
      </c>
      <c r="O5" s="3">
        <v>108</v>
      </c>
      <c r="P5" s="3">
        <v>216</v>
      </c>
      <c r="Q5" s="3">
        <v>0.8</v>
      </c>
      <c r="R5" s="3">
        <v>48</v>
      </c>
      <c r="S5" s="3">
        <v>86</v>
      </c>
      <c r="T5" s="3">
        <v>173</v>
      </c>
      <c r="U5" s="3">
        <v>20</v>
      </c>
      <c r="V5" s="3" t="s">
        <v>109</v>
      </c>
      <c r="W5" s="3" t="s">
        <v>110</v>
      </c>
      <c r="X5" s="3" t="s">
        <v>111</v>
      </c>
      <c r="Y5" s="3" t="s">
        <v>112</v>
      </c>
      <c r="Z5" s="3" t="s">
        <v>113</v>
      </c>
      <c r="AA5" s="3" t="s">
        <v>104</v>
      </c>
      <c r="AB5" s="34" t="s">
        <v>98</v>
      </c>
    </row>
    <row r="6" spans="1:28">
      <c r="A6" s="3" t="s">
        <v>114</v>
      </c>
      <c r="B6" s="34">
        <v>3</v>
      </c>
      <c r="C6" s="3" t="s">
        <v>100</v>
      </c>
      <c r="D6" s="3"/>
      <c r="E6" s="3" t="s">
        <v>115</v>
      </c>
      <c r="F6" s="3"/>
      <c r="G6" s="3">
        <v>600</v>
      </c>
      <c r="H6" s="3">
        <v>1080</v>
      </c>
      <c r="I6" s="3">
        <v>1944</v>
      </c>
      <c r="J6" s="3">
        <v>50</v>
      </c>
      <c r="K6" s="3">
        <v>100</v>
      </c>
      <c r="L6" s="3">
        <v>20</v>
      </c>
      <c r="M6" s="3">
        <v>3</v>
      </c>
      <c r="N6" s="3">
        <v>55</v>
      </c>
      <c r="O6" s="3">
        <v>99</v>
      </c>
      <c r="P6" s="3">
        <v>198</v>
      </c>
      <c r="Q6" s="3">
        <v>0.8</v>
      </c>
      <c r="R6" s="3">
        <v>44</v>
      </c>
      <c r="S6" s="3">
        <v>79</v>
      </c>
      <c r="T6" s="3">
        <v>158</v>
      </c>
      <c r="U6" s="3">
        <v>20</v>
      </c>
      <c r="V6" s="3" t="s">
        <v>116</v>
      </c>
      <c r="W6" s="3" t="s">
        <v>117</v>
      </c>
      <c r="X6" s="3" t="s">
        <v>112</v>
      </c>
      <c r="Y6" s="3" t="s">
        <v>118</v>
      </c>
      <c r="Z6" s="3" t="s">
        <v>118</v>
      </c>
      <c r="AA6" s="3" t="s">
        <v>119</v>
      </c>
      <c r="AB6" s="34" t="s">
        <v>120</v>
      </c>
    </row>
    <row r="7" spans="1:28">
      <c r="A7" s="3" t="s">
        <v>121</v>
      </c>
      <c r="B7" s="34">
        <v>4</v>
      </c>
      <c r="C7" s="3" t="s">
        <v>122</v>
      </c>
      <c r="D7" s="3"/>
      <c r="E7" s="3" t="s">
        <v>93</v>
      </c>
      <c r="F7" s="3"/>
      <c r="G7" s="3">
        <v>700</v>
      </c>
      <c r="H7" s="3">
        <v>1260</v>
      </c>
      <c r="I7" s="3">
        <v>2268</v>
      </c>
      <c r="J7" s="3">
        <v>0</v>
      </c>
      <c r="K7" s="3">
        <v>80</v>
      </c>
      <c r="L7" s="3">
        <v>25</v>
      </c>
      <c r="M7" s="3">
        <v>3</v>
      </c>
      <c r="N7" s="3">
        <v>55</v>
      </c>
      <c r="O7" s="3">
        <v>99</v>
      </c>
      <c r="P7" s="3">
        <v>198</v>
      </c>
      <c r="Q7" s="3">
        <v>0.7</v>
      </c>
      <c r="R7" s="3">
        <v>39</v>
      </c>
      <c r="S7" s="3">
        <v>69</v>
      </c>
      <c r="T7" s="3">
        <v>139</v>
      </c>
      <c r="U7" s="3">
        <v>20</v>
      </c>
      <c r="V7" s="3" t="s">
        <v>123</v>
      </c>
      <c r="W7" s="3" t="s">
        <v>124</v>
      </c>
      <c r="X7" s="3" t="s">
        <v>88</v>
      </c>
      <c r="Y7" s="3" t="s">
        <v>103</v>
      </c>
      <c r="Z7" s="3" t="s">
        <v>103</v>
      </c>
      <c r="AA7" s="3" t="s">
        <v>125</v>
      </c>
      <c r="AB7" s="34" t="s">
        <v>105</v>
      </c>
    </row>
    <row r="8" spans="1:28">
      <c r="A8" s="3" t="s">
        <v>126</v>
      </c>
      <c r="B8" s="34">
        <v>2</v>
      </c>
      <c r="C8" s="3" t="s">
        <v>92</v>
      </c>
      <c r="D8" s="3"/>
      <c r="E8" s="3" t="s">
        <v>127</v>
      </c>
      <c r="F8" s="3"/>
      <c r="G8" s="3">
        <v>750</v>
      </c>
      <c r="H8" s="3">
        <v>1350</v>
      </c>
      <c r="I8" s="3">
        <v>2430</v>
      </c>
      <c r="J8" s="3">
        <v>0</v>
      </c>
      <c r="K8" s="3">
        <v>65</v>
      </c>
      <c r="L8" s="3">
        <v>60</v>
      </c>
      <c r="M8" s="3">
        <v>1</v>
      </c>
      <c r="N8" s="3">
        <v>40</v>
      </c>
      <c r="O8" s="3">
        <v>72</v>
      </c>
      <c r="P8" s="3">
        <v>144</v>
      </c>
      <c r="Q8" s="3">
        <v>0.6</v>
      </c>
      <c r="R8" s="3">
        <v>24</v>
      </c>
      <c r="S8" s="3">
        <v>43</v>
      </c>
      <c r="T8" s="3">
        <v>86</v>
      </c>
      <c r="U8" s="3">
        <v>20</v>
      </c>
      <c r="V8" s="3" t="s">
        <v>128</v>
      </c>
      <c r="W8" s="3" t="s">
        <v>129</v>
      </c>
      <c r="X8" s="3" t="s">
        <v>87</v>
      </c>
      <c r="Y8" s="3" t="s">
        <v>130</v>
      </c>
      <c r="Z8" s="3" t="s">
        <v>131</v>
      </c>
      <c r="AA8" s="3" t="s">
        <v>132</v>
      </c>
      <c r="AB8" s="34" t="s">
        <v>90</v>
      </c>
    </row>
    <row r="9" spans="1:28">
      <c r="A9" s="3" t="s">
        <v>133</v>
      </c>
      <c r="B9" s="34">
        <v>1</v>
      </c>
      <c r="C9" s="3" t="s">
        <v>134</v>
      </c>
      <c r="D9" s="3"/>
      <c r="E9" s="3" t="s">
        <v>93</v>
      </c>
      <c r="F9" s="3"/>
      <c r="G9" s="3">
        <v>550</v>
      </c>
      <c r="H9" s="3">
        <v>990</v>
      </c>
      <c r="I9" s="3">
        <v>1782</v>
      </c>
      <c r="J9" s="3">
        <v>0</v>
      </c>
      <c r="K9" s="3">
        <v>100</v>
      </c>
      <c r="L9" s="3">
        <v>20</v>
      </c>
      <c r="M9" s="3">
        <v>1</v>
      </c>
      <c r="N9" s="3">
        <v>50</v>
      </c>
      <c r="O9" s="3">
        <v>90</v>
      </c>
      <c r="P9" s="3">
        <v>180</v>
      </c>
      <c r="Q9" s="3">
        <v>0.7</v>
      </c>
      <c r="R9" s="3">
        <v>35</v>
      </c>
      <c r="S9" s="3">
        <v>63</v>
      </c>
      <c r="T9" s="3">
        <v>126</v>
      </c>
      <c r="U9" s="3">
        <v>20</v>
      </c>
      <c r="V9" s="3" t="s">
        <v>135</v>
      </c>
      <c r="W9" s="3" t="s">
        <v>136</v>
      </c>
      <c r="X9" s="3" t="s">
        <v>137</v>
      </c>
      <c r="Y9" s="3" t="s">
        <v>137</v>
      </c>
      <c r="Z9" s="3" t="s">
        <v>138</v>
      </c>
      <c r="AA9" s="3" t="s">
        <v>119</v>
      </c>
      <c r="AB9" s="34" t="s">
        <v>90</v>
      </c>
    </row>
    <row r="10" spans="1:28">
      <c r="A10" s="3" t="s">
        <v>139</v>
      </c>
      <c r="B10" s="34">
        <v>3</v>
      </c>
      <c r="C10" s="3" t="s">
        <v>140</v>
      </c>
      <c r="D10" s="3"/>
      <c r="E10" s="3" t="s">
        <v>141</v>
      </c>
      <c r="F10" s="3"/>
      <c r="G10" s="3">
        <v>800</v>
      </c>
      <c r="H10" s="3">
        <v>1350</v>
      </c>
      <c r="I10" s="3">
        <v>2430</v>
      </c>
      <c r="J10" s="3">
        <v>75</v>
      </c>
      <c r="K10" s="3">
        <v>125</v>
      </c>
      <c r="L10" s="3">
        <v>35</v>
      </c>
      <c r="M10" s="3">
        <v>1</v>
      </c>
      <c r="N10" s="3">
        <v>60</v>
      </c>
      <c r="O10" s="3">
        <v>108</v>
      </c>
      <c r="P10" s="3">
        <v>216</v>
      </c>
      <c r="Q10" s="3">
        <v>0.6</v>
      </c>
      <c r="R10" s="3">
        <v>36</v>
      </c>
      <c r="S10" s="3">
        <v>65</v>
      </c>
      <c r="T10" s="3">
        <v>130</v>
      </c>
      <c r="U10" s="3">
        <v>20</v>
      </c>
      <c r="V10" s="3" t="s">
        <v>142</v>
      </c>
      <c r="W10" s="3" t="s">
        <v>143</v>
      </c>
      <c r="X10" s="3" t="s">
        <v>96</v>
      </c>
      <c r="Y10" s="3" t="s">
        <v>131</v>
      </c>
      <c r="Z10" s="3" t="s">
        <v>131</v>
      </c>
      <c r="AA10" s="3" t="s">
        <v>132</v>
      </c>
      <c r="AB10" s="34" t="s">
        <v>144</v>
      </c>
    </row>
    <row r="11" spans="1:29">
      <c r="A11" s="3" t="s">
        <v>145</v>
      </c>
      <c r="B11" s="34">
        <v>3</v>
      </c>
      <c r="C11" s="3" t="s">
        <v>107</v>
      </c>
      <c r="D11" s="3"/>
      <c r="E11" s="3" t="s">
        <v>127</v>
      </c>
      <c r="F11" s="3"/>
      <c r="G11" s="3">
        <v>650</v>
      </c>
      <c r="H11" s="3">
        <v>1080</v>
      </c>
      <c r="I11" s="3">
        <v>1944</v>
      </c>
      <c r="J11" s="3">
        <v>0</v>
      </c>
      <c r="K11" s="3">
        <v>30</v>
      </c>
      <c r="L11" s="3">
        <v>20</v>
      </c>
      <c r="M11" s="3">
        <v>3</v>
      </c>
      <c r="N11" s="3">
        <v>65</v>
      </c>
      <c r="O11" s="3">
        <v>117</v>
      </c>
      <c r="P11" s="3">
        <v>234</v>
      </c>
      <c r="Q11" s="3">
        <v>0.7</v>
      </c>
      <c r="R11" s="3">
        <v>46</v>
      </c>
      <c r="S11" s="3">
        <v>82</v>
      </c>
      <c r="T11" s="3">
        <v>164</v>
      </c>
      <c r="U11" s="3">
        <v>20</v>
      </c>
      <c r="V11" s="3" t="s">
        <v>146</v>
      </c>
      <c r="W11" s="3" t="s">
        <v>147</v>
      </c>
      <c r="X11" s="3" t="s">
        <v>148</v>
      </c>
      <c r="Y11" s="3" t="s">
        <v>103</v>
      </c>
      <c r="Z11" s="3"/>
      <c r="AA11" s="3" t="s">
        <v>104</v>
      </c>
      <c r="AB11" s="34" t="s">
        <v>144</v>
      </c>
      <c r="AC11" s="14"/>
    </row>
    <row r="12" spans="1:28">
      <c r="A12" s="3" t="s">
        <v>149</v>
      </c>
      <c r="B12" s="34">
        <v>1</v>
      </c>
      <c r="C12" s="3" t="s">
        <v>150</v>
      </c>
      <c r="D12" s="3"/>
      <c r="E12" s="3" t="s">
        <v>151</v>
      </c>
      <c r="F12" s="3"/>
      <c r="G12" s="3">
        <v>600</v>
      </c>
      <c r="H12" s="3">
        <v>1080</v>
      </c>
      <c r="I12" s="3">
        <v>1944</v>
      </c>
      <c r="J12" s="3">
        <v>50</v>
      </c>
      <c r="K12" s="3">
        <v>100</v>
      </c>
      <c r="L12" s="3">
        <v>25</v>
      </c>
      <c r="M12" s="3">
        <v>2</v>
      </c>
      <c r="N12" s="3">
        <v>50</v>
      </c>
      <c r="O12" s="3">
        <v>90</v>
      </c>
      <c r="P12" s="3">
        <v>180</v>
      </c>
      <c r="Q12" s="3">
        <v>0.6</v>
      </c>
      <c r="R12" s="3">
        <v>30</v>
      </c>
      <c r="S12" s="3">
        <v>54</v>
      </c>
      <c r="T12" s="3">
        <v>108</v>
      </c>
      <c r="U12" s="3">
        <v>20</v>
      </c>
      <c r="V12" s="3" t="s">
        <v>152</v>
      </c>
      <c r="W12" s="3" t="s">
        <v>153</v>
      </c>
      <c r="X12" s="3" t="s">
        <v>112</v>
      </c>
      <c r="Y12" s="3" t="s">
        <v>118</v>
      </c>
      <c r="Z12" s="3" t="s">
        <v>118</v>
      </c>
      <c r="AA12" s="3" t="s">
        <v>97</v>
      </c>
      <c r="AB12" s="34" t="s">
        <v>120</v>
      </c>
    </row>
    <row r="13" spans="1:28">
      <c r="A13" s="3" t="s">
        <v>154</v>
      </c>
      <c r="B13" s="34">
        <v>4</v>
      </c>
      <c r="C13" s="3" t="s">
        <v>155</v>
      </c>
      <c r="D13" s="3"/>
      <c r="E13" s="3" t="s">
        <v>156</v>
      </c>
      <c r="F13" s="3"/>
      <c r="G13" s="3">
        <v>600</v>
      </c>
      <c r="H13" s="3">
        <v>1080</v>
      </c>
      <c r="I13" s="3">
        <v>1944</v>
      </c>
      <c r="J13" s="3">
        <v>50</v>
      </c>
      <c r="K13" s="3">
        <v>125</v>
      </c>
      <c r="L13" s="3">
        <v>20</v>
      </c>
      <c r="M13" s="3">
        <v>3</v>
      </c>
      <c r="N13" s="3">
        <v>45</v>
      </c>
      <c r="O13" s="3">
        <v>81</v>
      </c>
      <c r="P13" s="3">
        <v>162</v>
      </c>
      <c r="Q13" s="3">
        <v>0.7</v>
      </c>
      <c r="R13" s="3">
        <v>31</v>
      </c>
      <c r="S13" s="3">
        <v>57</v>
      </c>
      <c r="T13" s="3">
        <v>113</v>
      </c>
      <c r="U13" s="3">
        <v>20</v>
      </c>
      <c r="V13" s="3" t="s">
        <v>157</v>
      </c>
      <c r="W13" s="3" t="s">
        <v>158</v>
      </c>
      <c r="X13" s="3" t="s">
        <v>87</v>
      </c>
      <c r="Y13" s="3" t="s">
        <v>159</v>
      </c>
      <c r="Z13" s="3"/>
      <c r="AA13" s="3" t="s">
        <v>97</v>
      </c>
      <c r="AB13" s="34" t="s">
        <v>105</v>
      </c>
    </row>
    <row r="14" spans="1:28">
      <c r="A14" s="3" t="s">
        <v>160</v>
      </c>
      <c r="B14" s="34">
        <v>2</v>
      </c>
      <c r="C14" s="3" t="s">
        <v>140</v>
      </c>
      <c r="D14" s="3"/>
      <c r="E14" s="3" t="s">
        <v>84</v>
      </c>
      <c r="F14" s="3"/>
      <c r="G14" s="3">
        <v>700</v>
      </c>
      <c r="H14" s="3">
        <v>1170</v>
      </c>
      <c r="I14" s="3">
        <v>2106</v>
      </c>
      <c r="J14" s="3">
        <v>50</v>
      </c>
      <c r="K14" s="3">
        <v>125</v>
      </c>
      <c r="L14" s="3">
        <v>30</v>
      </c>
      <c r="M14" s="3">
        <v>1</v>
      </c>
      <c r="N14" s="3">
        <v>55</v>
      </c>
      <c r="O14" s="3">
        <v>90</v>
      </c>
      <c r="P14" s="3">
        <v>180</v>
      </c>
      <c r="Q14" s="3">
        <v>0.8</v>
      </c>
      <c r="R14" s="3">
        <v>40</v>
      </c>
      <c r="S14" s="3">
        <v>72</v>
      </c>
      <c r="T14" s="3">
        <v>144</v>
      </c>
      <c r="U14" s="3">
        <v>20</v>
      </c>
      <c r="V14" s="3" t="s">
        <v>161</v>
      </c>
      <c r="W14" s="3" t="s">
        <v>162</v>
      </c>
      <c r="X14" s="3" t="s">
        <v>87</v>
      </c>
      <c r="Y14" s="3" t="s">
        <v>163</v>
      </c>
      <c r="Z14" s="3"/>
      <c r="AA14" s="3" t="s">
        <v>89</v>
      </c>
      <c r="AB14" s="34" t="s">
        <v>90</v>
      </c>
    </row>
    <row r="15" spans="1:28">
      <c r="A15" s="3" t="s">
        <v>164</v>
      </c>
      <c r="B15" s="34">
        <v>3</v>
      </c>
      <c r="C15" s="3" t="s">
        <v>155</v>
      </c>
      <c r="D15" s="3"/>
      <c r="E15" s="3" t="s">
        <v>165</v>
      </c>
      <c r="F15" s="3"/>
      <c r="G15" s="3">
        <v>600</v>
      </c>
      <c r="H15" s="3">
        <v>1080</v>
      </c>
      <c r="I15" s="3">
        <v>1944</v>
      </c>
      <c r="J15" s="3">
        <v>75</v>
      </c>
      <c r="K15" s="3">
        <v>100</v>
      </c>
      <c r="L15" s="3">
        <v>20</v>
      </c>
      <c r="M15" s="3">
        <v>3</v>
      </c>
      <c r="N15" s="3">
        <v>50</v>
      </c>
      <c r="O15" s="3">
        <v>90</v>
      </c>
      <c r="P15" s="3">
        <v>180</v>
      </c>
      <c r="Q15" s="3">
        <v>0.7</v>
      </c>
      <c r="R15" s="3">
        <v>35</v>
      </c>
      <c r="S15" s="3">
        <v>63</v>
      </c>
      <c r="T15" s="3">
        <v>126</v>
      </c>
      <c r="U15" s="3">
        <v>20</v>
      </c>
      <c r="V15" s="3" t="s">
        <v>166</v>
      </c>
      <c r="W15" s="3" t="s">
        <v>167</v>
      </c>
      <c r="X15" s="3" t="s">
        <v>87</v>
      </c>
      <c r="Y15" s="3" t="s">
        <v>168</v>
      </c>
      <c r="Z15" s="3" t="s">
        <v>118</v>
      </c>
      <c r="AA15" s="3" t="s">
        <v>97</v>
      </c>
      <c r="AB15" s="34" t="s">
        <v>144</v>
      </c>
    </row>
    <row r="16" spans="1:28">
      <c r="A16" s="3" t="s">
        <v>169</v>
      </c>
      <c r="B16" s="34">
        <v>4</v>
      </c>
      <c r="C16" s="3" t="s">
        <v>134</v>
      </c>
      <c r="D16" s="3"/>
      <c r="E16" s="3" t="s">
        <v>115</v>
      </c>
      <c r="F16" s="3"/>
      <c r="G16" s="3">
        <v>750</v>
      </c>
      <c r="H16" s="3">
        <v>1350</v>
      </c>
      <c r="I16" s="3">
        <v>2430</v>
      </c>
      <c r="J16" s="3">
        <v>0</v>
      </c>
      <c r="K16" s="3">
        <v>40</v>
      </c>
      <c r="L16" s="3">
        <v>25</v>
      </c>
      <c r="M16" s="3">
        <v>1</v>
      </c>
      <c r="N16" s="3">
        <v>75</v>
      </c>
      <c r="O16" s="3">
        <v>135</v>
      </c>
      <c r="P16" s="3">
        <v>270</v>
      </c>
      <c r="Q16" s="3">
        <v>0.8</v>
      </c>
      <c r="R16" s="3">
        <v>60</v>
      </c>
      <c r="S16" s="3">
        <v>108</v>
      </c>
      <c r="T16" s="3">
        <v>216</v>
      </c>
      <c r="U16" s="3">
        <v>20</v>
      </c>
      <c r="V16" s="3" t="s">
        <v>170</v>
      </c>
      <c r="W16" s="3" t="s">
        <v>171</v>
      </c>
      <c r="X16" s="3" t="s">
        <v>172</v>
      </c>
      <c r="Y16" s="3" t="s">
        <v>137</v>
      </c>
      <c r="Z16" s="3" t="s">
        <v>103</v>
      </c>
      <c r="AA16" s="3" t="s">
        <v>173</v>
      </c>
      <c r="AB16" s="34" t="s">
        <v>105</v>
      </c>
    </row>
    <row r="17" spans="1:28">
      <c r="A17" s="3" t="s">
        <v>174</v>
      </c>
      <c r="B17" s="34">
        <v>3</v>
      </c>
      <c r="C17" s="3" t="s">
        <v>107</v>
      </c>
      <c r="D17" s="3"/>
      <c r="E17" s="3" t="s">
        <v>93</v>
      </c>
      <c r="F17" s="3" t="s">
        <v>175</v>
      </c>
      <c r="G17" s="3">
        <v>650</v>
      </c>
      <c r="H17" s="3">
        <v>1170</v>
      </c>
      <c r="I17" s="3">
        <v>2106</v>
      </c>
      <c r="J17" s="3">
        <v>0</v>
      </c>
      <c r="K17" s="3">
        <v>35</v>
      </c>
      <c r="L17" s="3">
        <v>20</v>
      </c>
      <c r="M17" s="3">
        <v>3</v>
      </c>
      <c r="N17" s="3">
        <v>55</v>
      </c>
      <c r="O17" s="3">
        <v>99</v>
      </c>
      <c r="P17" s="3">
        <v>198</v>
      </c>
      <c r="Q17" s="3">
        <v>0.75</v>
      </c>
      <c r="R17" s="3">
        <v>41</v>
      </c>
      <c r="S17" s="3">
        <v>74</v>
      </c>
      <c r="T17" s="3">
        <v>149</v>
      </c>
      <c r="U17" s="3">
        <v>20</v>
      </c>
      <c r="V17" s="3" t="s">
        <v>176</v>
      </c>
      <c r="W17" s="3" t="s">
        <v>177</v>
      </c>
      <c r="X17" s="3" t="s">
        <v>88</v>
      </c>
      <c r="Y17" s="3" t="s">
        <v>103</v>
      </c>
      <c r="AA17" s="14" t="s">
        <v>104</v>
      </c>
      <c r="AB17" s="34" t="s">
        <v>105</v>
      </c>
    </row>
    <row r="18" spans="1:28">
      <c r="A18" s="3" t="s">
        <v>178</v>
      </c>
      <c r="B18" s="34">
        <v>1</v>
      </c>
      <c r="C18" s="3" t="s">
        <v>179</v>
      </c>
      <c r="D18" s="3"/>
      <c r="E18" s="3" t="s">
        <v>141</v>
      </c>
      <c r="F18" s="3"/>
      <c r="G18" s="3">
        <v>500</v>
      </c>
      <c r="H18" s="3">
        <v>900</v>
      </c>
      <c r="I18" s="3">
        <v>1620</v>
      </c>
      <c r="J18" s="3">
        <v>0</v>
      </c>
      <c r="K18" s="3">
        <v>40</v>
      </c>
      <c r="L18" s="3">
        <v>20</v>
      </c>
      <c r="M18" s="3">
        <v>3</v>
      </c>
      <c r="N18" s="3">
        <v>25</v>
      </c>
      <c r="O18" s="3">
        <v>45</v>
      </c>
      <c r="P18" s="3">
        <v>90</v>
      </c>
      <c r="Q18" s="3">
        <v>0.7</v>
      </c>
      <c r="R18" s="3">
        <v>18</v>
      </c>
      <c r="S18" s="3">
        <v>32</v>
      </c>
      <c r="T18" s="3">
        <v>63</v>
      </c>
      <c r="U18" s="3">
        <v>20</v>
      </c>
      <c r="V18" s="3" t="s">
        <v>180</v>
      </c>
      <c r="W18" s="3" t="s">
        <v>181</v>
      </c>
      <c r="X18" s="3" t="s">
        <v>148</v>
      </c>
      <c r="Y18" s="3" t="s">
        <v>113</v>
      </c>
      <c r="Z18" s="3"/>
      <c r="AA18" s="3" t="s">
        <v>104</v>
      </c>
      <c r="AB18" s="34" t="s">
        <v>120</v>
      </c>
    </row>
    <row r="19" spans="1:28">
      <c r="A19" s="3" t="s">
        <v>182</v>
      </c>
      <c r="B19" s="34">
        <v>2</v>
      </c>
      <c r="C19" s="3" t="s">
        <v>134</v>
      </c>
      <c r="D19" s="3" t="s">
        <v>122</v>
      </c>
      <c r="E19" s="3" t="s">
        <v>151</v>
      </c>
      <c r="F19" s="3"/>
      <c r="G19" s="3">
        <v>550</v>
      </c>
      <c r="H19" s="3">
        <v>990</v>
      </c>
      <c r="I19" s="3">
        <v>1782</v>
      </c>
      <c r="J19" s="3">
        <v>50</v>
      </c>
      <c r="K19" s="3">
        <v>80</v>
      </c>
      <c r="L19" s="3">
        <v>20</v>
      </c>
      <c r="M19" s="3">
        <v>2</v>
      </c>
      <c r="N19" s="3">
        <v>55</v>
      </c>
      <c r="O19" s="3">
        <v>99</v>
      </c>
      <c r="P19" s="3">
        <v>198</v>
      </c>
      <c r="Q19" s="3">
        <v>0.7</v>
      </c>
      <c r="R19" s="3">
        <v>39</v>
      </c>
      <c r="S19" s="3">
        <v>69</v>
      </c>
      <c r="T19" s="3">
        <v>139</v>
      </c>
      <c r="U19" s="3">
        <v>20</v>
      </c>
      <c r="V19" s="3" t="s">
        <v>183</v>
      </c>
      <c r="W19" s="3" t="s">
        <v>184</v>
      </c>
      <c r="X19" s="3" t="s">
        <v>138</v>
      </c>
      <c r="Y19" s="3" t="s">
        <v>88</v>
      </c>
      <c r="Z19" s="3" t="s">
        <v>103</v>
      </c>
      <c r="AA19" s="3" t="s">
        <v>173</v>
      </c>
      <c r="AB19" s="34" t="s">
        <v>120</v>
      </c>
    </row>
    <row r="20" spans="1:28">
      <c r="A20" s="3" t="s">
        <v>185</v>
      </c>
      <c r="B20" s="34">
        <v>1</v>
      </c>
      <c r="C20" s="3" t="s">
        <v>92</v>
      </c>
      <c r="D20" s="3"/>
      <c r="E20" s="3" t="s">
        <v>165</v>
      </c>
      <c r="F20" s="3"/>
      <c r="G20" s="3">
        <v>650</v>
      </c>
      <c r="H20" s="3">
        <v>1170</v>
      </c>
      <c r="I20" s="3">
        <v>2106</v>
      </c>
      <c r="J20" s="3">
        <v>50</v>
      </c>
      <c r="K20" s="3">
        <v>100</v>
      </c>
      <c r="L20" s="3">
        <v>40</v>
      </c>
      <c r="M20" s="3">
        <v>1</v>
      </c>
      <c r="N20" s="3">
        <v>50</v>
      </c>
      <c r="O20" s="3">
        <v>90</v>
      </c>
      <c r="P20" s="3">
        <v>180</v>
      </c>
      <c r="Q20" s="3">
        <v>0.55</v>
      </c>
      <c r="R20" s="3">
        <v>28</v>
      </c>
      <c r="S20" s="3">
        <v>50</v>
      </c>
      <c r="T20" s="3">
        <v>99</v>
      </c>
      <c r="U20" s="3">
        <v>20</v>
      </c>
      <c r="V20" s="3" t="s">
        <v>186</v>
      </c>
      <c r="W20" s="3" t="s">
        <v>187</v>
      </c>
      <c r="X20" s="3" t="s">
        <v>130</v>
      </c>
      <c r="Y20" s="3" t="s">
        <v>87</v>
      </c>
      <c r="Z20" s="3" t="s">
        <v>131</v>
      </c>
      <c r="AA20" s="3" t="s">
        <v>132</v>
      </c>
      <c r="AB20" s="34" t="s">
        <v>120</v>
      </c>
    </row>
    <row r="21" spans="1:28">
      <c r="A21" s="3" t="s">
        <v>188</v>
      </c>
      <c r="B21" s="34">
        <v>4</v>
      </c>
      <c r="C21" s="3" t="s">
        <v>189</v>
      </c>
      <c r="D21" s="3"/>
      <c r="E21" s="3" t="s">
        <v>84</v>
      </c>
      <c r="F21" s="3"/>
      <c r="G21" s="3">
        <v>550</v>
      </c>
      <c r="H21" s="3">
        <v>990</v>
      </c>
      <c r="I21" s="3">
        <v>1782</v>
      </c>
      <c r="J21" s="3">
        <v>0</v>
      </c>
      <c r="K21" s="3">
        <v>50</v>
      </c>
      <c r="L21" s="3">
        <v>25</v>
      </c>
      <c r="M21" s="3">
        <v>3</v>
      </c>
      <c r="N21" s="3">
        <v>65</v>
      </c>
      <c r="O21" s="3">
        <v>117</v>
      </c>
      <c r="P21" s="3">
        <v>234</v>
      </c>
      <c r="Q21" s="3">
        <v>0.8</v>
      </c>
      <c r="R21" s="3">
        <v>52</v>
      </c>
      <c r="S21" s="3">
        <v>94</v>
      </c>
      <c r="T21" s="3">
        <v>187</v>
      </c>
      <c r="U21" s="3">
        <v>20</v>
      </c>
      <c r="V21" s="3" t="s">
        <v>190</v>
      </c>
      <c r="W21" s="3" t="s">
        <v>191</v>
      </c>
      <c r="X21" s="3" t="s">
        <v>111</v>
      </c>
      <c r="Y21" s="3" t="s">
        <v>112</v>
      </c>
      <c r="Z21" s="3" t="s">
        <v>113</v>
      </c>
      <c r="AA21" s="3" t="s">
        <v>104</v>
      </c>
      <c r="AB21" s="34" t="s">
        <v>105</v>
      </c>
    </row>
    <row r="22" spans="1:29">
      <c r="A22" s="3" t="s">
        <v>192</v>
      </c>
      <c r="B22" s="34">
        <v>7</v>
      </c>
      <c r="C22" s="3" t="s">
        <v>193</v>
      </c>
      <c r="D22" s="3"/>
      <c r="E22" s="3" t="s">
        <v>194</v>
      </c>
      <c r="F22" s="3"/>
      <c r="G22" s="3">
        <v>850</v>
      </c>
      <c r="H22" s="3">
        <v>1530</v>
      </c>
      <c r="I22" s="3">
        <v>2754</v>
      </c>
      <c r="J22" s="3">
        <v>0</v>
      </c>
      <c r="K22" s="3">
        <v>80</v>
      </c>
      <c r="L22" s="3">
        <v>25</v>
      </c>
      <c r="M22" s="3">
        <v>4</v>
      </c>
      <c r="N22" s="3">
        <v>65</v>
      </c>
      <c r="O22" s="3">
        <v>117</v>
      </c>
      <c r="P22" s="3">
        <v>234</v>
      </c>
      <c r="Q22" s="3">
        <v>0.85</v>
      </c>
      <c r="R22" s="3">
        <v>55</v>
      </c>
      <c r="S22" s="3">
        <v>99</v>
      </c>
      <c r="T22" s="3">
        <v>199</v>
      </c>
      <c r="U22" s="3">
        <v>20</v>
      </c>
      <c r="V22" s="3" t="s">
        <v>195</v>
      </c>
      <c r="W22" s="3" t="s">
        <v>196</v>
      </c>
      <c r="X22" s="3" t="s">
        <v>88</v>
      </c>
      <c r="Y22" s="3" t="s">
        <v>103</v>
      </c>
      <c r="Z22" s="3" t="s">
        <v>103</v>
      </c>
      <c r="AA22" s="3" t="s">
        <v>125</v>
      </c>
      <c r="AB22" s="34" t="s">
        <v>98</v>
      </c>
      <c r="AC22" s="14"/>
    </row>
    <row r="23" spans="1:29">
      <c r="A23" s="3" t="s">
        <v>197</v>
      </c>
      <c r="B23" s="34">
        <v>4</v>
      </c>
      <c r="C23" s="3" t="s">
        <v>92</v>
      </c>
      <c r="D23" s="3"/>
      <c r="E23" s="3" t="s">
        <v>198</v>
      </c>
      <c r="F23" s="3"/>
      <c r="G23" s="3">
        <v>850</v>
      </c>
      <c r="H23" s="3">
        <v>1530</v>
      </c>
      <c r="I23" s="3">
        <v>2754</v>
      </c>
      <c r="J23" s="3">
        <v>50</v>
      </c>
      <c r="K23" s="3">
        <v>150</v>
      </c>
      <c r="L23" s="3">
        <v>50</v>
      </c>
      <c r="M23" s="3">
        <v>1</v>
      </c>
      <c r="N23" s="3">
        <v>60</v>
      </c>
      <c r="O23" s="3">
        <v>108</v>
      </c>
      <c r="P23" s="3">
        <v>216</v>
      </c>
      <c r="Q23" s="3">
        <v>0.55</v>
      </c>
      <c r="R23" s="3">
        <v>33</v>
      </c>
      <c r="S23" s="3">
        <v>59</v>
      </c>
      <c r="T23" s="3">
        <v>119</v>
      </c>
      <c r="U23" s="3">
        <v>20</v>
      </c>
      <c r="V23" s="3" t="s">
        <v>199</v>
      </c>
      <c r="W23" s="3" t="s">
        <v>200</v>
      </c>
      <c r="X23" s="3" t="s">
        <v>87</v>
      </c>
      <c r="Y23" s="3" t="s">
        <v>96</v>
      </c>
      <c r="Z23" s="3"/>
      <c r="AA23" s="3" t="s">
        <v>132</v>
      </c>
      <c r="AB23" s="34" t="s">
        <v>98</v>
      </c>
      <c r="AC23" s="14"/>
    </row>
    <row r="24" spans="1:29">
      <c r="A24" s="3" t="s">
        <v>201</v>
      </c>
      <c r="B24" s="34">
        <v>2</v>
      </c>
      <c r="C24" s="3" t="s">
        <v>100</v>
      </c>
      <c r="D24" s="3"/>
      <c r="E24" s="3" t="s">
        <v>175</v>
      </c>
      <c r="F24" s="3"/>
      <c r="G24" s="3">
        <v>550</v>
      </c>
      <c r="H24" s="3">
        <v>990</v>
      </c>
      <c r="I24" s="3">
        <v>1782</v>
      </c>
      <c r="J24" s="3">
        <v>75</v>
      </c>
      <c r="K24" s="3">
        <v>125</v>
      </c>
      <c r="L24" s="3">
        <v>20</v>
      </c>
      <c r="M24" s="3">
        <v>3</v>
      </c>
      <c r="N24" s="3">
        <v>40</v>
      </c>
      <c r="O24" s="3">
        <v>72</v>
      </c>
      <c r="P24" s="3">
        <v>144</v>
      </c>
      <c r="Q24" s="3">
        <v>0.65</v>
      </c>
      <c r="R24" s="3">
        <v>26</v>
      </c>
      <c r="S24" s="3">
        <v>47</v>
      </c>
      <c r="T24" s="3">
        <v>94</v>
      </c>
      <c r="U24" s="3">
        <v>20</v>
      </c>
      <c r="V24" s="3" t="s">
        <v>202</v>
      </c>
      <c r="W24" s="3" t="s">
        <v>203</v>
      </c>
      <c r="X24" s="3" t="s">
        <v>96</v>
      </c>
      <c r="Y24" s="3" t="s">
        <v>118</v>
      </c>
      <c r="Z24" s="3" t="s">
        <v>118</v>
      </c>
      <c r="AA24" s="3" t="s">
        <v>119</v>
      </c>
      <c r="AB24" s="34" t="s">
        <v>144</v>
      </c>
      <c r="AC24"/>
    </row>
    <row r="25" spans="1:29">
      <c r="A25" s="3" t="s">
        <v>204</v>
      </c>
      <c r="B25" s="34">
        <v>1</v>
      </c>
      <c r="C25" s="3" t="s">
        <v>150</v>
      </c>
      <c r="D25" s="3"/>
      <c r="E25" s="3" t="s">
        <v>151</v>
      </c>
      <c r="F25" s="3"/>
      <c r="G25" s="3">
        <v>650</v>
      </c>
      <c r="H25" s="3">
        <v>1170</v>
      </c>
      <c r="I25" s="3">
        <v>2106</v>
      </c>
      <c r="J25" s="3">
        <v>0</v>
      </c>
      <c r="K25" s="3">
        <v>0</v>
      </c>
      <c r="L25" s="3">
        <v>35</v>
      </c>
      <c r="M25" s="3">
        <v>1</v>
      </c>
      <c r="N25" s="3">
        <v>55</v>
      </c>
      <c r="O25" s="3">
        <v>99</v>
      </c>
      <c r="P25" s="3">
        <v>198</v>
      </c>
      <c r="Q25" s="3">
        <v>0.5</v>
      </c>
      <c r="R25" s="3">
        <v>28</v>
      </c>
      <c r="S25" s="3">
        <v>50</v>
      </c>
      <c r="T25" s="3">
        <v>99</v>
      </c>
      <c r="U25" s="3">
        <v>20</v>
      </c>
      <c r="V25" s="3" t="s">
        <v>205</v>
      </c>
      <c r="W25" s="3" t="s">
        <v>206</v>
      </c>
      <c r="X25" s="3" t="s">
        <v>87</v>
      </c>
      <c r="Y25" s="3" t="s">
        <v>131</v>
      </c>
      <c r="Z25" s="3"/>
      <c r="AA25" s="3" t="s">
        <v>132</v>
      </c>
      <c r="AB25" s="34" t="s">
        <v>120</v>
      </c>
      <c r="AC25" s="38"/>
    </row>
    <row r="26" spans="1:28">
      <c r="A26" s="3" t="s">
        <v>207</v>
      </c>
      <c r="B26" s="34">
        <v>5</v>
      </c>
      <c r="C26" s="3" t="s">
        <v>83</v>
      </c>
      <c r="D26" s="3" t="s">
        <v>155</v>
      </c>
      <c r="E26" s="3" t="s">
        <v>175</v>
      </c>
      <c r="F26" s="3"/>
      <c r="G26" s="3">
        <v>850</v>
      </c>
      <c r="H26" s="3">
        <v>1530</v>
      </c>
      <c r="I26" s="3">
        <v>2754</v>
      </c>
      <c r="J26" s="3">
        <v>100</v>
      </c>
      <c r="K26" s="3">
        <v>150</v>
      </c>
      <c r="L26" s="3">
        <v>30</v>
      </c>
      <c r="M26" s="3">
        <v>1</v>
      </c>
      <c r="N26" s="3">
        <v>70</v>
      </c>
      <c r="O26" s="3">
        <v>126</v>
      </c>
      <c r="P26" s="3">
        <v>252</v>
      </c>
      <c r="Q26" s="3">
        <v>1.1</v>
      </c>
      <c r="R26" s="3">
        <v>70</v>
      </c>
      <c r="S26" s="3">
        <v>126</v>
      </c>
      <c r="T26" s="3">
        <v>252</v>
      </c>
      <c r="U26" s="3">
        <v>20</v>
      </c>
      <c r="V26" s="3" t="s">
        <v>208</v>
      </c>
      <c r="W26" s="3" t="s">
        <v>209</v>
      </c>
      <c r="X26" s="3" t="s">
        <v>87</v>
      </c>
      <c r="Y26" s="3" t="s">
        <v>210</v>
      </c>
      <c r="Z26" s="3"/>
      <c r="AA26" s="3" t="s">
        <v>119</v>
      </c>
      <c r="AB26" s="34" t="s">
        <v>98</v>
      </c>
    </row>
    <row r="27" spans="1:28">
      <c r="A27" s="3" t="s">
        <v>211</v>
      </c>
      <c r="B27" s="34">
        <v>5</v>
      </c>
      <c r="C27" s="3" t="s">
        <v>155</v>
      </c>
      <c r="D27" s="3"/>
      <c r="E27" s="3" t="s">
        <v>212</v>
      </c>
      <c r="F27" s="3"/>
      <c r="G27" s="3">
        <v>750</v>
      </c>
      <c r="H27" s="3">
        <v>1350</v>
      </c>
      <c r="I27" s="3">
        <v>2430</v>
      </c>
      <c r="J27" s="3">
        <v>50</v>
      </c>
      <c r="K27" s="3">
        <v>125</v>
      </c>
      <c r="L27" s="3">
        <v>25</v>
      </c>
      <c r="M27" s="3">
        <v>4</v>
      </c>
      <c r="N27" s="3">
        <v>50</v>
      </c>
      <c r="O27" s="3">
        <v>90</v>
      </c>
      <c r="P27" s="3">
        <v>180</v>
      </c>
      <c r="Q27" s="3">
        <v>0.75</v>
      </c>
      <c r="R27" s="3">
        <v>38</v>
      </c>
      <c r="S27" s="3">
        <v>68</v>
      </c>
      <c r="T27" s="3">
        <v>135</v>
      </c>
      <c r="U27" s="3">
        <v>20</v>
      </c>
      <c r="V27" s="3" t="s">
        <v>213</v>
      </c>
      <c r="W27" s="3" t="s">
        <v>214</v>
      </c>
      <c r="X27" s="3" t="s">
        <v>96</v>
      </c>
      <c r="Y27" s="3" t="s">
        <v>118</v>
      </c>
      <c r="Z27" s="3" t="s">
        <v>118</v>
      </c>
      <c r="AA27" s="3" t="s">
        <v>97</v>
      </c>
      <c r="AB27" s="34" t="s">
        <v>98</v>
      </c>
    </row>
    <row r="28" spans="1:28">
      <c r="A28" s="3" t="s">
        <v>215</v>
      </c>
      <c r="B28" s="34">
        <v>1</v>
      </c>
      <c r="C28" s="3" t="s">
        <v>92</v>
      </c>
      <c r="D28" s="3"/>
      <c r="E28" s="3" t="s">
        <v>84</v>
      </c>
      <c r="F28" s="3"/>
      <c r="G28" s="3">
        <v>650</v>
      </c>
      <c r="H28" s="3">
        <v>1170</v>
      </c>
      <c r="I28" s="3">
        <v>2106</v>
      </c>
      <c r="J28" s="3">
        <v>0</v>
      </c>
      <c r="K28" s="3">
        <v>100</v>
      </c>
      <c r="L28" s="3">
        <v>40</v>
      </c>
      <c r="M28" s="3">
        <v>1</v>
      </c>
      <c r="N28" s="3">
        <v>50</v>
      </c>
      <c r="O28" s="3">
        <v>90</v>
      </c>
      <c r="P28" s="3">
        <v>180</v>
      </c>
      <c r="Q28" s="3">
        <v>0.55</v>
      </c>
      <c r="R28" s="3">
        <v>28</v>
      </c>
      <c r="S28" s="3">
        <v>50</v>
      </c>
      <c r="T28" s="3">
        <v>99</v>
      </c>
      <c r="U28" s="3">
        <v>20</v>
      </c>
      <c r="V28" s="3" t="s">
        <v>216</v>
      </c>
      <c r="W28" s="3" t="s">
        <v>217</v>
      </c>
      <c r="X28" s="3" t="s">
        <v>87</v>
      </c>
      <c r="Y28" s="3" t="s">
        <v>131</v>
      </c>
      <c r="Z28" s="3"/>
      <c r="AA28" s="3" t="s">
        <v>132</v>
      </c>
      <c r="AB28" s="34" t="s">
        <v>218</v>
      </c>
    </row>
    <row r="29" spans="1:28">
      <c r="A29" s="3" t="s">
        <v>219</v>
      </c>
      <c r="B29" s="34">
        <v>3</v>
      </c>
      <c r="C29" s="3" t="s">
        <v>92</v>
      </c>
      <c r="D29" s="3"/>
      <c r="E29" s="3" t="s">
        <v>212</v>
      </c>
      <c r="F29" s="3"/>
      <c r="G29" s="3">
        <v>850</v>
      </c>
      <c r="H29" s="3">
        <v>1530</v>
      </c>
      <c r="I29" s="3">
        <v>2754</v>
      </c>
      <c r="J29" s="3">
        <v>50</v>
      </c>
      <c r="K29" s="3">
        <v>125</v>
      </c>
      <c r="L29" s="3">
        <v>40</v>
      </c>
      <c r="M29" s="3">
        <v>1</v>
      </c>
      <c r="N29" s="3">
        <v>55</v>
      </c>
      <c r="O29" s="3">
        <v>99</v>
      </c>
      <c r="P29" s="3">
        <v>198</v>
      </c>
      <c r="Q29" s="3">
        <v>0.6</v>
      </c>
      <c r="R29" s="3">
        <v>33</v>
      </c>
      <c r="S29" s="3">
        <v>59</v>
      </c>
      <c r="T29" s="3">
        <v>119</v>
      </c>
      <c r="U29" s="3">
        <v>20</v>
      </c>
      <c r="V29" s="3" t="s">
        <v>220</v>
      </c>
      <c r="W29" s="3" t="s">
        <v>221</v>
      </c>
      <c r="X29" s="3" t="s">
        <v>87</v>
      </c>
      <c r="Y29" s="3" t="s">
        <v>222</v>
      </c>
      <c r="Z29" s="3"/>
      <c r="AA29" s="3" t="s">
        <v>132</v>
      </c>
      <c r="AB29" s="34" t="s">
        <v>105</v>
      </c>
    </row>
    <row r="30" spans="1:29">
      <c r="A30" s="3" t="s">
        <v>223</v>
      </c>
      <c r="B30" s="34">
        <v>2</v>
      </c>
      <c r="C30" s="3" t="s">
        <v>150</v>
      </c>
      <c r="D30" s="3"/>
      <c r="E30" s="3" t="s">
        <v>151</v>
      </c>
      <c r="F30" s="3"/>
      <c r="G30" s="3">
        <v>500</v>
      </c>
      <c r="H30" s="3">
        <v>900</v>
      </c>
      <c r="I30" s="3">
        <v>1620</v>
      </c>
      <c r="J30" s="3">
        <v>0</v>
      </c>
      <c r="K30" s="3">
        <v>60</v>
      </c>
      <c r="L30" s="3">
        <v>20</v>
      </c>
      <c r="M30" s="3">
        <v>3</v>
      </c>
      <c r="N30" s="3">
        <v>45</v>
      </c>
      <c r="O30" s="3">
        <v>81</v>
      </c>
      <c r="P30" s="3">
        <v>162</v>
      </c>
      <c r="Q30" s="3">
        <v>0.7</v>
      </c>
      <c r="R30" s="3">
        <v>31</v>
      </c>
      <c r="S30" s="3">
        <v>57</v>
      </c>
      <c r="T30" s="3">
        <v>113</v>
      </c>
      <c r="U30" s="3">
        <v>20</v>
      </c>
      <c r="V30" s="3" t="s">
        <v>224</v>
      </c>
      <c r="W30" s="3" t="s">
        <v>225</v>
      </c>
      <c r="X30" s="3" t="s">
        <v>96</v>
      </c>
      <c r="Y30" s="3" t="s">
        <v>103</v>
      </c>
      <c r="Z30" s="3" t="s">
        <v>103</v>
      </c>
      <c r="AA30" s="3" t="s">
        <v>119</v>
      </c>
      <c r="AB30" s="34" t="s">
        <v>218</v>
      </c>
      <c r="AC30" s="14"/>
    </row>
    <row r="31" spans="1:28">
      <c r="A31" s="3" t="s">
        <v>226</v>
      </c>
      <c r="B31" s="34">
        <v>3</v>
      </c>
      <c r="C31" s="3" t="s">
        <v>134</v>
      </c>
      <c r="D31" s="3"/>
      <c r="E31" s="3" t="s">
        <v>227</v>
      </c>
      <c r="F31" s="3"/>
      <c r="G31" s="3">
        <v>650</v>
      </c>
      <c r="H31" s="3">
        <v>1170</v>
      </c>
      <c r="I31" s="3">
        <v>2106</v>
      </c>
      <c r="J31" s="3">
        <v>0</v>
      </c>
      <c r="K31" s="3">
        <v>0</v>
      </c>
      <c r="L31" s="3">
        <v>25</v>
      </c>
      <c r="M31" s="3">
        <v>1</v>
      </c>
      <c r="N31" s="3">
        <v>60</v>
      </c>
      <c r="O31" s="3">
        <v>108</v>
      </c>
      <c r="P31" s="3">
        <v>216</v>
      </c>
      <c r="Q31" s="3">
        <v>0.8</v>
      </c>
      <c r="R31" s="3">
        <v>45</v>
      </c>
      <c r="S31" s="3">
        <v>81</v>
      </c>
      <c r="T31" s="3">
        <v>162</v>
      </c>
      <c r="U31" s="3">
        <v>20</v>
      </c>
      <c r="V31" s="3" t="s">
        <v>228</v>
      </c>
      <c r="W31" s="3" t="s">
        <v>229</v>
      </c>
      <c r="X31" s="3" t="s">
        <v>172</v>
      </c>
      <c r="Y31" s="3" t="s">
        <v>112</v>
      </c>
      <c r="Z31" s="3" t="s">
        <v>230</v>
      </c>
      <c r="AA31" s="3" t="s">
        <v>173</v>
      </c>
      <c r="AB31" s="34" t="s">
        <v>105</v>
      </c>
    </row>
    <row r="32" spans="1:29">
      <c r="A32" s="3" t="s">
        <v>231</v>
      </c>
      <c r="B32" s="34">
        <v>4</v>
      </c>
      <c r="C32" s="3" t="s">
        <v>140</v>
      </c>
      <c r="D32" s="3"/>
      <c r="E32" s="3" t="s">
        <v>127</v>
      </c>
      <c r="F32" s="3"/>
      <c r="G32" s="3">
        <v>850</v>
      </c>
      <c r="H32" s="3">
        <v>1350</v>
      </c>
      <c r="I32" s="3">
        <v>2430</v>
      </c>
      <c r="J32" s="3">
        <v>0</v>
      </c>
      <c r="K32" s="3">
        <v>90</v>
      </c>
      <c r="L32" s="3">
        <v>35</v>
      </c>
      <c r="M32" s="3">
        <v>1</v>
      </c>
      <c r="N32" s="3">
        <v>70</v>
      </c>
      <c r="O32" s="3">
        <v>126</v>
      </c>
      <c r="P32" s="3">
        <v>252</v>
      </c>
      <c r="Q32" s="3">
        <v>0.8</v>
      </c>
      <c r="R32" s="3">
        <v>60</v>
      </c>
      <c r="S32" s="3">
        <v>107</v>
      </c>
      <c r="T32" s="3">
        <v>214</v>
      </c>
      <c r="U32" s="3">
        <v>20</v>
      </c>
      <c r="V32" s="3" t="s">
        <v>232</v>
      </c>
      <c r="W32" s="3" t="s">
        <v>233</v>
      </c>
      <c r="X32" s="3" t="s">
        <v>172</v>
      </c>
      <c r="Y32" s="3" t="s">
        <v>112</v>
      </c>
      <c r="Z32" s="3" t="s">
        <v>234</v>
      </c>
      <c r="AA32" s="3" t="s">
        <v>89</v>
      </c>
      <c r="AB32" s="34" t="s">
        <v>98</v>
      </c>
      <c r="AC32" s="14"/>
    </row>
    <row r="33" spans="1:29">
      <c r="A33" s="3" t="s">
        <v>235</v>
      </c>
      <c r="B33" s="34">
        <v>1</v>
      </c>
      <c r="C33" s="3" t="s">
        <v>92</v>
      </c>
      <c r="D33" s="3"/>
      <c r="E33" s="3" t="s">
        <v>236</v>
      </c>
      <c r="F33" s="3"/>
      <c r="G33" s="3">
        <v>650</v>
      </c>
      <c r="H33" s="3">
        <v>1170</v>
      </c>
      <c r="I33" s="3">
        <v>2106</v>
      </c>
      <c r="J33" s="3">
        <v>0</v>
      </c>
      <c r="K33" s="3">
        <v>75</v>
      </c>
      <c r="L33" s="3">
        <v>40</v>
      </c>
      <c r="M33" s="3">
        <v>1</v>
      </c>
      <c r="N33" s="3">
        <v>50</v>
      </c>
      <c r="O33" s="3">
        <v>90</v>
      </c>
      <c r="P33" s="3">
        <v>180</v>
      </c>
      <c r="Q33" s="3">
        <v>0.55</v>
      </c>
      <c r="R33" s="3">
        <v>28</v>
      </c>
      <c r="S33" s="3">
        <v>50</v>
      </c>
      <c r="T33" s="3">
        <v>99</v>
      </c>
      <c r="U33" s="3">
        <v>20</v>
      </c>
      <c r="V33" s="3" t="s">
        <v>237</v>
      </c>
      <c r="W33" s="3" t="s">
        <v>238</v>
      </c>
      <c r="X33" s="3" t="s">
        <v>87</v>
      </c>
      <c r="Y33" s="3" t="s">
        <v>131</v>
      </c>
      <c r="Z33" s="3"/>
      <c r="AA33" s="3" t="s">
        <v>132</v>
      </c>
      <c r="AB33" s="34" t="s">
        <v>144</v>
      </c>
      <c r="AC33" s="14"/>
    </row>
    <row r="34" spans="1:29">
      <c r="A34" s="3" t="s">
        <v>239</v>
      </c>
      <c r="B34" s="34">
        <v>3</v>
      </c>
      <c r="C34" s="3" t="s">
        <v>134</v>
      </c>
      <c r="D34" s="3"/>
      <c r="E34" s="3" t="s">
        <v>194</v>
      </c>
      <c r="F34" s="3"/>
      <c r="G34" s="3">
        <v>650</v>
      </c>
      <c r="H34" s="3">
        <v>1170</v>
      </c>
      <c r="I34" s="3">
        <v>2106</v>
      </c>
      <c r="J34" s="3">
        <v>50</v>
      </c>
      <c r="K34" s="3">
        <v>100</v>
      </c>
      <c r="L34" s="3">
        <v>25</v>
      </c>
      <c r="M34" s="3">
        <v>1</v>
      </c>
      <c r="N34" s="3">
        <v>65</v>
      </c>
      <c r="O34" s="3">
        <v>117</v>
      </c>
      <c r="P34" s="3">
        <v>234</v>
      </c>
      <c r="Q34" s="3">
        <v>0.7</v>
      </c>
      <c r="R34" s="3">
        <v>46</v>
      </c>
      <c r="S34" s="3">
        <v>82</v>
      </c>
      <c r="T34" s="3">
        <v>164</v>
      </c>
      <c r="U34" s="3">
        <v>20</v>
      </c>
      <c r="V34" s="3" t="s">
        <v>240</v>
      </c>
      <c r="W34" s="3" t="s">
        <v>241</v>
      </c>
      <c r="X34" s="3" t="s">
        <v>138</v>
      </c>
      <c r="Y34" s="3" t="s">
        <v>118</v>
      </c>
      <c r="Z34" s="3" t="s">
        <v>118</v>
      </c>
      <c r="AA34" s="3" t="s">
        <v>173</v>
      </c>
      <c r="AB34" s="34" t="s">
        <v>105</v>
      </c>
      <c r="AC34"/>
    </row>
    <row r="35" spans="1:29">
      <c r="A35" s="3" t="s">
        <v>242</v>
      </c>
      <c r="B35" s="34">
        <v>2</v>
      </c>
      <c r="C35" s="3" t="s">
        <v>179</v>
      </c>
      <c r="D35" s="3"/>
      <c r="E35" s="3" t="s">
        <v>227</v>
      </c>
      <c r="F35" s="3"/>
      <c r="G35" s="3">
        <v>650</v>
      </c>
      <c r="H35" s="3">
        <v>1170</v>
      </c>
      <c r="I35" s="3">
        <v>2106</v>
      </c>
      <c r="J35" s="3">
        <v>0</v>
      </c>
      <c r="K35" s="3">
        <v>75</v>
      </c>
      <c r="L35" s="3">
        <v>35</v>
      </c>
      <c r="M35" s="3">
        <v>1</v>
      </c>
      <c r="N35" s="3">
        <v>60</v>
      </c>
      <c r="O35" s="3">
        <v>108</v>
      </c>
      <c r="P35" s="3">
        <v>216</v>
      </c>
      <c r="Q35" s="3">
        <v>0.7</v>
      </c>
      <c r="R35" s="3">
        <v>46</v>
      </c>
      <c r="S35" s="3">
        <v>82</v>
      </c>
      <c r="T35" s="3">
        <v>164</v>
      </c>
      <c r="U35" s="3">
        <v>20</v>
      </c>
      <c r="V35" s="3" t="s">
        <v>243</v>
      </c>
      <c r="W35" s="3" t="s">
        <v>244</v>
      </c>
      <c r="X35" s="3" t="s">
        <v>87</v>
      </c>
      <c r="Y35" s="3" t="s">
        <v>222</v>
      </c>
      <c r="AA35" s="14" t="s">
        <v>89</v>
      </c>
      <c r="AB35" s="34" t="s">
        <v>120</v>
      </c>
      <c r="AC35"/>
    </row>
    <row r="36" spans="1:28">
      <c r="A36" s="3" t="s">
        <v>245</v>
      </c>
      <c r="B36" s="34">
        <v>1</v>
      </c>
      <c r="C36" s="3" t="s">
        <v>140</v>
      </c>
      <c r="D36" s="3"/>
      <c r="E36" s="3" t="s">
        <v>115</v>
      </c>
      <c r="F36" s="3"/>
      <c r="G36" s="3">
        <v>600</v>
      </c>
      <c r="H36" s="3">
        <v>1080</v>
      </c>
      <c r="I36" s="3">
        <v>1944</v>
      </c>
      <c r="J36" s="3">
        <v>0</v>
      </c>
      <c r="K36" s="3">
        <v>100</v>
      </c>
      <c r="L36" s="3">
        <v>35</v>
      </c>
      <c r="M36" s="3">
        <v>1</v>
      </c>
      <c r="N36" s="3">
        <v>60</v>
      </c>
      <c r="O36" s="3">
        <v>108</v>
      </c>
      <c r="P36" s="3">
        <v>216</v>
      </c>
      <c r="Q36" s="3">
        <v>0.6</v>
      </c>
      <c r="R36" s="3">
        <v>36</v>
      </c>
      <c r="S36" s="3">
        <v>65</v>
      </c>
      <c r="T36" s="3">
        <v>130</v>
      </c>
      <c r="U36" s="3">
        <v>20</v>
      </c>
      <c r="V36" s="3" t="s">
        <v>246</v>
      </c>
      <c r="W36" s="3" t="s">
        <v>247</v>
      </c>
      <c r="X36" s="3" t="s">
        <v>87</v>
      </c>
      <c r="Y36" s="3" t="s">
        <v>248</v>
      </c>
      <c r="Z36" s="3"/>
      <c r="AA36" s="3" t="s">
        <v>89</v>
      </c>
      <c r="AB36" s="34" t="s">
        <v>120</v>
      </c>
    </row>
    <row r="37" spans="1:28">
      <c r="A37" s="3" t="s">
        <v>249</v>
      </c>
      <c r="B37" s="34">
        <v>2</v>
      </c>
      <c r="C37" s="3" t="s">
        <v>189</v>
      </c>
      <c r="D37" s="3"/>
      <c r="E37" s="3" t="s">
        <v>175</v>
      </c>
      <c r="F37" s="3"/>
      <c r="G37" s="3">
        <v>450</v>
      </c>
      <c r="H37" s="3">
        <v>810</v>
      </c>
      <c r="I37" s="3">
        <v>1458</v>
      </c>
      <c r="J37" s="3">
        <v>50</v>
      </c>
      <c r="K37" s="3">
        <v>75</v>
      </c>
      <c r="L37" s="3">
        <v>25</v>
      </c>
      <c r="M37" s="3">
        <v>4</v>
      </c>
      <c r="N37" s="3">
        <v>45</v>
      </c>
      <c r="O37" s="3">
        <v>81</v>
      </c>
      <c r="P37" s="3">
        <v>162</v>
      </c>
      <c r="Q37" s="3">
        <v>0.7</v>
      </c>
      <c r="R37" s="3">
        <v>31</v>
      </c>
      <c r="S37" s="3">
        <v>57</v>
      </c>
      <c r="T37" s="3">
        <v>113</v>
      </c>
      <c r="U37" s="3">
        <v>20</v>
      </c>
      <c r="V37" s="3" t="s">
        <v>250</v>
      </c>
      <c r="W37" s="3" t="s">
        <v>251</v>
      </c>
      <c r="X37" s="3" t="s">
        <v>87</v>
      </c>
      <c r="Y37" s="3" t="s">
        <v>96</v>
      </c>
      <c r="Z37" s="3"/>
      <c r="AA37" s="3" t="s">
        <v>104</v>
      </c>
      <c r="AB37" s="39" t="s">
        <v>144</v>
      </c>
    </row>
    <row r="38" spans="1:28">
      <c r="A38" s="3" t="s">
        <v>252</v>
      </c>
      <c r="B38" s="34">
        <v>5</v>
      </c>
      <c r="C38" s="3" t="s">
        <v>253</v>
      </c>
      <c r="D38" s="3"/>
      <c r="E38" s="3" t="s">
        <v>141</v>
      </c>
      <c r="F38" s="3"/>
      <c r="G38" s="3">
        <v>950</v>
      </c>
      <c r="H38" s="3">
        <v>1710</v>
      </c>
      <c r="I38" s="3">
        <v>3078</v>
      </c>
      <c r="J38" s="3">
        <v>0</v>
      </c>
      <c r="K38" s="3">
        <v>0</v>
      </c>
      <c r="L38" s="3">
        <v>50</v>
      </c>
      <c r="M38" s="3">
        <v>0</v>
      </c>
      <c r="N38" s="3">
        <v>0</v>
      </c>
      <c r="O38" s="3">
        <v>0</v>
      </c>
      <c r="P38" s="3">
        <v>0</v>
      </c>
      <c r="Q38" s="3">
        <v>0</v>
      </c>
      <c r="R38" s="3">
        <v>0</v>
      </c>
      <c r="S38" s="3">
        <v>0</v>
      </c>
      <c r="T38" s="3">
        <v>0</v>
      </c>
      <c r="U38" s="3">
        <v>20</v>
      </c>
      <c r="V38" s="3" t="s">
        <v>254</v>
      </c>
      <c r="W38" s="3" t="s">
        <v>255</v>
      </c>
      <c r="X38" s="3" t="s">
        <v>87</v>
      </c>
      <c r="Y38" s="3" t="s">
        <v>96</v>
      </c>
      <c r="Z38" s="3"/>
      <c r="AA38" s="3" t="s">
        <v>173</v>
      </c>
      <c r="AB38" s="34" t="s">
        <v>98</v>
      </c>
    </row>
    <row r="39" spans="1:28">
      <c r="A39" s="3" t="s">
        <v>256</v>
      </c>
      <c r="B39" s="34">
        <v>3</v>
      </c>
      <c r="C39" s="3" t="s">
        <v>140</v>
      </c>
      <c r="D39" s="3"/>
      <c r="E39" s="3" t="s">
        <v>175</v>
      </c>
      <c r="F39" s="3"/>
      <c r="G39" s="3">
        <v>850</v>
      </c>
      <c r="H39" s="3">
        <v>1530</v>
      </c>
      <c r="I39" s="3">
        <v>2754</v>
      </c>
      <c r="J39" s="3">
        <v>75</v>
      </c>
      <c r="K39" s="3">
        <v>125</v>
      </c>
      <c r="L39" s="3">
        <v>35</v>
      </c>
      <c r="M39" s="3">
        <v>1</v>
      </c>
      <c r="N39" s="3">
        <v>65</v>
      </c>
      <c r="O39" s="3">
        <v>117</v>
      </c>
      <c r="P39" s="3">
        <v>234</v>
      </c>
      <c r="Q39" s="3">
        <v>0.65</v>
      </c>
      <c r="R39" s="3">
        <v>42</v>
      </c>
      <c r="S39" s="3">
        <v>76</v>
      </c>
      <c r="T39" s="3">
        <v>152</v>
      </c>
      <c r="U39" s="3">
        <v>20</v>
      </c>
      <c r="V39" s="3" t="s">
        <v>257</v>
      </c>
      <c r="W39" s="3" t="s">
        <v>258</v>
      </c>
      <c r="X39" s="3" t="s">
        <v>87</v>
      </c>
      <c r="Y39" s="3" t="s">
        <v>131</v>
      </c>
      <c r="AA39" s="14" t="s">
        <v>89</v>
      </c>
      <c r="AB39" s="34" t="s">
        <v>144</v>
      </c>
    </row>
    <row r="40" spans="1:28">
      <c r="A40" s="3" t="s">
        <v>259</v>
      </c>
      <c r="B40" s="34">
        <v>3</v>
      </c>
      <c r="C40" s="3" t="s">
        <v>83</v>
      </c>
      <c r="D40" s="3"/>
      <c r="E40" s="3" t="s">
        <v>115</v>
      </c>
      <c r="F40" s="3"/>
      <c r="G40" s="3">
        <v>600</v>
      </c>
      <c r="H40" s="3">
        <v>1080</v>
      </c>
      <c r="I40" s="3">
        <v>1944</v>
      </c>
      <c r="J40" s="3">
        <v>0</v>
      </c>
      <c r="K40" s="3">
        <v>65</v>
      </c>
      <c r="L40" s="3">
        <v>25</v>
      </c>
      <c r="M40" s="3">
        <v>3</v>
      </c>
      <c r="N40" s="3">
        <v>55</v>
      </c>
      <c r="O40" s="3">
        <v>99</v>
      </c>
      <c r="P40" s="3">
        <v>198</v>
      </c>
      <c r="Q40" s="3">
        <v>0.7</v>
      </c>
      <c r="R40" s="3">
        <v>39</v>
      </c>
      <c r="S40" s="3">
        <v>69</v>
      </c>
      <c r="T40" s="3">
        <v>139</v>
      </c>
      <c r="U40" s="3">
        <v>20</v>
      </c>
      <c r="V40" s="3" t="s">
        <v>260</v>
      </c>
      <c r="W40" s="3" t="s">
        <v>261</v>
      </c>
      <c r="X40" s="3" t="s">
        <v>234</v>
      </c>
      <c r="Y40" s="3" t="s">
        <v>262</v>
      </c>
      <c r="Z40" s="3" t="s">
        <v>263</v>
      </c>
      <c r="AA40" s="3" t="s">
        <v>104</v>
      </c>
      <c r="AB40" s="34" t="s">
        <v>144</v>
      </c>
    </row>
    <row r="41" spans="1:28">
      <c r="A41" s="3" t="s">
        <v>264</v>
      </c>
      <c r="B41" s="34">
        <v>2</v>
      </c>
      <c r="C41" s="3" t="s">
        <v>179</v>
      </c>
      <c r="D41" s="3"/>
      <c r="E41" s="3" t="s">
        <v>108</v>
      </c>
      <c r="F41" s="3"/>
      <c r="G41" s="3">
        <v>650</v>
      </c>
      <c r="H41" s="3">
        <v>1170</v>
      </c>
      <c r="I41" s="3">
        <v>2106</v>
      </c>
      <c r="J41" s="3">
        <v>0</v>
      </c>
      <c r="K41" s="3">
        <v>65</v>
      </c>
      <c r="L41" s="3">
        <v>35</v>
      </c>
      <c r="M41" s="3">
        <v>1</v>
      </c>
      <c r="N41" s="3">
        <v>60</v>
      </c>
      <c r="O41" s="3">
        <v>108</v>
      </c>
      <c r="P41" s="3">
        <v>216</v>
      </c>
      <c r="Q41" s="3">
        <v>0.65</v>
      </c>
      <c r="R41" s="3">
        <v>39</v>
      </c>
      <c r="S41" s="3">
        <v>70</v>
      </c>
      <c r="T41" s="3">
        <v>140</v>
      </c>
      <c r="U41" s="3">
        <v>20</v>
      </c>
      <c r="V41" s="3" t="s">
        <v>265</v>
      </c>
      <c r="W41" s="3" t="s">
        <v>266</v>
      </c>
      <c r="X41" s="3" t="s">
        <v>267</v>
      </c>
      <c r="Y41" s="3" t="s">
        <v>222</v>
      </c>
      <c r="Z41" s="3" t="s">
        <v>130</v>
      </c>
      <c r="AA41" s="3" t="s">
        <v>132</v>
      </c>
      <c r="AB41" s="34" t="s">
        <v>144</v>
      </c>
    </row>
    <row r="42" spans="1:28">
      <c r="A42" s="3" t="s">
        <v>268</v>
      </c>
      <c r="B42" s="34">
        <v>3</v>
      </c>
      <c r="C42" s="3" t="s">
        <v>155</v>
      </c>
      <c r="D42" s="3"/>
      <c r="E42" s="3" t="s">
        <v>84</v>
      </c>
      <c r="F42" s="3"/>
      <c r="G42" s="3">
        <v>600</v>
      </c>
      <c r="H42" s="3">
        <v>1080</v>
      </c>
      <c r="I42" s="3">
        <v>1944</v>
      </c>
      <c r="J42" s="3">
        <v>0</v>
      </c>
      <c r="K42" s="3">
        <v>60</v>
      </c>
      <c r="L42" s="3">
        <v>20</v>
      </c>
      <c r="M42" s="3">
        <v>3</v>
      </c>
      <c r="N42" s="3">
        <v>40</v>
      </c>
      <c r="O42" s="3">
        <v>72</v>
      </c>
      <c r="P42" s="3">
        <v>144</v>
      </c>
      <c r="Q42" s="3">
        <v>0.7</v>
      </c>
      <c r="R42" s="3">
        <v>28</v>
      </c>
      <c r="S42" s="3">
        <v>50</v>
      </c>
      <c r="T42" s="3">
        <v>101</v>
      </c>
      <c r="U42" s="3">
        <v>20</v>
      </c>
      <c r="V42" s="3" t="s">
        <v>269</v>
      </c>
      <c r="W42" s="3" t="s">
        <v>270</v>
      </c>
      <c r="X42" s="3" t="s">
        <v>96</v>
      </c>
      <c r="Y42" s="3" t="s">
        <v>103</v>
      </c>
      <c r="AA42" s="14" t="s">
        <v>97</v>
      </c>
      <c r="AB42" s="34" t="s">
        <v>120</v>
      </c>
    </row>
    <row r="43" spans="1:28">
      <c r="A43" s="3" t="s">
        <v>271</v>
      </c>
      <c r="B43" s="34">
        <v>2</v>
      </c>
      <c r="C43" s="3" t="s">
        <v>122</v>
      </c>
      <c r="D43" s="3"/>
      <c r="E43" s="3" t="s">
        <v>212</v>
      </c>
      <c r="F43" s="3"/>
      <c r="G43" s="3">
        <v>500</v>
      </c>
      <c r="H43" s="3">
        <v>900</v>
      </c>
      <c r="I43" s="3">
        <v>1620</v>
      </c>
      <c r="J43" s="3">
        <v>0</v>
      </c>
      <c r="K43" s="3">
        <v>65</v>
      </c>
      <c r="L43" s="3">
        <v>20</v>
      </c>
      <c r="M43" s="3">
        <v>3</v>
      </c>
      <c r="N43" s="3">
        <v>40</v>
      </c>
      <c r="O43" s="3">
        <v>72</v>
      </c>
      <c r="P43" s="3">
        <v>144</v>
      </c>
      <c r="Q43" s="3">
        <v>0.7</v>
      </c>
      <c r="R43" s="3">
        <v>28</v>
      </c>
      <c r="S43" s="3">
        <v>50</v>
      </c>
      <c r="T43" s="3">
        <v>101</v>
      </c>
      <c r="U43" s="3">
        <v>20</v>
      </c>
      <c r="V43" s="3" t="s">
        <v>272</v>
      </c>
      <c r="W43" s="3" t="s">
        <v>273</v>
      </c>
      <c r="X43" s="3" t="s">
        <v>96</v>
      </c>
      <c r="Y43" s="3" t="s">
        <v>103</v>
      </c>
      <c r="Z43" s="3" t="s">
        <v>103</v>
      </c>
      <c r="AA43" s="3" t="s">
        <v>125</v>
      </c>
      <c r="AB43" s="34" t="s">
        <v>144</v>
      </c>
    </row>
    <row r="44" spans="1:28">
      <c r="A44" s="3" t="s">
        <v>274</v>
      </c>
      <c r="B44" s="34">
        <v>1</v>
      </c>
      <c r="C44" s="3" t="s">
        <v>122</v>
      </c>
      <c r="D44" s="3"/>
      <c r="E44" s="3" t="s">
        <v>198</v>
      </c>
      <c r="F44" s="3"/>
      <c r="G44" s="3">
        <v>500</v>
      </c>
      <c r="H44" s="3">
        <v>900</v>
      </c>
      <c r="I44" s="3">
        <v>1620</v>
      </c>
      <c r="J44" s="3">
        <v>30</v>
      </c>
      <c r="K44" s="3">
        <v>80</v>
      </c>
      <c r="L44" s="3">
        <v>20</v>
      </c>
      <c r="M44" s="3">
        <v>3</v>
      </c>
      <c r="N44" s="3">
        <v>40</v>
      </c>
      <c r="O44" s="3">
        <v>72</v>
      </c>
      <c r="P44" s="3">
        <v>144</v>
      </c>
      <c r="Q44" s="3">
        <v>0.65</v>
      </c>
      <c r="R44" s="3">
        <v>26</v>
      </c>
      <c r="S44" s="3">
        <v>47</v>
      </c>
      <c r="T44" s="3">
        <v>94</v>
      </c>
      <c r="U44" s="3">
        <v>20</v>
      </c>
      <c r="V44" s="3" t="s">
        <v>275</v>
      </c>
      <c r="W44" s="3" t="s">
        <v>276</v>
      </c>
      <c r="X44" s="3" t="s">
        <v>88</v>
      </c>
      <c r="Y44" s="3" t="s">
        <v>88</v>
      </c>
      <c r="Z44" s="3" t="s">
        <v>118</v>
      </c>
      <c r="AA44" s="3" t="s">
        <v>125</v>
      </c>
      <c r="AB44" s="34" t="s">
        <v>90</v>
      </c>
    </row>
    <row r="45" spans="1:28">
      <c r="A45" s="3" t="s">
        <v>277</v>
      </c>
      <c r="B45" s="34">
        <v>5</v>
      </c>
      <c r="C45" s="3" t="s">
        <v>92</v>
      </c>
      <c r="D45" s="3"/>
      <c r="E45" s="3" t="s">
        <v>108</v>
      </c>
      <c r="F45" s="3"/>
      <c r="G45" s="3">
        <v>900</v>
      </c>
      <c r="H45" s="3">
        <v>1620</v>
      </c>
      <c r="I45" s="3">
        <v>2916</v>
      </c>
      <c r="J45" s="3">
        <v>50</v>
      </c>
      <c r="K45" s="3">
        <v>125</v>
      </c>
      <c r="L45" s="3">
        <v>60</v>
      </c>
      <c r="M45" s="3">
        <v>1</v>
      </c>
      <c r="N45" s="3">
        <v>60</v>
      </c>
      <c r="O45" s="3">
        <v>108</v>
      </c>
      <c r="P45" s="3">
        <v>216</v>
      </c>
      <c r="Q45" s="3">
        <v>0.65</v>
      </c>
      <c r="R45" s="3">
        <v>39</v>
      </c>
      <c r="S45" s="3">
        <v>70</v>
      </c>
      <c r="T45" s="3">
        <v>140</v>
      </c>
      <c r="U45" s="3">
        <v>20</v>
      </c>
      <c r="V45" s="3" t="s">
        <v>278</v>
      </c>
      <c r="W45" s="3" t="s">
        <v>279</v>
      </c>
      <c r="X45" s="3" t="s">
        <v>222</v>
      </c>
      <c r="Y45" s="3" t="s">
        <v>118</v>
      </c>
      <c r="Z45" s="3" t="s">
        <v>131</v>
      </c>
      <c r="AA45" s="3" t="s">
        <v>132</v>
      </c>
      <c r="AB45" s="34" t="s">
        <v>98</v>
      </c>
    </row>
    <row r="46" spans="1:28">
      <c r="A46" s="3" t="s">
        <v>280</v>
      </c>
      <c r="B46" s="34">
        <v>2</v>
      </c>
      <c r="C46" s="3" t="s">
        <v>92</v>
      </c>
      <c r="D46" s="3"/>
      <c r="E46" s="3" t="s">
        <v>212</v>
      </c>
      <c r="F46" s="3"/>
      <c r="G46" s="3">
        <v>700</v>
      </c>
      <c r="H46" s="3">
        <v>1260</v>
      </c>
      <c r="I46" s="3">
        <v>2268</v>
      </c>
      <c r="J46" s="3">
        <v>50</v>
      </c>
      <c r="K46" s="3">
        <v>125</v>
      </c>
      <c r="L46" s="3">
        <v>40</v>
      </c>
      <c r="M46" s="3">
        <v>2</v>
      </c>
      <c r="N46" s="3">
        <v>55</v>
      </c>
      <c r="O46" s="3">
        <v>99</v>
      </c>
      <c r="P46" s="3">
        <v>198</v>
      </c>
      <c r="Q46" s="3">
        <v>0.55</v>
      </c>
      <c r="R46" s="3">
        <v>30</v>
      </c>
      <c r="S46" s="3">
        <v>54</v>
      </c>
      <c r="T46" s="3">
        <v>109</v>
      </c>
      <c r="U46" s="3">
        <v>20</v>
      </c>
      <c r="V46" s="3" t="s">
        <v>281</v>
      </c>
      <c r="W46" s="3" t="s">
        <v>282</v>
      </c>
      <c r="X46" s="3" t="s">
        <v>118</v>
      </c>
      <c r="Y46" s="3" t="s">
        <v>118</v>
      </c>
      <c r="AA46" s="14" t="s">
        <v>97</v>
      </c>
      <c r="AB46" s="34" t="s">
        <v>105</v>
      </c>
    </row>
    <row r="47" spans="1:28">
      <c r="A47" s="3" t="s">
        <v>283</v>
      </c>
      <c r="B47" s="34">
        <v>4</v>
      </c>
      <c r="C47" s="3" t="s">
        <v>107</v>
      </c>
      <c r="D47" s="3"/>
      <c r="E47" s="3" t="s">
        <v>141</v>
      </c>
      <c r="F47" s="3"/>
      <c r="G47" s="3">
        <v>650</v>
      </c>
      <c r="H47" s="3">
        <v>1170</v>
      </c>
      <c r="I47" s="3">
        <v>2106</v>
      </c>
      <c r="J47" s="3">
        <v>0</v>
      </c>
      <c r="K47" s="3">
        <v>70</v>
      </c>
      <c r="L47" s="3">
        <v>20</v>
      </c>
      <c r="M47" s="3">
        <v>4</v>
      </c>
      <c r="N47" s="3">
        <v>65</v>
      </c>
      <c r="O47" s="3">
        <v>117</v>
      </c>
      <c r="P47" s="3">
        <v>234</v>
      </c>
      <c r="Q47" s="3">
        <v>0.75</v>
      </c>
      <c r="R47" s="3">
        <v>45</v>
      </c>
      <c r="S47" s="3">
        <v>81</v>
      </c>
      <c r="T47" s="3">
        <v>162</v>
      </c>
      <c r="U47" s="3">
        <v>20</v>
      </c>
      <c r="V47" s="3" t="s">
        <v>284</v>
      </c>
      <c r="W47" s="3" t="s">
        <v>285</v>
      </c>
      <c r="X47" s="3" t="s">
        <v>111</v>
      </c>
      <c r="Y47" s="3" t="s">
        <v>262</v>
      </c>
      <c r="Z47" s="3" t="s">
        <v>286</v>
      </c>
      <c r="AA47" s="3" t="s">
        <v>104</v>
      </c>
      <c r="AB47" s="34" t="s">
        <v>105</v>
      </c>
    </row>
    <row r="48" spans="1:28">
      <c r="A48" s="3" t="s">
        <v>287</v>
      </c>
      <c r="B48" s="34">
        <v>2</v>
      </c>
      <c r="C48" s="3" t="s">
        <v>107</v>
      </c>
      <c r="D48" s="3"/>
      <c r="E48" s="3" t="s">
        <v>93</v>
      </c>
      <c r="F48" s="3"/>
      <c r="G48" s="3">
        <v>550</v>
      </c>
      <c r="H48" s="3">
        <v>990</v>
      </c>
      <c r="I48" s="3">
        <v>1782</v>
      </c>
      <c r="J48" s="3">
        <v>50</v>
      </c>
      <c r="K48" s="3">
        <v>100</v>
      </c>
      <c r="L48" s="3">
        <v>25</v>
      </c>
      <c r="M48" s="3">
        <v>4</v>
      </c>
      <c r="N48" s="3">
        <v>60</v>
      </c>
      <c r="O48" s="3">
        <v>108</v>
      </c>
      <c r="P48" s="3">
        <v>216</v>
      </c>
      <c r="Q48" s="3">
        <v>0.75</v>
      </c>
      <c r="R48" s="3">
        <v>35</v>
      </c>
      <c r="S48" s="3">
        <v>63</v>
      </c>
      <c r="T48" s="3">
        <v>126</v>
      </c>
      <c r="U48" s="3">
        <v>20</v>
      </c>
      <c r="V48" s="3" t="s">
        <v>288</v>
      </c>
      <c r="W48" s="3" t="s">
        <v>289</v>
      </c>
      <c r="X48" s="3" t="s">
        <v>88</v>
      </c>
      <c r="Y48" s="3" t="s">
        <v>88</v>
      </c>
      <c r="Z48" s="3" t="s">
        <v>118</v>
      </c>
      <c r="AA48" s="3" t="s">
        <v>104</v>
      </c>
      <c r="AB48" s="34" t="s">
        <v>120</v>
      </c>
    </row>
    <row r="49" spans="1:29">
      <c r="A49" s="3" t="s">
        <v>290</v>
      </c>
      <c r="B49" s="34">
        <v>1</v>
      </c>
      <c r="C49" s="3" t="s">
        <v>107</v>
      </c>
      <c r="D49" s="3"/>
      <c r="E49" s="3" t="s">
        <v>84</v>
      </c>
      <c r="F49" s="3"/>
      <c r="G49" s="3">
        <v>550</v>
      </c>
      <c r="H49" s="3">
        <v>900</v>
      </c>
      <c r="I49" s="3">
        <v>1620</v>
      </c>
      <c r="J49" s="3">
        <v>0</v>
      </c>
      <c r="K49" s="3">
        <v>0</v>
      </c>
      <c r="L49" s="3">
        <v>25</v>
      </c>
      <c r="M49" s="3">
        <v>3</v>
      </c>
      <c r="N49" s="3">
        <v>40</v>
      </c>
      <c r="O49" s="3">
        <v>72</v>
      </c>
      <c r="P49" s="3">
        <v>144</v>
      </c>
      <c r="Q49" s="3">
        <v>0.7</v>
      </c>
      <c r="R49" s="3">
        <v>30</v>
      </c>
      <c r="S49" s="3">
        <v>54</v>
      </c>
      <c r="T49" s="3">
        <v>108</v>
      </c>
      <c r="U49" s="3">
        <v>20</v>
      </c>
      <c r="V49" s="3" t="s">
        <v>291</v>
      </c>
      <c r="W49" s="3" t="s">
        <v>292</v>
      </c>
      <c r="X49" s="3" t="s">
        <v>111</v>
      </c>
      <c r="Y49" s="3" t="s">
        <v>112</v>
      </c>
      <c r="Z49" s="3" t="s">
        <v>286</v>
      </c>
      <c r="AA49" s="3" t="s">
        <v>104</v>
      </c>
      <c r="AB49" s="34" t="s">
        <v>90</v>
      </c>
      <c r="AC49" s="14"/>
    </row>
    <row r="50" spans="1:29">
      <c r="A50" s="3" t="s">
        <v>293</v>
      </c>
      <c r="B50" s="34">
        <v>3</v>
      </c>
      <c r="C50" s="3" t="s">
        <v>122</v>
      </c>
      <c r="D50" s="3"/>
      <c r="E50" s="3" t="s">
        <v>175</v>
      </c>
      <c r="F50" s="3"/>
      <c r="G50" s="3">
        <v>600</v>
      </c>
      <c r="H50" s="3">
        <v>1080</v>
      </c>
      <c r="I50" s="3">
        <v>1944</v>
      </c>
      <c r="J50" s="3">
        <v>0</v>
      </c>
      <c r="K50" s="3">
        <v>60</v>
      </c>
      <c r="L50" s="3">
        <v>20</v>
      </c>
      <c r="M50" s="3">
        <v>3</v>
      </c>
      <c r="N50" s="3">
        <v>50</v>
      </c>
      <c r="O50" s="3">
        <v>90</v>
      </c>
      <c r="P50" s="3">
        <v>180</v>
      </c>
      <c r="Q50" s="3">
        <v>0.6</v>
      </c>
      <c r="R50" s="3">
        <v>30</v>
      </c>
      <c r="S50" s="3">
        <v>54</v>
      </c>
      <c r="T50" s="3">
        <v>108</v>
      </c>
      <c r="U50" s="3">
        <v>20</v>
      </c>
      <c r="V50" s="3" t="s">
        <v>294</v>
      </c>
      <c r="W50" s="3" t="s">
        <v>295</v>
      </c>
      <c r="X50" s="3" t="s">
        <v>248</v>
      </c>
      <c r="Y50" s="3" t="s">
        <v>103</v>
      </c>
      <c r="Z50" s="3"/>
      <c r="AA50" s="3" t="s">
        <v>125</v>
      </c>
      <c r="AB50" s="34" t="s">
        <v>120</v>
      </c>
      <c r="AC50" s="14"/>
    </row>
    <row r="51" spans="1:29">
      <c r="A51" s="3" t="s">
        <v>296</v>
      </c>
      <c r="B51" s="34">
        <v>1</v>
      </c>
      <c r="C51" s="3" t="s">
        <v>122</v>
      </c>
      <c r="D51" s="3"/>
      <c r="E51" s="3" t="s">
        <v>212</v>
      </c>
      <c r="F51" s="3"/>
      <c r="G51" s="3">
        <v>550</v>
      </c>
      <c r="H51" s="3">
        <v>990</v>
      </c>
      <c r="I51" s="3">
        <v>1782</v>
      </c>
      <c r="J51" s="3">
        <v>0</v>
      </c>
      <c r="K51" s="3">
        <v>75</v>
      </c>
      <c r="L51" s="3">
        <v>30</v>
      </c>
      <c r="M51" s="3">
        <v>2</v>
      </c>
      <c r="N51" s="3">
        <v>40</v>
      </c>
      <c r="O51" s="3">
        <v>72</v>
      </c>
      <c r="P51" s="3">
        <v>144</v>
      </c>
      <c r="Q51" s="3">
        <v>0.65</v>
      </c>
      <c r="R51" s="3">
        <v>26</v>
      </c>
      <c r="S51" s="3">
        <v>47</v>
      </c>
      <c r="T51" s="3">
        <v>94</v>
      </c>
      <c r="U51" s="3">
        <v>20</v>
      </c>
      <c r="V51" s="3" t="s">
        <v>297</v>
      </c>
      <c r="W51" s="3" t="s">
        <v>298</v>
      </c>
      <c r="X51" s="3" t="s">
        <v>168</v>
      </c>
      <c r="Y51" s="3" t="s">
        <v>118</v>
      </c>
      <c r="Z51" s="3"/>
      <c r="AA51" s="3" t="s">
        <v>119</v>
      </c>
      <c r="AB51" s="34" t="s">
        <v>120</v>
      </c>
      <c r="AC51" s="14"/>
    </row>
    <row r="52" spans="1:29">
      <c r="A52" s="35" t="s">
        <v>299</v>
      </c>
      <c r="B52" s="36">
        <v>2</v>
      </c>
      <c r="C52" s="35" t="s">
        <v>140</v>
      </c>
      <c r="D52" s="35"/>
      <c r="E52" s="35" t="s">
        <v>236</v>
      </c>
      <c r="F52" s="35" t="s">
        <v>127</v>
      </c>
      <c r="G52" s="35">
        <v>850</v>
      </c>
      <c r="H52" s="35">
        <v>1530</v>
      </c>
      <c r="I52" s="35">
        <v>2754</v>
      </c>
      <c r="J52" s="35">
        <v>0</v>
      </c>
      <c r="K52" s="35">
        <v>75</v>
      </c>
      <c r="L52" s="35">
        <v>35</v>
      </c>
      <c r="M52" s="35">
        <v>1</v>
      </c>
      <c r="N52" s="35">
        <v>60</v>
      </c>
      <c r="O52" s="35">
        <v>108</v>
      </c>
      <c r="P52" s="35">
        <v>216</v>
      </c>
      <c r="Q52" s="35">
        <v>0.7</v>
      </c>
      <c r="R52" s="35">
        <v>42</v>
      </c>
      <c r="S52" s="35">
        <v>76</v>
      </c>
      <c r="T52" s="35">
        <v>151</v>
      </c>
      <c r="U52" s="35">
        <v>20</v>
      </c>
      <c r="V52" s="35" t="s">
        <v>300</v>
      </c>
      <c r="W52" s="35" t="s">
        <v>301</v>
      </c>
      <c r="X52" s="35" t="s">
        <v>87</v>
      </c>
      <c r="Y52" s="35" t="s">
        <v>248</v>
      </c>
      <c r="Z52" s="3"/>
      <c r="AA52" s="35" t="s">
        <v>89</v>
      </c>
      <c r="AB52" s="36" t="s">
        <v>144</v>
      </c>
      <c r="AC52" s="14"/>
    </row>
    <row r="53" s="14" customFormat="1" spans="1:28">
      <c r="A53" s="3" t="s">
        <v>302</v>
      </c>
      <c r="B53" s="34">
        <v>1</v>
      </c>
      <c r="C53" s="3" t="s">
        <v>179</v>
      </c>
      <c r="D53" s="3"/>
      <c r="E53" s="3" t="s">
        <v>127</v>
      </c>
      <c r="F53" s="3"/>
      <c r="G53" s="3">
        <v>650</v>
      </c>
      <c r="H53" s="3">
        <v>1170</v>
      </c>
      <c r="I53" s="3">
        <v>2106</v>
      </c>
      <c r="J53" s="3">
        <v>50</v>
      </c>
      <c r="K53" s="3">
        <v>125</v>
      </c>
      <c r="L53" s="3">
        <v>30</v>
      </c>
      <c r="M53" s="3">
        <v>1</v>
      </c>
      <c r="N53" s="3">
        <v>50</v>
      </c>
      <c r="O53" s="3">
        <v>90</v>
      </c>
      <c r="P53" s="3">
        <v>180</v>
      </c>
      <c r="Q53" s="3">
        <v>0.6</v>
      </c>
      <c r="R53" s="3">
        <v>30</v>
      </c>
      <c r="S53" s="3">
        <v>54</v>
      </c>
      <c r="T53" s="3">
        <v>108</v>
      </c>
      <c r="U53" s="3">
        <v>20</v>
      </c>
      <c r="V53" s="3" t="s">
        <v>303</v>
      </c>
      <c r="W53" s="3" t="s">
        <v>304</v>
      </c>
      <c r="X53" s="3" t="s">
        <v>87</v>
      </c>
      <c r="Y53" s="3" t="s">
        <v>131</v>
      </c>
      <c r="Z53" s="3"/>
      <c r="AA53" s="3" t="s">
        <v>89</v>
      </c>
      <c r="AB53" s="34" t="s">
        <v>218</v>
      </c>
    </row>
    <row r="54" s="14" customFormat="1" spans="1:29">
      <c r="A54" s="3" t="s">
        <v>305</v>
      </c>
      <c r="B54" s="34">
        <v>2</v>
      </c>
      <c r="C54" s="3" t="s">
        <v>83</v>
      </c>
      <c r="D54" s="3"/>
      <c r="E54" s="3" t="s">
        <v>156</v>
      </c>
      <c r="F54" s="3"/>
      <c r="G54" s="3">
        <v>600</v>
      </c>
      <c r="H54" s="3">
        <v>1080</v>
      </c>
      <c r="I54" s="3">
        <v>1944</v>
      </c>
      <c r="J54" s="3">
        <v>0</v>
      </c>
      <c r="K54" s="3">
        <v>85</v>
      </c>
      <c r="L54" s="3">
        <v>30</v>
      </c>
      <c r="M54" s="3">
        <v>1</v>
      </c>
      <c r="N54" s="3">
        <v>60</v>
      </c>
      <c r="O54" s="3">
        <v>108</v>
      </c>
      <c r="P54" s="3">
        <v>216</v>
      </c>
      <c r="Q54" s="3">
        <v>0.7</v>
      </c>
      <c r="R54" s="3">
        <v>42</v>
      </c>
      <c r="S54" s="3">
        <v>76</v>
      </c>
      <c r="T54" s="3">
        <v>151</v>
      </c>
      <c r="U54" s="3">
        <v>20</v>
      </c>
      <c r="V54" s="3" t="s">
        <v>306</v>
      </c>
      <c r="W54" s="3" t="s">
        <v>307</v>
      </c>
      <c r="X54" s="3" t="s">
        <v>87</v>
      </c>
      <c r="Y54" s="3" t="s">
        <v>163</v>
      </c>
      <c r="Z54" s="3"/>
      <c r="AA54" s="3" t="s">
        <v>119</v>
      </c>
      <c r="AB54" s="34" t="s">
        <v>144</v>
      </c>
      <c r="AC54"/>
    </row>
    <row r="55" s="14" customFormat="1" spans="1:28">
      <c r="A55" s="3" t="s">
        <v>308</v>
      </c>
      <c r="B55" s="34">
        <v>4</v>
      </c>
      <c r="C55" s="3" t="s">
        <v>100</v>
      </c>
      <c r="D55" s="3"/>
      <c r="E55" s="3" t="s">
        <v>84</v>
      </c>
      <c r="F55" s="3"/>
      <c r="G55" s="3">
        <v>850</v>
      </c>
      <c r="H55" s="3">
        <v>1440</v>
      </c>
      <c r="I55" s="3">
        <v>2592</v>
      </c>
      <c r="J55" s="3">
        <v>0</v>
      </c>
      <c r="K55" s="3">
        <v>85</v>
      </c>
      <c r="L55" s="3">
        <v>35</v>
      </c>
      <c r="M55" s="3">
        <v>1</v>
      </c>
      <c r="N55" s="3">
        <v>65</v>
      </c>
      <c r="O55" s="3">
        <v>117</v>
      </c>
      <c r="P55" s="3">
        <v>234</v>
      </c>
      <c r="Q55" s="3">
        <v>0.7</v>
      </c>
      <c r="R55" s="3">
        <v>46</v>
      </c>
      <c r="S55" s="3">
        <v>82</v>
      </c>
      <c r="T55" s="3">
        <v>164</v>
      </c>
      <c r="U55" s="3">
        <v>20</v>
      </c>
      <c r="V55" s="3" t="s">
        <v>309</v>
      </c>
      <c r="W55" s="3" t="s">
        <v>310</v>
      </c>
      <c r="X55" s="3" t="s">
        <v>87</v>
      </c>
      <c r="Y55" s="3" t="s">
        <v>222</v>
      </c>
      <c r="Z55" s="3"/>
      <c r="AA55" s="3" t="s">
        <v>119</v>
      </c>
      <c r="AB55" s="34" t="s">
        <v>105</v>
      </c>
    </row>
    <row r="56" spans="1:28">
      <c r="A56" s="3" t="s">
        <v>311</v>
      </c>
      <c r="B56" s="3">
        <v>5</v>
      </c>
      <c r="C56" s="3" t="s">
        <v>134</v>
      </c>
      <c r="D56" s="3" t="s">
        <v>100</v>
      </c>
      <c r="E56" s="3" t="s">
        <v>236</v>
      </c>
      <c r="F56" s="3"/>
      <c r="G56" s="3">
        <v>850</v>
      </c>
      <c r="H56" s="3">
        <v>1530</v>
      </c>
      <c r="I56" s="3">
        <v>2754</v>
      </c>
      <c r="J56" s="3">
        <v>75</v>
      </c>
      <c r="K56" s="3">
        <v>150</v>
      </c>
      <c r="L56" s="3">
        <v>25</v>
      </c>
      <c r="M56" s="3">
        <v>1</v>
      </c>
      <c r="N56" s="3">
        <v>70</v>
      </c>
      <c r="O56" s="3">
        <v>126</v>
      </c>
      <c r="P56" s="3">
        <v>252</v>
      </c>
      <c r="Q56" s="3">
        <v>1.1</v>
      </c>
      <c r="R56" s="3">
        <v>80</v>
      </c>
      <c r="S56" s="3">
        <v>144</v>
      </c>
      <c r="T56" s="3">
        <v>288</v>
      </c>
      <c r="U56" s="3">
        <v>20</v>
      </c>
      <c r="V56" s="3" t="s">
        <v>312</v>
      </c>
      <c r="W56" s="3" t="s">
        <v>313</v>
      </c>
      <c r="X56" s="3" t="s">
        <v>87</v>
      </c>
      <c r="Y56" s="3" t="s">
        <v>168</v>
      </c>
      <c r="Z56" s="3"/>
      <c r="AA56" s="3" t="s">
        <v>173</v>
      </c>
      <c r="AB56" s="3" t="s">
        <v>98</v>
      </c>
    </row>
    <row r="57" spans="1:29">
      <c r="A57" s="3" t="s">
        <v>314</v>
      </c>
      <c r="B57" s="3">
        <v>1</v>
      </c>
      <c r="C57" s="3" t="s">
        <v>100</v>
      </c>
      <c r="D57" s="3"/>
      <c r="E57" s="3" t="s">
        <v>93</v>
      </c>
      <c r="F57" s="3"/>
      <c r="G57" s="3">
        <v>500</v>
      </c>
      <c r="H57" s="3">
        <v>900</v>
      </c>
      <c r="I57" s="3">
        <v>1620</v>
      </c>
      <c r="J57" s="3">
        <v>0</v>
      </c>
      <c r="K57" s="3">
        <v>75</v>
      </c>
      <c r="L57" s="3">
        <v>20</v>
      </c>
      <c r="M57" s="3">
        <v>3</v>
      </c>
      <c r="N57" s="3">
        <v>25</v>
      </c>
      <c r="O57" s="3">
        <v>45</v>
      </c>
      <c r="P57" s="3">
        <v>90</v>
      </c>
      <c r="Q57" s="3">
        <v>0.65</v>
      </c>
      <c r="R57" s="3">
        <v>16</v>
      </c>
      <c r="S57" s="3">
        <v>29</v>
      </c>
      <c r="T57" s="3">
        <v>59</v>
      </c>
      <c r="U57" s="3">
        <v>20</v>
      </c>
      <c r="V57" s="3" t="s">
        <v>315</v>
      </c>
      <c r="W57" s="3" t="s">
        <v>316</v>
      </c>
      <c r="X57" s="3" t="s">
        <v>96</v>
      </c>
      <c r="Y57" s="3" t="s">
        <v>118</v>
      </c>
      <c r="Z57" s="3" t="s">
        <v>118</v>
      </c>
      <c r="AA57" s="3" t="s">
        <v>125</v>
      </c>
      <c r="AB57" s="3" t="s">
        <v>90</v>
      </c>
      <c r="AC57"/>
    </row>
  </sheetData>
  <sortState ref="A2:AC57">
    <sortCondition ref="A2:A57"/>
  </sortState>
  <dataValidations count="1">
    <dataValidation allowBlank="1" showInputMessage="1" showErrorMessage="1" sqref="Y1:Z1 AA1 Y2 Z2 AA2 Y3:Z3 AA3 V4:W4 X4 Y4 Z4 AA4 V5:X5 Y5:Z5 AA5 V6:W6 X6 Y6 Z6 AA6 E7 F7 Y7 Z7 AA7 E8 F8 Y8:Z8 AA8 E9 F9 Y9 Z9 AA9 V10:W10 X10 Y10 Z10 AA10 V11:X11 Y11 Z11 AA11 V12:W12 X12 Y12 Z12 AA12 Y13 Z13 AA13 X17:Y17 Y18 Z18 AA18 Y25 Z25 AA25 Y33 Z33 AA33 Y34 Z34 AA34 Y35 Y39 Y42 X46 Y46 Y52 Z52 AA52 Y53 Y54 Z54 AA54 Y55 D$1:D$1048576 E1:E6 E10:E1048576 F1:F6 F10:F1048576 G$1:G$1048576 J$1:J$1048576 K$1:K$1048576 U$1:U$1048576 X13:X16 X18:X45 X47:X1048576 Y28:Y29 Y36:Y38 Y40:Y41 Y43:Y45 Y47:Y49 Y50:Y51 Y56:Y1048576 Z28:Z29 Z36:Z38 Z40:Z41 Z43:Z45 Z47:Z49 Z56:Z1048576 AA14:AA16 AA19:AA24 AA26:AA27 AA28:AA29 AA30:AA32 AA36:AA38 AA40:AA41 AA43:AA45 AA47:AA49 AA56:AA1048576 AB$1:AB$1048576 A$1:C$1048576 O$1:P$1048576 Q$1:R$1048576 S$1:T$1048576 L$1:N$1048576 H$1:I$1048576 V1:X3 V7:X9 Y19:Z24 Y26:Z27 Y30:Z32 V13:W1048576 Y14:Z16"/>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zoomScale="80" zoomScaleNormal="80" workbookViewId="0">
      <selection activeCell="I21" sqref="I21"/>
    </sheetView>
  </sheetViews>
  <sheetFormatPr defaultColWidth="9" defaultRowHeight="15"/>
  <cols>
    <col min="1" max="8" width="13.1428571428571" style="14" customWidth="1"/>
    <col min="9" max="9" width="12.4285714285714" style="14" customWidth="1"/>
    <col min="10" max="10" width="60.7714285714286" style="14" customWidth="1"/>
    <col min="11" max="11" width="12.2857142857143" customWidth="1"/>
    <col min="12" max="12" width="9" hidden="1" customWidth="1"/>
  </cols>
  <sheetData>
    <row r="1" spans="1:12">
      <c r="A1" s="27" t="s">
        <v>317</v>
      </c>
      <c r="B1" s="27" t="s">
        <v>318</v>
      </c>
      <c r="C1" s="27" t="s">
        <v>319</v>
      </c>
      <c r="D1" s="27" t="s">
        <v>320</v>
      </c>
      <c r="E1" s="27" t="s">
        <v>321</v>
      </c>
      <c r="F1" s="27" t="s">
        <v>322</v>
      </c>
      <c r="G1" s="27" t="s">
        <v>323</v>
      </c>
      <c r="H1" s="27" t="s">
        <v>324</v>
      </c>
      <c r="I1" s="27" t="s">
        <v>325</v>
      </c>
      <c r="J1" s="5" t="s">
        <v>326</v>
      </c>
      <c r="K1" s="5" t="s">
        <v>81</v>
      </c>
      <c r="L1" s="5" t="s">
        <v>327</v>
      </c>
    </row>
    <row r="2" spans="1:12">
      <c r="A2" s="28" t="s">
        <v>253</v>
      </c>
      <c r="B2" s="29">
        <f t="shared" ref="B2:B14" si="0">LEN(J2)-LEN(SUBSTITUTE(J2,",",""))+1</f>
        <v>1</v>
      </c>
      <c r="C2" s="29"/>
      <c r="D2" s="29">
        <v>1</v>
      </c>
      <c r="E2" s="29" t="s">
        <v>328</v>
      </c>
      <c r="F2" s="29"/>
      <c r="G2" s="29"/>
      <c r="H2" s="29"/>
      <c r="I2" s="30"/>
      <c r="J2" s="3" t="str">
        <f t="array" ref="J2">_xlfn.TEXTJOIN(", ",TRUE,IF(Champions!$C:$D=A2,Champions!$A:$A,""))</f>
        <v>Singed</v>
      </c>
      <c r="K2" s="3"/>
      <c r="L2" s="3">
        <f>MAX(B2:I2)</f>
        <v>1</v>
      </c>
    </row>
    <row r="3" spans="1:12">
      <c r="A3" s="28" t="s">
        <v>134</v>
      </c>
      <c r="B3" s="29">
        <f t="shared" si="0"/>
        <v>6</v>
      </c>
      <c r="C3" s="29" t="s">
        <v>329</v>
      </c>
      <c r="D3" s="29">
        <v>3</v>
      </c>
      <c r="E3" s="29" t="s">
        <v>330</v>
      </c>
      <c r="F3" s="29">
        <v>6</v>
      </c>
      <c r="G3" s="29" t="s">
        <v>331</v>
      </c>
      <c r="H3" s="29"/>
      <c r="I3" s="30"/>
      <c r="J3" s="3" t="str">
        <f t="array" ref="J3">_xlfn.TEXTJOIN(", ",TRUE,IF(Champions!$C:$D=A3,Champions!$A:$A,""))</f>
        <v>Diana, Kha'Zix, LeBlanc, Nocturne, Qiyana, Zed</v>
      </c>
      <c r="K3" s="3"/>
      <c r="L3" s="3">
        <f t="shared" ref="L3:L14" si="1">MAX(B3:I3)</f>
        <v>6</v>
      </c>
    </row>
    <row r="4" spans="1:12">
      <c r="A4" s="28" t="s">
        <v>193</v>
      </c>
      <c r="B4" s="29">
        <f t="shared" si="0"/>
        <v>1</v>
      </c>
      <c r="C4" s="29"/>
      <c r="D4" s="29">
        <v>1</v>
      </c>
      <c r="E4" s="29" t="s">
        <v>332</v>
      </c>
      <c r="F4" s="29"/>
      <c r="G4" s="29"/>
      <c r="H4" s="29"/>
      <c r="I4" s="30"/>
      <c r="J4" s="3" t="str">
        <f t="array" ref="J4">_xlfn.TEXTJOIN(", ",TRUE,IF(Champions!$C:$D=A4,Champions!$A:$A,""))</f>
        <v>Lux</v>
      </c>
      <c r="K4" s="3"/>
      <c r="L4" s="3">
        <f t="shared" si="1"/>
        <v>1</v>
      </c>
    </row>
    <row r="5" spans="1:12">
      <c r="A5" s="28" t="s">
        <v>140</v>
      </c>
      <c r="B5" s="29">
        <f t="shared" si="0"/>
        <v>6</v>
      </c>
      <c r="C5" s="29" t="s">
        <v>333</v>
      </c>
      <c r="D5" s="29">
        <v>3</v>
      </c>
      <c r="E5" s="29" t="s">
        <v>334</v>
      </c>
      <c r="F5" s="29">
        <v>6</v>
      </c>
      <c r="G5" s="29" t="s">
        <v>335</v>
      </c>
      <c r="H5" s="29"/>
      <c r="I5" s="30"/>
      <c r="J5" s="3" t="str">
        <f t="array" ref="J5">_xlfn.TEXTJOIN(", ",TRUE,IF(Champions!$C:$D=A5,Champions!$A:$A,""))</f>
        <v>Dr.Mundo, Jax, Olaf, Renekton, Sion, Volibear</v>
      </c>
      <c r="K5" s="3"/>
      <c r="L5" s="3">
        <f t="shared" si="1"/>
        <v>6</v>
      </c>
    </row>
    <row r="6" spans="1:12">
      <c r="A6" s="28" t="s">
        <v>83</v>
      </c>
      <c r="B6" s="29">
        <f t="shared" si="0"/>
        <v>4</v>
      </c>
      <c r="C6" s="29" t="s">
        <v>336</v>
      </c>
      <c r="D6" s="29">
        <v>2</v>
      </c>
      <c r="E6" s="29" t="s">
        <v>337</v>
      </c>
      <c r="F6" s="29">
        <v>4</v>
      </c>
      <c r="G6" s="29" t="s">
        <v>338</v>
      </c>
      <c r="H6" s="29">
        <v>6</v>
      </c>
      <c r="I6" s="30" t="s">
        <v>339</v>
      </c>
      <c r="J6" s="3" t="str">
        <f t="array" ref="J6">_xlfn.TEXTJOIN(", ",TRUE,IF(Champions!$C:$D=A6,Champions!$A:$A,""))</f>
        <v>Aatrox, Master Yi, Sivir, Yasuo</v>
      </c>
      <c r="K6" s="3"/>
      <c r="L6" s="3">
        <f t="shared" si="1"/>
        <v>6</v>
      </c>
    </row>
    <row r="7" spans="1:12">
      <c r="A7" s="28" t="s">
        <v>150</v>
      </c>
      <c r="B7" s="29">
        <f t="shared" si="0"/>
        <v>3</v>
      </c>
      <c r="C7" s="29"/>
      <c r="D7" s="29">
        <v>2</v>
      </c>
      <c r="E7" s="29" t="s">
        <v>340</v>
      </c>
      <c r="F7" s="29"/>
      <c r="G7" s="29"/>
      <c r="H7" s="29"/>
      <c r="I7" s="30"/>
      <c r="J7" s="3" t="str">
        <f t="array" ref="J7">_xlfn.TEXTJOIN(", ",TRUE,IF(Champions!$C:$D=A7,Champions!$A:$A,""))</f>
        <v>Ivern, Maokai, Neeko</v>
      </c>
      <c r="K7" s="3"/>
      <c r="L7" s="3">
        <f t="shared" si="1"/>
        <v>3</v>
      </c>
    </row>
    <row r="8" spans="1:12">
      <c r="A8" s="28" t="s">
        <v>122</v>
      </c>
      <c r="B8" s="29">
        <f t="shared" si="0"/>
        <v>6</v>
      </c>
      <c r="C8" s="29" t="s">
        <v>341</v>
      </c>
      <c r="D8" s="29">
        <v>3</v>
      </c>
      <c r="E8" s="29" t="s">
        <v>342</v>
      </c>
      <c r="F8" s="29">
        <v>6</v>
      </c>
      <c r="G8" s="29" t="s">
        <v>343</v>
      </c>
      <c r="H8" s="29"/>
      <c r="I8" s="30"/>
      <c r="J8" s="3" t="str">
        <f t="array" ref="J8">_xlfn.TEXTJOIN(", ",TRUE,IF(Champions!$C:$D=A8,Champions!$A:$A,""))</f>
        <v>Brand, LeBlanc, Syndra, Taliyah, Veigar, Vladimir</v>
      </c>
      <c r="K8" s="3"/>
      <c r="L8" s="3">
        <f t="shared" si="1"/>
        <v>6</v>
      </c>
    </row>
    <row r="9" spans="1:12">
      <c r="A9" s="28" t="s">
        <v>155</v>
      </c>
      <c r="B9" s="29">
        <f t="shared" si="0"/>
        <v>5</v>
      </c>
      <c r="C9" s="29" t="s">
        <v>344</v>
      </c>
      <c r="D9" s="29">
        <v>2</v>
      </c>
      <c r="E9" s="29" t="s">
        <v>345</v>
      </c>
      <c r="F9" s="29">
        <v>4</v>
      </c>
      <c r="G9" s="29" t="s">
        <v>346</v>
      </c>
      <c r="H9" s="29"/>
      <c r="I9" s="30"/>
      <c r="J9" s="3" t="str">
        <f t="array" ref="J9">_xlfn.TEXTJOIN(", ",TRUE,IF(Champions!$C:$D=A9,Champions!$A:$A,""))</f>
        <v>Janna, Karma, Master Yi, Nami, Soraka</v>
      </c>
      <c r="K9" s="3"/>
      <c r="L9" s="3">
        <f t="shared" si="1"/>
        <v>5</v>
      </c>
    </row>
    <row r="10" spans="1:12">
      <c r="A10" s="28" t="s">
        <v>179</v>
      </c>
      <c r="B10" s="29">
        <f t="shared" si="0"/>
        <v>4</v>
      </c>
      <c r="C10" s="29"/>
      <c r="D10" s="29">
        <v>3</v>
      </c>
      <c r="E10" s="29" t="s">
        <v>347</v>
      </c>
      <c r="F10" s="29"/>
      <c r="G10" s="29"/>
      <c r="H10" s="29"/>
      <c r="I10" s="30"/>
      <c r="J10" s="3" t="str">
        <f t="array" ref="J10">_xlfn.TEXTJOIN(", ",TRUE,IF(Champions!$C:$D=A10,Champions!$A:$A,""))</f>
        <v>Kog'Maw, Rek'Sai, Skarner, Warwick</v>
      </c>
      <c r="K10" s="3"/>
      <c r="L10" s="3">
        <f t="shared" si="1"/>
        <v>4</v>
      </c>
    </row>
    <row r="11" spans="1:12">
      <c r="A11" s="28" t="s">
        <v>107</v>
      </c>
      <c r="B11" s="29">
        <f t="shared" si="0"/>
        <v>6</v>
      </c>
      <c r="C11" s="29" t="s">
        <v>348</v>
      </c>
      <c r="D11" s="29">
        <v>2</v>
      </c>
      <c r="E11" s="29" t="s">
        <v>349</v>
      </c>
      <c r="F11" s="29">
        <v>4</v>
      </c>
      <c r="G11" s="29" t="s">
        <v>350</v>
      </c>
      <c r="H11" s="29">
        <v>6</v>
      </c>
      <c r="I11" s="30" t="s">
        <v>351</v>
      </c>
      <c r="J11" s="3" t="str">
        <f t="array" ref="J11">_xlfn.TEXTJOIN(", ",TRUE,IF(Champions!$C:$D=A11,Champions!$A:$A,""))</f>
        <v>Ashe, Ezreal, Kindred, Twitch, Varus, Vayne</v>
      </c>
      <c r="K11" s="3"/>
      <c r="L11" s="3">
        <f t="shared" si="1"/>
        <v>6</v>
      </c>
    </row>
    <row r="12" spans="1:12">
      <c r="A12" s="28" t="s">
        <v>100</v>
      </c>
      <c r="B12" s="29">
        <f t="shared" si="0"/>
        <v>6</v>
      </c>
      <c r="C12" s="29" t="s">
        <v>352</v>
      </c>
      <c r="D12" s="29">
        <v>3</v>
      </c>
      <c r="E12" s="29" t="s">
        <v>353</v>
      </c>
      <c r="F12" s="29">
        <v>6</v>
      </c>
      <c r="G12" s="29" t="s">
        <v>354</v>
      </c>
      <c r="H12" s="29"/>
      <c r="I12" s="30"/>
      <c r="J12" s="3" t="str">
        <f t="array" ref="J12">_xlfn.TEXTJOIN(", ",TRUE,IF(Champions!$C:$D=A12,Champions!$A:$A,""))</f>
        <v>Annie, Azir, Malzahar, Yorick, Zed, Zyra</v>
      </c>
      <c r="K12" s="3"/>
      <c r="L12" s="3">
        <f t="shared" si="1"/>
        <v>6</v>
      </c>
    </row>
    <row r="13" spans="1:12">
      <c r="A13" s="28" t="s">
        <v>92</v>
      </c>
      <c r="B13" s="29">
        <f t="shared" si="0"/>
        <v>9</v>
      </c>
      <c r="C13" s="29" t="s">
        <v>355</v>
      </c>
      <c r="D13" s="29">
        <v>2</v>
      </c>
      <c r="E13" s="29" t="s">
        <v>356</v>
      </c>
      <c r="F13" s="29">
        <v>4</v>
      </c>
      <c r="G13" s="29" t="s">
        <v>357</v>
      </c>
      <c r="H13" s="29">
        <v>6</v>
      </c>
      <c r="I13" s="30" t="s">
        <v>358</v>
      </c>
      <c r="J13" s="3" t="str">
        <f t="array" ref="J13">_xlfn.TEXTJOIN(", ",TRUE,IF(Champions!$C:$D=A13,Champions!$A:$A,""))</f>
        <v>Amumu, Braum, Leona, Malphite, Nasus, Nautilus, Ornn, Taric, Thresh</v>
      </c>
      <c r="K13" s="3"/>
      <c r="L13" s="3">
        <f t="shared" si="1"/>
        <v>9</v>
      </c>
    </row>
    <row r="14" spans="1:12">
      <c r="A14" s="13" t="s">
        <v>189</v>
      </c>
      <c r="B14" s="29">
        <f t="shared" si="0"/>
        <v>2</v>
      </c>
      <c r="C14" s="30"/>
      <c r="D14" s="30">
        <v>2</v>
      </c>
      <c r="E14" s="30" t="s">
        <v>359</v>
      </c>
      <c r="F14" s="30"/>
      <c r="G14" s="30"/>
      <c r="H14" s="30"/>
      <c r="I14" s="30"/>
      <c r="J14" s="3" t="str">
        <f t="array" ref="J14">_xlfn.TEXTJOIN(", ",TRUE,IF(Champions!$C:$D=A14,Champions!$A:$A,""))</f>
        <v>Lucian, Senna</v>
      </c>
      <c r="K14" s="3"/>
      <c r="L14" s="3">
        <f t="shared" si="1"/>
        <v>2</v>
      </c>
    </row>
    <row r="15" spans="1:11">
      <c r="A15" s="8"/>
      <c r="B15" s="8"/>
      <c r="C15" s="20"/>
      <c r="D15" s="20"/>
      <c r="E15" s="20"/>
      <c r="F15" s="20"/>
      <c r="G15" s="20"/>
      <c r="H15" s="20"/>
      <c r="I15" s="20"/>
      <c r="K15" s="14"/>
    </row>
    <row r="16" spans="1:12">
      <c r="A16" s="27" t="s">
        <v>360</v>
      </c>
      <c r="B16" s="27" t="s">
        <v>318</v>
      </c>
      <c r="C16" s="27" t="s">
        <v>319</v>
      </c>
      <c r="D16" s="27" t="s">
        <v>320</v>
      </c>
      <c r="E16" s="27" t="s">
        <v>321</v>
      </c>
      <c r="F16" s="27" t="s">
        <v>322</v>
      </c>
      <c r="G16" s="27" t="s">
        <v>323</v>
      </c>
      <c r="H16" s="27" t="s">
        <v>324</v>
      </c>
      <c r="I16" s="27" t="s">
        <v>325</v>
      </c>
      <c r="J16" s="5" t="s">
        <v>326</v>
      </c>
      <c r="K16" s="5" t="s">
        <v>81</v>
      </c>
      <c r="L16" s="3"/>
    </row>
    <row r="17" spans="1:12">
      <c r="A17" s="13" t="s">
        <v>156</v>
      </c>
      <c r="B17" s="29">
        <f t="shared" ref="B17:B31" si="2">LEN(J17)-LEN(SUBSTITUTE(J17,",",""))+1</f>
        <v>2</v>
      </c>
      <c r="C17" s="30" t="s">
        <v>361</v>
      </c>
      <c r="D17" s="30">
        <v>2</v>
      </c>
      <c r="E17" s="30" t="s">
        <v>362</v>
      </c>
      <c r="F17" s="30">
        <v>3</v>
      </c>
      <c r="G17" s="30" t="s">
        <v>363</v>
      </c>
      <c r="H17" s="30">
        <v>4</v>
      </c>
      <c r="I17" s="30" t="s">
        <v>364</v>
      </c>
      <c r="J17" s="3" t="str">
        <f t="array" ref="J17">_xlfn.TEXTJOIN(", ",TRUE,IF(Champions!$E:$F=A17,Champions!$A:$A,""))</f>
        <v>Janna, Yasuo</v>
      </c>
      <c r="K17" s="3"/>
      <c r="L17" s="3">
        <f t="shared" ref="L17:L31" si="3">MAX(B17:I17)</f>
        <v>4</v>
      </c>
    </row>
    <row r="18" spans="1:12">
      <c r="A18" s="13" t="s">
        <v>108</v>
      </c>
      <c r="B18" s="29">
        <f t="shared" si="2"/>
        <v>3</v>
      </c>
      <c r="C18" s="30" t="s">
        <v>365</v>
      </c>
      <c r="D18" s="30">
        <v>2</v>
      </c>
      <c r="E18" s="30" t="s">
        <v>366</v>
      </c>
      <c r="F18" s="30">
        <v>4</v>
      </c>
      <c r="G18" s="30" t="s">
        <v>367</v>
      </c>
      <c r="H18" s="30"/>
      <c r="I18" s="30"/>
      <c r="J18" s="3" t="str">
        <f t="array" ref="J18">_xlfn.TEXTJOIN(", ",TRUE,IF(Champions!$E:$F=A18,Champions!$A:$A,""))</f>
        <v>Ashe, Skarner, Taric</v>
      </c>
      <c r="K18" s="3"/>
      <c r="L18" s="3">
        <f t="shared" si="3"/>
        <v>4</v>
      </c>
    </row>
    <row r="19" spans="1:12">
      <c r="A19" s="13" t="s">
        <v>115</v>
      </c>
      <c r="B19" s="29">
        <f t="shared" si="2"/>
        <v>4</v>
      </c>
      <c r="C19" s="30" t="s">
        <v>368</v>
      </c>
      <c r="D19" s="30">
        <v>2</v>
      </c>
      <c r="E19" s="30" t="s">
        <v>369</v>
      </c>
      <c r="F19" s="30">
        <v>4</v>
      </c>
      <c r="G19" s="30" t="s">
        <v>370</v>
      </c>
      <c r="H19" s="30"/>
      <c r="I19" s="30"/>
      <c r="J19" s="3" t="str">
        <f t="array" ref="J19">_xlfn.TEXTJOIN(", ",TRUE,IF(Champions!$E:$F=A19,Champions!$A:$A,""))</f>
        <v>Azir, Kha'Zix, Renekton, Sivir</v>
      </c>
      <c r="K19" s="3"/>
      <c r="L19" s="3">
        <f t="shared" si="3"/>
        <v>4</v>
      </c>
    </row>
    <row r="20" spans="1:12">
      <c r="A20" s="13" t="s">
        <v>236</v>
      </c>
      <c r="B20" s="29">
        <f t="shared" si="2"/>
        <v>3</v>
      </c>
      <c r="C20" s="30" t="s">
        <v>371</v>
      </c>
      <c r="D20" s="30">
        <v>2</v>
      </c>
      <c r="E20" s="30" t="s">
        <v>372</v>
      </c>
      <c r="F20" s="30">
        <v>3</v>
      </c>
      <c r="G20" s="30" t="s">
        <v>373</v>
      </c>
      <c r="H20" s="30">
        <v>4</v>
      </c>
      <c r="I20" s="30" t="s">
        <v>374</v>
      </c>
      <c r="J20" s="3" t="str">
        <f t="array" ref="J20">_xlfn.TEXTJOIN(", ",TRUE,IF(Champions!$E:$F=A20,Champions!$A:$A,""))</f>
        <v>Ornn, Volibear, Zed</v>
      </c>
      <c r="K20" s="3"/>
      <c r="L20" s="3">
        <f t="shared" si="3"/>
        <v>4</v>
      </c>
    </row>
    <row r="21" spans="1:12">
      <c r="A21" s="13" t="s">
        <v>127</v>
      </c>
      <c r="B21" s="29">
        <f t="shared" si="2"/>
        <v>5</v>
      </c>
      <c r="C21" s="30" t="s">
        <v>375</v>
      </c>
      <c r="D21" s="30">
        <v>2</v>
      </c>
      <c r="E21" s="30" t="s">
        <v>376</v>
      </c>
      <c r="F21" s="30">
        <v>4</v>
      </c>
      <c r="G21" s="30" t="s">
        <v>377</v>
      </c>
      <c r="H21" s="30">
        <v>6</v>
      </c>
      <c r="I21" s="30" t="s">
        <v>378</v>
      </c>
      <c r="J21" s="3" t="str">
        <f t="array" ref="J21">_xlfn.TEXTJOIN(", ",TRUE,IF(Champions!$E:$F=A21,Champions!$A:$A,""))</f>
        <v>Braum, Ezreal, Olaf, Volibear, Warwick</v>
      </c>
      <c r="K21" s="3"/>
      <c r="L21" s="3">
        <f t="shared" si="3"/>
        <v>6</v>
      </c>
    </row>
    <row r="22" spans="1:12">
      <c r="A22" s="13" t="s">
        <v>93</v>
      </c>
      <c r="B22" s="29">
        <f t="shared" si="2"/>
        <v>7</v>
      </c>
      <c r="C22" s="30" t="s">
        <v>379</v>
      </c>
      <c r="D22" s="30">
        <v>3</v>
      </c>
      <c r="E22" s="30" t="s">
        <v>380</v>
      </c>
      <c r="F22" s="30">
        <v>6</v>
      </c>
      <c r="G22" s="30" t="s">
        <v>381</v>
      </c>
      <c r="H22" s="30">
        <v>9</v>
      </c>
      <c r="I22" s="30" t="s">
        <v>382</v>
      </c>
      <c r="J22" s="3" t="str">
        <f t="array" ref="J22">_xlfn.TEXTJOIN(", ",TRUE,IF(Champions!$E:$F=A22,Champions!$A:$A,""))</f>
        <v>Amumu, Annie, Brand, Diana, Kindred, Varus, Zyra</v>
      </c>
      <c r="K22" s="3"/>
      <c r="L22" s="3">
        <f t="shared" si="3"/>
        <v>9</v>
      </c>
    </row>
    <row r="23" spans="1:12">
      <c r="A23" s="13" t="s">
        <v>84</v>
      </c>
      <c r="B23" s="29">
        <f t="shared" si="2"/>
        <v>7</v>
      </c>
      <c r="C23" s="30" t="s">
        <v>383</v>
      </c>
      <c r="D23" s="30">
        <v>3</v>
      </c>
      <c r="E23" s="30" t="s">
        <v>384</v>
      </c>
      <c r="F23" s="30">
        <v>6</v>
      </c>
      <c r="G23" s="30" t="s">
        <v>385</v>
      </c>
      <c r="H23" s="30">
        <v>9</v>
      </c>
      <c r="I23" s="30" t="s">
        <v>386</v>
      </c>
      <c r="J23" s="3" t="str">
        <f t="array" ref="J23">_xlfn.TEXTJOIN(", ",TRUE,IF(Champions!$E:$F=A23,Champions!$A:$A,""))</f>
        <v>Aatrox, Jax, Lucian, Nasus, Soraka, Vayne, Yorick</v>
      </c>
      <c r="K23" s="3"/>
      <c r="L23" s="3">
        <f t="shared" si="3"/>
        <v>9</v>
      </c>
    </row>
    <row r="24" spans="1:12">
      <c r="A24" s="13" t="s">
        <v>198</v>
      </c>
      <c r="B24" s="29">
        <f t="shared" si="2"/>
        <v>2</v>
      </c>
      <c r="C24" s="30"/>
      <c r="D24" s="30">
        <v>2</v>
      </c>
      <c r="E24" s="30" t="s">
        <v>387</v>
      </c>
      <c r="F24" s="30"/>
      <c r="G24" s="30"/>
      <c r="H24" s="30"/>
      <c r="I24" s="30"/>
      <c r="J24" s="3" t="str">
        <f t="array" ref="J24">_xlfn.TEXTJOIN(", ",TRUE,IF(Champions!$E:$F=A24,Champions!$A:$A,""))</f>
        <v>Malphite, Taliyah</v>
      </c>
      <c r="K24" s="3"/>
      <c r="L24" s="3">
        <f t="shared" si="3"/>
        <v>2</v>
      </c>
    </row>
    <row r="25" spans="1:12">
      <c r="A25" s="11" t="s">
        <v>212</v>
      </c>
      <c r="B25" s="29">
        <f t="shared" si="2"/>
        <v>5</v>
      </c>
      <c r="C25" s="31" t="s">
        <v>388</v>
      </c>
      <c r="D25" s="31">
        <v>2</v>
      </c>
      <c r="E25" s="31" t="s">
        <v>389</v>
      </c>
      <c r="F25" s="31">
        <v>4</v>
      </c>
      <c r="G25" s="31" t="s">
        <v>390</v>
      </c>
      <c r="H25" s="31">
        <v>6</v>
      </c>
      <c r="I25" s="31" t="s">
        <v>391</v>
      </c>
      <c r="J25" s="3" t="str">
        <f t="array" ref="J25">_xlfn.TEXTJOIN(", ",TRUE,IF(Champions!$E:$F=A25,Champions!$A:$A,""))</f>
        <v>Nami, Nautilus, Syndra, Thresh, Vladimir</v>
      </c>
      <c r="K25" s="3"/>
      <c r="L25" s="3">
        <f t="shared" si="3"/>
        <v>6</v>
      </c>
    </row>
    <row r="26" spans="1:12">
      <c r="A26" s="11" t="s">
        <v>141</v>
      </c>
      <c r="B26" s="29">
        <f t="shared" si="2"/>
        <v>4</v>
      </c>
      <c r="C26" s="3"/>
      <c r="D26" s="3">
        <v>3</v>
      </c>
      <c r="E26" s="3" t="s">
        <v>392</v>
      </c>
      <c r="F26" s="3"/>
      <c r="G26" s="3"/>
      <c r="H26" s="3"/>
      <c r="I26" s="3"/>
      <c r="J26" s="3" t="str">
        <f t="array" ref="J26">_xlfn.TEXTJOIN(", ",TRUE,IF(Champions!$E:$F=A26,Champions!$A:$A,""))</f>
        <v>Dr.Mundo, Kog'Maw, Singed, Twitch</v>
      </c>
      <c r="K26" s="3"/>
      <c r="L26" s="3">
        <f t="shared" si="3"/>
        <v>4</v>
      </c>
    </row>
    <row r="27" spans="1:12">
      <c r="A27" s="11" t="s">
        <v>175</v>
      </c>
      <c r="B27" s="29">
        <f t="shared" si="2"/>
        <v>6</v>
      </c>
      <c r="C27" s="3" t="s">
        <v>393</v>
      </c>
      <c r="D27" s="3">
        <v>3</v>
      </c>
      <c r="E27" s="3" t="s">
        <v>394</v>
      </c>
      <c r="F27" s="3">
        <v>6</v>
      </c>
      <c r="G27" s="3" t="s">
        <v>395</v>
      </c>
      <c r="H27" s="3"/>
      <c r="I27" s="3"/>
      <c r="J27" s="3" t="str">
        <f t="array" ref="J27">_xlfn.TEXTJOIN(", ",TRUE,IF(Champions!$E:$F=A27,Champions!$A:$A,""))</f>
        <v>Kindred, Malzahar, Master Yi, Senna, Sion, Veigar</v>
      </c>
      <c r="K27" s="3"/>
      <c r="L27" s="3">
        <f t="shared" si="3"/>
        <v>6</v>
      </c>
    </row>
    <row r="28" spans="1:12">
      <c r="A28" s="11" t="s">
        <v>227</v>
      </c>
      <c r="B28" s="29">
        <f t="shared" si="2"/>
        <v>2</v>
      </c>
      <c r="C28" s="3" t="s">
        <v>396</v>
      </c>
      <c r="D28" s="3">
        <v>2</v>
      </c>
      <c r="E28" s="3" t="s">
        <v>397</v>
      </c>
      <c r="F28" s="3">
        <v>3</v>
      </c>
      <c r="G28" s="3" t="s">
        <v>398</v>
      </c>
      <c r="H28" s="3">
        <v>4</v>
      </c>
      <c r="I28" s="3" t="s">
        <v>399</v>
      </c>
      <c r="J28" s="3" t="str">
        <f t="array" ref="J28">_xlfn.TEXTJOIN(", ",TRUE,IF(Champions!$E:$F=A28,Champions!$A:$A,""))</f>
        <v>Nocturne, Rek'Sai</v>
      </c>
      <c r="K28" s="3"/>
      <c r="L28" s="3">
        <f t="shared" si="3"/>
        <v>4</v>
      </c>
    </row>
    <row r="29" spans="1:12">
      <c r="A29" s="11" t="s">
        <v>194</v>
      </c>
      <c r="B29" s="29">
        <f t="shared" si="2"/>
        <v>2</v>
      </c>
      <c r="C29" s="3"/>
      <c r="D29" s="3">
        <v>1</v>
      </c>
      <c r="E29" s="3" t="s">
        <v>400</v>
      </c>
      <c r="F29" s="3"/>
      <c r="G29" s="3"/>
      <c r="H29" s="3"/>
      <c r="I29" s="3"/>
      <c r="J29" s="3" t="str">
        <f t="array" ref="J29">_xlfn.TEXTJOIN(", ",TRUE,IF(Champions!$E:$F=A29,Champions!$A:$A,""))</f>
        <v>Lux, Qiyana</v>
      </c>
      <c r="K29" s="3"/>
      <c r="L29" s="3">
        <f t="shared" si="3"/>
        <v>2</v>
      </c>
    </row>
    <row r="30" spans="1:12">
      <c r="A30" s="11" t="s">
        <v>151</v>
      </c>
      <c r="B30" s="29">
        <f t="shared" si="2"/>
        <v>4</v>
      </c>
      <c r="C30" s="3"/>
      <c r="D30" s="3">
        <v>3</v>
      </c>
      <c r="E30" s="3" t="s">
        <v>401</v>
      </c>
      <c r="F30" s="3">
        <v>6</v>
      </c>
      <c r="G30" s="3" t="s">
        <v>402</v>
      </c>
      <c r="H30" s="3"/>
      <c r="I30" s="3"/>
      <c r="J30" s="3" t="str">
        <f t="array" ref="J30">_xlfn.TEXTJOIN(", ",TRUE,IF(Champions!$E:$F=A30,Champions!$A:$A,""))</f>
        <v>Ivern, LeBlanc, Maokai, Neeko</v>
      </c>
      <c r="K30" s="3"/>
      <c r="L30" s="3">
        <f t="shared" si="3"/>
        <v>6</v>
      </c>
    </row>
    <row r="31" spans="1:12">
      <c r="A31" s="11" t="s">
        <v>165</v>
      </c>
      <c r="B31" s="29">
        <f t="shared" si="2"/>
        <v>2</v>
      </c>
      <c r="C31" s="3"/>
      <c r="D31" s="3">
        <v>2</v>
      </c>
      <c r="E31" s="3" t="s">
        <v>403</v>
      </c>
      <c r="F31" s="3"/>
      <c r="G31" s="3"/>
      <c r="H31" s="3"/>
      <c r="I31" s="3"/>
      <c r="J31" s="3" t="str">
        <f t="array" ref="J31">_xlfn.TEXTJOIN(", ",TRUE,IF(Champions!$E:$F=A31,Champions!$A:$A,""))</f>
        <v>Karma, Leona</v>
      </c>
      <c r="K31" s="3"/>
      <c r="L31" s="3">
        <f t="shared" si="3"/>
        <v>2</v>
      </c>
    </row>
    <row r="32" customHeight="1"/>
    <row r="34" spans="9:9">
      <c r="I34" s="14" t="str">
        <f>_xlfn.TEXTJOIN(", ",TRUE,IF(Champions!$E:$E=A31,Champions!$A:$A,""))</f>
        <v/>
      </c>
    </row>
  </sheetData>
  <dataValidations count="2">
    <dataValidation allowBlank="1" showInputMessage="1" showErrorMessage="1" sqref="B1 J1 B15 J15 A16 B16 C16:D16 E16 F16 G16 H16 I16 J16 K16 B31 J32 A1:A15 A17:A24 A25:A26 B2:B14 B17:B30 E1:E15 E17:E24 F1:F15 F17:F24 G1:G15 G17:G24 H1:H15 H17:H24 I1:I15 I17:I24 J2:J14 J17:J31 J33:J44 K1:K15 K17:K24 K25:K26 K27:K30 C1:D15 C17:D24 C25:I26"/>
    <dataValidation type="list" allowBlank="1" showInputMessage="1" showErrorMessage="1" sqref="J45:J1048576 K31:K32 K33:K1048576">
      <formula1>$A$2:$A$51</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zoomScale="90" zoomScaleNormal="90" topLeftCell="B13" workbookViewId="0">
      <selection activeCell="B34" sqref="B34"/>
    </sheetView>
  </sheetViews>
  <sheetFormatPr defaultColWidth="9.14285714285714" defaultRowHeight="15" outlineLevelCol="5"/>
  <cols>
    <col min="1" max="1" width="25" style="4" hidden="1" customWidth="1"/>
    <col min="2" max="2" width="21.7142857142857" style="4" customWidth="1"/>
    <col min="3" max="3" width="55.552380952381" style="24" customWidth="1"/>
    <col min="4" max="4" width="23.4761904761905" style="4" customWidth="1"/>
    <col min="5" max="5" width="25" style="4" customWidth="1"/>
    <col min="6" max="6" width="20.8380952380952" style="4" customWidth="1"/>
    <col min="7" max="7" width="21.7142857142857" style="4" customWidth="1"/>
  </cols>
  <sheetData>
    <row r="1" spans="1:6">
      <c r="A1" s="25" t="s">
        <v>404</v>
      </c>
      <c r="B1" s="5" t="s">
        <v>405</v>
      </c>
      <c r="C1" s="25" t="s">
        <v>406</v>
      </c>
      <c r="D1" s="5" t="s">
        <v>407</v>
      </c>
      <c r="E1" s="25" t="s">
        <v>408</v>
      </c>
      <c r="F1" s="25" t="s">
        <v>81</v>
      </c>
    </row>
    <row r="2" spans="1:6">
      <c r="A2" s="19"/>
      <c r="B2" s="19" t="s">
        <v>409</v>
      </c>
      <c r="C2" s="26" t="s">
        <v>410</v>
      </c>
      <c r="D2" s="19" t="s">
        <v>411</v>
      </c>
      <c r="E2" s="26" t="s">
        <v>134</v>
      </c>
      <c r="F2" s="19"/>
    </row>
    <row r="3" spans="1:6">
      <c r="A3" s="26"/>
      <c r="B3" s="19" t="s">
        <v>412</v>
      </c>
      <c r="C3" s="26" t="s">
        <v>413</v>
      </c>
      <c r="D3" s="19" t="s">
        <v>414</v>
      </c>
      <c r="E3" s="26" t="s">
        <v>92</v>
      </c>
      <c r="F3" s="19"/>
    </row>
    <row r="4" spans="1:6">
      <c r="A4" s="26"/>
      <c r="B4" s="19" t="s">
        <v>415</v>
      </c>
      <c r="C4" s="26" t="s">
        <v>416</v>
      </c>
      <c r="D4" s="19" t="s">
        <v>417</v>
      </c>
      <c r="E4" s="26" t="s">
        <v>127</v>
      </c>
      <c r="F4" s="19"/>
    </row>
    <row r="5" spans="1:6">
      <c r="A5" s="26"/>
      <c r="B5" s="19" t="s">
        <v>418</v>
      </c>
      <c r="C5" s="26" t="s">
        <v>419</v>
      </c>
      <c r="D5" s="19" t="s">
        <v>420</v>
      </c>
      <c r="E5" s="26" t="s">
        <v>93</v>
      </c>
      <c r="F5" s="19"/>
    </row>
    <row r="6" spans="1:6">
      <c r="A6" s="26"/>
      <c r="B6" s="19" t="s">
        <v>421</v>
      </c>
      <c r="C6" s="26" t="s">
        <v>422</v>
      </c>
      <c r="D6" s="19" t="s">
        <v>423</v>
      </c>
      <c r="E6" s="26" t="s">
        <v>84</v>
      </c>
      <c r="F6" s="19"/>
    </row>
    <row r="7" spans="1:6">
      <c r="A7" s="26"/>
      <c r="B7" s="19" t="s">
        <v>424</v>
      </c>
      <c r="C7" s="26" t="s">
        <v>425</v>
      </c>
      <c r="D7" s="19" t="s">
        <v>426</v>
      </c>
      <c r="E7" s="26" t="s">
        <v>83</v>
      </c>
      <c r="F7" s="19"/>
    </row>
    <row r="8" spans="1:6">
      <c r="A8" s="19"/>
      <c r="B8" s="19" t="s">
        <v>427</v>
      </c>
      <c r="C8" s="26" t="s">
        <v>428</v>
      </c>
      <c r="D8" s="19" t="s">
        <v>429</v>
      </c>
      <c r="E8" s="19" t="s">
        <v>430</v>
      </c>
      <c r="F8" s="19"/>
    </row>
    <row r="9" spans="1:6">
      <c r="A9" s="19"/>
      <c r="B9" s="19" t="s">
        <v>431</v>
      </c>
      <c r="C9" s="26" t="s">
        <v>432</v>
      </c>
      <c r="D9" s="19" t="s">
        <v>433</v>
      </c>
      <c r="E9" s="19" t="s">
        <v>122</v>
      </c>
      <c r="F9" s="19"/>
    </row>
    <row r="10" spans="1:6">
      <c r="A10" s="19"/>
      <c r="B10" s="19" t="s">
        <v>434</v>
      </c>
      <c r="C10" s="26" t="s">
        <v>435</v>
      </c>
      <c r="D10" s="19" t="s">
        <v>436</v>
      </c>
      <c r="E10" s="19" t="s">
        <v>140</v>
      </c>
      <c r="F10" s="19"/>
    </row>
    <row r="11" spans="1:6">
      <c r="A11" s="19"/>
      <c r="B11" s="19" t="s">
        <v>437</v>
      </c>
      <c r="C11" s="26" t="s">
        <v>438</v>
      </c>
      <c r="D11" s="19"/>
      <c r="E11" s="19"/>
      <c r="F11" s="19"/>
    </row>
    <row r="13" spans="1:6">
      <c r="A13" s="5" t="s">
        <v>404</v>
      </c>
      <c r="B13" s="5" t="s">
        <v>439</v>
      </c>
      <c r="C13" s="25" t="s">
        <v>406</v>
      </c>
      <c r="D13" s="5" t="s">
        <v>440</v>
      </c>
      <c r="E13" s="5" t="s">
        <v>441</v>
      </c>
      <c r="F13" s="25" t="s">
        <v>81</v>
      </c>
    </row>
    <row r="14" spans="1:6">
      <c r="A14" s="19" t="str">
        <f t="shared" ref="A14:A58" si="0">CONCATENATE(D14,E14)</f>
        <v>B.F. SwordB.F. Sword</v>
      </c>
      <c r="B14" s="19" t="s">
        <v>230</v>
      </c>
      <c r="C14" s="19" t="s">
        <v>442</v>
      </c>
      <c r="D14" s="19" t="s">
        <v>409</v>
      </c>
      <c r="E14" s="19" t="s">
        <v>409</v>
      </c>
      <c r="F14" s="26"/>
    </row>
    <row r="15" spans="1:6">
      <c r="A15" s="19" t="str">
        <f t="shared" si="0"/>
        <v>B.F. SwordChain Vest</v>
      </c>
      <c r="B15" s="19" t="s">
        <v>168</v>
      </c>
      <c r="C15" s="26" t="s">
        <v>443</v>
      </c>
      <c r="D15" s="19" t="s">
        <v>409</v>
      </c>
      <c r="E15" s="19" t="s">
        <v>412</v>
      </c>
      <c r="F15" s="26"/>
    </row>
    <row r="16" spans="1:6">
      <c r="A16" s="19" t="str">
        <f t="shared" si="0"/>
        <v>B.F. SwordGiant's Belt</v>
      </c>
      <c r="B16" s="19" t="s">
        <v>444</v>
      </c>
      <c r="C16" s="26" t="s">
        <v>445</v>
      </c>
      <c r="D16" s="19" t="s">
        <v>409</v>
      </c>
      <c r="E16" s="19" t="s">
        <v>415</v>
      </c>
      <c r="F16" s="26"/>
    </row>
    <row r="17" spans="1:6">
      <c r="A17" s="19" t="str">
        <f t="shared" si="0"/>
        <v>B.F. SwordNeedlessly Large Rod</v>
      </c>
      <c r="B17" s="19" t="s">
        <v>248</v>
      </c>
      <c r="C17" s="26" t="s">
        <v>446</v>
      </c>
      <c r="D17" s="19" t="s">
        <v>409</v>
      </c>
      <c r="E17" s="19" t="s">
        <v>418</v>
      </c>
      <c r="F17" s="26"/>
    </row>
    <row r="18" spans="1:6">
      <c r="A18" s="19" t="str">
        <f t="shared" si="0"/>
        <v>B.F. SwordNegatron Cloak</v>
      </c>
      <c r="B18" s="19" t="s">
        <v>172</v>
      </c>
      <c r="C18" s="26" t="s">
        <v>447</v>
      </c>
      <c r="D18" s="19" t="s">
        <v>409</v>
      </c>
      <c r="E18" s="19" t="s">
        <v>421</v>
      </c>
      <c r="F18" s="26"/>
    </row>
    <row r="19" spans="1:6">
      <c r="A19" s="19" t="str">
        <f t="shared" si="0"/>
        <v>B.F. SwordRecurve Bow</v>
      </c>
      <c r="B19" s="19" t="s">
        <v>111</v>
      </c>
      <c r="C19" s="19" t="s">
        <v>448</v>
      </c>
      <c r="D19" s="19" t="s">
        <v>409</v>
      </c>
      <c r="E19" s="19" t="s">
        <v>424</v>
      </c>
      <c r="F19" s="26"/>
    </row>
    <row r="20" spans="1:6">
      <c r="A20" s="19" t="str">
        <f t="shared" si="0"/>
        <v>B.F. SwordSparring Gloves</v>
      </c>
      <c r="B20" s="19" t="s">
        <v>137</v>
      </c>
      <c r="C20" s="26" t="s">
        <v>449</v>
      </c>
      <c r="D20" s="19" t="s">
        <v>409</v>
      </c>
      <c r="E20" s="19" t="s">
        <v>434</v>
      </c>
      <c r="F20" s="26"/>
    </row>
    <row r="21" spans="1:6">
      <c r="A21" s="19" t="str">
        <f t="shared" si="0"/>
        <v>B.F. SwordSpatula</v>
      </c>
      <c r="B21" s="19" t="s">
        <v>411</v>
      </c>
      <c r="C21" s="26" t="s">
        <v>450</v>
      </c>
      <c r="D21" s="19" t="s">
        <v>409</v>
      </c>
      <c r="E21" s="19" t="s">
        <v>427</v>
      </c>
      <c r="F21" s="26"/>
    </row>
    <row r="22" spans="1:6">
      <c r="A22" s="19" t="str">
        <f t="shared" si="0"/>
        <v>B.F. SwordTear of the Goddess</v>
      </c>
      <c r="B22" s="19" t="s">
        <v>118</v>
      </c>
      <c r="C22" s="26" t="s">
        <v>451</v>
      </c>
      <c r="D22" s="19" t="s">
        <v>409</v>
      </c>
      <c r="E22" s="19" t="s">
        <v>431</v>
      </c>
      <c r="F22" s="26"/>
    </row>
    <row r="23" spans="1:6">
      <c r="A23" s="19" t="str">
        <f t="shared" si="0"/>
        <v>Chain VestChain Vest</v>
      </c>
      <c r="B23" s="19" t="s">
        <v>130</v>
      </c>
      <c r="C23" s="26" t="s">
        <v>452</v>
      </c>
      <c r="D23" s="19" t="s">
        <v>412</v>
      </c>
      <c r="E23" s="19" t="s">
        <v>412</v>
      </c>
      <c r="F23" s="26"/>
    </row>
    <row r="24" spans="1:6">
      <c r="A24" s="19" t="str">
        <f t="shared" si="0"/>
        <v>Chain VestGiant's Belt</v>
      </c>
      <c r="B24" s="19" t="s">
        <v>262</v>
      </c>
      <c r="C24" s="26" t="s">
        <v>453</v>
      </c>
      <c r="D24" s="19" t="s">
        <v>412</v>
      </c>
      <c r="E24" s="19" t="s">
        <v>415</v>
      </c>
      <c r="F24" s="26"/>
    </row>
    <row r="25" spans="1:6">
      <c r="A25" s="19" t="str">
        <f t="shared" si="0"/>
        <v>Chain VestNeedlessly Large Rod</v>
      </c>
      <c r="B25" s="19" t="s">
        <v>454</v>
      </c>
      <c r="C25" s="26" t="s">
        <v>455</v>
      </c>
      <c r="D25" s="19" t="s">
        <v>412</v>
      </c>
      <c r="E25" s="19" t="s">
        <v>418</v>
      </c>
      <c r="F25" s="26"/>
    </row>
    <row r="26" spans="1:6">
      <c r="A26" s="19" t="str">
        <f t="shared" si="0"/>
        <v>Chain VestNegatron Cloak</v>
      </c>
      <c r="B26" s="19" t="s">
        <v>263</v>
      </c>
      <c r="C26" s="26" t="s">
        <v>456</v>
      </c>
      <c r="D26" s="19" t="s">
        <v>412</v>
      </c>
      <c r="E26" s="19" t="s">
        <v>421</v>
      </c>
      <c r="F26" s="26"/>
    </row>
    <row r="27" spans="1:6">
      <c r="A27" s="19" t="str">
        <f t="shared" si="0"/>
        <v>Chain VestRecurve Bow</v>
      </c>
      <c r="B27" s="19" t="s">
        <v>457</v>
      </c>
      <c r="C27" s="26" t="s">
        <v>458</v>
      </c>
      <c r="D27" s="19" t="s">
        <v>412</v>
      </c>
      <c r="E27" s="19" t="s">
        <v>424</v>
      </c>
      <c r="F27" s="26"/>
    </row>
    <row r="28" spans="1:6">
      <c r="A28" s="19" t="str">
        <f t="shared" si="0"/>
        <v>Chain VestSparring Gloves</v>
      </c>
      <c r="B28" s="19" t="s">
        <v>163</v>
      </c>
      <c r="C28" s="26" t="s">
        <v>459</v>
      </c>
      <c r="D28" s="19" t="s">
        <v>412</v>
      </c>
      <c r="E28" s="19" t="s">
        <v>434</v>
      </c>
      <c r="F28" s="26"/>
    </row>
    <row r="29" spans="1:6">
      <c r="A29" s="19" t="str">
        <f t="shared" si="0"/>
        <v>Chain VestSpatula</v>
      </c>
      <c r="B29" s="19" t="s">
        <v>414</v>
      </c>
      <c r="C29" s="26" t="s">
        <v>460</v>
      </c>
      <c r="D29" s="19" t="s">
        <v>412</v>
      </c>
      <c r="E29" s="19" t="s">
        <v>427</v>
      </c>
      <c r="F29" s="26"/>
    </row>
    <row r="30" spans="1:6">
      <c r="A30" s="19" t="str">
        <f t="shared" si="0"/>
        <v>Chain VestTear of the Goddess</v>
      </c>
      <c r="B30" s="19" t="s">
        <v>461</v>
      </c>
      <c r="C30" s="26" t="s">
        <v>462</v>
      </c>
      <c r="D30" s="19" t="s">
        <v>412</v>
      </c>
      <c r="E30" s="19" t="s">
        <v>431</v>
      </c>
      <c r="F30" s="26"/>
    </row>
    <row r="31" spans="1:6">
      <c r="A31" s="19" t="str">
        <f t="shared" si="0"/>
        <v>Giant's BeltGiant's Belt</v>
      </c>
      <c r="B31" s="19" t="s">
        <v>131</v>
      </c>
      <c r="C31" s="26" t="s">
        <v>463</v>
      </c>
      <c r="D31" s="19" t="s">
        <v>415</v>
      </c>
      <c r="E31" s="19" t="s">
        <v>415</v>
      </c>
      <c r="F31" s="26"/>
    </row>
    <row r="32" spans="1:6">
      <c r="A32" s="19" t="str">
        <f t="shared" si="0"/>
        <v>Giant's BeltNeedlessly Large Rod</v>
      </c>
      <c r="B32" s="19" t="s">
        <v>96</v>
      </c>
      <c r="C32" s="26" t="s">
        <v>464</v>
      </c>
      <c r="D32" s="19" t="s">
        <v>415</v>
      </c>
      <c r="E32" s="19" t="s">
        <v>418</v>
      </c>
      <c r="F32" s="26"/>
    </row>
    <row r="33" spans="1:6">
      <c r="A33" s="19" t="str">
        <f t="shared" si="0"/>
        <v>Giant's BeltNegatron Cloak</v>
      </c>
      <c r="B33" s="19" t="s">
        <v>159</v>
      </c>
      <c r="C33" s="26" t="s">
        <v>465</v>
      </c>
      <c r="D33" s="19" t="s">
        <v>415</v>
      </c>
      <c r="E33" s="19" t="s">
        <v>421</v>
      </c>
      <c r="F33" s="26"/>
    </row>
    <row r="34" spans="1:6">
      <c r="A34" s="19" t="str">
        <f t="shared" si="0"/>
        <v>Giant's BeltRecurve Bow</v>
      </c>
      <c r="B34" s="19" t="s">
        <v>466</v>
      </c>
      <c r="C34" s="26" t="s">
        <v>467</v>
      </c>
      <c r="D34" s="19" t="s">
        <v>415</v>
      </c>
      <c r="E34" s="19" t="s">
        <v>424</v>
      </c>
      <c r="F34" s="26"/>
    </row>
    <row r="35" spans="1:6">
      <c r="A35" s="19" t="str">
        <f t="shared" si="0"/>
        <v>Giant's BeltSparring Gloves</v>
      </c>
      <c r="B35" s="19" t="s">
        <v>468</v>
      </c>
      <c r="C35" s="19" t="s">
        <v>469</v>
      </c>
      <c r="D35" s="19" t="s">
        <v>415</v>
      </c>
      <c r="E35" s="19" t="s">
        <v>434</v>
      </c>
      <c r="F35" s="26"/>
    </row>
    <row r="36" spans="1:6">
      <c r="A36" s="19" t="str">
        <f t="shared" si="0"/>
        <v>Giant's BeltSpatula</v>
      </c>
      <c r="B36" s="19" t="s">
        <v>417</v>
      </c>
      <c r="C36" s="26" t="s">
        <v>470</v>
      </c>
      <c r="D36" s="19" t="s">
        <v>415</v>
      </c>
      <c r="E36" s="19" t="s">
        <v>427</v>
      </c>
      <c r="F36" s="26"/>
    </row>
    <row r="37" spans="1:6">
      <c r="A37" s="19" t="str">
        <f t="shared" si="0"/>
        <v>Giant's BeltTear of the Goddess</v>
      </c>
      <c r="B37" s="19" t="s">
        <v>222</v>
      </c>
      <c r="C37" s="26" t="s">
        <v>471</v>
      </c>
      <c r="D37" s="19" t="s">
        <v>415</v>
      </c>
      <c r="E37" s="19" t="s">
        <v>431</v>
      </c>
      <c r="F37" s="26"/>
    </row>
    <row r="38" spans="1:6">
      <c r="A38" s="19" t="str">
        <f t="shared" si="0"/>
        <v>Needlessly Large RodNeedlessly Large Rod</v>
      </c>
      <c r="B38" s="19" t="s">
        <v>88</v>
      </c>
      <c r="C38" s="26" t="s">
        <v>472</v>
      </c>
      <c r="D38" s="19" t="s">
        <v>418</v>
      </c>
      <c r="E38" s="19" t="s">
        <v>418</v>
      </c>
      <c r="F38" s="26"/>
    </row>
    <row r="39" spans="1:6">
      <c r="A39" s="19" t="str">
        <f t="shared" si="0"/>
        <v>Needlessly Large RodNegatron Cloak</v>
      </c>
      <c r="B39" s="19" t="s">
        <v>267</v>
      </c>
      <c r="C39" s="26" t="s">
        <v>473</v>
      </c>
      <c r="D39" s="19" t="s">
        <v>418</v>
      </c>
      <c r="E39" s="19" t="s">
        <v>421</v>
      </c>
      <c r="F39" s="26"/>
    </row>
    <row r="40" spans="1:6">
      <c r="A40" s="19" t="str">
        <f t="shared" si="0"/>
        <v>Needlessly Large RodRecurve Bow</v>
      </c>
      <c r="B40" s="19" t="s">
        <v>112</v>
      </c>
      <c r="C40" s="26" t="s">
        <v>474</v>
      </c>
      <c r="D40" s="19" t="s">
        <v>418</v>
      </c>
      <c r="E40" s="19" t="s">
        <v>424</v>
      </c>
      <c r="F40" s="26"/>
    </row>
    <row r="41" spans="1:6">
      <c r="A41" s="19" t="str">
        <f t="shared" si="0"/>
        <v>Needlessly Large RodSparring Gloves</v>
      </c>
      <c r="B41" s="19" t="s">
        <v>475</v>
      </c>
      <c r="C41" s="19" t="s">
        <v>476</v>
      </c>
      <c r="D41" s="19" t="s">
        <v>418</v>
      </c>
      <c r="E41" s="19" t="s">
        <v>434</v>
      </c>
      <c r="F41" s="26"/>
    </row>
    <row r="42" spans="1:6">
      <c r="A42" s="19" t="str">
        <f t="shared" si="0"/>
        <v>Needlessly Large RodSpatula</v>
      </c>
      <c r="B42" s="19" t="s">
        <v>420</v>
      </c>
      <c r="C42" s="26" t="s">
        <v>477</v>
      </c>
      <c r="D42" s="19" t="s">
        <v>418</v>
      </c>
      <c r="E42" s="19" t="s">
        <v>427</v>
      </c>
      <c r="F42" s="26"/>
    </row>
    <row r="43" spans="1:6">
      <c r="A43" s="19" t="str">
        <f t="shared" si="0"/>
        <v>Needlessly Large RodTear of the Goddess</v>
      </c>
      <c r="B43" s="19" t="s">
        <v>148</v>
      </c>
      <c r="C43" s="26" t="s">
        <v>478</v>
      </c>
      <c r="D43" s="19" t="s">
        <v>418</v>
      </c>
      <c r="E43" s="19" t="s">
        <v>431</v>
      </c>
      <c r="F43" s="26"/>
    </row>
    <row r="44" spans="1:6">
      <c r="A44" s="19" t="str">
        <f t="shared" si="0"/>
        <v>Negatron CloakNegatron Cloak</v>
      </c>
      <c r="B44" s="19" t="s">
        <v>87</v>
      </c>
      <c r="C44" s="26" t="s">
        <v>479</v>
      </c>
      <c r="D44" s="19" t="s">
        <v>421</v>
      </c>
      <c r="E44" s="19" t="s">
        <v>421</v>
      </c>
      <c r="F44" s="26"/>
    </row>
    <row r="45" spans="1:6">
      <c r="A45" s="19" t="str">
        <f t="shared" si="0"/>
        <v>Negatron CloakRecurve Bow</v>
      </c>
      <c r="B45" s="19" t="s">
        <v>286</v>
      </c>
      <c r="C45" s="26" t="s">
        <v>480</v>
      </c>
      <c r="D45" s="19" t="s">
        <v>421</v>
      </c>
      <c r="E45" s="19" t="s">
        <v>424</v>
      </c>
      <c r="F45" s="26"/>
    </row>
    <row r="46" spans="1:6">
      <c r="A46" s="19" t="str">
        <f t="shared" si="0"/>
        <v>Negatron CloakSparring Gloves</v>
      </c>
      <c r="B46" s="19" t="s">
        <v>481</v>
      </c>
      <c r="C46" s="19" t="s">
        <v>482</v>
      </c>
      <c r="D46" s="19" t="s">
        <v>421</v>
      </c>
      <c r="E46" s="19" t="s">
        <v>434</v>
      </c>
      <c r="F46" s="26"/>
    </row>
    <row r="47" spans="1:6">
      <c r="A47" s="19" t="str">
        <f t="shared" si="0"/>
        <v>Negatron CloakSpatula</v>
      </c>
      <c r="B47" s="19" t="s">
        <v>423</v>
      </c>
      <c r="C47" s="26" t="s">
        <v>483</v>
      </c>
      <c r="D47" s="19" t="s">
        <v>421</v>
      </c>
      <c r="E47" s="19" t="s">
        <v>427</v>
      </c>
      <c r="F47" s="26"/>
    </row>
    <row r="48" spans="1:6">
      <c r="A48" s="19" t="str">
        <f t="shared" si="0"/>
        <v>Negatron CloakTear of the Goddess</v>
      </c>
      <c r="B48" s="19" t="s">
        <v>234</v>
      </c>
      <c r="C48" s="26" t="s">
        <v>484</v>
      </c>
      <c r="D48" s="19" t="s">
        <v>421</v>
      </c>
      <c r="E48" s="19" t="s">
        <v>431</v>
      </c>
      <c r="F48" s="26"/>
    </row>
    <row r="49" spans="1:6">
      <c r="A49" s="19" t="str">
        <f t="shared" si="0"/>
        <v>Recurve BowRecurve Bow</v>
      </c>
      <c r="B49" s="19" t="s">
        <v>485</v>
      </c>
      <c r="C49" s="26" t="s">
        <v>486</v>
      </c>
      <c r="D49" s="19" t="s">
        <v>424</v>
      </c>
      <c r="E49" s="19" t="s">
        <v>424</v>
      </c>
      <c r="F49" s="26"/>
    </row>
    <row r="50" spans="1:6">
      <c r="A50" s="19" t="str">
        <f t="shared" si="0"/>
        <v>Recurve BowSparring Gloves</v>
      </c>
      <c r="B50" s="19" t="s">
        <v>487</v>
      </c>
      <c r="C50" s="26" t="s">
        <v>488</v>
      </c>
      <c r="D50" s="19" t="s">
        <v>424</v>
      </c>
      <c r="E50" s="19" t="s">
        <v>434</v>
      </c>
      <c r="F50" s="26"/>
    </row>
    <row r="51" spans="1:6">
      <c r="A51" s="19" t="str">
        <f t="shared" si="0"/>
        <v>Recurve BowSpatula</v>
      </c>
      <c r="B51" s="19" t="s">
        <v>426</v>
      </c>
      <c r="C51" s="26" t="s">
        <v>489</v>
      </c>
      <c r="D51" s="19" t="s">
        <v>424</v>
      </c>
      <c r="E51" s="19" t="s">
        <v>427</v>
      </c>
      <c r="F51" s="26"/>
    </row>
    <row r="52" spans="1:6">
      <c r="A52" s="19" t="str">
        <f t="shared" si="0"/>
        <v>Recurve BowTear of the Goddess</v>
      </c>
      <c r="B52" s="19" t="s">
        <v>113</v>
      </c>
      <c r="C52" s="26" t="s">
        <v>490</v>
      </c>
      <c r="D52" s="19" t="s">
        <v>424</v>
      </c>
      <c r="E52" s="19" t="s">
        <v>431</v>
      </c>
      <c r="F52" s="26"/>
    </row>
    <row r="53" spans="1:6">
      <c r="A53" s="19" t="str">
        <f t="shared" si="0"/>
        <v>Sparring GlovesSparring Gloves</v>
      </c>
      <c r="B53" s="19" t="s">
        <v>491</v>
      </c>
      <c r="C53" s="19" t="s">
        <v>492</v>
      </c>
      <c r="D53" s="19" t="s">
        <v>434</v>
      </c>
      <c r="E53" s="19" t="s">
        <v>434</v>
      </c>
      <c r="F53" s="26"/>
    </row>
    <row r="54" spans="1:6">
      <c r="A54" s="19" t="str">
        <f t="shared" si="0"/>
        <v>Sparring GlovesSpatula</v>
      </c>
      <c r="B54" s="19" t="s">
        <v>436</v>
      </c>
      <c r="C54" s="19" t="s">
        <v>493</v>
      </c>
      <c r="D54" s="19" t="s">
        <v>434</v>
      </c>
      <c r="E54" s="19" t="s">
        <v>427</v>
      </c>
      <c r="F54" s="26"/>
    </row>
    <row r="55" spans="1:6">
      <c r="A55" s="19" t="str">
        <f t="shared" si="0"/>
        <v>Sparring GlovesTear of the Goddess</v>
      </c>
      <c r="B55" s="19" t="s">
        <v>210</v>
      </c>
      <c r="C55" s="19" t="s">
        <v>494</v>
      </c>
      <c r="D55" s="19" t="s">
        <v>434</v>
      </c>
      <c r="E55" s="19" t="s">
        <v>431</v>
      </c>
      <c r="F55" s="26"/>
    </row>
    <row r="56" spans="1:6">
      <c r="A56" s="19" t="str">
        <f t="shared" si="0"/>
        <v>SpatulaSpatula</v>
      </c>
      <c r="B56" s="19" t="s">
        <v>429</v>
      </c>
      <c r="C56" s="26" t="s">
        <v>495</v>
      </c>
      <c r="D56" s="19" t="s">
        <v>427</v>
      </c>
      <c r="E56" s="19" t="s">
        <v>427</v>
      </c>
      <c r="F56" s="26"/>
    </row>
    <row r="57" spans="1:6">
      <c r="A57" s="19" t="str">
        <f t="shared" si="0"/>
        <v>SpatulaTear of the Goddess</v>
      </c>
      <c r="B57" s="19" t="s">
        <v>433</v>
      </c>
      <c r="C57" s="26" t="s">
        <v>496</v>
      </c>
      <c r="D57" s="19" t="s">
        <v>427</v>
      </c>
      <c r="E57" s="19" t="s">
        <v>431</v>
      </c>
      <c r="F57" s="26"/>
    </row>
    <row r="58" spans="1:6">
      <c r="A58" s="19" t="str">
        <f t="shared" si="0"/>
        <v>Tear of the GoddessTear of the Goddess</v>
      </c>
      <c r="B58" s="19" t="s">
        <v>103</v>
      </c>
      <c r="C58" s="26" t="s">
        <v>497</v>
      </c>
      <c r="D58" s="19" t="s">
        <v>431</v>
      </c>
      <c r="E58" s="19" t="s">
        <v>431</v>
      </c>
      <c r="F58" s="26"/>
    </row>
  </sheetData>
  <sortState ref="A13:F57">
    <sortCondition ref="D13:D57"/>
    <sortCondition ref="E13:E57"/>
  </sortState>
  <dataValidations count="2">
    <dataValidation allowBlank="1" showInputMessage="1" showErrorMessage="1" sqref="A1 B1:C1 D1 E1 F1 H1:XFD1 A2 D2 D3 D4 D5 D6 D7 D8 D9 D10 B11:C11 D11 H11:XFD11 B12:D12 H12:XFD12 A13 B13:E13 F13 B23:C23 B24:C24 A3:A7 A14:A58 A67:A1048576 E2:E7 E67:E1048576 F14:F50 F51:F58 F67:F1048576 G48:G1048576 B2:C10 H2:XFD10 B67:D1048576 B14:C22 B25:C50 B51:E58 H40:XFD1048576 H13:XFD22 H23:XFD39"/>
    <dataValidation type="list" allowBlank="1" showInputMessage="1" showErrorMessage="1" sqref="D14:E50">
      <formula1>$B$2:$B$10</formula1>
    </dataValidation>
  </dataValidation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6"/>
  <sheetViews>
    <sheetView tabSelected="1" zoomScale="80" zoomScaleNormal="80" topLeftCell="F1" workbookViewId="0">
      <selection activeCell="L37" sqref="L37"/>
    </sheetView>
  </sheetViews>
  <sheetFormatPr defaultColWidth="9" defaultRowHeight="15"/>
  <cols>
    <col min="2" max="2" width="19.8761904761905" customWidth="1"/>
    <col min="3" max="3" width="17.3714285714286" customWidth="1"/>
    <col min="4" max="7" width="19.8761904761905" customWidth="1"/>
    <col min="8" max="8" width="19.5047619047619" customWidth="1"/>
    <col min="9" max="9" width="19.8761904761905" customWidth="1"/>
    <col min="10" max="10" width="19" customWidth="1"/>
    <col min="12" max="12" width="34.4666666666667" customWidth="1"/>
    <col min="13" max="13" width="10" customWidth="1"/>
    <col min="15" max="15" width="12.8571428571429"/>
    <col min="22" max="22" width="13.7428571428571" customWidth="1"/>
  </cols>
  <sheetData>
    <row r="1" spans="28:28">
      <c r="AB1" s="14"/>
    </row>
    <row r="2" spans="2:28">
      <c r="B2" s="10" t="s">
        <v>498</v>
      </c>
      <c r="C2" s="10" t="s">
        <v>499</v>
      </c>
      <c r="D2" s="10" t="s">
        <v>500</v>
      </c>
      <c r="E2" s="10" t="s">
        <v>501</v>
      </c>
      <c r="F2" s="10" t="s">
        <v>502</v>
      </c>
      <c r="G2" s="10" t="s">
        <v>503</v>
      </c>
      <c r="H2" s="10" t="s">
        <v>504</v>
      </c>
      <c r="I2" s="10" t="s">
        <v>505</v>
      </c>
      <c r="J2" s="5" t="s">
        <v>506</v>
      </c>
      <c r="K2" s="8"/>
      <c r="L2" s="1" t="s">
        <v>507</v>
      </c>
      <c r="N2" s="1" t="s">
        <v>508</v>
      </c>
      <c r="O2" s="6" t="s">
        <v>253</v>
      </c>
      <c r="P2" s="6" t="s">
        <v>134</v>
      </c>
      <c r="Q2" s="6" t="s">
        <v>193</v>
      </c>
      <c r="R2" s="6" t="s">
        <v>140</v>
      </c>
      <c r="S2" s="6" t="s">
        <v>83</v>
      </c>
      <c r="T2" s="6" t="s">
        <v>150</v>
      </c>
      <c r="U2" s="6" t="s">
        <v>122</v>
      </c>
      <c r="V2" s="6" t="s">
        <v>155</v>
      </c>
      <c r="W2" s="6" t="s">
        <v>179</v>
      </c>
      <c r="X2" s="6" t="s">
        <v>107</v>
      </c>
      <c r="Y2" s="1" t="s">
        <v>100</v>
      </c>
      <c r="Z2" s="1" t="s">
        <v>92</v>
      </c>
      <c r="AA2" s="1" t="s">
        <v>189</v>
      </c>
      <c r="AB2" s="20"/>
    </row>
    <row r="3" spans="1:28">
      <c r="A3" s="11" t="s">
        <v>509</v>
      </c>
      <c r="B3" s="12" t="s">
        <v>302</v>
      </c>
      <c r="C3" s="3" t="s">
        <v>178</v>
      </c>
      <c r="D3" s="3" t="s">
        <v>264</v>
      </c>
      <c r="E3" s="3" t="s">
        <v>299</v>
      </c>
      <c r="F3" s="3" t="s">
        <v>145</v>
      </c>
      <c r="G3" s="3" t="s">
        <v>139</v>
      </c>
      <c r="H3" s="3" t="s">
        <v>106</v>
      </c>
      <c r="I3" s="3" t="s">
        <v>231</v>
      </c>
      <c r="J3" s="3" t="s">
        <v>252</v>
      </c>
      <c r="K3" s="14"/>
      <c r="L3" s="3" t="str">
        <f>_xlfn.TEXTJOIN(", ",1,INDEX(B5:J5,MODE(MATCH(B5:J5,B5:J5,0))),INDEX(B6:J6,MODE(MATCH(B6:J6,B6:J6,0))))</f>
        <v>Negatron Cloak, Negatron Cloak</v>
      </c>
      <c r="N3" s="1" t="s">
        <v>510</v>
      </c>
      <c r="O3" s="3">
        <f>SUM(IFERROR(IF(VLOOKUP($B3,Champions!$A:$Z,3,FALSE)=O2,1,0),0),IFERROR(IF(VLOOKUP($C3,Champions!$A:$Z,3,FALSE)=O2,1,0),0),IFERROR(IF(VLOOKUP($D3,Champions!$A:$Z,3,FALSE)=O2,1,0),0),IFERROR(IF(VLOOKUP($E3,Champions!$A:$Z,3,FALSE)=O2,1,0),0),IFERROR(IF(VLOOKUP($F3,Champions!$A:$Z,3,FALSE)=O2,1,0),0),IFERROR(IF(VLOOKUP($G3,Champions!$A:$Z,3,FALSE)=O2,1,0),0),IFERROR(IF(VLOOKUP($H3,Champions!$A:$Z,3,FALSE)=O2,1,0),0),IFERROR(IF(VLOOKUP($I3,Champions!$A:$Z,3,FALSE)=O2,1,0),0),IFERROR(IF(VLOOKUP($J3,Champions!$A:$Z,3,FALSE)=O2,1,0),0),IFERROR(IF(VLOOKUP($B3,Champions!$A:$Z,4,FALSE)=O2,1,0),0),IFERROR(IF(VLOOKUP($C3,Champions!$A:$Z,4,FALSE)=O2,1,0),0),IFERROR(IF(VLOOKUP($D3,Champions!$A:$Z,4,FALSE)=O2,1,0),0),IFERROR(IF(VLOOKUP($E3,Champions!$A:$Z,4,FALSE)=O2,1,0),0),IFERROR(IF(VLOOKUP($F3,Champions!$A:$Z,4,FALSE)=O2,1,0),0),IFERROR(IF(VLOOKUP($G3,Champions!$A:$Z,4,FALSE)=O2,1,0),0),IFERROR(IF(VLOOKUP($H3,Champions!$A:$Z,4,FALSE)=O2,1,0),0),IFERROR(IF(VLOOKUP($I3,Champions!$A:$Z,4,FALSE)=O2,1,0),0),IFERROR(IF(VLOOKUP($J3,Champions!$A:$Z,4,FALSE)=O2,1,0),0))</f>
        <v>1</v>
      </c>
      <c r="P3" s="3">
        <f>SUM(IFERROR(IF(VLOOKUP($B3,Champions!$A:$Z,3,FALSE)=P2,1,0),0),IFERROR(IF(VLOOKUP($C3,Champions!$A:$Z,3,FALSE)=P2,1,0),0),IFERROR(IF(VLOOKUP($D3,Champions!$A:$Z,3,FALSE)=P2,1,0),0),IFERROR(IF(VLOOKUP($E3,Champions!$A:$Z,3,FALSE)=P2,1,0),0),IFERROR(IF(VLOOKUP($F3,Champions!$A:$Z,3,FALSE)=P2,1,0),0),IFERROR(IF(VLOOKUP($G3,Champions!$A:$Z,3,FALSE)=P2,1,0),0),IFERROR(IF(VLOOKUP($H3,Champions!$A:$Z,3,FALSE)=P2,1,0),0),IFERROR(IF(VLOOKUP($I3,Champions!$A:$Z,3,FALSE)=P2,1,0),0),IFERROR(IF(VLOOKUP($J3,Champions!$A:$Z,3,FALSE)=P2,1,0),0),IFERROR(IF(VLOOKUP($B3,Champions!$A:$Z,4,FALSE)=P2,1,0),0),IFERROR(IF(VLOOKUP($C3,Champions!$A:$Z,4,FALSE)=P2,1,0),0),IFERROR(IF(VLOOKUP($D3,Champions!$A:$Z,4,FALSE)=P2,1,0),0),IFERROR(IF(VLOOKUP($E3,Champions!$A:$Z,4,FALSE)=P2,1,0),0),IFERROR(IF(VLOOKUP($F3,Champions!$A:$Z,4,FALSE)=P2,1,0),0),IFERROR(IF(VLOOKUP($G3,Champions!$A:$Z,4,FALSE)=P2,1,0),0),IFERROR(IF(VLOOKUP($H3,Champions!$A:$Z,4,FALSE)=P2,1,0),0),IFERROR(IF(VLOOKUP($I3,Champions!$A:$Z,4,FALSE)=P2,1,0),0),IFERROR(IF(VLOOKUP($J3,Champions!$A:$Z,4,FALSE)=P2,1,0),0))</f>
        <v>0</v>
      </c>
      <c r="Q3" s="3">
        <f>SUM(IFERROR(IF(VLOOKUP($B3,Champions!$A:$Z,3,FALSE)=Q2,1,0),0),IFERROR(IF(VLOOKUP($C3,Champions!$A:$Z,3,FALSE)=Q2,1,0),0),IFERROR(IF(VLOOKUP($D3,Champions!$A:$Z,3,FALSE)=Q2,1,0),0),IFERROR(IF(VLOOKUP($E3,Champions!$A:$Z,3,FALSE)=Q2,1,0),0),IFERROR(IF(VLOOKUP($F3,Champions!$A:$Z,3,FALSE)=Q2,1,0),0),IFERROR(IF(VLOOKUP($G3,Champions!$A:$Z,3,FALSE)=Q2,1,0),0),IFERROR(IF(VLOOKUP($H3,Champions!$A:$Z,3,FALSE)=Q2,1,0),0),IFERROR(IF(VLOOKUP($I3,Champions!$A:$Z,3,FALSE)=Q2,1,0),0),IFERROR(IF(VLOOKUP($J3,Champions!$A:$Z,3,FALSE)=Q2,1,0),0),IFERROR(IF(VLOOKUP($B3,Champions!$A:$Z,4,FALSE)=Q2,1,0),0),IFERROR(IF(VLOOKUP($C3,Champions!$A:$Z,4,FALSE)=Q2,1,0),0),IFERROR(IF(VLOOKUP($D3,Champions!$A:$Z,4,FALSE)=Q2,1,0),0),IFERROR(IF(VLOOKUP($E3,Champions!$A:$Z,4,FALSE)=Q2,1,0),0),IFERROR(IF(VLOOKUP($F3,Champions!$A:$Z,4,FALSE)=Q2,1,0),0),IFERROR(IF(VLOOKUP($G3,Champions!$A:$Z,4,FALSE)=Q2,1,0),0),IFERROR(IF(VLOOKUP($H3,Champions!$A:$Z,4,FALSE)=Q2,1,0),0),IFERROR(IF(VLOOKUP($I3,Champions!$A:$Z,4,FALSE)=Q2,1,0),0),IFERROR(IF(VLOOKUP($J3,Champions!$A:$Z,4,FALSE)=Q2,1,0),0))</f>
        <v>0</v>
      </c>
      <c r="R3" s="3">
        <f>SUM(IFERROR(IF(VLOOKUP($B3,Champions!$A:$Z,3,FALSE)=R2,1,0),0),IFERROR(IF(VLOOKUP($C3,Champions!$A:$Z,3,FALSE)=R2,1,0),0),IFERROR(IF(VLOOKUP($D3,Champions!$A:$Z,3,FALSE)=R2,1,0),0),IFERROR(IF(VLOOKUP($E3,Champions!$A:$Z,3,FALSE)=R2,1,0),0),IFERROR(IF(VLOOKUP($F3,Champions!$A:$Z,3,FALSE)=R2,1,0),0),IFERROR(IF(VLOOKUP($G3,Champions!$A:$Z,3,FALSE)=R2,1,0),0),IFERROR(IF(VLOOKUP($H3,Champions!$A:$Z,3,FALSE)=R2,1,0),0),IFERROR(IF(VLOOKUP($I3,Champions!$A:$Z,3,FALSE)=R2,1,0),0),IFERROR(IF(VLOOKUP($J3,Champions!$A:$Z,3,FALSE)=R2,1,0),0),IFERROR(IF(VLOOKUP($B3,Champions!$A:$Z,4,FALSE)=R2,1,0),0),IFERROR(IF(VLOOKUP($C3,Champions!$A:$Z,4,FALSE)=R2,1,0),0),IFERROR(IF(VLOOKUP($D3,Champions!$A:$Z,4,FALSE)=R2,1,0),0),IFERROR(IF(VLOOKUP($E3,Champions!$A:$Z,4,FALSE)=R2,1,0),0),IFERROR(IF(VLOOKUP($F3,Champions!$A:$Z,4,FALSE)=R2,1,0),0),IFERROR(IF(VLOOKUP($G3,Champions!$A:$Z,4,FALSE)=R2,1,0),0),IFERROR(IF(VLOOKUP($H3,Champions!$A:$Z,4,FALSE)=R2,1,0),0),IFERROR(IF(VLOOKUP($I3,Champions!$A:$Z,4,FALSE)=R2,1,0),0),IFERROR(IF(VLOOKUP($J3,Champions!$A:$Z,4,FALSE)=R2,1,0),0))</f>
        <v>3</v>
      </c>
      <c r="S3" s="3">
        <f>SUM(IFERROR(IF(VLOOKUP($B3,Champions!$A:$Z,3,FALSE)=S2,1,0),0),IFERROR(IF(VLOOKUP($C3,Champions!$A:$Z,3,FALSE)=S2,1,0),0),IFERROR(IF(VLOOKUP($D3,Champions!$A:$Z,3,FALSE)=S2,1,0),0),IFERROR(IF(VLOOKUP($E3,Champions!$A:$Z,3,FALSE)=S2,1,0),0),IFERROR(IF(VLOOKUP($F3,Champions!$A:$Z,3,FALSE)=S2,1,0),0),IFERROR(IF(VLOOKUP($G3,Champions!$A:$Z,3,FALSE)=S2,1,0),0),IFERROR(IF(VLOOKUP($H3,Champions!$A:$Z,3,FALSE)=S2,1,0),0),IFERROR(IF(VLOOKUP($I3,Champions!$A:$Z,3,FALSE)=S2,1,0),0),IFERROR(IF(VLOOKUP($J3,Champions!$A:$Z,3,FALSE)=S2,1,0),0),IFERROR(IF(VLOOKUP($B3,Champions!$A:$Z,4,FALSE)=S2,1,0),0),IFERROR(IF(VLOOKUP($C3,Champions!$A:$Z,4,FALSE)=S2,1,0),0),IFERROR(IF(VLOOKUP($D3,Champions!$A:$Z,4,FALSE)=S2,1,0),0),IFERROR(IF(VLOOKUP($E3,Champions!$A:$Z,4,FALSE)=S2,1,0),0),IFERROR(IF(VLOOKUP($F3,Champions!$A:$Z,4,FALSE)=S2,1,0),0),IFERROR(IF(VLOOKUP($G3,Champions!$A:$Z,4,FALSE)=S2,1,0),0),IFERROR(IF(VLOOKUP($H3,Champions!$A:$Z,4,FALSE)=S2,1,0),0),IFERROR(IF(VLOOKUP($I3,Champions!$A:$Z,4,FALSE)=S2,1,0),0),IFERROR(IF(VLOOKUP($J3,Champions!$A:$Z,4,FALSE)=S2,1,0),0))</f>
        <v>0</v>
      </c>
      <c r="T3" s="3">
        <f>SUM(IFERROR(IF(VLOOKUP($B3,Champions!$A:$Z,3,FALSE)=T2,1,0),0),IFERROR(IF(VLOOKUP($C3,Champions!$A:$Z,3,FALSE)=T2,1,0),0),IFERROR(IF(VLOOKUP($D3,Champions!$A:$Z,3,FALSE)=T2,1,0),0),IFERROR(IF(VLOOKUP($E3,Champions!$A:$Z,3,FALSE)=T2,1,0),0),IFERROR(IF(VLOOKUP($F3,Champions!$A:$Z,3,FALSE)=T2,1,0),0),IFERROR(IF(VLOOKUP($G3,Champions!$A:$Z,3,FALSE)=T2,1,0),0),IFERROR(IF(VLOOKUP($H3,Champions!$A:$Z,3,FALSE)=T2,1,0),0),IFERROR(IF(VLOOKUP($I3,Champions!$A:$Z,3,FALSE)=T2,1,0),0),IFERROR(IF(VLOOKUP($J3,Champions!$A:$Z,3,FALSE)=T2,1,0),0),IFERROR(IF(VLOOKUP($B3,Champions!$A:$Z,4,FALSE)=T2,1,0),0),IFERROR(IF(VLOOKUP($C3,Champions!$A:$Z,4,FALSE)=T2,1,0),0),IFERROR(IF(VLOOKUP($D3,Champions!$A:$Z,4,FALSE)=T2,1,0),0),IFERROR(IF(VLOOKUP($E3,Champions!$A:$Z,4,FALSE)=T2,1,0),0),IFERROR(IF(VLOOKUP($F3,Champions!$A:$Z,4,FALSE)=T2,1,0),0),IFERROR(IF(VLOOKUP($G3,Champions!$A:$Z,4,FALSE)=T2,1,0),0),IFERROR(IF(VLOOKUP($H3,Champions!$A:$Z,4,FALSE)=T2,1,0),0),IFERROR(IF(VLOOKUP($I3,Champions!$A:$Z,4,FALSE)=T2,1,0),0),IFERROR(IF(VLOOKUP($J3,Champions!$A:$Z,4,FALSE)=T2,1,0),0))</f>
        <v>0</v>
      </c>
      <c r="U3" s="3">
        <f>SUM(IFERROR(IF(VLOOKUP($B3,Champions!$A:$Z,3,FALSE)=U2,1,0),0),IFERROR(IF(VLOOKUP($C3,Champions!$A:$Z,3,FALSE)=U2,1,0),0),IFERROR(IF(VLOOKUP($D3,Champions!$A:$Z,3,FALSE)=U2,1,0),0),IFERROR(IF(VLOOKUP($E3,Champions!$A:$Z,3,FALSE)=U2,1,0),0),IFERROR(IF(VLOOKUP($F3,Champions!$A:$Z,3,FALSE)=U2,1,0),0),IFERROR(IF(VLOOKUP($G3,Champions!$A:$Z,3,FALSE)=U2,1,0),0),IFERROR(IF(VLOOKUP($H3,Champions!$A:$Z,3,FALSE)=U2,1,0),0),IFERROR(IF(VLOOKUP($I3,Champions!$A:$Z,3,FALSE)=U2,1,0),0),IFERROR(IF(VLOOKUP($J3,Champions!$A:$Z,3,FALSE)=U2,1,0),0),IFERROR(IF(VLOOKUP($B3,Champions!$A:$Z,4,FALSE)=U2,1,0),0),IFERROR(IF(VLOOKUP($C3,Champions!$A:$Z,4,FALSE)=U2,1,0),0),IFERROR(IF(VLOOKUP($D3,Champions!$A:$Z,4,FALSE)=U2,1,0),0),IFERROR(IF(VLOOKUP($E3,Champions!$A:$Z,4,FALSE)=U2,1,0),0),IFERROR(IF(VLOOKUP($F3,Champions!$A:$Z,4,FALSE)=U2,1,0),0),IFERROR(IF(VLOOKUP($G3,Champions!$A:$Z,4,FALSE)=U2,1,0),0),IFERROR(IF(VLOOKUP($H3,Champions!$A:$Z,4,FALSE)=U2,1,0),0),IFERROR(IF(VLOOKUP($I3,Champions!$A:$Z,4,FALSE)=U2,1,0),0),IFERROR(IF(VLOOKUP($J3,Champions!$A:$Z,4,FALSE)=U2,1,0),0))</f>
        <v>0</v>
      </c>
      <c r="V3" s="3">
        <f>SUM(IFERROR(IF(VLOOKUP($B3,Champions!$A:$Z,3,FALSE)=V2,1,0),0),IFERROR(IF(VLOOKUP($C3,Champions!$A:$Z,3,FALSE)=V2,1,0),0),IFERROR(IF(VLOOKUP($D3,Champions!$A:$Z,3,FALSE)=V2,1,0),0),IFERROR(IF(VLOOKUP($E3,Champions!$A:$Z,3,FALSE)=V2,1,0),0),IFERROR(IF(VLOOKUP($F3,Champions!$A:$Z,3,FALSE)=V2,1,0),0),IFERROR(IF(VLOOKUP($G3,Champions!$A:$Z,3,FALSE)=V2,1,0),0),IFERROR(IF(VLOOKUP($H3,Champions!$A:$Z,3,FALSE)=V2,1,0),0),IFERROR(IF(VLOOKUP($I3,Champions!$A:$Z,3,FALSE)=V2,1,0),0),IFERROR(IF(VLOOKUP($J3,Champions!$A:$Z,3,FALSE)=V2,1,0),0),IFERROR(IF(VLOOKUP($B3,Champions!$A:$Z,4,FALSE)=V2,1,0),0),IFERROR(IF(VLOOKUP($C3,Champions!$A:$Z,4,FALSE)=V2,1,0),0),IFERROR(IF(VLOOKUP($D3,Champions!$A:$Z,4,FALSE)=V2,1,0),0),IFERROR(IF(VLOOKUP($E3,Champions!$A:$Z,4,FALSE)=V2,1,0),0),IFERROR(IF(VLOOKUP($F3,Champions!$A:$Z,4,FALSE)=V2,1,0),0),IFERROR(IF(VLOOKUP($G3,Champions!$A:$Z,4,FALSE)=V2,1,0),0),IFERROR(IF(VLOOKUP($H3,Champions!$A:$Z,4,FALSE)=V2,1,0),0),IFERROR(IF(VLOOKUP($I3,Champions!$A:$Z,4,FALSE)=V2,1,0),0),IFERROR(IF(VLOOKUP($J3,Champions!$A:$Z,4,FALSE)=V2,1,0),0))</f>
        <v>0</v>
      </c>
      <c r="W3" s="3">
        <f>SUM(IFERROR(IF(VLOOKUP($B3,Champions!$A:$Z,3,FALSE)=W2,1,0),0),IFERROR(IF(VLOOKUP($C3,Champions!$A:$Z,3,FALSE)=W2,1,0),0),IFERROR(IF(VLOOKUP($D3,Champions!$A:$Z,3,FALSE)=W2,1,0),0),IFERROR(IF(VLOOKUP($E3,Champions!$A:$Z,3,FALSE)=W2,1,0),0),IFERROR(IF(VLOOKUP($F3,Champions!$A:$Z,3,FALSE)=W2,1,0),0),IFERROR(IF(VLOOKUP($G3,Champions!$A:$Z,3,FALSE)=W2,1,0),0),IFERROR(IF(VLOOKUP($H3,Champions!$A:$Z,3,FALSE)=W2,1,0),0),IFERROR(IF(VLOOKUP($I3,Champions!$A:$Z,3,FALSE)=W2,1,0),0),IFERROR(IF(VLOOKUP($J3,Champions!$A:$Z,3,FALSE)=W2,1,0),0),IFERROR(IF(VLOOKUP($B3,Champions!$A:$Z,4,FALSE)=W2,1,0),0),IFERROR(IF(VLOOKUP($C3,Champions!$A:$Z,4,FALSE)=W2,1,0),0),IFERROR(IF(VLOOKUP($D3,Champions!$A:$Z,4,FALSE)=W2,1,0),0),IFERROR(IF(VLOOKUP($E3,Champions!$A:$Z,4,FALSE)=W2,1,0),0),IFERROR(IF(VLOOKUP($F3,Champions!$A:$Z,4,FALSE)=W2,1,0),0),IFERROR(IF(VLOOKUP($G3,Champions!$A:$Z,4,FALSE)=W2,1,0),0),IFERROR(IF(VLOOKUP($H3,Champions!$A:$Z,4,FALSE)=W2,1,0),0),IFERROR(IF(VLOOKUP($I3,Champions!$A:$Z,4,FALSE)=W2,1,0),0),IFERROR(IF(VLOOKUP($J3,Champions!$A:$Z,4,FALSE)=W2,1,0),0))</f>
        <v>3</v>
      </c>
      <c r="X3" s="3">
        <f>SUM(IFERROR(IF(VLOOKUP($B3,Champions!$A:$Z,3,FALSE)=X2,1,0),0),IFERROR(IF(VLOOKUP($C3,Champions!$A:$Z,3,FALSE)=X2,1,0),0),IFERROR(IF(VLOOKUP($D3,Champions!$A:$Z,3,FALSE)=X2,1,0),0),IFERROR(IF(VLOOKUP($E3,Champions!$A:$Z,3,FALSE)=X2,1,0),0),IFERROR(IF(VLOOKUP($F3,Champions!$A:$Z,3,FALSE)=X2,1,0),0),IFERROR(IF(VLOOKUP($G3,Champions!$A:$Z,3,FALSE)=X2,1,0),0),IFERROR(IF(VLOOKUP($H3,Champions!$A:$Z,3,FALSE)=X2,1,0),0),IFERROR(IF(VLOOKUP($I3,Champions!$A:$Z,3,FALSE)=X2,1,0),0),IFERROR(IF(VLOOKUP($J3,Champions!$A:$Z,3,FALSE)=X2,1,0),0),IFERROR(IF(VLOOKUP($B3,Champions!$A:$Z,4,FALSE)=X2,1,0),0),IFERROR(IF(VLOOKUP($C3,Champions!$A:$Z,4,FALSE)=X2,1,0),0),IFERROR(IF(VLOOKUP($D3,Champions!$A:$Z,4,FALSE)=X2,1,0),0),IFERROR(IF(VLOOKUP($E3,Champions!$A:$Z,4,FALSE)=X2,1,0),0),IFERROR(IF(VLOOKUP($F3,Champions!$A:$Z,4,FALSE)=X2,1,0),0),IFERROR(IF(VLOOKUP($G3,Champions!$A:$Z,4,FALSE)=X2,1,0),0),IFERROR(IF(VLOOKUP($H3,Champions!$A:$Z,4,FALSE)=X2,1,0),0),IFERROR(IF(VLOOKUP($I3,Champions!$A:$Z,4,FALSE)=X2,1,0),0),IFERROR(IF(VLOOKUP($J3,Champions!$A:$Z,4,FALSE)=X2,1,0),0))</f>
        <v>2</v>
      </c>
      <c r="Y3" s="3">
        <f>SUM(IFERROR(IF(VLOOKUP($B3,Champions!$A:$Z,3,FALSE)=Y2,1,0),0),IFERROR(IF(VLOOKUP($C3,Champions!$A:$Z,3,FALSE)=Y2,1,0),0),IFERROR(IF(VLOOKUP($D3,Champions!$A:$Z,3,FALSE)=Y2,1,0),0),IFERROR(IF(VLOOKUP($E3,Champions!$A:$Z,3,FALSE)=Y2,1,0),0),IFERROR(IF(VLOOKUP($F3,Champions!$A:$Z,3,FALSE)=Y2,1,0),0),IFERROR(IF(VLOOKUP($G3,Champions!$A:$Z,3,FALSE)=Y2,1,0),0),IFERROR(IF(VLOOKUP($H3,Champions!$A:$Z,3,FALSE)=Y2,1,0),0),IFERROR(IF(VLOOKUP($I3,Champions!$A:$Z,3,FALSE)=Y2,1,0),0),IFERROR(IF(VLOOKUP($J3,Champions!$A:$Z,3,FALSE)=Y2,1,0),0),IFERROR(IF(VLOOKUP($B3,Champions!$A:$Z,4,FALSE)=Y2,1,0),0),IFERROR(IF(VLOOKUP($C3,Champions!$A:$Z,4,FALSE)=Y2,1,0),0),IFERROR(IF(VLOOKUP($D3,Champions!$A:$Z,4,FALSE)=Y2,1,0),0),IFERROR(IF(VLOOKUP($E3,Champions!$A:$Z,4,FALSE)=Y2,1,0),0),IFERROR(IF(VLOOKUP($F3,Champions!$A:$Z,4,FALSE)=Y2,1,0),0),IFERROR(IF(VLOOKUP($G3,Champions!$A:$Z,4,FALSE)=Y2,1,0),0),IFERROR(IF(VLOOKUP($H3,Champions!$A:$Z,4,FALSE)=Y2,1,0),0),IFERROR(IF(VLOOKUP($I3,Champions!$A:$Z,4,FALSE)=Y2,1,0),0),IFERROR(IF(VLOOKUP($J3,Champions!$A:$Z,4,FALSE)=Y2,1,0),0))</f>
        <v>0</v>
      </c>
      <c r="Z3" s="3">
        <f>SUM(IFERROR(IF(VLOOKUP($B3,Champions!$A:$Z,3,FALSE)=Z2,1,0),0),IFERROR(IF(VLOOKUP($C3,Champions!$A:$Z,3,FALSE)=Z2,1,0),0),IFERROR(IF(VLOOKUP($D3,Champions!$A:$Z,3,FALSE)=Z2,1,0),0),IFERROR(IF(VLOOKUP($E3,Champions!$A:$Z,3,FALSE)=Z2,1,0),0),IFERROR(IF(VLOOKUP($F3,Champions!$A:$Z,3,FALSE)=Z2,1,0),0),IFERROR(IF(VLOOKUP($G3,Champions!$A:$Z,3,FALSE)=Z2,1,0),0),IFERROR(IF(VLOOKUP($H3,Champions!$A:$Z,3,FALSE)=Z2,1,0),0),IFERROR(IF(VLOOKUP($I3,Champions!$A:$Z,3,FALSE)=Z2,1,0),0),IFERROR(IF(VLOOKUP($J3,Champions!$A:$Z,3,FALSE)=Z2,1,0),0),IFERROR(IF(VLOOKUP($B3,Champions!$A:$Z,4,FALSE)=Z2,1,0),0),IFERROR(IF(VLOOKUP($C3,Champions!$A:$Z,4,FALSE)=Z2,1,0),0),IFERROR(IF(VLOOKUP($D3,Champions!$A:$Z,4,FALSE)=Z2,1,0),0),IFERROR(IF(VLOOKUP($E3,Champions!$A:$Z,4,FALSE)=Z2,1,0),0),IFERROR(IF(VLOOKUP($F3,Champions!$A:$Z,4,FALSE)=Z2,1,0),0),IFERROR(IF(VLOOKUP($G3,Champions!$A:$Z,4,FALSE)=Z2,1,0),0),IFERROR(IF(VLOOKUP($H3,Champions!$A:$Z,4,FALSE)=Z2,1,0),0),IFERROR(IF(VLOOKUP($I3,Champions!$A:$Z,4,FALSE)=Z2,1,0),0),IFERROR(IF(VLOOKUP($J3,Champions!$A:$Z,4,FALSE)=Z2,1,0),0))</f>
        <v>0</v>
      </c>
      <c r="AA3" s="3">
        <f>SUM(IFERROR(IF(VLOOKUP($B3,Champions!$A:$Z,3,FALSE)=AA2,1,0),0),IFERROR(IF(VLOOKUP($C3,Champions!$A:$Z,3,FALSE)=AA2,1,0),0),IFERROR(IF(VLOOKUP($D3,Champions!$A:$Z,3,FALSE)=AA2,1,0),0),IFERROR(IF(VLOOKUP($E3,Champions!$A:$Z,3,FALSE)=AA2,1,0),0),IFERROR(IF(VLOOKUP($F3,Champions!$A:$Z,3,FALSE)=AA2,1,0),0),IFERROR(IF(VLOOKUP($G3,Champions!$A:$Z,3,FALSE)=AA2,1,0),0),IFERROR(IF(VLOOKUP($H3,Champions!$A:$Z,3,FALSE)=AA2,1,0),0),IFERROR(IF(VLOOKUP($I3,Champions!$A:$Z,3,FALSE)=AA2,1,0),0),IFERROR(IF(VLOOKUP($J3,Champions!$A:$Z,3,FALSE)=AA2,1,0),0),IFERROR(IF(VLOOKUP($B3,Champions!$A:$Z,4,FALSE)=AA2,1,0),0),IFERROR(IF(VLOOKUP($C3,Champions!$A:$Z,4,FALSE)=AA2,1,0),0),IFERROR(IF(VLOOKUP($D3,Champions!$A:$Z,4,FALSE)=AA2,1,0),0),IFERROR(IF(VLOOKUP($E3,Champions!$A:$Z,4,FALSE)=AA2,1,0),0),IFERROR(IF(VLOOKUP($F3,Champions!$A:$Z,4,FALSE)=AA2,1,0),0),IFERROR(IF(VLOOKUP($G3,Champions!$A:$Z,4,FALSE)=AA2,1,0),0),IFERROR(IF(VLOOKUP($H3,Champions!$A:$Z,4,FALSE)=AA2,1,0),0),IFERROR(IF(VLOOKUP($I3,Champions!$A:$Z,4,FALSE)=AA2,1,0),0),IFERROR(IF(VLOOKUP($J3,Champions!$A:$Z,4,FALSE)=AA2,1,0),0))</f>
        <v>0</v>
      </c>
      <c r="AB3" s="14"/>
    </row>
    <row r="4" spans="1:28">
      <c r="A4" s="11" t="s">
        <v>55</v>
      </c>
      <c r="B4" s="3">
        <f>IFERROR(VLOOKUP(B3,Champions!$A:$Z,2,FALSE),"")</f>
        <v>1</v>
      </c>
      <c r="C4" s="3">
        <f>IFERROR(VLOOKUP(C3,Champions!$A:$Z,2,FALSE),"")</f>
        <v>1</v>
      </c>
      <c r="D4" s="3">
        <f>IFERROR(VLOOKUP(D3,Champions!$A:$Z,2,FALSE),"")</f>
        <v>2</v>
      </c>
      <c r="E4" s="3">
        <f>IFERROR(VLOOKUP(E3,Champions!$A:$Z,2,FALSE),"")</f>
        <v>2</v>
      </c>
      <c r="F4" s="3">
        <f>IFERROR(VLOOKUP(F3,Champions!$A:$Z,2,FALSE),"")</f>
        <v>3</v>
      </c>
      <c r="G4" s="3">
        <f>IFERROR(VLOOKUP(G3,Champions!$A:$Z,2,FALSE),"")</f>
        <v>3</v>
      </c>
      <c r="H4" s="3">
        <f>IFERROR(VLOOKUP(H3,Champions!$A:$Z,2,FALSE),"")</f>
        <v>4</v>
      </c>
      <c r="I4" s="3">
        <f>IFERROR(VLOOKUP(I3,Champions!$A:$Z,2,FALSE),"")</f>
        <v>4</v>
      </c>
      <c r="J4" s="3">
        <f>IFERROR(VLOOKUP(J3,Champions!$A:$Z,2,FALSE),"")</f>
        <v>5</v>
      </c>
      <c r="K4" s="4"/>
      <c r="L4" s="1" t="s">
        <v>511</v>
      </c>
      <c r="N4" s="1" t="s">
        <v>512</v>
      </c>
      <c r="O4" s="3">
        <f>VLOOKUP(O2,'Class&amp;Origin'!$A:$L,12,FALSE)-O3</f>
        <v>0</v>
      </c>
      <c r="P4" s="3">
        <f>VLOOKUP(P2,'Class&amp;Origin'!$A:$L,12,FALSE)-P3</f>
        <v>6</v>
      </c>
      <c r="Q4" s="3">
        <f>VLOOKUP(Q2,'Class&amp;Origin'!$A:$L,12,FALSE)-Q3</f>
        <v>1</v>
      </c>
      <c r="R4" s="3">
        <f>VLOOKUP(R2,'Class&amp;Origin'!$A:$L,12,FALSE)-R3</f>
        <v>3</v>
      </c>
      <c r="S4" s="3">
        <f>VLOOKUP(S2,'Class&amp;Origin'!$A:$L,12,FALSE)-S3</f>
        <v>6</v>
      </c>
      <c r="T4" s="3">
        <f>VLOOKUP(T2,'Class&amp;Origin'!$A:$L,12,FALSE)-T3</f>
        <v>3</v>
      </c>
      <c r="U4" s="3">
        <f>VLOOKUP(U2,'Class&amp;Origin'!$A:$L,12,FALSE)-U3</f>
        <v>6</v>
      </c>
      <c r="V4" s="3">
        <f>VLOOKUP(V2,'Class&amp;Origin'!$A:$L,12,FALSE)-V3</f>
        <v>5</v>
      </c>
      <c r="W4" s="3">
        <f>VLOOKUP(W2,'Class&amp;Origin'!$A:$L,12,FALSE)-W3</f>
        <v>1</v>
      </c>
      <c r="X4" s="3">
        <f>VLOOKUP(X2,'Class&amp;Origin'!$A:$L,12,FALSE)-X3</f>
        <v>4</v>
      </c>
      <c r="Y4" s="3">
        <f>VLOOKUP(Y2,'Class&amp;Origin'!$A:$L,12,FALSE)-Y3</f>
        <v>6</v>
      </c>
      <c r="Z4" s="3">
        <f>VLOOKUP(Z2,'Class&amp;Origin'!$A:$L,12,FALSE)-Z3</f>
        <v>9</v>
      </c>
      <c r="AA4" s="3">
        <f>VLOOKUP(AA2,'Class&amp;Origin'!$A:$L,12,FALSE)-AA3</f>
        <v>2</v>
      </c>
      <c r="AB4" s="14"/>
    </row>
    <row r="5" spans="1:29">
      <c r="A5" s="11" t="s">
        <v>440</v>
      </c>
      <c r="B5" s="3" t="str">
        <f>IFERROR(VLOOKUP(B7,Items!$B:$E,3,FALSE),"")</f>
        <v>Negatron Cloak</v>
      </c>
      <c r="C5" s="3" t="str">
        <f>IFERROR(VLOOKUP(C7,Items!$B:$E,3,FALSE),"")</f>
        <v>Needlessly Large Rod</v>
      </c>
      <c r="D5" s="3" t="str">
        <f>IFERROR(VLOOKUP(D7,Items!$B:$E,3,FALSE),"")</f>
        <v>Needlessly Large Rod</v>
      </c>
      <c r="E5" s="3" t="str">
        <f>IFERROR(VLOOKUP(E7,Items!$B:$E,3,FALSE),"")</f>
        <v>Negatron Cloak</v>
      </c>
      <c r="F5" s="3" t="str">
        <f>IFERROR(VLOOKUP(F7,Items!$B:$E,3,FALSE),"")</f>
        <v>Needlessly Large Rod</v>
      </c>
      <c r="G5" s="3" t="str">
        <f>IFERROR(VLOOKUP(G7,Items!$B:$E,3,FALSE),"")</f>
        <v>Giant's Belt</v>
      </c>
      <c r="H5" s="3" t="str">
        <f>IFERROR(VLOOKUP(H7,Items!$B:$E,3,FALSE),"")</f>
        <v>B.F. Sword</v>
      </c>
      <c r="I5" s="3" t="str">
        <f>IFERROR(VLOOKUP(I7,Items!$B:$E,3,FALSE),"")</f>
        <v>B.F. Sword</v>
      </c>
      <c r="J5" s="3" t="str">
        <f>IFERROR(VLOOKUP(J7,Items!$B:$E,3,FALSE),"")</f>
        <v>Negatron Cloak</v>
      </c>
      <c r="K5" s="4"/>
      <c r="L5" s="3" t="str">
        <f>_xlfn.TEXTJOIN(", ",1,INDEX(B7:J7,MODE(MATCH(B7:J7,B7:J7,0))),INDEX(B8:J8,MODE(MATCH(B8:J8,B8:J8,0))),INDEX(B9:J9,MODE(MATCH(B9:J9,B9:J9,0))))</f>
        <v>Dragon's Claw, Warmog's Armor</v>
      </c>
      <c r="N5" s="1" t="s">
        <v>513</v>
      </c>
      <c r="O5" s="1" t="s">
        <v>156</v>
      </c>
      <c r="P5" s="6" t="s">
        <v>108</v>
      </c>
      <c r="Q5" s="6" t="s">
        <v>115</v>
      </c>
      <c r="R5" s="6" t="s">
        <v>236</v>
      </c>
      <c r="S5" s="6" t="s">
        <v>127</v>
      </c>
      <c r="T5" s="6" t="s">
        <v>93</v>
      </c>
      <c r="U5" s="6" t="s">
        <v>84</v>
      </c>
      <c r="V5" s="6" t="s">
        <v>198</v>
      </c>
      <c r="W5" s="6" t="s">
        <v>212</v>
      </c>
      <c r="X5" s="6" t="s">
        <v>141</v>
      </c>
      <c r="Y5" s="6" t="s">
        <v>175</v>
      </c>
      <c r="Z5" s="6" t="s">
        <v>227</v>
      </c>
      <c r="AA5" s="6" t="s">
        <v>194</v>
      </c>
      <c r="AB5" s="1" t="s">
        <v>151</v>
      </c>
      <c r="AC5" s="21" t="s">
        <v>165</v>
      </c>
    </row>
    <row r="6" spans="1:29">
      <c r="A6" s="11" t="s">
        <v>441</v>
      </c>
      <c r="B6" s="3" t="str">
        <f>IFERROR(VLOOKUP(B7,Items!$B:$E,4,FALSE),"")</f>
        <v>Negatron Cloak</v>
      </c>
      <c r="C6" s="3" t="str">
        <f>IFERROR(VLOOKUP(C7,Items!$B:$E,4,FALSE),"")</f>
        <v>Tear of the Goddess</v>
      </c>
      <c r="D6" s="3" t="str">
        <f>IFERROR(VLOOKUP(D7,Items!$B:$E,4,FALSE),"")</f>
        <v>Negatron Cloak</v>
      </c>
      <c r="E6" s="3" t="str">
        <f>IFERROR(VLOOKUP(E7,Items!$B:$E,4,FALSE),"")</f>
        <v>Negatron Cloak</v>
      </c>
      <c r="F6" s="3" t="str">
        <f>IFERROR(VLOOKUP(F7,Items!$B:$E,4,FALSE),"")</f>
        <v>Tear of the Goddess</v>
      </c>
      <c r="G6" s="3" t="str">
        <f>IFERROR(VLOOKUP(G7,Items!$B:$E,4,FALSE),"")</f>
        <v>Needlessly Large Rod</v>
      </c>
      <c r="H6" s="3" t="str">
        <f>IFERROR(VLOOKUP(H7,Items!$B:$E,4,FALSE),"")</f>
        <v>Recurve Bow</v>
      </c>
      <c r="I6" s="3" t="str">
        <f>IFERROR(VLOOKUP(I7,Items!$B:$E,4,FALSE),"")</f>
        <v>Negatron Cloak</v>
      </c>
      <c r="J6" s="3" t="str">
        <f>IFERROR(VLOOKUP(J7,Items!$B:$E,4,FALSE),"")</f>
        <v>Negatron Cloak</v>
      </c>
      <c r="K6" s="4"/>
      <c r="L6" s="14"/>
      <c r="N6" s="1" t="s">
        <v>510</v>
      </c>
      <c r="O6" s="3">
        <f>SUM(IFERROR(IF(VLOOKUP($B3,Champions!$A:$Z,5,FALSE)=O5,1,0),0),IFERROR(IF(VLOOKUP($C3,Champions!$A:$Z,5,FALSE)=O5,1,0),0),IFERROR(IF(VLOOKUP($D3,Champions!$A:$Z,5,FALSE)=O5,1,0),0),IFERROR(IF(VLOOKUP($E3,Champions!$A:$Z,5,FALSE)=O5,1,0),0),IFERROR(IF(VLOOKUP($F3,Champions!$A:$Z,5,FALSE)=O5,1,0),0),IFERROR(IF(VLOOKUP($G3,Champions!$A:$Z,5,FALSE)=O5,1,0),0),IFERROR(IF(VLOOKUP($H3,Champions!$A:$Z,5,FALSE)=O5,1,0),0),IFERROR(IF(VLOOKUP($I3,Champions!$A:$Z,5,FALSE)=O5,1,0),0),IFERROR(IF(VLOOKUP($J3,Champions!$A:$Z,5,FALSE)=O5,1,0),0),IFERROR(IF(VLOOKUP($B3,Champions!$A:$Z,6,FALSE)=O5,1,0),0),IFERROR(IF(VLOOKUP($C3,Champions!$A:$Z,6,FALSE)=O5,1,0),0),IFERROR(IF(VLOOKUP($D3,Champions!$A:$Z,6,FALSE)=O5,1,0),0),IFERROR(IF(VLOOKUP($E3,Champions!$A:$Z,6,FALSE)=O5,1,0),0),IFERROR(IF(VLOOKUP($F3,Champions!$A:$Z,6,FALSE)=O5,1,0),0),IFERROR(IF(VLOOKUP($G3,Champions!$A:$Z,6,FALSE)=O5,1,0),0),IFERROR(IF(VLOOKUP($H3,Champions!$A:$Z,6,FALSE)=O5,1,0),0),IFERROR(IF(VLOOKUP($I3,Champions!$A:$Z,6,FALSE)=O5,1,0),0),IFERROR(IF(VLOOKUP($J3,Champions!$A:$Z,6,FALSE)=O5,1,0),0))</f>
        <v>0</v>
      </c>
      <c r="P6" s="3">
        <f>SUM(IFERROR(IF(VLOOKUP($B3,Champions!$A:$Z,5,FALSE)=P5,1,0),0),IFERROR(IF(VLOOKUP($C3,Champions!$A:$Z,5,FALSE)=P5,1,0),0),IFERROR(IF(VLOOKUP($D3,Champions!$A:$Z,5,FALSE)=P5,1,0),0),IFERROR(IF(VLOOKUP($E3,Champions!$A:$Z,5,FALSE)=P5,1,0),0),IFERROR(IF(VLOOKUP($F3,Champions!$A:$Z,5,FALSE)=P5,1,0),0),IFERROR(IF(VLOOKUP($G3,Champions!$A:$Z,5,FALSE)=P5,1,0),0),IFERROR(IF(VLOOKUP($H3,Champions!$A:$Z,5,FALSE)=P5,1,0),0),IFERROR(IF(VLOOKUP($I3,Champions!$A:$Z,5,FALSE)=P5,1,0),0),IFERROR(IF(VLOOKUP($J3,Champions!$A:$Z,5,FALSE)=P5,1,0),0),IFERROR(IF(VLOOKUP($B3,Champions!$A:$Z,6,FALSE)=P5,1,0),0),IFERROR(IF(VLOOKUP($C3,Champions!$A:$Z,6,FALSE)=P5,1,0),0),IFERROR(IF(VLOOKUP($D3,Champions!$A:$Z,6,FALSE)=P5,1,0),0),IFERROR(IF(VLOOKUP($E3,Champions!$A:$Z,6,FALSE)=P5,1,0),0),IFERROR(IF(VLOOKUP($F3,Champions!$A:$Z,6,FALSE)=P5,1,0),0),IFERROR(IF(VLOOKUP($G3,Champions!$A:$Z,6,FALSE)=P5,1,0),0),IFERROR(IF(VLOOKUP($H3,Champions!$A:$Z,6,FALSE)=P5,1,0),0),IFERROR(IF(VLOOKUP($I3,Champions!$A:$Z,6,FALSE)=P5,1,0),0),IFERROR(IF(VLOOKUP($J3,Champions!$A:$Z,6,FALSE)=P5,1,0),0))</f>
        <v>2</v>
      </c>
      <c r="Q6" s="3">
        <f>SUM(IFERROR(IF(VLOOKUP($B3,Champions!$A:$Z,5,FALSE)=Q5,1,0),0),IFERROR(IF(VLOOKUP($C3,Champions!$A:$Z,5,FALSE)=Q5,1,0),0),IFERROR(IF(VLOOKUP($D3,Champions!$A:$Z,5,FALSE)=Q5,1,0),0),IFERROR(IF(VLOOKUP($E3,Champions!$A:$Z,5,FALSE)=Q5,1,0),0),IFERROR(IF(VLOOKUP($F3,Champions!$A:$Z,5,FALSE)=Q5,1,0),0),IFERROR(IF(VLOOKUP($G3,Champions!$A:$Z,5,FALSE)=Q5,1,0),0),IFERROR(IF(VLOOKUP($H3,Champions!$A:$Z,5,FALSE)=Q5,1,0),0),IFERROR(IF(VLOOKUP($I3,Champions!$A:$Z,5,FALSE)=Q5,1,0),0),IFERROR(IF(VLOOKUP($J3,Champions!$A:$Z,5,FALSE)=Q5,1,0),0),IFERROR(IF(VLOOKUP($B3,Champions!$A:$Z,6,FALSE)=Q5,1,0),0),IFERROR(IF(VLOOKUP($C3,Champions!$A:$Z,6,FALSE)=Q5,1,0),0),IFERROR(IF(VLOOKUP($D3,Champions!$A:$Z,6,FALSE)=Q5,1,0),0),IFERROR(IF(VLOOKUP($E3,Champions!$A:$Z,6,FALSE)=Q5,1,0),0),IFERROR(IF(VLOOKUP($F3,Champions!$A:$Z,6,FALSE)=Q5,1,0),0),IFERROR(IF(VLOOKUP($G3,Champions!$A:$Z,6,FALSE)=Q5,1,0),0),IFERROR(IF(VLOOKUP($H3,Champions!$A:$Z,6,FALSE)=Q5,1,0),0),IFERROR(IF(VLOOKUP($I3,Champions!$A:$Z,6,FALSE)=Q5,1,0),0),IFERROR(IF(VLOOKUP($J3,Champions!$A:$Z,6,FALSE)=Q5,1,0),0))</f>
        <v>0</v>
      </c>
      <c r="R6" s="3">
        <f>SUM(IFERROR(IF(VLOOKUP($B3,Champions!$A:$Z,5,FALSE)=R5,1,0),0),IFERROR(IF(VLOOKUP($C3,Champions!$A:$Z,5,FALSE)=R5,1,0),0),IFERROR(IF(VLOOKUP($D3,Champions!$A:$Z,5,FALSE)=R5,1,0),0),IFERROR(IF(VLOOKUP($E3,Champions!$A:$Z,5,FALSE)=R5,1,0),0),IFERROR(IF(VLOOKUP($F3,Champions!$A:$Z,5,FALSE)=R5,1,0),0),IFERROR(IF(VLOOKUP($G3,Champions!$A:$Z,5,FALSE)=R5,1,0),0),IFERROR(IF(VLOOKUP($H3,Champions!$A:$Z,5,FALSE)=R5,1,0),0),IFERROR(IF(VLOOKUP($I3,Champions!$A:$Z,5,FALSE)=R5,1,0),0),IFERROR(IF(VLOOKUP($J3,Champions!$A:$Z,5,FALSE)=R5,1,0),0),IFERROR(IF(VLOOKUP($B3,Champions!$A:$Z,6,FALSE)=R5,1,0),0),IFERROR(IF(VLOOKUP($C3,Champions!$A:$Z,6,FALSE)=R5,1,0),0),IFERROR(IF(VLOOKUP($D3,Champions!$A:$Z,6,FALSE)=R5,1,0),0),IFERROR(IF(VLOOKUP($E3,Champions!$A:$Z,6,FALSE)=R5,1,0),0),IFERROR(IF(VLOOKUP($F3,Champions!$A:$Z,6,FALSE)=R5,1,0),0),IFERROR(IF(VLOOKUP($G3,Champions!$A:$Z,6,FALSE)=R5,1,0),0),IFERROR(IF(VLOOKUP($H3,Champions!$A:$Z,6,FALSE)=R5,1,0),0),IFERROR(IF(VLOOKUP($I3,Champions!$A:$Z,6,FALSE)=R5,1,0),0),IFERROR(IF(VLOOKUP($J3,Champions!$A:$Z,6,FALSE)=R5,1,0),0))</f>
        <v>1</v>
      </c>
      <c r="S6" s="3">
        <f>SUM(IFERROR(IF(VLOOKUP($B3,Champions!$A:$Z,5,FALSE)=S5,1,0),0),IFERROR(IF(VLOOKUP($C3,Champions!$A:$Z,5,FALSE)=S5,1,0),0),IFERROR(IF(VLOOKUP($D3,Champions!$A:$Z,5,FALSE)=S5,1,0),0),IFERROR(IF(VLOOKUP($E3,Champions!$A:$Z,5,FALSE)=S5,1,0),0),IFERROR(IF(VLOOKUP($F3,Champions!$A:$Z,5,FALSE)=S5,1,0),0),IFERROR(IF(VLOOKUP($G3,Champions!$A:$Z,5,FALSE)=S5,1,0),0),IFERROR(IF(VLOOKUP($H3,Champions!$A:$Z,5,FALSE)=S5,1,0),0),IFERROR(IF(VLOOKUP($I3,Champions!$A:$Z,5,FALSE)=S5,1,0),0),IFERROR(IF(VLOOKUP($J3,Champions!$A:$Z,5,FALSE)=S5,1,0),0),IFERROR(IF(VLOOKUP($B3,Champions!$A:$Z,6,FALSE)=S5,1,0),0),IFERROR(IF(VLOOKUP($C3,Champions!$A:$Z,6,FALSE)=S5,1,0),0),IFERROR(IF(VLOOKUP($D3,Champions!$A:$Z,6,FALSE)=S5,1,0),0),IFERROR(IF(VLOOKUP($E3,Champions!$A:$Z,6,FALSE)=S5,1,0),0),IFERROR(IF(VLOOKUP($F3,Champions!$A:$Z,6,FALSE)=S5,1,0),0),IFERROR(IF(VLOOKUP($G3,Champions!$A:$Z,6,FALSE)=S5,1,0),0),IFERROR(IF(VLOOKUP($H3,Champions!$A:$Z,6,FALSE)=S5,1,0),0),IFERROR(IF(VLOOKUP($I3,Champions!$A:$Z,6,FALSE)=S5,1,0),0),IFERROR(IF(VLOOKUP($J3,Champions!$A:$Z,6,FALSE)=S5,1,0),0))</f>
        <v>4</v>
      </c>
      <c r="T6" s="3">
        <f>SUM(IFERROR(IF(VLOOKUP($B3,Champions!$A:$Z,5,FALSE)=T5,1,0),0),IFERROR(IF(VLOOKUP($C3,Champions!$A:$Z,5,FALSE)=T5,1,0),0),IFERROR(IF(VLOOKUP($D3,Champions!$A:$Z,5,FALSE)=T5,1,0),0),IFERROR(IF(VLOOKUP($E3,Champions!$A:$Z,5,FALSE)=T5,1,0),0),IFERROR(IF(VLOOKUP($F3,Champions!$A:$Z,5,FALSE)=T5,1,0),0),IFERROR(IF(VLOOKUP($G3,Champions!$A:$Z,5,FALSE)=T5,1,0),0),IFERROR(IF(VLOOKUP($H3,Champions!$A:$Z,5,FALSE)=T5,1,0),0),IFERROR(IF(VLOOKUP($I3,Champions!$A:$Z,5,FALSE)=T5,1,0),0),IFERROR(IF(VLOOKUP($J3,Champions!$A:$Z,5,FALSE)=T5,1,0),0),IFERROR(IF(VLOOKUP($B3,Champions!$A:$Z,6,FALSE)=T5,1,0),0),IFERROR(IF(VLOOKUP($C3,Champions!$A:$Z,6,FALSE)=T5,1,0),0),IFERROR(IF(VLOOKUP($D3,Champions!$A:$Z,6,FALSE)=T5,1,0),0),IFERROR(IF(VLOOKUP($E3,Champions!$A:$Z,6,FALSE)=T5,1,0),0),IFERROR(IF(VLOOKUP($F3,Champions!$A:$Z,6,FALSE)=T5,1,0),0),IFERROR(IF(VLOOKUP($G3,Champions!$A:$Z,6,FALSE)=T5,1,0),0),IFERROR(IF(VLOOKUP($H3,Champions!$A:$Z,6,FALSE)=T5,1,0),0),IFERROR(IF(VLOOKUP($I3,Champions!$A:$Z,6,FALSE)=T5,1,0),0),IFERROR(IF(VLOOKUP($J3,Champions!$A:$Z,6,FALSE)=T5,1,0),0))</f>
        <v>0</v>
      </c>
      <c r="U6" s="3">
        <f>SUM(IFERROR(IF(VLOOKUP($B3,Champions!$A:$Z,5,FALSE)=U5,1,0),0),IFERROR(IF(VLOOKUP($C3,Champions!$A:$Z,5,FALSE)=U5,1,0),0),IFERROR(IF(VLOOKUP($D3,Champions!$A:$Z,5,FALSE)=U5,1,0),0),IFERROR(IF(VLOOKUP($E3,Champions!$A:$Z,5,FALSE)=U5,1,0),0),IFERROR(IF(VLOOKUP($F3,Champions!$A:$Z,5,FALSE)=U5,1,0),0),IFERROR(IF(VLOOKUP($G3,Champions!$A:$Z,5,FALSE)=U5,1,0),0),IFERROR(IF(VLOOKUP($H3,Champions!$A:$Z,5,FALSE)=U5,1,0),0),IFERROR(IF(VLOOKUP($I3,Champions!$A:$Z,5,FALSE)=U5,1,0),0),IFERROR(IF(VLOOKUP($J3,Champions!$A:$Z,5,FALSE)=U5,1,0),0),IFERROR(IF(VLOOKUP($B3,Champions!$A:$Z,6,FALSE)=U5,1,0),0),IFERROR(IF(VLOOKUP($C3,Champions!$A:$Z,6,FALSE)=U5,1,0),0),IFERROR(IF(VLOOKUP($D3,Champions!$A:$Z,6,FALSE)=U5,1,0),0),IFERROR(IF(VLOOKUP($E3,Champions!$A:$Z,6,FALSE)=U5,1,0),0),IFERROR(IF(VLOOKUP($F3,Champions!$A:$Z,6,FALSE)=U5,1,0),0),IFERROR(IF(VLOOKUP($G3,Champions!$A:$Z,6,FALSE)=U5,1,0),0),IFERROR(IF(VLOOKUP($H3,Champions!$A:$Z,6,FALSE)=U5,1,0),0),IFERROR(IF(VLOOKUP($I3,Champions!$A:$Z,6,FALSE)=U5,1,0),0),IFERROR(IF(VLOOKUP($J3,Champions!$A:$Z,6,FALSE)=U5,1,0),0))</f>
        <v>0</v>
      </c>
      <c r="V6" s="3">
        <f>SUM(IFERROR(IF(VLOOKUP($B3,Champions!$A:$Z,5,FALSE)=V5,1,0),0),IFERROR(IF(VLOOKUP($C3,Champions!$A:$Z,5,FALSE)=V5,1,0),0),IFERROR(IF(VLOOKUP($D3,Champions!$A:$Z,5,FALSE)=V5,1,0),0),IFERROR(IF(VLOOKUP($E3,Champions!$A:$Z,5,FALSE)=V5,1,0),0),IFERROR(IF(VLOOKUP($F3,Champions!$A:$Z,5,FALSE)=V5,1,0),0),IFERROR(IF(VLOOKUP($G3,Champions!$A:$Z,5,FALSE)=V5,1,0),0),IFERROR(IF(VLOOKUP($H3,Champions!$A:$Z,5,FALSE)=V5,1,0),0),IFERROR(IF(VLOOKUP($I3,Champions!$A:$Z,5,FALSE)=V5,1,0),0),IFERROR(IF(VLOOKUP($J3,Champions!$A:$Z,5,FALSE)=V5,1,0),0),IFERROR(IF(VLOOKUP($B3,Champions!$A:$Z,6,FALSE)=V5,1,0),0),IFERROR(IF(VLOOKUP($C3,Champions!$A:$Z,6,FALSE)=V5,1,0),0),IFERROR(IF(VLOOKUP($D3,Champions!$A:$Z,6,FALSE)=V5,1,0),0),IFERROR(IF(VLOOKUP($E3,Champions!$A:$Z,6,FALSE)=V5,1,0),0),IFERROR(IF(VLOOKUP($F3,Champions!$A:$Z,6,FALSE)=V5,1,0),0),IFERROR(IF(VLOOKUP($G3,Champions!$A:$Z,6,FALSE)=V5,1,0),0),IFERROR(IF(VLOOKUP($H3,Champions!$A:$Z,6,FALSE)=V5,1,0),0),IFERROR(IF(VLOOKUP($I3,Champions!$A:$Z,6,FALSE)=V5,1,0),0),IFERROR(IF(VLOOKUP($J3,Champions!$A:$Z,6,FALSE)=V5,1,0),0))</f>
        <v>0</v>
      </c>
      <c r="W6" s="3">
        <f>SUM(IFERROR(IF(VLOOKUP($B3,Champions!$A:$Z,5,FALSE)=W5,1,0),0),IFERROR(IF(VLOOKUP($C3,Champions!$A:$Z,5,FALSE)=W5,1,0),0),IFERROR(IF(VLOOKUP($D3,Champions!$A:$Z,5,FALSE)=W5,1,0),0),IFERROR(IF(VLOOKUP($E3,Champions!$A:$Z,5,FALSE)=W5,1,0),0),IFERROR(IF(VLOOKUP($F3,Champions!$A:$Z,5,FALSE)=W5,1,0),0),IFERROR(IF(VLOOKUP($G3,Champions!$A:$Z,5,FALSE)=W5,1,0),0),IFERROR(IF(VLOOKUP($H3,Champions!$A:$Z,5,FALSE)=W5,1,0),0),IFERROR(IF(VLOOKUP($I3,Champions!$A:$Z,5,FALSE)=W5,1,0),0),IFERROR(IF(VLOOKUP($J3,Champions!$A:$Z,5,FALSE)=W5,1,0),0),IFERROR(IF(VLOOKUP($B3,Champions!$A:$Z,6,FALSE)=W5,1,0),0),IFERROR(IF(VLOOKUP($C3,Champions!$A:$Z,6,FALSE)=W5,1,0),0),IFERROR(IF(VLOOKUP($D3,Champions!$A:$Z,6,FALSE)=W5,1,0),0),IFERROR(IF(VLOOKUP($E3,Champions!$A:$Z,6,FALSE)=W5,1,0),0),IFERROR(IF(VLOOKUP($F3,Champions!$A:$Z,6,FALSE)=W5,1,0),0),IFERROR(IF(VLOOKUP($G3,Champions!$A:$Z,6,FALSE)=W5,1,0),0),IFERROR(IF(VLOOKUP($H3,Champions!$A:$Z,6,FALSE)=W5,1,0),0),IFERROR(IF(VLOOKUP($I3,Champions!$A:$Z,6,FALSE)=W5,1,0),0),IFERROR(IF(VLOOKUP($J3,Champions!$A:$Z,6,FALSE)=W5,1,0),0))</f>
        <v>0</v>
      </c>
      <c r="X6" s="3">
        <f>SUM(IFERROR(IF(VLOOKUP($B3,Champions!$A:$Z,5,FALSE)=X5,1,0),0),IFERROR(IF(VLOOKUP($C3,Champions!$A:$Z,5,FALSE)=X5,1,0),0),IFERROR(IF(VLOOKUP($D3,Champions!$A:$Z,5,FALSE)=X5,1,0),0),IFERROR(IF(VLOOKUP($E3,Champions!$A:$Z,5,FALSE)=X5,1,0),0),IFERROR(IF(VLOOKUP($F3,Champions!$A:$Z,5,FALSE)=X5,1,0),0),IFERROR(IF(VLOOKUP($G3,Champions!$A:$Z,5,FALSE)=X5,1,0),0),IFERROR(IF(VLOOKUP($H3,Champions!$A:$Z,5,FALSE)=X5,1,0),0),IFERROR(IF(VLOOKUP($I3,Champions!$A:$Z,5,FALSE)=X5,1,0),0),IFERROR(IF(VLOOKUP($J3,Champions!$A:$Z,5,FALSE)=X5,1,0),0),IFERROR(IF(VLOOKUP($B3,Champions!$A:$Z,6,FALSE)=X5,1,0),0),IFERROR(IF(VLOOKUP($C3,Champions!$A:$Z,6,FALSE)=X5,1,0),0),IFERROR(IF(VLOOKUP($D3,Champions!$A:$Z,6,FALSE)=X5,1,0),0),IFERROR(IF(VLOOKUP($E3,Champions!$A:$Z,6,FALSE)=X5,1,0),0),IFERROR(IF(VLOOKUP($F3,Champions!$A:$Z,6,FALSE)=X5,1,0),0),IFERROR(IF(VLOOKUP($G3,Champions!$A:$Z,6,FALSE)=X5,1,0),0),IFERROR(IF(VLOOKUP($H3,Champions!$A:$Z,6,FALSE)=X5,1,0),0),IFERROR(IF(VLOOKUP($I3,Champions!$A:$Z,6,FALSE)=X5,1,0),0),IFERROR(IF(VLOOKUP($J3,Champions!$A:$Z,6,FALSE)=X5,1,0),0))</f>
        <v>3</v>
      </c>
      <c r="Y6" s="3">
        <f>SUM(IFERROR(IF(VLOOKUP($B3,Champions!$A:$Z,5,FALSE)=Y5,1,0),0),IFERROR(IF(VLOOKUP($C3,Champions!$A:$Z,5,FALSE)=Y5,1,0),0),IFERROR(IF(VLOOKUP($D3,Champions!$A:$Z,5,FALSE)=Y5,1,0),0),IFERROR(IF(VLOOKUP($E3,Champions!$A:$Z,5,FALSE)=Y5,1,0),0),IFERROR(IF(VLOOKUP($F3,Champions!$A:$Z,5,FALSE)=Y5,1,0),0),IFERROR(IF(VLOOKUP($G3,Champions!$A:$Z,5,FALSE)=Y5,1,0),0),IFERROR(IF(VLOOKUP($H3,Champions!$A:$Z,5,FALSE)=Y5,1,0),0),IFERROR(IF(VLOOKUP($I3,Champions!$A:$Z,5,FALSE)=Y5,1,0),0),IFERROR(IF(VLOOKUP($J3,Champions!$A:$Z,5,FALSE)=Y5,1,0),0),IFERROR(IF(VLOOKUP($B3,Champions!$A:$Z,6,FALSE)=Y5,1,0),0),IFERROR(IF(VLOOKUP($C3,Champions!$A:$Z,6,FALSE)=Y5,1,0),0),IFERROR(IF(VLOOKUP($D3,Champions!$A:$Z,6,FALSE)=Y5,1,0),0),IFERROR(IF(VLOOKUP($E3,Champions!$A:$Z,6,FALSE)=Y5,1,0),0),IFERROR(IF(VLOOKUP($F3,Champions!$A:$Z,6,FALSE)=Y5,1,0),0),IFERROR(IF(VLOOKUP($G3,Champions!$A:$Z,6,FALSE)=Y5,1,0),0),IFERROR(IF(VLOOKUP($H3,Champions!$A:$Z,6,FALSE)=Y5,1,0),0),IFERROR(IF(VLOOKUP($I3,Champions!$A:$Z,6,FALSE)=Y5,1,0),0),IFERROR(IF(VLOOKUP($J3,Champions!$A:$Z,6,FALSE)=Y5,1,0),0))</f>
        <v>0</v>
      </c>
      <c r="Z6" s="3">
        <f>SUM(IFERROR(IF(VLOOKUP($B3,Champions!$A:$Z,5,FALSE)=Z5,1,0),0),IFERROR(IF(VLOOKUP($C3,Champions!$A:$Z,5,FALSE)=Z5,1,0),0),IFERROR(IF(VLOOKUP($D3,Champions!$A:$Z,5,FALSE)=Z5,1,0),0),IFERROR(IF(VLOOKUP($E3,Champions!$A:$Z,5,FALSE)=Z5,1,0),0),IFERROR(IF(VLOOKUP($F3,Champions!$A:$Z,5,FALSE)=Z5,1,0),0),IFERROR(IF(VLOOKUP($G3,Champions!$A:$Z,5,FALSE)=Z5,1,0),0),IFERROR(IF(VLOOKUP($H3,Champions!$A:$Z,5,FALSE)=Z5,1,0),0),IFERROR(IF(VLOOKUP($I3,Champions!$A:$Z,5,FALSE)=Z5,1,0),0),IFERROR(IF(VLOOKUP($J3,Champions!$A:$Z,5,FALSE)=Z5,1,0),0),IFERROR(IF(VLOOKUP($B3,Champions!$A:$Z,6,FALSE)=Z5,1,0),0),IFERROR(IF(VLOOKUP($C3,Champions!$A:$Z,6,FALSE)=Z5,1,0),0),IFERROR(IF(VLOOKUP($D3,Champions!$A:$Z,6,FALSE)=Z5,1,0),0),IFERROR(IF(VLOOKUP($E3,Champions!$A:$Z,6,FALSE)=Z5,1,0),0),IFERROR(IF(VLOOKUP($F3,Champions!$A:$Z,6,FALSE)=Z5,1,0),0),IFERROR(IF(VLOOKUP($G3,Champions!$A:$Z,6,FALSE)=Z5,1,0),0),IFERROR(IF(VLOOKUP($H3,Champions!$A:$Z,6,FALSE)=Z5,1,0),0),IFERROR(IF(VLOOKUP($I3,Champions!$A:$Z,6,FALSE)=Z5,1,0),0),IFERROR(IF(VLOOKUP($J3,Champions!$A:$Z,6,FALSE)=Z5,1,0),0))</f>
        <v>0</v>
      </c>
      <c r="AA6" s="3">
        <f>SUM(IFERROR(IF(VLOOKUP($B3,Champions!$A:$Z,5,FALSE)=AA5,1,0),0),IFERROR(IF(VLOOKUP($C3,Champions!$A:$Z,5,FALSE)=AA5,1,0),0),IFERROR(IF(VLOOKUP($D3,Champions!$A:$Z,5,FALSE)=AA5,1,0),0),IFERROR(IF(VLOOKUP($E3,Champions!$A:$Z,5,FALSE)=AA5,1,0),0),IFERROR(IF(VLOOKUP($F3,Champions!$A:$Z,5,FALSE)=AA5,1,0),0),IFERROR(IF(VLOOKUP($G3,Champions!$A:$Z,5,FALSE)=AA5,1,0),0),IFERROR(IF(VLOOKUP($H3,Champions!$A:$Z,5,FALSE)=AA5,1,0),0),IFERROR(IF(VLOOKUP($I3,Champions!$A:$Z,5,FALSE)=AA5,1,0),0),IFERROR(IF(VLOOKUP($J3,Champions!$A:$Z,5,FALSE)=AA5,1,0),0),IFERROR(IF(VLOOKUP($B3,Champions!$A:$Z,6,FALSE)=AA5,1,0),0),IFERROR(IF(VLOOKUP($C3,Champions!$A:$Z,6,FALSE)=AA5,1,0),0),IFERROR(IF(VLOOKUP($D3,Champions!$A:$Z,6,FALSE)=AA5,1,0),0),IFERROR(IF(VLOOKUP($E3,Champions!$A:$Z,6,FALSE)=AA5,1,0),0),IFERROR(IF(VLOOKUP($F3,Champions!$A:$Z,6,FALSE)=AA5,1,0),0),IFERROR(IF(VLOOKUP($G3,Champions!$A:$Z,6,FALSE)=AA5,1,0),0),IFERROR(IF(VLOOKUP($H3,Champions!$A:$Z,6,FALSE)=AA5,1,0),0),IFERROR(IF(VLOOKUP($I3,Champions!$A:$Z,6,FALSE)=AA5,1,0),0),IFERROR(IF(VLOOKUP($J3,Champions!$A:$Z,6,FALSE)=AA5,1,0),0))</f>
        <v>0</v>
      </c>
      <c r="AB6" s="3">
        <f>SUM(IFERROR(IF(VLOOKUP($B3,Champions!$A:$Z,5,FALSE)=AB5,1,0),0),IFERROR(IF(VLOOKUP($C3,Champions!$A:$Z,5,FALSE)=AB5,1,0),0),IFERROR(IF(VLOOKUP($D3,Champions!$A:$Z,5,FALSE)=AB5,1,0),0),IFERROR(IF(VLOOKUP($E3,Champions!$A:$Z,5,FALSE)=AB5,1,0),0),IFERROR(IF(VLOOKUP($F3,Champions!$A:$Z,5,FALSE)=AB5,1,0),0),IFERROR(IF(VLOOKUP($G3,Champions!$A:$Z,5,FALSE)=AB5,1,0),0),IFERROR(IF(VLOOKUP($H3,Champions!$A:$Z,5,FALSE)=AB5,1,0),0),IFERROR(IF(VLOOKUP($I3,Champions!$A:$Z,5,FALSE)=AB5,1,0),0),IFERROR(IF(VLOOKUP($J3,Champions!$A:$Z,5,FALSE)=AB5,1,0),0),IFERROR(IF(VLOOKUP($B3,Champions!$A:$Z,6,FALSE)=AB5,1,0),0),IFERROR(IF(VLOOKUP($C3,Champions!$A:$Z,6,FALSE)=AB5,1,0),0),IFERROR(IF(VLOOKUP($D3,Champions!$A:$Z,6,FALSE)=AB5,1,0),0),IFERROR(IF(VLOOKUP($E3,Champions!$A:$Z,6,FALSE)=AB5,1,0),0),IFERROR(IF(VLOOKUP($F3,Champions!$A:$Z,6,FALSE)=AB5,1,0),0),IFERROR(IF(VLOOKUP($G3,Champions!$A:$Z,6,FALSE)=AB5,1,0),0),IFERROR(IF(VLOOKUP($H3,Champions!$A:$Z,6,FALSE)=AB5,1,0),0),IFERROR(IF(VLOOKUP($I3,Champions!$A:$Z,6,FALSE)=AB5,1,0),0),IFERROR(IF(VLOOKUP($J3,Champions!$A:$Z,6,FALSE)=AB5,1,0),0))</f>
        <v>0</v>
      </c>
      <c r="AC6" s="12">
        <f>SUM(IFERROR(IF(VLOOKUP($B3,Champions!$A:$Z,5,FALSE)=AC5,1,0),0),IFERROR(IF(VLOOKUP($C3,Champions!$A:$Z,5,FALSE)=AC5,1,0),0),IFERROR(IF(VLOOKUP($D3,Champions!$A:$Z,5,FALSE)=AC5,1,0),0),IFERROR(IF(VLOOKUP($E3,Champions!$A:$Z,5,FALSE)=AC5,1,0),0),IFERROR(IF(VLOOKUP($F3,Champions!$A:$Z,5,FALSE)=AC5,1,0),0),IFERROR(IF(VLOOKUP($G3,Champions!$A:$Z,5,FALSE)=AC5,1,0),0),IFERROR(IF(VLOOKUP($H3,Champions!$A:$Z,5,FALSE)=AC5,1,0),0),IFERROR(IF(VLOOKUP($I3,Champions!$A:$Z,5,FALSE)=AC5,1,0),0),IFERROR(IF(VLOOKUP($J3,Champions!$A:$Z,5,FALSE)=AC5,1,0),0),IFERROR(IF(VLOOKUP($B3,Champions!$A:$Z,6,FALSE)=AC5,1,0),0),IFERROR(IF(VLOOKUP($C3,Champions!$A:$Z,6,FALSE)=AC5,1,0),0),IFERROR(IF(VLOOKUP($D3,Champions!$A:$Z,6,FALSE)=AC5,1,0),0),IFERROR(IF(VLOOKUP($E3,Champions!$A:$Z,6,FALSE)=AC5,1,0),0),IFERROR(IF(VLOOKUP($F3,Champions!$A:$Z,6,FALSE)=AC5,1,0),0),IFERROR(IF(VLOOKUP($G3,Champions!$A:$Z,6,FALSE)=AC5,1,0),0),IFERROR(IF(VLOOKUP($H3,Champions!$A:$Z,6,FALSE)=AC5,1,0),0),IFERROR(IF(VLOOKUP($I3,Champions!$A:$Z,6,FALSE)=AC5,1,0),0),IFERROR(IF(VLOOKUP($J3,Champions!$A:$Z,6,FALSE)=AC5,1,0),0))</f>
        <v>0</v>
      </c>
    </row>
    <row r="7" spans="1:29">
      <c r="A7" s="11" t="s">
        <v>77</v>
      </c>
      <c r="B7" s="3" t="str">
        <f>IFERROR(IF(VLOOKUP(B3,Champions!$A:$Z,24,FALSE)=0,"",VLOOKUP(B3,Champions!$A:$Z,24,FALSE)),"")</f>
        <v>Dragon's Claw</v>
      </c>
      <c r="C7" s="3" t="str">
        <f>IFERROR(IF(VLOOKUP(C3,Champions!$A:$Z,24,FALSE)=0,"",VLOOKUP(C3,Champions!$A:$Z,24,FALSE)),"")</f>
        <v>Luden's Echo</v>
      </c>
      <c r="D7" s="3" t="str">
        <f>IFERROR(IF(VLOOKUP(D3,Champions!$A:$Z,24,FALSE)=0,"",VLOOKUP(D3,Champions!$A:$Z,24,FALSE)),"")</f>
        <v>Ionic Spark</v>
      </c>
      <c r="E7" s="3" t="str">
        <f>IFERROR(IF(VLOOKUP(E3,Champions!$A:$Z,24,FALSE)=0,"",VLOOKUP(E3,Champions!$A:$Z,24,FALSE)),"")</f>
        <v>Dragon's Claw</v>
      </c>
      <c r="F7" s="3" t="str">
        <f>IFERROR(IF(VLOOKUP(F3,Champions!$A:$Z,24,FALSE)=0,"",VLOOKUP(F3,Champions!$A:$Z,24,FALSE)),"")</f>
        <v>Luden's Echo</v>
      </c>
      <c r="G7" s="3" t="str">
        <f>IFERROR(IF(VLOOKUP(G3,Champions!$A:$Z,24,FALSE)=0,"",VLOOKUP(G3,Champions!$A:$Z,24,FALSE)),"")</f>
        <v>Morellonomicon</v>
      </c>
      <c r="H7" s="3" t="str">
        <f>IFERROR(IF(VLOOKUP(H3,Champions!$A:$Z,24,FALSE)=0,"",VLOOKUP(H3,Champions!$A:$Z,24,FALSE)),"")</f>
        <v>Giant Slayer</v>
      </c>
      <c r="I7" s="3" t="str">
        <f>IFERROR(IF(VLOOKUP(I3,Champions!$A:$Z,24,FALSE)=0,"",VLOOKUP(I3,Champions!$A:$Z,24,FALSE)),"")</f>
        <v>Bloodthirster</v>
      </c>
      <c r="J7" s="3" t="str">
        <f>IFERROR(IF(VLOOKUP(J3,Champions!$A:$Z,24,FALSE)=0,"",VLOOKUP(J3,Champions!$A:$Z,24,FALSE)),"")</f>
        <v>Dragon's Claw</v>
      </c>
      <c r="K7" s="14"/>
      <c r="L7" s="1" t="s">
        <v>514</v>
      </c>
      <c r="N7" s="1" t="s">
        <v>512</v>
      </c>
      <c r="O7" s="3">
        <f>VLOOKUP(O5,'Class&amp;Origin'!$A:$L,12,FALSE)-O6</f>
        <v>4</v>
      </c>
      <c r="P7" s="3">
        <f>VLOOKUP(P5,'Class&amp;Origin'!$A:$L,12,FALSE)-P6</f>
        <v>2</v>
      </c>
      <c r="Q7" s="3">
        <f>VLOOKUP(Q5,'Class&amp;Origin'!$A:$L,12,FALSE)-Q6</f>
        <v>4</v>
      </c>
      <c r="R7" s="3">
        <f>VLOOKUP(R5,'Class&amp;Origin'!$A:$L,12,FALSE)-R6</f>
        <v>3</v>
      </c>
      <c r="S7" s="3">
        <f>VLOOKUP(S5,'Class&amp;Origin'!$A:$L,12,FALSE)-S6</f>
        <v>2</v>
      </c>
      <c r="T7" s="3">
        <f>VLOOKUP(T5,'Class&amp;Origin'!$A:$L,12,FALSE)-T6</f>
        <v>9</v>
      </c>
      <c r="U7" s="3">
        <f>VLOOKUP(U5,'Class&amp;Origin'!$A:$L,12,FALSE)-U6</f>
        <v>9</v>
      </c>
      <c r="V7" s="3">
        <f>VLOOKUP(V5,'Class&amp;Origin'!$A:$L,12,FALSE)-V6</f>
        <v>2</v>
      </c>
      <c r="W7" s="3">
        <f>VLOOKUP(W5,'Class&amp;Origin'!$A:$L,12,FALSE)-W6</f>
        <v>6</v>
      </c>
      <c r="X7" s="3">
        <f>VLOOKUP(X5,'Class&amp;Origin'!$A:$L,12,FALSE)-X6</f>
        <v>1</v>
      </c>
      <c r="Y7" s="3">
        <f>VLOOKUP(Y5,'Class&amp;Origin'!$A:$L,12,FALSE)-Y6</f>
        <v>6</v>
      </c>
      <c r="Z7" s="3">
        <f>VLOOKUP(Z5,'Class&amp;Origin'!$A:$L,12,FALSE)-Z6</f>
        <v>4</v>
      </c>
      <c r="AA7" s="3">
        <f>VLOOKUP(AA5,'Class&amp;Origin'!$A:$L,12,FALSE)-AA6</f>
        <v>2</v>
      </c>
      <c r="AB7" s="3">
        <f>VLOOKUP(AB5,'Class&amp;Origin'!$A:$L,12,FALSE)-AB6</f>
        <v>6</v>
      </c>
      <c r="AC7" s="3">
        <f>VLOOKUP(AC5,'Class&amp;Origin'!$A:$L,12,FALSE)-AC6</f>
        <v>2</v>
      </c>
    </row>
    <row r="8" spans="1:28">
      <c r="A8" s="11" t="s">
        <v>78</v>
      </c>
      <c r="B8" s="3" t="str">
        <f>IFERROR(IF(VLOOKUP(B3,Champions!$A:$Z,25,FALSE)=0,"",VLOOKUP(B3,Champions!$A:$Z,25,FALSE)),"")</f>
        <v>Warmog's Armor</v>
      </c>
      <c r="C8" s="3" t="str">
        <f>IFERROR(IF(VLOOKUP(C3,Champions!$A:$Z,25,FALSE)=0,"",VLOOKUP(C3,Champions!$A:$Z,25,FALSE)),"")</f>
        <v>Statikk Shiv</v>
      </c>
      <c r="D8" s="3" t="str">
        <f>IFERROR(IF(VLOOKUP(D3,Champions!$A:$Z,25,FALSE)=0,"",VLOOKUP(D3,Champions!$A:$Z,25,FALSE)),"")</f>
        <v>Redemption</v>
      </c>
      <c r="E8" s="3" t="str">
        <f>IFERROR(IF(VLOOKUP(E3,Champions!$A:$Z,25,FALSE)=0,"",VLOOKUP(E3,Champions!$A:$Z,25,FALSE)),"")</f>
        <v>Hextech Gunblade</v>
      </c>
      <c r="F8" s="3" t="str">
        <f>IFERROR(IF(VLOOKUP(F3,Champions!$A:$Z,25,FALSE)=0,"",VLOOKUP(F3,Champions!$A:$Z,25,FALSE)),"")</f>
        <v>Seraph's Embrace</v>
      </c>
      <c r="G8" s="3" t="str">
        <f>IFERROR(IF(VLOOKUP(G3,Champions!$A:$Z,25,FALSE)=0,"",VLOOKUP(G3,Champions!$A:$Z,25,FALSE)),"")</f>
        <v>Warmog's Armor</v>
      </c>
      <c r="H8" s="3" t="str">
        <f>IFERROR(IF(VLOOKUP(H3,Champions!$A:$Z,25,FALSE)=0,"",VLOOKUP(H3,Champions!$A:$Z,25,FALSE)),"")</f>
        <v>Guinsoo's Rageblade</v>
      </c>
      <c r="I8" s="3" t="str">
        <f>IFERROR(IF(VLOOKUP(I3,Champions!$A:$Z,25,FALSE)=0,"",VLOOKUP(I3,Champions!$A:$Z,25,FALSE)),"")</f>
        <v>Guinsoo's Rageblade</v>
      </c>
      <c r="J8" s="3" t="str">
        <f>IFERROR(IF(VLOOKUP(J3,Champions!$A:$Z,25,FALSE)=0,"",VLOOKUP(J3,Champions!$A:$Z,25,FALSE)),"")</f>
        <v>Morellonomicon</v>
      </c>
      <c r="K8" s="14"/>
      <c r="L8" s="3" t="str">
        <f t="array" ref="L8">_xlfn.TEXTJOIN(", ",TRUE,IF(SUM(O3:AA3)=0,"NO VALUES",_xlfn.TEXTJOIN(", ",TRUE,IF(O3:AA3=1,O2:AA2,""))),IF(SUM(O6:AC6)=0,"",_xlfn.TEXTJOIN(", ",TRUE,IF(O6:AC6=1,O5:AC5,""))))</f>
        <v>Alchemist, Electric</v>
      </c>
      <c r="AB8" s="14"/>
    </row>
    <row r="9" spans="1:29">
      <c r="A9" s="11" t="s">
        <v>79</v>
      </c>
      <c r="B9" s="3" t="str">
        <f>IFERROR(IF(VLOOKUP(B3,Champions!$A:$Z,26,FALSE)=0,"",VLOOKUP(B3,Champions!$A:$Z,26,FALSE)),"")</f>
        <v/>
      </c>
      <c r="C9" s="3" t="str">
        <f>IFERROR(IF(VLOOKUP(C3,Champions!$A:$Z,26,FALSE)=0,"",VLOOKUP(C3,Champions!$A:$Z,26,FALSE)),"")</f>
        <v/>
      </c>
      <c r="D9" s="3" t="str">
        <f>IFERROR(IF(VLOOKUP(D3,Champions!$A:$Z,26,FALSE)=0,"",VLOOKUP(D3,Champions!$A:$Z,26,FALSE)),"")</f>
        <v>Bramble Vest</v>
      </c>
      <c r="E9" s="3" t="str">
        <f>IFERROR(IF(VLOOKUP(E3,Champions!$A:$Z,26,FALSE)=0,"",VLOOKUP(E3,Champions!$A:$Z,26,FALSE)),"")</f>
        <v/>
      </c>
      <c r="F9" s="3" t="str">
        <f>IFERROR(IF(VLOOKUP(F3,Champions!$A:$Z,26,FALSE)=0,"",VLOOKUP(F3,Champions!$A:$Z,26,FALSE)),"")</f>
        <v/>
      </c>
      <c r="G9" s="3" t="str">
        <f>IFERROR(IF(VLOOKUP(G3,Champions!$A:$Z,26,FALSE)=0,"",VLOOKUP(G3,Champions!$A:$Z,26,FALSE)),"")</f>
        <v>Warmog's Armor</v>
      </c>
      <c r="H9" s="3" t="str">
        <f>IFERROR(IF(VLOOKUP(H3,Champions!$A:$Z,26,FALSE)=0,"",VLOOKUP(H3,Champions!$A:$Z,26,FALSE)),"")</f>
        <v>Statikk Shiv</v>
      </c>
      <c r="I9" s="3" t="str">
        <f>IFERROR(IF(VLOOKUP(I3,Champions!$A:$Z,26,FALSE)=0,"",VLOOKUP(I3,Champions!$A:$Z,26,FALSE)),"")</f>
        <v>Hush</v>
      </c>
      <c r="J9" s="3" t="str">
        <f>IFERROR(IF(VLOOKUP(J3,Champions!$A:$Z,26,FALSE)=0,"",VLOOKUP(J3,Champions!$A:$Z,26,FALSE)),"")</f>
        <v/>
      </c>
      <c r="K9" s="14"/>
      <c r="N9" s="5" t="s">
        <v>515</v>
      </c>
      <c r="O9" s="5" t="s">
        <v>516</v>
      </c>
      <c r="P9" s="5" t="s">
        <v>517</v>
      </c>
      <c r="Q9" s="5" t="s">
        <v>518</v>
      </c>
      <c r="R9" s="5" t="s">
        <v>519</v>
      </c>
      <c r="S9" s="5" t="s">
        <v>520</v>
      </c>
      <c r="T9" s="5" t="s">
        <v>521</v>
      </c>
      <c r="U9" s="5" t="s">
        <v>522</v>
      </c>
      <c r="V9" s="6" t="s">
        <v>523</v>
      </c>
      <c r="X9" s="6" t="s">
        <v>524</v>
      </c>
      <c r="Y9" s="6" t="s">
        <v>525</v>
      </c>
      <c r="Z9" s="6" t="s">
        <v>526</v>
      </c>
      <c r="AA9" s="6" t="s">
        <v>527</v>
      </c>
      <c r="AB9" s="6" t="s">
        <v>528</v>
      </c>
      <c r="AC9" s="22" t="s">
        <v>529</v>
      </c>
    </row>
    <row r="10" spans="1:29">
      <c r="A10" s="13" t="s">
        <v>530</v>
      </c>
      <c r="B10" s="3"/>
      <c r="C10" s="3" t="s">
        <v>185</v>
      </c>
      <c r="D10" s="3"/>
      <c r="E10" s="3"/>
      <c r="F10" s="3" t="s">
        <v>305</v>
      </c>
      <c r="G10" s="3"/>
      <c r="H10" s="3" t="s">
        <v>154</v>
      </c>
      <c r="I10" s="3"/>
      <c r="J10" s="3" t="s">
        <v>164</v>
      </c>
      <c r="K10" s="14"/>
      <c r="L10" s="6" t="s">
        <v>531</v>
      </c>
      <c r="M10" s="14"/>
      <c r="N10" s="3">
        <v>0</v>
      </c>
      <c r="O10" s="3">
        <v>0</v>
      </c>
      <c r="P10" s="3">
        <v>0</v>
      </c>
      <c r="Q10" s="3">
        <v>0</v>
      </c>
      <c r="R10" s="3">
        <v>0</v>
      </c>
      <c r="S10" s="3">
        <v>0</v>
      </c>
      <c r="T10" s="3">
        <v>0</v>
      </c>
      <c r="U10" s="3">
        <v>0</v>
      </c>
      <c r="V10" s="3">
        <f>IFERROR(SUM(N10,O10*2,P10*3,Q10*4,R10*5,S10*6,T10*7,U10*8),0)</f>
        <v>0</v>
      </c>
      <c r="X10" s="19">
        <f>SUM(IFERROR(IF(VLOOKUP($B3,Champions!$A:$Z,2,FALSE)=1,1,0),0),IFERROR(IF(VLOOKUP($C3,Champions!$A:$Z,2,FALSE)=1,1,0),0),IFERROR(IF(VLOOKUP($D3,Champions!$A:$Z,2,FALSE)=1,1,0),0),IFERROR(IF(VLOOKUP($E3,Champions!$A:$Z,2,FALSE)=1,1,0),0),IFERROR(IF(VLOOKUP($F3,Champions!$A:$Z,2,FALSE)=1,1,0),0),IFERROR(IF(VLOOKUP($G3,Champions!$A:$Z,2,FALSE)=1,1,0),0),IFERROR(IF(VLOOKUP($H3,Champions!$A:$Z,2,FALSE)=1,1,0),0),IFERROR(IF(VLOOKUP($I3,Champions!$A:$Z,2,FALSE)=1,1,0),0),IFERROR(IF(VLOOKUP($J3,Champions!$A:$Z,2,FALSE)=1,1,0),0))</f>
        <v>2</v>
      </c>
      <c r="Y10" s="19">
        <f>SUM(IFERROR(IF(VLOOKUP($B3,Champions!$A:$Z,2,FALSE)=2,1,0),0),IFERROR(IF(VLOOKUP($C3,Champions!$A:$Z,2,FALSE)=2,1,0),0),IFERROR(IF(VLOOKUP($D3,Champions!$A:$Z,2,FALSE)=2,1,0),0),IFERROR(IF(VLOOKUP($E3,Champions!$A:$Z,2,FALSE)=2,1,0),0),IFERROR(IF(VLOOKUP($F3,Champions!$A:$Z,2,FALSE)=2,1,0),0),IFERROR(IF(VLOOKUP($G3,Champions!$A:$Z,2,FALSE)=2,1,0),0),IFERROR(IF(VLOOKUP($H3,Champions!$A:$Z,2,FALSE)=2,1,0),0),IFERROR(IF(VLOOKUP($I3,Champions!$A:$Z,2,FALSE)=2,1,0),0),IFERROR(IF(VLOOKUP($J3,Champions!$A:$Z,2,FALSE)=2,1,0),0))</f>
        <v>2</v>
      </c>
      <c r="Z10" s="19">
        <f>SUM(IFERROR(IF(VLOOKUP($B3,Champions!$A:$Z,2,FALSE)=3,1,0),0),IFERROR(IF(VLOOKUP($C3,Champions!$A:$Z,2,FALSE)=3,1,0),0),IFERROR(IF(VLOOKUP($D3,Champions!$A:$Z,2,FALSE)=3,1,0),0),IFERROR(IF(VLOOKUP($E3,Champions!$A:$Z,2,FALSE)=3,1,0),0),IFERROR(IF(VLOOKUP($F3,Champions!$A:$Z,2,FALSE)=3,1,0),0),IFERROR(IF(VLOOKUP($G3,Champions!$A:$Z,2,FALSE)=3,1,0),0),IFERROR(IF(VLOOKUP($H3,Champions!$A:$Z,2,FALSE)=3,1,0),0),IFERROR(IF(VLOOKUP($I3,Champions!$A:$Z,2,FALSE)=3,1,0),0),IFERROR(IF(VLOOKUP($J3,Champions!$A:$Z,2,FALSE)=3,1,0),0))</f>
        <v>2</v>
      </c>
      <c r="AA10" s="19">
        <f>SUM(IFERROR(IF(VLOOKUP($B3,Champions!$A:$Z,2,FALSE)=4,1,0),0),IFERROR(IF(VLOOKUP($C3,Champions!$A:$Z,2,FALSE)=4,1,0),0),IFERROR(IF(VLOOKUP($D3,Champions!$A:$Z,2,FALSE)=4,1,0),0),IFERROR(IF(VLOOKUP($E3,Champions!$A:$Z,2,FALSE)=4,1,0),0),IFERROR(IF(VLOOKUP($F3,Champions!$A:$Z,2,FALSE)=4,1,0),0),IFERROR(IF(VLOOKUP($G3,Champions!$A:$Z,2,FALSE)=4,1,0),0),IFERROR(IF(VLOOKUP($H3,Champions!$A:$Z,2,FALSE)=4,1,0),0),IFERROR(IF(VLOOKUP($I3,Champions!$A:$Z,2,FALSE)=4,1,0),0),IFERROR(IF(VLOOKUP($J3,Champions!$A:$Z,2,FALSE)=4,1,0),0))</f>
        <v>2</v>
      </c>
      <c r="AB10" s="19">
        <f>SUM(IFERROR(IF(VLOOKUP($B3,Champions!$A:$Z,2,FALSE)=5,1,0),0),IFERROR(IF(VLOOKUP($C3,Champions!$A:$Z,2,FALSE)=5,1,0),0),IFERROR(IF(VLOOKUP($D3,Champions!$A:$Z,2,FALSE)=5,1,0),0),IFERROR(IF(VLOOKUP($E3,Champions!$A:$Z,2,FALSE)=5,1,0),0),IFERROR(IF(VLOOKUP($F3,Champions!$A:$Z,2,FALSE)=5,1,0),0),IFERROR(IF(VLOOKUP($G3,Champions!$A:$Z,2,FALSE)=5,1,0),0),IFERROR(IF(VLOOKUP($H3,Champions!$A:$Z,2,FALSE)=5,1,0),0),IFERROR(IF(VLOOKUP($I3,Champions!$A:$Z,2,FALSE)=5,1,0),0),IFERROR(IF(VLOOKUP($J3,Champions!$A:$Z,2,FALSE)=5,1,0),0))</f>
        <v>1</v>
      </c>
      <c r="AC10" s="23">
        <f>IFERROR(SUM(X10,Y10*2,Z10*3,AA10*4,AB10*5)/SUM(X10,Y10,Z10,AA10,AB10),0)</f>
        <v>2.77777777777778</v>
      </c>
    </row>
    <row r="11" spans="1:28">
      <c r="A11" s="14"/>
      <c r="B11" s="14"/>
      <c r="C11" s="14"/>
      <c r="D11" s="14"/>
      <c r="E11" s="14"/>
      <c r="F11" s="14"/>
      <c r="G11" s="14"/>
      <c r="H11" s="14"/>
      <c r="I11" s="14"/>
      <c r="J11" s="14"/>
      <c r="K11" s="14"/>
      <c r="L11" s="18">
        <f>SUM(B10:E10)</f>
        <v>0</v>
      </c>
      <c r="O11" s="14"/>
      <c r="P11" s="14"/>
      <c r="Q11" s="14"/>
      <c r="R11" s="14"/>
      <c r="S11" s="14"/>
      <c r="T11" s="14"/>
      <c r="U11" s="14"/>
      <c r="V11" s="14"/>
      <c r="W11" s="14"/>
      <c r="X11" s="14"/>
      <c r="Y11" s="14"/>
      <c r="Z11" s="14"/>
      <c r="AA11" s="14"/>
      <c r="AB11" s="14"/>
    </row>
    <row r="12" spans="2:29">
      <c r="B12" s="1" t="s">
        <v>532</v>
      </c>
      <c r="C12" s="1" t="s">
        <v>533</v>
      </c>
      <c r="D12" s="1" t="s">
        <v>534</v>
      </c>
      <c r="E12" s="1" t="s">
        <v>535</v>
      </c>
      <c r="F12" s="1" t="s">
        <v>536</v>
      </c>
      <c r="G12" s="1" t="s">
        <v>537</v>
      </c>
      <c r="H12" s="1" t="s">
        <v>538</v>
      </c>
      <c r="I12" s="1" t="s">
        <v>539</v>
      </c>
      <c r="J12" s="1" t="s">
        <v>540</v>
      </c>
      <c r="L12" s="6" t="s">
        <v>541</v>
      </c>
      <c r="M12" s="6" t="s">
        <v>542</v>
      </c>
      <c r="O12" s="1" t="s">
        <v>132</v>
      </c>
      <c r="P12" s="1" t="s">
        <v>119</v>
      </c>
      <c r="Q12" s="1" t="s">
        <v>173</v>
      </c>
      <c r="R12" s="1" t="s">
        <v>104</v>
      </c>
      <c r="S12" s="1" t="s">
        <v>125</v>
      </c>
      <c r="T12" s="1" t="s">
        <v>89</v>
      </c>
      <c r="U12" s="1" t="s">
        <v>97</v>
      </c>
      <c r="X12" s="1" t="s">
        <v>98</v>
      </c>
      <c r="Y12" s="1" t="s">
        <v>105</v>
      </c>
      <c r="Z12" s="1" t="s">
        <v>144</v>
      </c>
      <c r="AA12" s="1" t="s">
        <v>120</v>
      </c>
      <c r="AB12" s="1" t="s">
        <v>90</v>
      </c>
      <c r="AC12" s="1" t="s">
        <v>218</v>
      </c>
    </row>
    <row r="13" spans="1:30">
      <c r="A13" s="15"/>
      <c r="B13" s="16">
        <f>IFERROR(SUM(IFERROR(VLOOKUP($B3,Champions!$A:$Z,8,FALSE),0),IFERROR(VLOOKUP($C3,Champions!$A:$Z,8,FALSE),0),IFERROR(VLOOKUP($D3,Champions!$A:$Z,8,FALSE),0),IFERROR(VLOOKUP($E3,Champions!$A:$Z,8,FALSE),0),IFERROR(VLOOKUP($F3,Champions!$A:$Z,8,FALSE),0),IFERROR(VLOOKUP($G3,Champions!$A:$Z,8,FALSE),0),IFERROR(VLOOKUP($H3,Champions!$A:$Z,8,FALSE),0),IFERROR(VLOOKUP($I3,Champions!$A:$Z,8,FALSE),0),IFERROR(VLOOKUP($J3,Champions!$A:$Z,8,FALSE),0))/(9-COUNTBLANK($B3:$J3)),0)</f>
        <v>1250</v>
      </c>
      <c r="C13" s="16">
        <f>IFERROR(SUM(IFERROR(VLOOKUP($B3,Champions!$A:$Z,10,FALSE),0),IFERROR(VLOOKUP($C3,Champions!$A:$Z,10,FALSE),0),IFERROR(VLOOKUP($D3,Champions!$A:$Z,10,FALSE),0),IFERROR(VLOOKUP($E3,Champions!$A:$Z,10,FALSE),0),IFERROR(VLOOKUP($F3,Champions!$A:$Z,10,FALSE),0),IFERROR(VLOOKUP($G3,Champions!$A:$Z,10,FALSE),0),IFERROR(VLOOKUP($H3,Champions!$A:$Z,10,FALSE),0),IFERROR(VLOOKUP($I3,Champions!$A:$Z,10,FALSE),0),IFERROR(VLOOKUP($J3,Champions!$A:$Z,10,FALSE),0))/(9-COUNTBLANK($B3:$J3)),0)</f>
        <v>13.8888888888889</v>
      </c>
      <c r="D13" s="17">
        <f>SUM(IFERROR(IF(VLOOKUP($B3,Champions!$A:$Z,13,FALSE)=1,1,0),0),IFERROR(IF(VLOOKUP($C3,Champions!$A:$Z,13,FALSE)=1,1,0),0),IFERROR(IF(VLOOKUP($D3,Champions!$A:$Z,13,FALSE)=1,1,0),0),IFERROR(IF(VLOOKUP($E3,Champions!$A:$Z,13,FALSE)=1,1,0),0),IFERROR(IF(VLOOKUP($F3,Champions!$A:$Z,13,FALSE)=1,1,0),0),IFERROR(IF(VLOOKUP($G3,Champions!$A:$Z,13,FALSE)=1,1,0),0),IFERROR(IF(VLOOKUP($H3,Champions!$A:$Z,13,FALSE)=1,1,0),0),IFERROR(IF(VLOOKUP($I3,Champions!$A:$Z,13,FALSE)=1,1,0),0),IFERROR(IF(VLOOKUP($J3,Champions!$A:$Z,13,FALSE)=1,1,0),0))</f>
        <v>5</v>
      </c>
      <c r="E13" s="17">
        <f>SUM(IFERROR(IF(VLOOKUP($B3,Champions!$A:$Z,13,FALSE)&gt;1,1,0),0),IFERROR(IF(VLOOKUP($C3,Champions!$A:$Z,13,FALSE)&gt;1,1,0),0),IFERROR(IF(VLOOKUP($D3,Champions!$A:$Z,13,FALSE)&gt;1,1,0),0),IFERROR(IF(VLOOKUP($E3,Champions!$A:$Z,13,FALSE)&gt;1,1,0),0),IFERROR(IF(VLOOKUP($F3,Champions!$A:$Z,13,FALSE)&gt;1,1,0),0),IFERROR(IF(VLOOKUP($G3,Champions!$A:$Z,13,FALSE)&gt;1,1,0),0),IFERROR(IF(VLOOKUP($H3,Champions!$A:$Z,13,FALSE)&gt;1,1,0),0),IFERROR(IF(VLOOKUP($I3,Champions!$A:$Z,13,FALSE)&gt;1,1,0),0),IFERROR(IF(VLOOKUP($J3,Champions!$A:$Z,13,FALSE)&gt;1,1,0),0))</f>
        <v>3</v>
      </c>
      <c r="F13" s="16">
        <f>IFERROR(SUM(IFERROR(VLOOKUP($B3,Champions!$A:$Z,12,FALSE),0),IFERROR(VLOOKUP($C3,Champions!$A:$Z,12,FALSE),0),IFERROR(VLOOKUP($D3,Champions!$A:$Z,12,FALSE),0),IFERROR(VLOOKUP($E3,Champions!$A:$Z,12,FALSE),0),IFERROR(VLOOKUP($F3,Champions!$A:$Z,12,FALSE),0),IFERROR(VLOOKUP($G3,Champions!$A:$Z,12,FALSE),0),IFERROR(VLOOKUP($H3,Champions!$A:$Z,12,FALSE),0),IFERROR(VLOOKUP($I3,Champions!$A:$Z,12,FALSE),0),IFERROR(VLOOKUP($J3,Champions!$A:$Z,12,FALSE),0))/(9-COUNTBLANK($B3:$J3)),0)</f>
        <v>31.1111111111111</v>
      </c>
      <c r="G13" s="16">
        <f>IFERROR(SUM(IFERROR(VLOOKUP($B3,Champions!$A:$Z,15,FALSE),0),IFERROR(VLOOKUP($C3,Champions!$A:$Z,15,FALSE),0),IFERROR(VLOOKUP($D3,Champions!$A:$Z,15,FALSE),0),IFERROR(VLOOKUP($E3,Champions!$A:$Z,15,FALSE),0),IFERROR(VLOOKUP($F3,Champions!$A:$Z,15,FALSE),0),IFERROR(VLOOKUP($G3,Champions!$A:$Z,15,FALSE),0),IFERROR(VLOOKUP($H3,Champions!$A:$Z,15,FALSE),0),IFERROR(VLOOKUP($I3,Champions!$A:$Z,15,FALSE),0),IFERROR(VLOOKUP($J3,Champions!$A:$Z,15,FALSE),0))/(9-COUNTBLANK($B3:$J3)),0)</f>
        <v>90</v>
      </c>
      <c r="H13" s="16">
        <f>IFERROR(SUM(IFERROR(VLOOKUP($B3,Champions!$A:$Z,17,FALSE),0),IFERROR(VLOOKUP($C3,Champions!$A:$Z,17,FALSE),0),IFERROR(VLOOKUP($D3,Champions!$A:$Z,17,FALSE),0),IFERROR(VLOOKUP($E3,Champions!$A:$Z,17,FALSE),0),IFERROR(VLOOKUP($F3,Champions!$A:$Z,17,FALSE),0),IFERROR(VLOOKUP($G3,Champions!$A:$Z,17,FALSE),0),IFERROR(VLOOKUP($H3,Champions!$A:$Z,17,FALSE),0),IFERROR(VLOOKUP($I3,Champions!$A:$Z,17,FALSE),0),IFERROR(VLOOKUP($J3,Champions!$A:$Z,17,FALSE),0))/(9-COUNTBLANK($B3:$J3)),0)</f>
        <v>0.616666666666667</v>
      </c>
      <c r="I13" s="16">
        <f>IFERROR(SUM(IFERROR(VLOOKUP($B3,Champions!$A:$Z,18,FALSE),0),IFERROR(VLOOKUP($C3,Champions!$A:$Z,18,FALSE),0),IFERROR(VLOOKUP($D3,Champions!$A:$Z,18,FALSE),0),IFERROR(VLOOKUP($E3,Champions!$A:$Z,18,FALSE),0),IFERROR(VLOOKUP($F3,Champions!$A:$Z,18,FALSE),0),IFERROR(VLOOKUP($G3,Champions!$A:$Z,18,FALSE),0),IFERROR(VLOOKUP($H3,Champions!$A:$Z,18,FALSE),0),IFERROR(VLOOKUP($I3,Champions!$A:$Z,18,FALSE),0),IFERROR(VLOOKUP($J3,Champions!$A:$Z,18,FALSE),0))/(9-COUNTBLANK($B3:$J3)),0)</f>
        <v>35.4444444444444</v>
      </c>
      <c r="J13" s="16">
        <f>IFERROR(SUM(IFERROR(VLOOKUP($B3,Champions!$A:$Z,20,FALSE),0),IFERROR(VLOOKUP($C3,Champions!$A:$Z,20,FALSE),0),IFERROR(VLOOKUP($D3,Champions!$A:$Z,20,FALSE),0),IFERROR(VLOOKUP($E3,Champions!$A:$Z,20,FALSE),0),IFERROR(VLOOKUP($F3,Champions!$A:$Z,20,FALSE),0),IFERROR(VLOOKUP($G3,Champions!$A:$Z,20,FALSE),0),IFERROR(VLOOKUP($H3,Champions!$A:$Z,20,FALSE),0),IFERROR(VLOOKUP($I3,Champions!$A:$Z,20,FALSE),0),IFERROR(VLOOKUP($J3,Champions!$A:$Z,20,FALSE),0))/(9-COUNTBLANK($B3:$J3)),0)</f>
        <v>127</v>
      </c>
      <c r="K13" s="15"/>
      <c r="L13" s="18">
        <f>SUM(F10:I10)</f>
        <v>0</v>
      </c>
      <c r="M13" s="7">
        <f>IFERROR(L11/L13,IF(AND(L11&gt;0,L13=0),L11,0))</f>
        <v>0</v>
      </c>
      <c r="O13" s="19">
        <f>SUM(IFERROR(IF(VLOOKUP($B3,Champions!$A:$AB,27,FALSE)=O12,1,0),0),IFERROR(IF(VLOOKUP($C3,Champions!$A:$AB,27,FALSE)=O12,1,0),0),IFERROR(IF(VLOOKUP($D3,Champions!$A:$AB,27,FALSE)=O12,1,0),0),IFERROR(IF(VLOOKUP($E3,Champions!$A:$AB,27,FALSE)=O12,1,0),0),IFERROR(IF(VLOOKUP($F3,Champions!$A:$AB,27,FALSE)=O12,1,0),0),IFERROR(IF(VLOOKUP($G3,Champions!$A:$AB,27,FALSE)=O12,1,0),0),IFERROR(IF(VLOOKUP($H3,Champions!$A:$AB,27,FALSE)=O12,1,0),0),IFERROR(IF(VLOOKUP($I3,Champions!$A:$AB,27,FALSE)=O12,1,0),0),IFERROR(IF(VLOOKUP($J3,Champions!$A:$AB,27,FALSE)=O12,1,0),0))</f>
        <v>2</v>
      </c>
      <c r="P13" s="19">
        <f>SUM(IFERROR(IF(VLOOKUP($B3,Champions!$A:$AB,27,FALSE)=P12,1,0),0),IFERROR(IF(VLOOKUP($C3,Champions!$A:$AB,27,FALSE)=P12,1,0),0),IFERROR(IF(VLOOKUP($D3,Champions!$A:$AB,27,FALSE)=P12,1,0),0),IFERROR(IF(VLOOKUP($E3,Champions!$A:$AB,27,FALSE)=P12,1,0),0),IFERROR(IF(VLOOKUP($F3,Champions!$A:$AB,27,FALSE)=P12,1,0),0),IFERROR(IF(VLOOKUP($G3,Champions!$A:$AB,27,FALSE)=P12,1,0),0),IFERROR(IF(VLOOKUP($H3,Champions!$A:$AB,27,FALSE)=P12,1,0),0),IFERROR(IF(VLOOKUP($I3,Champions!$A:$AB,27,FALSE)=P12,1,0),0),IFERROR(IF(VLOOKUP($J3,Champions!$A:$AB,27,FALSE)=P12,1,0),0))</f>
        <v>0</v>
      </c>
      <c r="Q13" s="19">
        <f>SUM(IFERROR(IF(VLOOKUP($B3,Champions!$A:$AB,27,FALSE)=Q12,1,0),0),IFERROR(IF(VLOOKUP($C3,Champions!$A:$AB,27,FALSE)=Q12,1,0),0),IFERROR(IF(VLOOKUP($D3,Champions!$A:$AB,27,FALSE)=Q12,1,0),0),IFERROR(IF(VLOOKUP($E3,Champions!$A:$AB,27,FALSE)=Q12,1,0),0),IFERROR(IF(VLOOKUP($F3,Champions!$A:$AB,27,FALSE)=Q12,1,0),0),IFERROR(IF(VLOOKUP($G3,Champions!$A:$AB,27,FALSE)=Q12,1,0),0),IFERROR(IF(VLOOKUP($H3,Champions!$A:$AB,27,FALSE)=Q12,1,0),0),IFERROR(IF(VLOOKUP($I3,Champions!$A:$AB,27,FALSE)=Q12,1,0),0),IFERROR(IF(VLOOKUP($J3,Champions!$A:$AB,27,FALSE)=Q12,1,0),0))</f>
        <v>1</v>
      </c>
      <c r="R13" s="19">
        <f>SUM(IFERROR(IF(VLOOKUP($B3,Champions!$A:$AB,27,FALSE)=R12,1,0),0),IFERROR(IF(VLOOKUP($C3,Champions!$A:$AB,27,FALSE)=R12,1,0),0),IFERROR(IF(VLOOKUP($D3,Champions!$A:$AB,27,FALSE)=R12,1,0),0),IFERROR(IF(VLOOKUP($E3,Champions!$A:$AB,27,FALSE)=R12,1,0),0),IFERROR(IF(VLOOKUP($F3,Champions!$A:$AB,27,FALSE)=R12,1,0),0),IFERROR(IF(VLOOKUP($G3,Champions!$A:$AB,27,FALSE)=R12,1,0),0),IFERROR(IF(VLOOKUP($H3,Champions!$A:$AB,27,FALSE)=R12,1,0),0),IFERROR(IF(VLOOKUP($I3,Champions!$A:$AB,27,FALSE)=R12,1,0),0),IFERROR(IF(VLOOKUP($J3,Champions!$A:$AB,27,FALSE)=R12,1,0),0))</f>
        <v>3</v>
      </c>
      <c r="S13" s="19">
        <f>SUM(IFERROR(IF(VLOOKUP($B3,Champions!$A:$AB,27,FALSE)=S12,1,0),0),IFERROR(IF(VLOOKUP($C3,Champions!$A:$AB,27,FALSE)=S12,1,0),0),IFERROR(IF(VLOOKUP($D3,Champions!$A:$AB,27,FALSE)=S12,1,0),0),IFERROR(IF(VLOOKUP($E3,Champions!$A:$AB,27,FALSE)=S12,1,0),0),IFERROR(IF(VLOOKUP($F3,Champions!$A:$AB,27,FALSE)=S12,1,0),0),IFERROR(IF(VLOOKUP($G3,Champions!$A:$AB,27,FALSE)=S12,1,0),0),IFERROR(IF(VLOOKUP($H3,Champions!$A:$AB,27,FALSE)=S12,1,0),0),IFERROR(IF(VLOOKUP($I3,Champions!$A:$AB,27,FALSE)=S12,1,0),0),IFERROR(IF(VLOOKUP($J3,Champions!$A:$AB,27,FALSE)=S12,1,0),0))</f>
        <v>0</v>
      </c>
      <c r="T13" s="19">
        <f>SUM(IFERROR(IF(VLOOKUP($B3,Champions!$A:$AB,27,FALSE)=T12,1,0),0),IFERROR(IF(VLOOKUP($C3,Champions!$A:$AB,27,FALSE)=T12,1,0),0),IFERROR(IF(VLOOKUP($D3,Champions!$A:$AB,27,FALSE)=T12,1,0),0),IFERROR(IF(VLOOKUP($E3,Champions!$A:$AB,27,FALSE)=T12,1,0),0),IFERROR(IF(VLOOKUP($F3,Champions!$A:$AB,27,FALSE)=T12,1,0),0),IFERROR(IF(VLOOKUP($G3,Champions!$A:$AB,27,FALSE)=T12,1,0),0),IFERROR(IF(VLOOKUP($H3,Champions!$A:$AB,27,FALSE)=T12,1,0),0),IFERROR(IF(VLOOKUP($I3,Champions!$A:$AB,27,FALSE)=T12,1,0),0),IFERROR(IF(VLOOKUP($J3,Champions!$A:$AB,27,FALSE)=T12,1,0),0))</f>
        <v>3</v>
      </c>
      <c r="U13" s="19">
        <f>SUM(IFERROR(IF(VLOOKUP($B3,Champions!$A:$AB,27,FALSE)=U12,1,0),0),IFERROR(IF(VLOOKUP($C3,Champions!$A:$AB,27,FALSE)=U12,1,0),0),IFERROR(IF(VLOOKUP($D3,Champions!$A:$AB,27,FALSE)=U12,1,0),0),IFERROR(IF(VLOOKUP($E3,Champions!$A:$AB,27,FALSE)=U12,1,0),0),IFERROR(IF(VLOOKUP($F3,Champions!$A:$AB,27,FALSE)=U12,1,0),0),IFERROR(IF(VLOOKUP($G3,Champions!$A:$AB,27,FALSE)=U12,1,0),0),IFERROR(IF(VLOOKUP($H3,Champions!$A:$AB,27,FALSE)=U12,1,0),0),IFERROR(IF(VLOOKUP($I3,Champions!$A:$AB,27,FALSE)=U12,1,0),0),IFERROR(IF(VLOOKUP($J3,Champions!$A:$AB,27,FALSE)=U12,1,0),0))</f>
        <v>0</v>
      </c>
      <c r="X13" s="19">
        <f>SUM(IFERROR(IF(VLOOKUP($B3,Champions!$A:$AB,28,FALSE)=X12,1,0),0),IFERROR(IF(VLOOKUP($C3,Champions!$A:$AB,28,FALSE)=X12,1,0),0),IFERROR(IF(VLOOKUP($D3,Champions!$A:$AB,28,FALSE)=X12,1,0),0),IFERROR(IF(VLOOKUP($E3,Champions!$A:$AB,28,FALSE)=X12,1,0),0),IFERROR(IF(VLOOKUP($F3,Champions!$A:$AB,28,FALSE)=X12,1,0),0),IFERROR(IF(VLOOKUP($G3,Champions!$A:$AB,28,FALSE)=X12,1,0),0),IFERROR(IF(VLOOKUP($H3,Champions!$A:$AB,28,FALSE)=X12,1,0),0),IFERROR(IF(VLOOKUP($I3,Champions!$A:$AB,28,FALSE)=X12,1,0),0),IFERROR(IF(VLOOKUP($J3,Champions!$A:$AB,28,FALSE)=X12,1,0),0))</f>
        <v>3</v>
      </c>
      <c r="Y13" s="19">
        <f>SUM(IFERROR(IF(VLOOKUP($B3,Champions!$A:$AB,28,FALSE)=Y12,1,0),0),IFERROR(IF(VLOOKUP($C3,Champions!$A:$AB,28,FALSE)=Y12,1,0),0),IFERROR(IF(VLOOKUP($D3,Champions!$A:$AB,28,FALSE)=Y12,1,0),0),IFERROR(IF(VLOOKUP($E3,Champions!$A:$AB,28,FALSE)=Y12,1,0),0),IFERROR(IF(VLOOKUP($F3,Champions!$A:$AB,28,FALSE)=Y12,1,0),0),IFERROR(IF(VLOOKUP($G3,Champions!$A:$AB,28,FALSE)=Y12,1,0),0),IFERROR(IF(VLOOKUP($H3,Champions!$A:$AB,28,FALSE)=Y12,1,0),0),IFERROR(IF(VLOOKUP($I3,Champions!$A:$AB,28,FALSE)=Y12,1,0),0),IFERROR(IF(VLOOKUP($J3,Champions!$A:$AB,28,FALSE)=Y12,1,0),0))</f>
        <v>0</v>
      </c>
      <c r="Z13" s="19">
        <f>SUM(IFERROR(IF(VLOOKUP($B3,Champions!$A:$AB,28,FALSE)=Z12,1,0),0),IFERROR(IF(VLOOKUP($C3,Champions!$A:$AB,28,FALSE)=Z12,1,0),0),IFERROR(IF(VLOOKUP($D3,Champions!$A:$AB,28,FALSE)=Z12,1,0),0),IFERROR(IF(VLOOKUP($E3,Champions!$A:$AB,28,FALSE)=Z12,1,0),0),IFERROR(IF(VLOOKUP($F3,Champions!$A:$AB,28,FALSE)=Z12,1,0),0),IFERROR(IF(VLOOKUP($G3,Champions!$A:$AB,28,FALSE)=Z12,1,0),0),IFERROR(IF(VLOOKUP($H3,Champions!$A:$AB,28,FALSE)=Z12,1,0),0),IFERROR(IF(VLOOKUP($I3,Champions!$A:$AB,28,FALSE)=Z12,1,0),0),IFERROR(IF(VLOOKUP($J3,Champions!$A:$AB,28,FALSE)=Z12,1,0),0))</f>
        <v>4</v>
      </c>
      <c r="AA13" s="19">
        <f>SUM(IFERROR(IF(VLOOKUP($B3,Champions!$A:$AB,28,FALSE)=AA12,1,0),0),IFERROR(IF(VLOOKUP($C3,Champions!$A:$AB,28,FALSE)=AA12,1,0),0),IFERROR(IF(VLOOKUP($D3,Champions!$A:$AB,28,FALSE)=AA12,1,0),0),IFERROR(IF(VLOOKUP($E3,Champions!$A:$AB,28,FALSE)=AA12,1,0),0),IFERROR(IF(VLOOKUP($F3,Champions!$A:$AB,28,FALSE)=AA12,1,0),0),IFERROR(IF(VLOOKUP($G3,Champions!$A:$AB,28,FALSE)=AA12,1,0),0),IFERROR(IF(VLOOKUP($H3,Champions!$A:$AB,28,FALSE)=AA12,1,0),0),IFERROR(IF(VLOOKUP($I3,Champions!$A:$AB,28,FALSE)=AA12,1,0),0),IFERROR(IF(VLOOKUP($J3,Champions!$A:$AB,28,FALSE)=AA12,1,0),0))</f>
        <v>1</v>
      </c>
      <c r="AB13" s="19">
        <f>SUM(IFERROR(IF(VLOOKUP($B3,Champions!$A:$AB,28,FALSE)=AB12,1,0),0),IFERROR(IF(VLOOKUP($C3,Champions!$A:$AB,28,FALSE)=AB12,1,0),0),IFERROR(IF(VLOOKUP($D3,Champions!$A:$AB,28,FALSE)=AB12,1,0),0),IFERROR(IF(VLOOKUP($E3,Champions!$A:$AB,28,FALSE)=AB12,1,0),0),IFERROR(IF(VLOOKUP($F3,Champions!$A:$AB,28,FALSE)=AB12,1,0),0),IFERROR(IF(VLOOKUP($G3,Champions!$A:$AB,28,FALSE)=AB12,1,0),0),IFERROR(IF(VLOOKUP($H3,Champions!$A:$AB,28,FALSE)=AB12,1,0),0),IFERROR(IF(VLOOKUP($I3,Champions!$A:$AB,28,FALSE)=AB12,1,0),0),IFERROR(IF(VLOOKUP($J3,Champions!$A:$AB,28,FALSE)=AB12,1,0),0))</f>
        <v>0</v>
      </c>
      <c r="AC13" s="19">
        <f>SUM(IFERROR(IF(VLOOKUP($B3,Champions!$A:$AB,28,FALSE)=AC12,1,0),0),IFERROR(IF(VLOOKUP($C3,Champions!$A:$AB,28,FALSE)=AC12,1,0),0),IFERROR(IF(VLOOKUP($D3,Champions!$A:$AB,28,FALSE)=AC12,1,0),0),IFERROR(IF(VLOOKUP($E3,Champions!$A:$AB,28,FALSE)=AC12,1,0),0),IFERROR(IF(VLOOKUP($F3,Champions!$A:$AB,28,FALSE)=AC12,1,0),0),IFERROR(IF(VLOOKUP($G3,Champions!$A:$AB,28,FALSE)=AC12,1,0),0),IFERROR(IF(VLOOKUP($H3,Champions!$A:$AB,28,FALSE)=AC12,1,0),0),IFERROR(IF(VLOOKUP($I3,Champions!$A:$AB,28,FALSE)=AC12,1,0),0),IFERROR(IF(VLOOKUP($J3,Champions!$A:$AB,28,FALSE)=AC12,1,0),0))</f>
        <v>1</v>
      </c>
      <c r="AD13" s="4"/>
    </row>
    <row r="14" spans="28:28">
      <c r="AB14" s="14"/>
    </row>
    <row r="15" spans="2:28">
      <c r="B15" s="10" t="s">
        <v>498</v>
      </c>
      <c r="C15" s="10" t="s">
        <v>499</v>
      </c>
      <c r="D15" s="10" t="s">
        <v>500</v>
      </c>
      <c r="E15" s="10" t="s">
        <v>501</v>
      </c>
      <c r="F15" s="10" t="s">
        <v>502</v>
      </c>
      <c r="G15" s="10" t="s">
        <v>503</v>
      </c>
      <c r="H15" s="10" t="s">
        <v>504</v>
      </c>
      <c r="I15" s="10" t="s">
        <v>505</v>
      </c>
      <c r="J15" s="5" t="s">
        <v>506</v>
      </c>
      <c r="K15" s="8"/>
      <c r="L15" s="1" t="s">
        <v>507</v>
      </c>
      <c r="N15" s="1" t="s">
        <v>508</v>
      </c>
      <c r="O15" s="6" t="s">
        <v>253</v>
      </c>
      <c r="P15" s="6" t="s">
        <v>134</v>
      </c>
      <c r="Q15" s="6" t="s">
        <v>193</v>
      </c>
      <c r="R15" s="6" t="s">
        <v>140</v>
      </c>
      <c r="S15" s="6" t="s">
        <v>83</v>
      </c>
      <c r="T15" s="6" t="s">
        <v>150</v>
      </c>
      <c r="U15" s="6" t="s">
        <v>122</v>
      </c>
      <c r="V15" s="6" t="s">
        <v>155</v>
      </c>
      <c r="W15" s="6" t="s">
        <v>179</v>
      </c>
      <c r="X15" s="6" t="s">
        <v>107</v>
      </c>
      <c r="Y15" s="1" t="s">
        <v>100</v>
      </c>
      <c r="Z15" s="1" t="s">
        <v>92</v>
      </c>
      <c r="AA15" s="1" t="s">
        <v>189</v>
      </c>
      <c r="AB15" s="20"/>
    </row>
    <row r="16" spans="1:28">
      <c r="A16" s="11" t="s">
        <v>509</v>
      </c>
      <c r="B16" s="12" t="s">
        <v>543</v>
      </c>
      <c r="C16" s="3" t="s">
        <v>314</v>
      </c>
      <c r="D16" s="3" t="s">
        <v>121</v>
      </c>
      <c r="E16" s="3" t="s">
        <v>174</v>
      </c>
      <c r="F16" s="3" t="s">
        <v>544</v>
      </c>
      <c r="G16" s="3" t="s">
        <v>201</v>
      </c>
      <c r="H16" s="3" t="s">
        <v>133</v>
      </c>
      <c r="I16" s="3"/>
      <c r="J16" s="3"/>
      <c r="K16" s="14"/>
      <c r="L16" s="3" t="str">
        <f>_xlfn.TEXTJOIN(", ",1,INDEX(B18:J18,MODE(MATCH(B18:J18,B18:J18,0))),INDEX(B19:J19,MODE(MATCH(B19:J19,B19:J19,0))))</f>
        <v>Giant's Belt, Needlessly Large Rod</v>
      </c>
      <c r="N16" s="1" t="s">
        <v>510</v>
      </c>
      <c r="O16" s="3">
        <f>SUM(IFERROR(IF(VLOOKUP($B16,Champions!$A:$Z,3,FALSE)=O15,1,0),0),IFERROR(IF(VLOOKUP($C16,Champions!$A:$Z,3,FALSE)=O15,1,0),0),IFERROR(IF(VLOOKUP($D16,Champions!$A:$Z,3,FALSE)=O15,1,0),0),IFERROR(IF(VLOOKUP($E16,Champions!$A:$Z,3,FALSE)=O15,1,0),0),IFERROR(IF(VLOOKUP($F16,Champions!$A:$Z,3,FALSE)=O15,1,0),0),IFERROR(IF(VLOOKUP($G16,Champions!$A:$Z,3,FALSE)=O15,1,0),0),IFERROR(IF(VLOOKUP($H16,Champions!$A:$Z,3,FALSE)=O15,1,0),0),IFERROR(IF(VLOOKUP($I16,Champions!$A:$Z,3,FALSE)=O15,1,0),0),IFERROR(IF(VLOOKUP($J16,Champions!$A:$Z,3,FALSE)=O15,1,0),0),IFERROR(IF(VLOOKUP($B16,Champions!$A:$Z,4,FALSE)=O15,1,0),0),IFERROR(IF(VLOOKUP($C16,Champions!$A:$Z,4,FALSE)=O15,1,0),0),IFERROR(IF(VLOOKUP($D16,Champions!$A:$Z,4,FALSE)=O15,1,0),0),IFERROR(IF(VLOOKUP($E16,Champions!$A:$Z,4,FALSE)=O15,1,0),0),IFERROR(IF(VLOOKUP($F16,Champions!$A:$Z,4,FALSE)=O15,1,0),0),IFERROR(IF(VLOOKUP($G16,Champions!$A:$Z,4,FALSE)=O15,1,0),0),IFERROR(IF(VLOOKUP($H16,Champions!$A:$Z,4,FALSE)=O15,1,0),0),IFERROR(IF(VLOOKUP($I16,Champions!$A:$Z,4,FALSE)=O15,1,0),0),IFERROR(IF(VLOOKUP($J16,Champions!$A:$Z,4,FALSE)=O15,1,0),0))</f>
        <v>0</v>
      </c>
      <c r="P16" s="3">
        <f>SUM(IFERROR(IF(VLOOKUP($B16,Champions!$A:$Z,3,FALSE)=P15,1,0),0),IFERROR(IF(VLOOKUP($C16,Champions!$A:$Z,3,FALSE)=P15,1,0),0),IFERROR(IF(VLOOKUP($D16,Champions!$A:$Z,3,FALSE)=P15,1,0),0),IFERROR(IF(VLOOKUP($E16,Champions!$A:$Z,3,FALSE)=P15,1,0),0),IFERROR(IF(VLOOKUP($F16,Champions!$A:$Z,3,FALSE)=P15,1,0),0),IFERROR(IF(VLOOKUP($G16,Champions!$A:$Z,3,FALSE)=P15,1,0),0),IFERROR(IF(VLOOKUP($H16,Champions!$A:$Z,3,FALSE)=P15,1,0),0),IFERROR(IF(VLOOKUP($I16,Champions!$A:$Z,3,FALSE)=P15,1,0),0),IFERROR(IF(VLOOKUP($J16,Champions!$A:$Z,3,FALSE)=P15,1,0),0),IFERROR(IF(VLOOKUP($B16,Champions!$A:$Z,4,FALSE)=P15,1,0),0),IFERROR(IF(VLOOKUP($C16,Champions!$A:$Z,4,FALSE)=P15,1,0),0),IFERROR(IF(VLOOKUP($D16,Champions!$A:$Z,4,FALSE)=P15,1,0),0),IFERROR(IF(VLOOKUP($E16,Champions!$A:$Z,4,FALSE)=P15,1,0),0),IFERROR(IF(VLOOKUP($F16,Champions!$A:$Z,4,FALSE)=P15,1,0),0),IFERROR(IF(VLOOKUP($G16,Champions!$A:$Z,4,FALSE)=P15,1,0),0),IFERROR(IF(VLOOKUP($H16,Champions!$A:$Z,4,FALSE)=P15,1,0),0),IFERROR(IF(VLOOKUP($I16,Champions!$A:$Z,4,FALSE)=P15,1,0),0),IFERROR(IF(VLOOKUP($J16,Champions!$A:$Z,4,FALSE)=P15,1,0),0))</f>
        <v>1</v>
      </c>
      <c r="Q16" s="3">
        <f>SUM(IFERROR(IF(VLOOKUP($B16,Champions!$A:$Z,3,FALSE)=Q15,1,0),0),IFERROR(IF(VLOOKUP($C16,Champions!$A:$Z,3,FALSE)=Q15,1,0),0),IFERROR(IF(VLOOKUP($D16,Champions!$A:$Z,3,FALSE)=Q15,1,0),0),IFERROR(IF(VLOOKUP($E16,Champions!$A:$Z,3,FALSE)=Q15,1,0),0),IFERROR(IF(VLOOKUP($F16,Champions!$A:$Z,3,FALSE)=Q15,1,0),0),IFERROR(IF(VLOOKUP($G16,Champions!$A:$Z,3,FALSE)=Q15,1,0),0),IFERROR(IF(VLOOKUP($H16,Champions!$A:$Z,3,FALSE)=Q15,1,0),0),IFERROR(IF(VLOOKUP($I16,Champions!$A:$Z,3,FALSE)=Q15,1,0),0),IFERROR(IF(VLOOKUP($J16,Champions!$A:$Z,3,FALSE)=Q15,1,0),0),IFERROR(IF(VLOOKUP($B16,Champions!$A:$Z,4,FALSE)=Q15,1,0),0),IFERROR(IF(VLOOKUP($C16,Champions!$A:$Z,4,FALSE)=Q15,1,0),0),IFERROR(IF(VLOOKUP($D16,Champions!$A:$Z,4,FALSE)=Q15,1,0),0),IFERROR(IF(VLOOKUP($E16,Champions!$A:$Z,4,FALSE)=Q15,1,0),0),IFERROR(IF(VLOOKUP($F16,Champions!$A:$Z,4,FALSE)=Q15,1,0),0),IFERROR(IF(VLOOKUP($G16,Champions!$A:$Z,4,FALSE)=Q15,1,0),0),IFERROR(IF(VLOOKUP($H16,Champions!$A:$Z,4,FALSE)=Q15,1,0),0),IFERROR(IF(VLOOKUP($I16,Champions!$A:$Z,4,FALSE)=Q15,1,0),0),IFERROR(IF(VLOOKUP($J16,Champions!$A:$Z,4,FALSE)=Q15,1,0),0))</f>
        <v>0</v>
      </c>
      <c r="R16" s="3">
        <f>SUM(IFERROR(IF(VLOOKUP($B16,Champions!$A:$Z,3,FALSE)=R15,1,0),0),IFERROR(IF(VLOOKUP($C16,Champions!$A:$Z,3,FALSE)=R15,1,0),0),IFERROR(IF(VLOOKUP($D16,Champions!$A:$Z,3,FALSE)=R15,1,0),0),IFERROR(IF(VLOOKUP($E16,Champions!$A:$Z,3,FALSE)=R15,1,0),0),IFERROR(IF(VLOOKUP($F16,Champions!$A:$Z,3,FALSE)=R15,1,0),0),IFERROR(IF(VLOOKUP($G16,Champions!$A:$Z,3,FALSE)=R15,1,0),0),IFERROR(IF(VLOOKUP($H16,Champions!$A:$Z,3,FALSE)=R15,1,0),0),IFERROR(IF(VLOOKUP($I16,Champions!$A:$Z,3,FALSE)=R15,1,0),0),IFERROR(IF(VLOOKUP($J16,Champions!$A:$Z,3,FALSE)=R15,1,0),0),IFERROR(IF(VLOOKUP($B16,Champions!$A:$Z,4,FALSE)=R15,1,0),0),IFERROR(IF(VLOOKUP($C16,Champions!$A:$Z,4,FALSE)=R15,1,0),0),IFERROR(IF(VLOOKUP($D16,Champions!$A:$Z,4,FALSE)=R15,1,0),0),IFERROR(IF(VLOOKUP($E16,Champions!$A:$Z,4,FALSE)=R15,1,0),0),IFERROR(IF(VLOOKUP($F16,Champions!$A:$Z,4,FALSE)=R15,1,0),0),IFERROR(IF(VLOOKUP($G16,Champions!$A:$Z,4,FALSE)=R15,1,0),0),IFERROR(IF(VLOOKUP($H16,Champions!$A:$Z,4,FALSE)=R15,1,0),0),IFERROR(IF(VLOOKUP($I16,Champions!$A:$Z,4,FALSE)=R15,1,0),0),IFERROR(IF(VLOOKUP($J16,Champions!$A:$Z,4,FALSE)=R15,1,0),0))</f>
        <v>0</v>
      </c>
      <c r="S16" s="3">
        <f>SUM(IFERROR(IF(VLOOKUP($B16,Champions!$A:$Z,3,FALSE)=S15,1,0),0),IFERROR(IF(VLOOKUP($C16,Champions!$A:$Z,3,FALSE)=S15,1,0),0),IFERROR(IF(VLOOKUP($D16,Champions!$A:$Z,3,FALSE)=S15,1,0),0),IFERROR(IF(VLOOKUP($E16,Champions!$A:$Z,3,FALSE)=S15,1,0),0),IFERROR(IF(VLOOKUP($F16,Champions!$A:$Z,3,FALSE)=S15,1,0),0),IFERROR(IF(VLOOKUP($G16,Champions!$A:$Z,3,FALSE)=S15,1,0),0),IFERROR(IF(VLOOKUP($H16,Champions!$A:$Z,3,FALSE)=S15,1,0),0),IFERROR(IF(VLOOKUP($I16,Champions!$A:$Z,3,FALSE)=S15,1,0),0),IFERROR(IF(VLOOKUP($J16,Champions!$A:$Z,3,FALSE)=S15,1,0),0),IFERROR(IF(VLOOKUP($B16,Champions!$A:$Z,4,FALSE)=S15,1,0),0),IFERROR(IF(VLOOKUP($C16,Champions!$A:$Z,4,FALSE)=S15,1,0),0),IFERROR(IF(VLOOKUP($D16,Champions!$A:$Z,4,FALSE)=S15,1,0),0),IFERROR(IF(VLOOKUP($E16,Champions!$A:$Z,4,FALSE)=S15,1,0),0),IFERROR(IF(VLOOKUP($F16,Champions!$A:$Z,4,FALSE)=S15,1,0),0),IFERROR(IF(VLOOKUP($G16,Champions!$A:$Z,4,FALSE)=S15,1,0),0),IFERROR(IF(VLOOKUP($H16,Champions!$A:$Z,4,FALSE)=S15,1,0),0),IFERROR(IF(VLOOKUP($I16,Champions!$A:$Z,4,FALSE)=S15,1,0),0),IFERROR(IF(VLOOKUP($J16,Champions!$A:$Z,4,FALSE)=S15,1,0),0))</f>
        <v>0</v>
      </c>
      <c r="T16" s="3">
        <f>SUM(IFERROR(IF(VLOOKUP($B16,Champions!$A:$Z,3,FALSE)=T15,1,0),0),IFERROR(IF(VLOOKUP($C16,Champions!$A:$Z,3,FALSE)=T15,1,0),0),IFERROR(IF(VLOOKUP($D16,Champions!$A:$Z,3,FALSE)=T15,1,0),0),IFERROR(IF(VLOOKUP($E16,Champions!$A:$Z,3,FALSE)=T15,1,0),0),IFERROR(IF(VLOOKUP($F16,Champions!$A:$Z,3,FALSE)=T15,1,0),0),IFERROR(IF(VLOOKUP($G16,Champions!$A:$Z,3,FALSE)=T15,1,0),0),IFERROR(IF(VLOOKUP($H16,Champions!$A:$Z,3,FALSE)=T15,1,0),0),IFERROR(IF(VLOOKUP($I16,Champions!$A:$Z,3,FALSE)=T15,1,0),0),IFERROR(IF(VLOOKUP($J16,Champions!$A:$Z,3,FALSE)=T15,1,0),0),IFERROR(IF(VLOOKUP($B16,Champions!$A:$Z,4,FALSE)=T15,1,0),0),IFERROR(IF(VLOOKUP($C16,Champions!$A:$Z,4,FALSE)=T15,1,0),0),IFERROR(IF(VLOOKUP($D16,Champions!$A:$Z,4,FALSE)=T15,1,0),0),IFERROR(IF(VLOOKUP($E16,Champions!$A:$Z,4,FALSE)=T15,1,0),0),IFERROR(IF(VLOOKUP($F16,Champions!$A:$Z,4,FALSE)=T15,1,0),0),IFERROR(IF(VLOOKUP($G16,Champions!$A:$Z,4,FALSE)=T15,1,0),0),IFERROR(IF(VLOOKUP($H16,Champions!$A:$Z,4,FALSE)=T15,1,0),0),IFERROR(IF(VLOOKUP($I16,Champions!$A:$Z,4,FALSE)=T15,1,0),0),IFERROR(IF(VLOOKUP($J16,Champions!$A:$Z,4,FALSE)=T15,1,0),0))</f>
        <v>0</v>
      </c>
      <c r="U16" s="3">
        <f>SUM(IFERROR(IF(VLOOKUP($B16,Champions!$A:$Z,3,FALSE)=U15,1,0),0),IFERROR(IF(VLOOKUP($C16,Champions!$A:$Z,3,FALSE)=U15,1,0),0),IFERROR(IF(VLOOKUP($D16,Champions!$A:$Z,3,FALSE)=U15,1,0),0),IFERROR(IF(VLOOKUP($E16,Champions!$A:$Z,3,FALSE)=U15,1,0),0),IFERROR(IF(VLOOKUP($F16,Champions!$A:$Z,3,FALSE)=U15,1,0),0),IFERROR(IF(VLOOKUP($G16,Champions!$A:$Z,3,FALSE)=U15,1,0),0),IFERROR(IF(VLOOKUP($H16,Champions!$A:$Z,3,FALSE)=U15,1,0),0),IFERROR(IF(VLOOKUP($I16,Champions!$A:$Z,3,FALSE)=U15,1,0),0),IFERROR(IF(VLOOKUP($J16,Champions!$A:$Z,3,FALSE)=U15,1,0),0),IFERROR(IF(VLOOKUP($B16,Champions!$A:$Z,4,FALSE)=U15,1,0),0),IFERROR(IF(VLOOKUP($C16,Champions!$A:$Z,4,FALSE)=U15,1,0),0),IFERROR(IF(VLOOKUP($D16,Champions!$A:$Z,4,FALSE)=U15,1,0),0),IFERROR(IF(VLOOKUP($E16,Champions!$A:$Z,4,FALSE)=U15,1,0),0),IFERROR(IF(VLOOKUP($F16,Champions!$A:$Z,4,FALSE)=U15,1,0),0),IFERROR(IF(VLOOKUP($G16,Champions!$A:$Z,4,FALSE)=U15,1,0),0),IFERROR(IF(VLOOKUP($H16,Champions!$A:$Z,4,FALSE)=U15,1,0),0),IFERROR(IF(VLOOKUP($I16,Champions!$A:$Z,4,FALSE)=U15,1,0),0),IFERROR(IF(VLOOKUP($J16,Champions!$A:$Z,4,FALSE)=U15,1,0),0))</f>
        <v>1</v>
      </c>
      <c r="V16" s="3">
        <f>SUM(IFERROR(IF(VLOOKUP($B16,Champions!$A:$Z,3,FALSE)=V15,1,0),0),IFERROR(IF(VLOOKUP($C16,Champions!$A:$Z,3,FALSE)=V15,1,0),0),IFERROR(IF(VLOOKUP($D16,Champions!$A:$Z,3,FALSE)=V15,1,0),0),IFERROR(IF(VLOOKUP($E16,Champions!$A:$Z,3,FALSE)=V15,1,0),0),IFERROR(IF(VLOOKUP($F16,Champions!$A:$Z,3,FALSE)=V15,1,0),0),IFERROR(IF(VLOOKUP($G16,Champions!$A:$Z,3,FALSE)=V15,1,0),0),IFERROR(IF(VLOOKUP($H16,Champions!$A:$Z,3,FALSE)=V15,1,0),0),IFERROR(IF(VLOOKUP($I16,Champions!$A:$Z,3,FALSE)=V15,1,0),0),IFERROR(IF(VLOOKUP($J16,Champions!$A:$Z,3,FALSE)=V15,1,0),0),IFERROR(IF(VLOOKUP($B16,Champions!$A:$Z,4,FALSE)=V15,1,0),0),IFERROR(IF(VLOOKUP($C16,Champions!$A:$Z,4,FALSE)=V15,1,0),0),IFERROR(IF(VLOOKUP($D16,Champions!$A:$Z,4,FALSE)=V15,1,0),0),IFERROR(IF(VLOOKUP($E16,Champions!$A:$Z,4,FALSE)=V15,1,0),0),IFERROR(IF(VLOOKUP($F16,Champions!$A:$Z,4,FALSE)=V15,1,0),0),IFERROR(IF(VLOOKUP($G16,Champions!$A:$Z,4,FALSE)=V15,1,0),0),IFERROR(IF(VLOOKUP($H16,Champions!$A:$Z,4,FALSE)=V15,1,0),0),IFERROR(IF(VLOOKUP($I16,Champions!$A:$Z,4,FALSE)=V15,1,0),0),IFERROR(IF(VLOOKUP($J16,Champions!$A:$Z,4,FALSE)=V15,1,0),0))</f>
        <v>0</v>
      </c>
      <c r="W16" s="3">
        <f>SUM(IFERROR(IF(VLOOKUP($B16,Champions!$A:$Z,3,FALSE)=W15,1,0),0),IFERROR(IF(VLOOKUP($C16,Champions!$A:$Z,3,FALSE)=W15,1,0),0),IFERROR(IF(VLOOKUP($D16,Champions!$A:$Z,3,FALSE)=W15,1,0),0),IFERROR(IF(VLOOKUP($E16,Champions!$A:$Z,3,FALSE)=W15,1,0),0),IFERROR(IF(VLOOKUP($F16,Champions!$A:$Z,3,FALSE)=W15,1,0),0),IFERROR(IF(VLOOKUP($G16,Champions!$A:$Z,3,FALSE)=W15,1,0),0),IFERROR(IF(VLOOKUP($H16,Champions!$A:$Z,3,FALSE)=W15,1,0),0),IFERROR(IF(VLOOKUP($I16,Champions!$A:$Z,3,FALSE)=W15,1,0),0),IFERROR(IF(VLOOKUP($J16,Champions!$A:$Z,3,FALSE)=W15,1,0),0),IFERROR(IF(VLOOKUP($B16,Champions!$A:$Z,4,FALSE)=W15,1,0),0),IFERROR(IF(VLOOKUP($C16,Champions!$A:$Z,4,FALSE)=W15,1,0),0),IFERROR(IF(VLOOKUP($D16,Champions!$A:$Z,4,FALSE)=W15,1,0),0),IFERROR(IF(VLOOKUP($E16,Champions!$A:$Z,4,FALSE)=W15,1,0),0),IFERROR(IF(VLOOKUP($F16,Champions!$A:$Z,4,FALSE)=W15,1,0),0),IFERROR(IF(VLOOKUP($G16,Champions!$A:$Z,4,FALSE)=W15,1,0),0),IFERROR(IF(VLOOKUP($H16,Champions!$A:$Z,4,FALSE)=W15,1,0),0),IFERROR(IF(VLOOKUP($I16,Champions!$A:$Z,4,FALSE)=W15,1,0),0),IFERROR(IF(VLOOKUP($J16,Champions!$A:$Z,4,FALSE)=W15,1,0),0))</f>
        <v>0</v>
      </c>
      <c r="X16" s="3">
        <f>SUM(IFERROR(IF(VLOOKUP($B16,Champions!$A:$Z,3,FALSE)=X15,1,0),0),IFERROR(IF(VLOOKUP($C16,Champions!$A:$Z,3,FALSE)=X15,1,0),0),IFERROR(IF(VLOOKUP($D16,Champions!$A:$Z,3,FALSE)=X15,1,0),0),IFERROR(IF(VLOOKUP($E16,Champions!$A:$Z,3,FALSE)=X15,1,0),0),IFERROR(IF(VLOOKUP($F16,Champions!$A:$Z,3,FALSE)=X15,1,0),0),IFERROR(IF(VLOOKUP($G16,Champions!$A:$Z,3,FALSE)=X15,1,0),0),IFERROR(IF(VLOOKUP($H16,Champions!$A:$Z,3,FALSE)=X15,1,0),0),IFERROR(IF(VLOOKUP($I16,Champions!$A:$Z,3,FALSE)=X15,1,0),0),IFERROR(IF(VLOOKUP($J16,Champions!$A:$Z,3,FALSE)=X15,1,0),0),IFERROR(IF(VLOOKUP($B16,Champions!$A:$Z,4,FALSE)=X15,1,0),0),IFERROR(IF(VLOOKUP($C16,Champions!$A:$Z,4,FALSE)=X15,1,0),0),IFERROR(IF(VLOOKUP($D16,Champions!$A:$Z,4,FALSE)=X15,1,0),0),IFERROR(IF(VLOOKUP($E16,Champions!$A:$Z,4,FALSE)=X15,1,0),0),IFERROR(IF(VLOOKUP($F16,Champions!$A:$Z,4,FALSE)=X15,1,0),0),IFERROR(IF(VLOOKUP($G16,Champions!$A:$Z,4,FALSE)=X15,1,0),0),IFERROR(IF(VLOOKUP($H16,Champions!$A:$Z,4,FALSE)=X15,1,0),0),IFERROR(IF(VLOOKUP($I16,Champions!$A:$Z,4,FALSE)=X15,1,0),0),IFERROR(IF(VLOOKUP($J16,Champions!$A:$Z,4,FALSE)=X15,1,0),0))</f>
        <v>2</v>
      </c>
      <c r="Y16" s="3">
        <f>SUM(IFERROR(IF(VLOOKUP($B16,Champions!$A:$Z,3,FALSE)=Y15,1,0),0),IFERROR(IF(VLOOKUP($C16,Champions!$A:$Z,3,FALSE)=Y15,1,0),0),IFERROR(IF(VLOOKUP($D16,Champions!$A:$Z,3,FALSE)=Y15,1,0),0),IFERROR(IF(VLOOKUP($E16,Champions!$A:$Z,3,FALSE)=Y15,1,0),0),IFERROR(IF(VLOOKUP($F16,Champions!$A:$Z,3,FALSE)=Y15,1,0),0),IFERROR(IF(VLOOKUP($G16,Champions!$A:$Z,3,FALSE)=Y15,1,0),0),IFERROR(IF(VLOOKUP($H16,Champions!$A:$Z,3,FALSE)=Y15,1,0),0),IFERROR(IF(VLOOKUP($I16,Champions!$A:$Z,3,FALSE)=Y15,1,0),0),IFERROR(IF(VLOOKUP($J16,Champions!$A:$Z,3,FALSE)=Y15,1,0),0),IFERROR(IF(VLOOKUP($B16,Champions!$A:$Z,4,FALSE)=Y15,1,0),0),IFERROR(IF(VLOOKUP($C16,Champions!$A:$Z,4,FALSE)=Y15,1,0),0),IFERROR(IF(VLOOKUP($D16,Champions!$A:$Z,4,FALSE)=Y15,1,0),0),IFERROR(IF(VLOOKUP($E16,Champions!$A:$Z,4,FALSE)=Y15,1,0),0),IFERROR(IF(VLOOKUP($F16,Champions!$A:$Z,4,FALSE)=Y15,1,0),0),IFERROR(IF(VLOOKUP($G16,Champions!$A:$Z,4,FALSE)=Y15,1,0),0),IFERROR(IF(VLOOKUP($H16,Champions!$A:$Z,4,FALSE)=Y15,1,0),0),IFERROR(IF(VLOOKUP($I16,Champions!$A:$Z,4,FALSE)=Y15,1,0),0),IFERROR(IF(VLOOKUP($J16,Champions!$A:$Z,4,FALSE)=Y15,1,0),0))</f>
        <v>3</v>
      </c>
      <c r="Z16" s="3">
        <f>SUM(IFERROR(IF(VLOOKUP($B16,Champions!$A:$Z,3,FALSE)=Z15,1,0),0),IFERROR(IF(VLOOKUP($C16,Champions!$A:$Z,3,FALSE)=Z15,1,0),0),IFERROR(IF(VLOOKUP($D16,Champions!$A:$Z,3,FALSE)=Z15,1,0),0),IFERROR(IF(VLOOKUP($E16,Champions!$A:$Z,3,FALSE)=Z15,1,0),0),IFERROR(IF(VLOOKUP($F16,Champions!$A:$Z,3,FALSE)=Z15,1,0),0),IFERROR(IF(VLOOKUP($G16,Champions!$A:$Z,3,FALSE)=Z15,1,0),0),IFERROR(IF(VLOOKUP($H16,Champions!$A:$Z,3,FALSE)=Z15,1,0),0),IFERROR(IF(VLOOKUP($I16,Champions!$A:$Z,3,FALSE)=Z15,1,0),0),IFERROR(IF(VLOOKUP($J16,Champions!$A:$Z,3,FALSE)=Z15,1,0),0),IFERROR(IF(VLOOKUP($B16,Champions!$A:$Z,4,FALSE)=Z15,1,0),0),IFERROR(IF(VLOOKUP($C16,Champions!$A:$Z,4,FALSE)=Z15,1,0),0),IFERROR(IF(VLOOKUP($D16,Champions!$A:$Z,4,FALSE)=Z15,1,0),0),IFERROR(IF(VLOOKUP($E16,Champions!$A:$Z,4,FALSE)=Z15,1,0),0),IFERROR(IF(VLOOKUP($F16,Champions!$A:$Z,4,FALSE)=Z15,1,0),0),IFERROR(IF(VLOOKUP($G16,Champions!$A:$Z,4,FALSE)=Z15,1,0),0),IFERROR(IF(VLOOKUP($H16,Champions!$A:$Z,4,FALSE)=Z15,1,0),0),IFERROR(IF(VLOOKUP($I16,Champions!$A:$Z,4,FALSE)=Z15,1,0),0),IFERROR(IF(VLOOKUP($J16,Champions!$A:$Z,4,FALSE)=Z15,1,0),0))</f>
        <v>0</v>
      </c>
      <c r="AA16" s="3">
        <f>SUM(IFERROR(IF(VLOOKUP($B16,Champions!$A:$Z,3,FALSE)=AA15,1,0),0),IFERROR(IF(VLOOKUP($C16,Champions!$A:$Z,3,FALSE)=AA15,1,0),0),IFERROR(IF(VLOOKUP($D16,Champions!$A:$Z,3,FALSE)=AA15,1,0),0),IFERROR(IF(VLOOKUP($E16,Champions!$A:$Z,3,FALSE)=AA15,1,0),0),IFERROR(IF(VLOOKUP($F16,Champions!$A:$Z,3,FALSE)=AA15,1,0),0),IFERROR(IF(VLOOKUP($G16,Champions!$A:$Z,3,FALSE)=AA15,1,0),0),IFERROR(IF(VLOOKUP($H16,Champions!$A:$Z,3,FALSE)=AA15,1,0),0),IFERROR(IF(VLOOKUP($I16,Champions!$A:$Z,3,FALSE)=AA15,1,0),0),IFERROR(IF(VLOOKUP($J16,Champions!$A:$Z,3,FALSE)=AA15,1,0),0),IFERROR(IF(VLOOKUP($B16,Champions!$A:$Z,4,FALSE)=AA15,1,0),0),IFERROR(IF(VLOOKUP($C16,Champions!$A:$Z,4,FALSE)=AA15,1,0),0),IFERROR(IF(VLOOKUP($D16,Champions!$A:$Z,4,FALSE)=AA15,1,0),0),IFERROR(IF(VLOOKUP($E16,Champions!$A:$Z,4,FALSE)=AA15,1,0),0),IFERROR(IF(VLOOKUP($F16,Champions!$A:$Z,4,FALSE)=AA15,1,0),0),IFERROR(IF(VLOOKUP($G16,Champions!$A:$Z,4,FALSE)=AA15,1,0),0),IFERROR(IF(VLOOKUP($H16,Champions!$A:$Z,4,FALSE)=AA15,1,0),0),IFERROR(IF(VLOOKUP($I16,Champions!$A:$Z,4,FALSE)=AA15,1,0),0),IFERROR(IF(VLOOKUP($J16,Champions!$A:$Z,4,FALSE)=AA15,1,0),0))</f>
        <v>0</v>
      </c>
      <c r="AB16" s="14"/>
    </row>
    <row r="17" spans="1:28">
      <c r="A17" s="11" t="s">
        <v>55</v>
      </c>
      <c r="B17" s="3">
        <f>IFERROR(VLOOKUP(B16,Champions!$A:$Z,2,FALSE),"")</f>
        <v>4</v>
      </c>
      <c r="C17" s="3">
        <f>IFERROR(VLOOKUP(C16,Champions!$A:$Z,2,FALSE),"")</f>
        <v>1</v>
      </c>
      <c r="D17" s="3">
        <f>IFERROR(VLOOKUP(D16,Champions!$A:$Z,2,FALSE),"")</f>
        <v>4</v>
      </c>
      <c r="E17" s="3">
        <f>IFERROR(VLOOKUP(E16,Champions!$A:$Z,2,FALSE),"")</f>
        <v>3</v>
      </c>
      <c r="F17" s="3">
        <f>IFERROR(VLOOKUP(F16,Champions!$A:$Z,2,FALSE),"")</f>
        <v>2</v>
      </c>
      <c r="G17" s="3">
        <f>IFERROR(VLOOKUP(G16,Champions!$A:$Z,2,FALSE),"")</f>
        <v>2</v>
      </c>
      <c r="H17" s="3">
        <f>IFERROR(VLOOKUP(H16,Champions!$A:$Z,2,FALSE),"")</f>
        <v>1</v>
      </c>
      <c r="I17" s="3" t="str">
        <f>IFERROR(VLOOKUP(I16,Champions!$A:$Z,2,FALSE),"")</f>
        <v/>
      </c>
      <c r="J17" s="3" t="str">
        <f>IFERROR(VLOOKUP(J16,Champions!$A:$Z,2,FALSE),"")</f>
        <v/>
      </c>
      <c r="K17" s="4"/>
      <c r="L17" s="1" t="s">
        <v>511</v>
      </c>
      <c r="N17" s="1" t="s">
        <v>512</v>
      </c>
      <c r="O17" s="3">
        <f>VLOOKUP(O15,'Class&amp;Origin'!$A:$L,12,FALSE)-O16</f>
        <v>1</v>
      </c>
      <c r="P17" s="3">
        <f>VLOOKUP(P15,'Class&amp;Origin'!$A:$L,12,FALSE)-P16</f>
        <v>5</v>
      </c>
      <c r="Q17" s="3">
        <f>VLOOKUP(Q15,'Class&amp;Origin'!$A:$L,12,FALSE)-Q16</f>
        <v>1</v>
      </c>
      <c r="R17" s="3">
        <f>VLOOKUP(R15,'Class&amp;Origin'!$A:$L,12,FALSE)-R16</f>
        <v>6</v>
      </c>
      <c r="S17" s="3">
        <f>VLOOKUP(S15,'Class&amp;Origin'!$A:$L,12,FALSE)-S16</f>
        <v>6</v>
      </c>
      <c r="T17" s="3">
        <f>VLOOKUP(T15,'Class&amp;Origin'!$A:$L,12,FALSE)-T16</f>
        <v>3</v>
      </c>
      <c r="U17" s="3">
        <f>VLOOKUP(U15,'Class&amp;Origin'!$A:$L,12,FALSE)-U16</f>
        <v>5</v>
      </c>
      <c r="V17" s="3">
        <f>VLOOKUP(V15,'Class&amp;Origin'!$A:$L,12,FALSE)-V16</f>
        <v>5</v>
      </c>
      <c r="W17" s="3">
        <f>VLOOKUP(W15,'Class&amp;Origin'!$A:$L,12,FALSE)-W16</f>
        <v>4</v>
      </c>
      <c r="X17" s="3">
        <f>VLOOKUP(X15,'Class&amp;Origin'!$A:$L,12,FALSE)-X16</f>
        <v>4</v>
      </c>
      <c r="Y17" s="3">
        <f>VLOOKUP(Y15,'Class&amp;Origin'!$A:$L,12,FALSE)-Y16</f>
        <v>3</v>
      </c>
      <c r="Z17" s="3">
        <f>VLOOKUP(Z15,'Class&amp;Origin'!$A:$L,12,FALSE)-Z16</f>
        <v>9</v>
      </c>
      <c r="AA17" s="3">
        <f>VLOOKUP(AA15,'Class&amp;Origin'!$A:$L,12,FALSE)-AA16</f>
        <v>2</v>
      </c>
      <c r="AB17" s="14"/>
    </row>
    <row r="18" spans="1:29">
      <c r="A18" s="11" t="s">
        <v>440</v>
      </c>
      <c r="B18" s="3" t="str">
        <f>IFERROR(VLOOKUP(B20,Items!$B:$E,3,FALSE),"")</f>
        <v>Giant's Belt</v>
      </c>
      <c r="C18" s="3" t="str">
        <f>IFERROR(VLOOKUP(C20,Items!$B:$E,3,FALSE),"")</f>
        <v>Giant's Belt</v>
      </c>
      <c r="D18" s="3" t="str">
        <f>IFERROR(VLOOKUP(D20,Items!$B:$E,3,FALSE),"")</f>
        <v>Needlessly Large Rod</v>
      </c>
      <c r="E18" s="3" t="str">
        <f>IFERROR(VLOOKUP(E20,Items!$B:$E,3,FALSE),"")</f>
        <v>Needlessly Large Rod</v>
      </c>
      <c r="F18" s="3" t="str">
        <f>IFERROR(VLOOKUP(F20,Items!$B:$E,3,FALSE),"")</f>
        <v>Needlessly Large Rod</v>
      </c>
      <c r="G18" s="3" t="str">
        <f>IFERROR(VLOOKUP(G20,Items!$B:$E,3,FALSE),"")</f>
        <v>Giant's Belt</v>
      </c>
      <c r="H18" s="3" t="str">
        <f>IFERROR(VLOOKUP(H20,Items!$B:$E,3,FALSE),"")</f>
        <v>B.F. Sword</v>
      </c>
      <c r="I18" s="3" t="str">
        <f>IFERROR(VLOOKUP(I20,Items!$B:$E,3,FALSE),"")</f>
        <v/>
      </c>
      <c r="J18" s="3" t="str">
        <f>IFERROR(VLOOKUP(J20,Items!$B:$E,3,FALSE),"")</f>
        <v/>
      </c>
      <c r="K18" s="4"/>
      <c r="L18" s="3" t="str">
        <f>_xlfn.TEXTJOIN(", ",1,INDEX(B20:J20,MODE(MATCH(B20:J20,B20:J20,0))),INDEX(B21:J21,MODE(MATCH(B21:J21,B21:J21,0))),INDEX(B22:J22,MODE(MATCH(B22:J22,B22:J22,0))))</f>
        <v>Morellonomicon, Seraph's Embrace, Spear of Shojin</v>
      </c>
      <c r="N18" s="1" t="s">
        <v>513</v>
      </c>
      <c r="O18" s="1" t="s">
        <v>156</v>
      </c>
      <c r="P18" s="6" t="s">
        <v>108</v>
      </c>
      <c r="Q18" s="6" t="s">
        <v>115</v>
      </c>
      <c r="R18" s="6" t="s">
        <v>236</v>
      </c>
      <c r="S18" s="6" t="s">
        <v>127</v>
      </c>
      <c r="T18" s="6" t="s">
        <v>93</v>
      </c>
      <c r="U18" s="6" t="s">
        <v>84</v>
      </c>
      <c r="V18" s="6" t="s">
        <v>198</v>
      </c>
      <c r="W18" s="6" t="s">
        <v>212</v>
      </c>
      <c r="X18" s="6" t="s">
        <v>141</v>
      </c>
      <c r="Y18" s="6" t="s">
        <v>175</v>
      </c>
      <c r="Z18" s="6" t="s">
        <v>227</v>
      </c>
      <c r="AA18" s="6" t="s">
        <v>194</v>
      </c>
      <c r="AB18" s="1" t="s">
        <v>151</v>
      </c>
      <c r="AC18" s="21" t="s">
        <v>165</v>
      </c>
    </row>
    <row r="19" spans="1:29">
      <c r="A19" s="11" t="s">
        <v>441</v>
      </c>
      <c r="B19" s="3" t="str">
        <f>IFERROR(VLOOKUP(B20,Items!$B:$E,4,FALSE),"")</f>
        <v>Needlessly Large Rod</v>
      </c>
      <c r="C19" s="3" t="str">
        <f>IFERROR(VLOOKUP(C20,Items!$B:$E,4,FALSE),"")</f>
        <v>Needlessly Large Rod</v>
      </c>
      <c r="D19" s="3" t="str">
        <f>IFERROR(VLOOKUP(D20,Items!$B:$E,4,FALSE),"")</f>
        <v>Needlessly Large Rod</v>
      </c>
      <c r="E19" s="3" t="str">
        <f>IFERROR(VLOOKUP(E20,Items!$B:$E,4,FALSE),"")</f>
        <v>Needlessly Large Rod</v>
      </c>
      <c r="F19" s="3" t="str">
        <f>IFERROR(VLOOKUP(F20,Items!$B:$E,4,FALSE),"")</f>
        <v>Needlessly Large Rod</v>
      </c>
      <c r="G19" s="3" t="str">
        <f>IFERROR(VLOOKUP(G20,Items!$B:$E,4,FALSE),"")</f>
        <v>Needlessly Large Rod</v>
      </c>
      <c r="H19" s="3" t="str">
        <f>IFERROR(VLOOKUP(H20,Items!$B:$E,4,FALSE),"")</f>
        <v>Sparring Gloves</v>
      </c>
      <c r="I19" s="3" t="str">
        <f>IFERROR(VLOOKUP(I20,Items!$B:$E,4,FALSE),"")</f>
        <v/>
      </c>
      <c r="J19" s="3" t="str">
        <f>IFERROR(VLOOKUP(J20,Items!$B:$E,4,FALSE),"")</f>
        <v/>
      </c>
      <c r="K19" s="4"/>
      <c r="L19" s="14"/>
      <c r="N19" s="1" t="s">
        <v>510</v>
      </c>
      <c r="O19" s="3">
        <f>SUM(IFERROR(IF(VLOOKUP($B16,Champions!$A:$Z,5,FALSE)=O18,1,0),0),IFERROR(IF(VLOOKUP($C16,Champions!$A:$Z,5,FALSE)=O18,1,0),0),IFERROR(IF(VLOOKUP($D16,Champions!$A:$Z,5,FALSE)=O18,1,0),0),IFERROR(IF(VLOOKUP($E16,Champions!$A:$Z,5,FALSE)=O18,1,0),0),IFERROR(IF(VLOOKUP($F16,Champions!$A:$Z,5,FALSE)=O18,1,0),0),IFERROR(IF(VLOOKUP($G16,Champions!$A:$Z,5,FALSE)=O18,1,0),0),IFERROR(IF(VLOOKUP($H16,Champions!$A:$Z,5,FALSE)=O18,1,0),0),IFERROR(IF(VLOOKUP($I16,Champions!$A:$Z,5,FALSE)=O18,1,0),0),IFERROR(IF(VLOOKUP($J16,Champions!$A:$Z,5,FALSE)=O18,1,0),0),IFERROR(IF(VLOOKUP($B16,Champions!$A:$Z,6,FALSE)=O18,1,0),0),IFERROR(IF(VLOOKUP($C16,Champions!$A:$Z,6,FALSE)=O18,1,0),0),IFERROR(IF(VLOOKUP($D16,Champions!$A:$Z,6,FALSE)=O18,1,0),0),IFERROR(IF(VLOOKUP($E16,Champions!$A:$Z,6,FALSE)=O18,1,0),0),IFERROR(IF(VLOOKUP($F16,Champions!$A:$Z,6,FALSE)=O18,1,0),0),IFERROR(IF(VLOOKUP($G16,Champions!$A:$Z,6,FALSE)=O18,1,0),0),IFERROR(IF(VLOOKUP($H16,Champions!$A:$Z,6,FALSE)=O18,1,0),0),IFERROR(IF(VLOOKUP($I16,Champions!$A:$Z,6,FALSE)=O18,1,0),0),IFERROR(IF(VLOOKUP($J16,Champions!$A:$Z,6,FALSE)=O18,1,0),0))</f>
        <v>0</v>
      </c>
      <c r="P19" s="3">
        <f>SUM(IFERROR(IF(VLOOKUP($B16,Champions!$A:$Z,5,FALSE)=P18,1,0),0),IFERROR(IF(VLOOKUP($C16,Champions!$A:$Z,5,FALSE)=P18,1,0),0),IFERROR(IF(VLOOKUP($D16,Champions!$A:$Z,5,FALSE)=P18,1,0),0),IFERROR(IF(VLOOKUP($E16,Champions!$A:$Z,5,FALSE)=P18,1,0),0),IFERROR(IF(VLOOKUP($F16,Champions!$A:$Z,5,FALSE)=P18,1,0),0),IFERROR(IF(VLOOKUP($G16,Champions!$A:$Z,5,FALSE)=P18,1,0),0),IFERROR(IF(VLOOKUP($H16,Champions!$A:$Z,5,FALSE)=P18,1,0),0),IFERROR(IF(VLOOKUP($I16,Champions!$A:$Z,5,FALSE)=P18,1,0),0),IFERROR(IF(VLOOKUP($J16,Champions!$A:$Z,5,FALSE)=P18,1,0),0),IFERROR(IF(VLOOKUP($B16,Champions!$A:$Z,6,FALSE)=P18,1,0),0),IFERROR(IF(VLOOKUP($C16,Champions!$A:$Z,6,FALSE)=P18,1,0),0),IFERROR(IF(VLOOKUP($D16,Champions!$A:$Z,6,FALSE)=P18,1,0),0),IFERROR(IF(VLOOKUP($E16,Champions!$A:$Z,6,FALSE)=P18,1,0),0),IFERROR(IF(VLOOKUP($F16,Champions!$A:$Z,6,FALSE)=P18,1,0),0),IFERROR(IF(VLOOKUP($G16,Champions!$A:$Z,6,FALSE)=P18,1,0),0),IFERROR(IF(VLOOKUP($H16,Champions!$A:$Z,6,FALSE)=P18,1,0),0),IFERROR(IF(VLOOKUP($I16,Champions!$A:$Z,6,FALSE)=P18,1,0),0),IFERROR(IF(VLOOKUP($J16,Champions!$A:$Z,6,FALSE)=P18,1,0),0))</f>
        <v>0</v>
      </c>
      <c r="Q19" s="3">
        <f>SUM(IFERROR(IF(VLOOKUP($B16,Champions!$A:$Z,5,FALSE)=Q18,1,0),0),IFERROR(IF(VLOOKUP($C16,Champions!$A:$Z,5,FALSE)=Q18,1,0),0),IFERROR(IF(VLOOKUP($D16,Champions!$A:$Z,5,FALSE)=Q18,1,0),0),IFERROR(IF(VLOOKUP($E16,Champions!$A:$Z,5,FALSE)=Q18,1,0),0),IFERROR(IF(VLOOKUP($F16,Champions!$A:$Z,5,FALSE)=Q18,1,0),0),IFERROR(IF(VLOOKUP($G16,Champions!$A:$Z,5,FALSE)=Q18,1,0),0),IFERROR(IF(VLOOKUP($H16,Champions!$A:$Z,5,FALSE)=Q18,1,0),0),IFERROR(IF(VLOOKUP($I16,Champions!$A:$Z,5,FALSE)=Q18,1,0),0),IFERROR(IF(VLOOKUP($J16,Champions!$A:$Z,5,FALSE)=Q18,1,0),0),IFERROR(IF(VLOOKUP($B16,Champions!$A:$Z,6,FALSE)=Q18,1,0),0),IFERROR(IF(VLOOKUP($C16,Champions!$A:$Z,6,FALSE)=Q18,1,0),0),IFERROR(IF(VLOOKUP($D16,Champions!$A:$Z,6,FALSE)=Q18,1,0),0),IFERROR(IF(VLOOKUP($E16,Champions!$A:$Z,6,FALSE)=Q18,1,0),0),IFERROR(IF(VLOOKUP($F16,Champions!$A:$Z,6,FALSE)=Q18,1,0),0),IFERROR(IF(VLOOKUP($G16,Champions!$A:$Z,6,FALSE)=Q18,1,0),0),IFERROR(IF(VLOOKUP($H16,Champions!$A:$Z,6,FALSE)=Q18,1,0),0),IFERROR(IF(VLOOKUP($I16,Champions!$A:$Z,6,FALSE)=Q18,1,0),0),IFERROR(IF(VLOOKUP($J16,Champions!$A:$Z,6,FALSE)=Q18,1,0),0))</f>
        <v>0</v>
      </c>
      <c r="R19" s="3">
        <f>SUM(IFERROR(IF(VLOOKUP($B16,Champions!$A:$Z,5,FALSE)=R18,1,0),0),IFERROR(IF(VLOOKUP($C16,Champions!$A:$Z,5,FALSE)=R18,1,0),0),IFERROR(IF(VLOOKUP($D16,Champions!$A:$Z,5,FALSE)=R18,1,0),0),IFERROR(IF(VLOOKUP($E16,Champions!$A:$Z,5,FALSE)=R18,1,0),0),IFERROR(IF(VLOOKUP($F16,Champions!$A:$Z,5,FALSE)=R18,1,0),0),IFERROR(IF(VLOOKUP($G16,Champions!$A:$Z,5,FALSE)=R18,1,0),0),IFERROR(IF(VLOOKUP($H16,Champions!$A:$Z,5,FALSE)=R18,1,0),0),IFERROR(IF(VLOOKUP($I16,Champions!$A:$Z,5,FALSE)=R18,1,0),0),IFERROR(IF(VLOOKUP($J16,Champions!$A:$Z,5,FALSE)=R18,1,0),0),IFERROR(IF(VLOOKUP($B16,Champions!$A:$Z,6,FALSE)=R18,1,0),0),IFERROR(IF(VLOOKUP($C16,Champions!$A:$Z,6,FALSE)=R18,1,0),0),IFERROR(IF(VLOOKUP($D16,Champions!$A:$Z,6,FALSE)=R18,1,0),0),IFERROR(IF(VLOOKUP($E16,Champions!$A:$Z,6,FALSE)=R18,1,0),0),IFERROR(IF(VLOOKUP($F16,Champions!$A:$Z,6,FALSE)=R18,1,0),0),IFERROR(IF(VLOOKUP($G16,Champions!$A:$Z,6,FALSE)=R18,1,0),0),IFERROR(IF(VLOOKUP($H16,Champions!$A:$Z,6,FALSE)=R18,1,0),0),IFERROR(IF(VLOOKUP($I16,Champions!$A:$Z,6,FALSE)=R18,1,0),0),IFERROR(IF(VLOOKUP($J16,Champions!$A:$Z,6,FALSE)=R18,1,0),0))</f>
        <v>0</v>
      </c>
      <c r="S19" s="3">
        <f>SUM(IFERROR(IF(VLOOKUP($B16,Champions!$A:$Z,5,FALSE)=S18,1,0),0),IFERROR(IF(VLOOKUP($C16,Champions!$A:$Z,5,FALSE)=S18,1,0),0),IFERROR(IF(VLOOKUP($D16,Champions!$A:$Z,5,FALSE)=S18,1,0),0),IFERROR(IF(VLOOKUP($E16,Champions!$A:$Z,5,FALSE)=S18,1,0),0),IFERROR(IF(VLOOKUP($F16,Champions!$A:$Z,5,FALSE)=S18,1,0),0),IFERROR(IF(VLOOKUP($G16,Champions!$A:$Z,5,FALSE)=S18,1,0),0),IFERROR(IF(VLOOKUP($H16,Champions!$A:$Z,5,FALSE)=S18,1,0),0),IFERROR(IF(VLOOKUP($I16,Champions!$A:$Z,5,FALSE)=S18,1,0),0),IFERROR(IF(VLOOKUP($J16,Champions!$A:$Z,5,FALSE)=S18,1,0),0),IFERROR(IF(VLOOKUP($B16,Champions!$A:$Z,6,FALSE)=S18,1,0),0),IFERROR(IF(VLOOKUP($C16,Champions!$A:$Z,6,FALSE)=S18,1,0),0),IFERROR(IF(VLOOKUP($D16,Champions!$A:$Z,6,FALSE)=S18,1,0),0),IFERROR(IF(VLOOKUP($E16,Champions!$A:$Z,6,FALSE)=S18,1,0),0),IFERROR(IF(VLOOKUP($F16,Champions!$A:$Z,6,FALSE)=S18,1,0),0),IFERROR(IF(VLOOKUP($G16,Champions!$A:$Z,6,FALSE)=S18,1,0),0),IFERROR(IF(VLOOKUP($H16,Champions!$A:$Z,6,FALSE)=S18,1,0),0),IFERROR(IF(VLOOKUP($I16,Champions!$A:$Z,6,FALSE)=S18,1,0),0),IFERROR(IF(VLOOKUP($J16,Champions!$A:$Z,6,FALSE)=S18,1,0),0))</f>
        <v>0</v>
      </c>
      <c r="T19" s="3">
        <f>SUM(IFERROR(IF(VLOOKUP($B16,Champions!$A:$Z,5,FALSE)=T18,1,0),0),IFERROR(IF(VLOOKUP($C16,Champions!$A:$Z,5,FALSE)=T18,1,0),0),IFERROR(IF(VLOOKUP($D16,Champions!$A:$Z,5,FALSE)=T18,1,0),0),IFERROR(IF(VLOOKUP($E16,Champions!$A:$Z,5,FALSE)=T18,1,0),0),IFERROR(IF(VLOOKUP($F16,Champions!$A:$Z,5,FALSE)=T18,1,0),0),IFERROR(IF(VLOOKUP($G16,Champions!$A:$Z,5,FALSE)=T18,1,0),0),IFERROR(IF(VLOOKUP($H16,Champions!$A:$Z,5,FALSE)=T18,1,0),0),IFERROR(IF(VLOOKUP($I16,Champions!$A:$Z,5,FALSE)=T18,1,0),0),IFERROR(IF(VLOOKUP($J16,Champions!$A:$Z,5,FALSE)=T18,1,0),0),IFERROR(IF(VLOOKUP($B16,Champions!$A:$Z,6,FALSE)=T18,1,0),0),IFERROR(IF(VLOOKUP($C16,Champions!$A:$Z,6,FALSE)=T18,1,0),0),IFERROR(IF(VLOOKUP($D16,Champions!$A:$Z,6,FALSE)=T18,1,0),0),IFERROR(IF(VLOOKUP($E16,Champions!$A:$Z,6,FALSE)=T18,1,0),0),IFERROR(IF(VLOOKUP($F16,Champions!$A:$Z,6,FALSE)=T18,1,0),0),IFERROR(IF(VLOOKUP($G16,Champions!$A:$Z,6,FALSE)=T18,1,0),0),IFERROR(IF(VLOOKUP($H16,Champions!$A:$Z,6,FALSE)=T18,1,0),0),IFERROR(IF(VLOOKUP($I16,Champions!$A:$Z,6,FALSE)=T18,1,0),0),IFERROR(IF(VLOOKUP($J16,Champions!$A:$Z,6,FALSE)=T18,1,0),0))</f>
        <v>6</v>
      </c>
      <c r="U19" s="3">
        <f>SUM(IFERROR(IF(VLOOKUP($B16,Champions!$A:$Z,5,FALSE)=U18,1,0),0),IFERROR(IF(VLOOKUP($C16,Champions!$A:$Z,5,FALSE)=U18,1,0),0),IFERROR(IF(VLOOKUP($D16,Champions!$A:$Z,5,FALSE)=U18,1,0),0),IFERROR(IF(VLOOKUP($E16,Champions!$A:$Z,5,FALSE)=U18,1,0),0),IFERROR(IF(VLOOKUP($F16,Champions!$A:$Z,5,FALSE)=U18,1,0),0),IFERROR(IF(VLOOKUP($G16,Champions!$A:$Z,5,FALSE)=U18,1,0),0),IFERROR(IF(VLOOKUP($H16,Champions!$A:$Z,5,FALSE)=U18,1,0),0),IFERROR(IF(VLOOKUP($I16,Champions!$A:$Z,5,FALSE)=U18,1,0),0),IFERROR(IF(VLOOKUP($J16,Champions!$A:$Z,5,FALSE)=U18,1,0),0),IFERROR(IF(VLOOKUP($B16,Champions!$A:$Z,6,FALSE)=U18,1,0),0),IFERROR(IF(VLOOKUP($C16,Champions!$A:$Z,6,FALSE)=U18,1,0),0),IFERROR(IF(VLOOKUP($D16,Champions!$A:$Z,6,FALSE)=U18,1,0),0),IFERROR(IF(VLOOKUP($E16,Champions!$A:$Z,6,FALSE)=U18,1,0),0),IFERROR(IF(VLOOKUP($F16,Champions!$A:$Z,6,FALSE)=U18,1,0),0),IFERROR(IF(VLOOKUP($G16,Champions!$A:$Z,6,FALSE)=U18,1,0),0),IFERROR(IF(VLOOKUP($H16,Champions!$A:$Z,6,FALSE)=U18,1,0),0),IFERROR(IF(VLOOKUP($I16,Champions!$A:$Z,6,FALSE)=U18,1,0),0),IFERROR(IF(VLOOKUP($J16,Champions!$A:$Z,6,FALSE)=U18,1,0),0))</f>
        <v>0</v>
      </c>
      <c r="V19" s="3">
        <f>SUM(IFERROR(IF(VLOOKUP($B16,Champions!$A:$Z,5,FALSE)=V18,1,0),0),IFERROR(IF(VLOOKUP($C16,Champions!$A:$Z,5,FALSE)=V18,1,0),0),IFERROR(IF(VLOOKUP($D16,Champions!$A:$Z,5,FALSE)=V18,1,0),0),IFERROR(IF(VLOOKUP($E16,Champions!$A:$Z,5,FALSE)=V18,1,0),0),IFERROR(IF(VLOOKUP($F16,Champions!$A:$Z,5,FALSE)=V18,1,0),0),IFERROR(IF(VLOOKUP($G16,Champions!$A:$Z,5,FALSE)=V18,1,0),0),IFERROR(IF(VLOOKUP($H16,Champions!$A:$Z,5,FALSE)=V18,1,0),0),IFERROR(IF(VLOOKUP($I16,Champions!$A:$Z,5,FALSE)=V18,1,0),0),IFERROR(IF(VLOOKUP($J16,Champions!$A:$Z,5,FALSE)=V18,1,0),0),IFERROR(IF(VLOOKUP($B16,Champions!$A:$Z,6,FALSE)=V18,1,0),0),IFERROR(IF(VLOOKUP($C16,Champions!$A:$Z,6,FALSE)=V18,1,0),0),IFERROR(IF(VLOOKUP($D16,Champions!$A:$Z,6,FALSE)=V18,1,0),0),IFERROR(IF(VLOOKUP($E16,Champions!$A:$Z,6,FALSE)=V18,1,0),0),IFERROR(IF(VLOOKUP($F16,Champions!$A:$Z,6,FALSE)=V18,1,0),0),IFERROR(IF(VLOOKUP($G16,Champions!$A:$Z,6,FALSE)=V18,1,0),0),IFERROR(IF(VLOOKUP($H16,Champions!$A:$Z,6,FALSE)=V18,1,0),0),IFERROR(IF(VLOOKUP($I16,Champions!$A:$Z,6,FALSE)=V18,1,0),0),IFERROR(IF(VLOOKUP($J16,Champions!$A:$Z,6,FALSE)=V18,1,0),0))</f>
        <v>0</v>
      </c>
      <c r="W19" s="3">
        <f>SUM(IFERROR(IF(VLOOKUP($B16,Champions!$A:$Z,5,FALSE)=W18,1,0),0),IFERROR(IF(VLOOKUP($C16,Champions!$A:$Z,5,FALSE)=W18,1,0),0),IFERROR(IF(VLOOKUP($D16,Champions!$A:$Z,5,FALSE)=W18,1,0),0),IFERROR(IF(VLOOKUP($E16,Champions!$A:$Z,5,FALSE)=W18,1,0),0),IFERROR(IF(VLOOKUP($F16,Champions!$A:$Z,5,FALSE)=W18,1,0),0),IFERROR(IF(VLOOKUP($G16,Champions!$A:$Z,5,FALSE)=W18,1,0),0),IFERROR(IF(VLOOKUP($H16,Champions!$A:$Z,5,FALSE)=W18,1,0),0),IFERROR(IF(VLOOKUP($I16,Champions!$A:$Z,5,FALSE)=W18,1,0),0),IFERROR(IF(VLOOKUP($J16,Champions!$A:$Z,5,FALSE)=W18,1,0),0),IFERROR(IF(VLOOKUP($B16,Champions!$A:$Z,6,FALSE)=W18,1,0),0),IFERROR(IF(VLOOKUP($C16,Champions!$A:$Z,6,FALSE)=W18,1,0),0),IFERROR(IF(VLOOKUP($D16,Champions!$A:$Z,6,FALSE)=W18,1,0),0),IFERROR(IF(VLOOKUP($E16,Champions!$A:$Z,6,FALSE)=W18,1,0),0),IFERROR(IF(VLOOKUP($F16,Champions!$A:$Z,6,FALSE)=W18,1,0),0),IFERROR(IF(VLOOKUP($G16,Champions!$A:$Z,6,FALSE)=W18,1,0),0),IFERROR(IF(VLOOKUP($H16,Champions!$A:$Z,6,FALSE)=W18,1,0),0),IFERROR(IF(VLOOKUP($I16,Champions!$A:$Z,6,FALSE)=W18,1,0),0),IFERROR(IF(VLOOKUP($J16,Champions!$A:$Z,6,FALSE)=W18,1,0),0))</f>
        <v>0</v>
      </c>
      <c r="X19" s="3">
        <f>SUM(IFERROR(IF(VLOOKUP($B16,Champions!$A:$Z,5,FALSE)=X18,1,0),0),IFERROR(IF(VLOOKUP($C16,Champions!$A:$Z,5,FALSE)=X18,1,0),0),IFERROR(IF(VLOOKUP($D16,Champions!$A:$Z,5,FALSE)=X18,1,0),0),IFERROR(IF(VLOOKUP($E16,Champions!$A:$Z,5,FALSE)=X18,1,0),0),IFERROR(IF(VLOOKUP($F16,Champions!$A:$Z,5,FALSE)=X18,1,0),0),IFERROR(IF(VLOOKUP($G16,Champions!$A:$Z,5,FALSE)=X18,1,0),0),IFERROR(IF(VLOOKUP($H16,Champions!$A:$Z,5,FALSE)=X18,1,0),0),IFERROR(IF(VLOOKUP($I16,Champions!$A:$Z,5,FALSE)=X18,1,0),0),IFERROR(IF(VLOOKUP($J16,Champions!$A:$Z,5,FALSE)=X18,1,0),0),IFERROR(IF(VLOOKUP($B16,Champions!$A:$Z,6,FALSE)=X18,1,0),0),IFERROR(IF(VLOOKUP($C16,Champions!$A:$Z,6,FALSE)=X18,1,0),0),IFERROR(IF(VLOOKUP($D16,Champions!$A:$Z,6,FALSE)=X18,1,0),0),IFERROR(IF(VLOOKUP($E16,Champions!$A:$Z,6,FALSE)=X18,1,0),0),IFERROR(IF(VLOOKUP($F16,Champions!$A:$Z,6,FALSE)=X18,1,0),0),IFERROR(IF(VLOOKUP($G16,Champions!$A:$Z,6,FALSE)=X18,1,0),0),IFERROR(IF(VLOOKUP($H16,Champions!$A:$Z,6,FALSE)=X18,1,0),0),IFERROR(IF(VLOOKUP($I16,Champions!$A:$Z,6,FALSE)=X18,1,0),0),IFERROR(IF(VLOOKUP($J16,Champions!$A:$Z,6,FALSE)=X18,1,0),0))</f>
        <v>0</v>
      </c>
      <c r="Y19" s="3">
        <f>SUM(IFERROR(IF(VLOOKUP($B16,Champions!$A:$Z,5,FALSE)=Y18,1,0),0),IFERROR(IF(VLOOKUP($C16,Champions!$A:$Z,5,FALSE)=Y18,1,0),0),IFERROR(IF(VLOOKUP($D16,Champions!$A:$Z,5,FALSE)=Y18,1,0),0),IFERROR(IF(VLOOKUP($E16,Champions!$A:$Z,5,FALSE)=Y18,1,0),0),IFERROR(IF(VLOOKUP($F16,Champions!$A:$Z,5,FALSE)=Y18,1,0),0),IFERROR(IF(VLOOKUP($G16,Champions!$A:$Z,5,FALSE)=Y18,1,0),0),IFERROR(IF(VLOOKUP($H16,Champions!$A:$Z,5,FALSE)=Y18,1,0),0),IFERROR(IF(VLOOKUP($I16,Champions!$A:$Z,5,FALSE)=Y18,1,0),0),IFERROR(IF(VLOOKUP($J16,Champions!$A:$Z,5,FALSE)=Y18,1,0),0),IFERROR(IF(VLOOKUP($B16,Champions!$A:$Z,6,FALSE)=Y18,1,0),0),IFERROR(IF(VLOOKUP($C16,Champions!$A:$Z,6,FALSE)=Y18,1,0),0),IFERROR(IF(VLOOKUP($D16,Champions!$A:$Z,6,FALSE)=Y18,1,0),0),IFERROR(IF(VLOOKUP($E16,Champions!$A:$Z,6,FALSE)=Y18,1,0),0),IFERROR(IF(VLOOKUP($F16,Champions!$A:$Z,6,FALSE)=Y18,1,0),0),IFERROR(IF(VLOOKUP($G16,Champions!$A:$Z,6,FALSE)=Y18,1,0),0),IFERROR(IF(VLOOKUP($H16,Champions!$A:$Z,6,FALSE)=Y18,1,0),0),IFERROR(IF(VLOOKUP($I16,Champions!$A:$Z,6,FALSE)=Y18,1,0),0),IFERROR(IF(VLOOKUP($J16,Champions!$A:$Z,6,FALSE)=Y18,1,0),0))</f>
        <v>2</v>
      </c>
      <c r="Z19" s="3">
        <f>SUM(IFERROR(IF(VLOOKUP($B16,Champions!$A:$Z,5,FALSE)=Z18,1,0),0),IFERROR(IF(VLOOKUP($C16,Champions!$A:$Z,5,FALSE)=Z18,1,0),0),IFERROR(IF(VLOOKUP($D16,Champions!$A:$Z,5,FALSE)=Z18,1,0),0),IFERROR(IF(VLOOKUP($E16,Champions!$A:$Z,5,FALSE)=Z18,1,0),0),IFERROR(IF(VLOOKUP($F16,Champions!$A:$Z,5,FALSE)=Z18,1,0),0),IFERROR(IF(VLOOKUP($G16,Champions!$A:$Z,5,FALSE)=Z18,1,0),0),IFERROR(IF(VLOOKUP($H16,Champions!$A:$Z,5,FALSE)=Z18,1,0),0),IFERROR(IF(VLOOKUP($I16,Champions!$A:$Z,5,FALSE)=Z18,1,0),0),IFERROR(IF(VLOOKUP($J16,Champions!$A:$Z,5,FALSE)=Z18,1,0),0),IFERROR(IF(VLOOKUP($B16,Champions!$A:$Z,6,FALSE)=Z18,1,0),0),IFERROR(IF(VLOOKUP($C16,Champions!$A:$Z,6,FALSE)=Z18,1,0),0),IFERROR(IF(VLOOKUP($D16,Champions!$A:$Z,6,FALSE)=Z18,1,0),0),IFERROR(IF(VLOOKUP($E16,Champions!$A:$Z,6,FALSE)=Z18,1,0),0),IFERROR(IF(VLOOKUP($F16,Champions!$A:$Z,6,FALSE)=Z18,1,0),0),IFERROR(IF(VLOOKUP($G16,Champions!$A:$Z,6,FALSE)=Z18,1,0),0),IFERROR(IF(VLOOKUP($H16,Champions!$A:$Z,6,FALSE)=Z18,1,0),0),IFERROR(IF(VLOOKUP($I16,Champions!$A:$Z,6,FALSE)=Z18,1,0),0),IFERROR(IF(VLOOKUP($J16,Champions!$A:$Z,6,FALSE)=Z18,1,0),0))</f>
        <v>0</v>
      </c>
      <c r="AA19" s="3">
        <f>SUM(IFERROR(IF(VLOOKUP($B16,Champions!$A:$Z,5,FALSE)=AA18,1,0),0),IFERROR(IF(VLOOKUP($C16,Champions!$A:$Z,5,FALSE)=AA18,1,0),0),IFERROR(IF(VLOOKUP($D16,Champions!$A:$Z,5,FALSE)=AA18,1,0),0),IFERROR(IF(VLOOKUP($E16,Champions!$A:$Z,5,FALSE)=AA18,1,0),0),IFERROR(IF(VLOOKUP($F16,Champions!$A:$Z,5,FALSE)=AA18,1,0),0),IFERROR(IF(VLOOKUP($G16,Champions!$A:$Z,5,FALSE)=AA18,1,0),0),IFERROR(IF(VLOOKUP($H16,Champions!$A:$Z,5,FALSE)=AA18,1,0),0),IFERROR(IF(VLOOKUP($I16,Champions!$A:$Z,5,FALSE)=AA18,1,0),0),IFERROR(IF(VLOOKUP($J16,Champions!$A:$Z,5,FALSE)=AA18,1,0),0),IFERROR(IF(VLOOKUP($B16,Champions!$A:$Z,6,FALSE)=AA18,1,0),0),IFERROR(IF(VLOOKUP($C16,Champions!$A:$Z,6,FALSE)=AA18,1,0),0),IFERROR(IF(VLOOKUP($D16,Champions!$A:$Z,6,FALSE)=AA18,1,0),0),IFERROR(IF(VLOOKUP($E16,Champions!$A:$Z,6,FALSE)=AA18,1,0),0),IFERROR(IF(VLOOKUP($F16,Champions!$A:$Z,6,FALSE)=AA18,1,0),0),IFERROR(IF(VLOOKUP($G16,Champions!$A:$Z,6,FALSE)=AA18,1,0),0),IFERROR(IF(VLOOKUP($H16,Champions!$A:$Z,6,FALSE)=AA18,1,0),0),IFERROR(IF(VLOOKUP($I16,Champions!$A:$Z,6,FALSE)=AA18,1,0),0),IFERROR(IF(VLOOKUP($J16,Champions!$A:$Z,6,FALSE)=AA18,1,0),0))</f>
        <v>0</v>
      </c>
      <c r="AB19" s="3">
        <f>SUM(IFERROR(IF(VLOOKUP($B16,Champions!$A:$Z,5,FALSE)=AB18,1,0),0),IFERROR(IF(VLOOKUP($C16,Champions!$A:$Z,5,FALSE)=AB18,1,0),0),IFERROR(IF(VLOOKUP($D16,Champions!$A:$Z,5,FALSE)=AB18,1,0),0),IFERROR(IF(VLOOKUP($E16,Champions!$A:$Z,5,FALSE)=AB18,1,0),0),IFERROR(IF(VLOOKUP($F16,Champions!$A:$Z,5,FALSE)=AB18,1,0),0),IFERROR(IF(VLOOKUP($G16,Champions!$A:$Z,5,FALSE)=AB18,1,0),0),IFERROR(IF(VLOOKUP($H16,Champions!$A:$Z,5,FALSE)=AB18,1,0),0),IFERROR(IF(VLOOKUP($I16,Champions!$A:$Z,5,FALSE)=AB18,1,0),0),IFERROR(IF(VLOOKUP($J16,Champions!$A:$Z,5,FALSE)=AB18,1,0),0),IFERROR(IF(VLOOKUP($B16,Champions!$A:$Z,6,FALSE)=AB18,1,0),0),IFERROR(IF(VLOOKUP($C16,Champions!$A:$Z,6,FALSE)=AB18,1,0),0),IFERROR(IF(VLOOKUP($D16,Champions!$A:$Z,6,FALSE)=AB18,1,0),0),IFERROR(IF(VLOOKUP($E16,Champions!$A:$Z,6,FALSE)=AB18,1,0),0),IFERROR(IF(VLOOKUP($F16,Champions!$A:$Z,6,FALSE)=AB18,1,0),0),IFERROR(IF(VLOOKUP($G16,Champions!$A:$Z,6,FALSE)=AB18,1,0),0),IFERROR(IF(VLOOKUP($H16,Champions!$A:$Z,6,FALSE)=AB18,1,0),0),IFERROR(IF(VLOOKUP($I16,Champions!$A:$Z,6,FALSE)=AB18,1,0),0),IFERROR(IF(VLOOKUP($J16,Champions!$A:$Z,6,FALSE)=AB18,1,0),0))</f>
        <v>0</v>
      </c>
      <c r="AC19" s="12">
        <f>SUM(IFERROR(IF(VLOOKUP($B16,Champions!$A:$Z,5,FALSE)=AC18,1,0),0),IFERROR(IF(VLOOKUP($C16,Champions!$A:$Z,5,FALSE)=AC18,1,0),0),IFERROR(IF(VLOOKUP($D16,Champions!$A:$Z,5,FALSE)=AC18,1,0),0),IFERROR(IF(VLOOKUP($E16,Champions!$A:$Z,5,FALSE)=AC18,1,0),0),IFERROR(IF(VLOOKUP($F16,Champions!$A:$Z,5,FALSE)=AC18,1,0),0),IFERROR(IF(VLOOKUP($G16,Champions!$A:$Z,5,FALSE)=AC18,1,0),0),IFERROR(IF(VLOOKUP($H16,Champions!$A:$Z,5,FALSE)=AC18,1,0),0),IFERROR(IF(VLOOKUP($I16,Champions!$A:$Z,5,FALSE)=AC18,1,0),0),IFERROR(IF(VLOOKUP($J16,Champions!$A:$Z,5,FALSE)=AC18,1,0),0),IFERROR(IF(VLOOKUP($B16,Champions!$A:$Z,6,FALSE)=AC18,1,0),0),IFERROR(IF(VLOOKUP($C16,Champions!$A:$Z,6,FALSE)=AC18,1,0),0),IFERROR(IF(VLOOKUP($D16,Champions!$A:$Z,6,FALSE)=AC18,1,0),0),IFERROR(IF(VLOOKUP($E16,Champions!$A:$Z,6,FALSE)=AC18,1,0),0),IFERROR(IF(VLOOKUP($F16,Champions!$A:$Z,6,FALSE)=AC18,1,0),0),IFERROR(IF(VLOOKUP($G16,Champions!$A:$Z,6,FALSE)=AC18,1,0),0),IFERROR(IF(VLOOKUP($H16,Champions!$A:$Z,6,FALSE)=AC18,1,0),0),IFERROR(IF(VLOOKUP($I16,Champions!$A:$Z,6,FALSE)=AC18,1,0),0),IFERROR(IF(VLOOKUP($J16,Champions!$A:$Z,6,FALSE)=AC18,1,0),0))</f>
        <v>0</v>
      </c>
    </row>
    <row r="20" spans="1:29">
      <c r="A20" s="11" t="s">
        <v>77</v>
      </c>
      <c r="B20" s="3" t="str">
        <f>IFERROR(IF(VLOOKUP(B16,Champions!$A:$Z,24,FALSE)=0,"",VLOOKUP(B16,Champions!$A:$Z,24,FALSE)),"")</f>
        <v>Morellonomicon</v>
      </c>
      <c r="C20" s="3" t="str">
        <f>IFERROR(IF(VLOOKUP(C16,Champions!$A:$Z,24,FALSE)=0,"",VLOOKUP(C16,Champions!$A:$Z,24,FALSE)),"")</f>
        <v>Morellonomicon</v>
      </c>
      <c r="D20" s="3" t="str">
        <f>IFERROR(IF(VLOOKUP(D16,Champions!$A:$Z,24,FALSE)=0,"",VLOOKUP(D16,Champions!$A:$Z,24,FALSE)),"")</f>
        <v>Rabadon's Deathcap</v>
      </c>
      <c r="E20" s="3" t="str">
        <f>IFERROR(IF(VLOOKUP(E16,Champions!$A:$Z,24,FALSE)=0,"",VLOOKUP(E16,Champions!$A:$Z,24,FALSE)),"")</f>
        <v>Rabadon's Deathcap</v>
      </c>
      <c r="F20" s="3" t="str">
        <f>IFERROR(IF(VLOOKUP(F16,Champions!$A:$Z,24,FALSE)=0,"",VLOOKUP(F16,Champions!$A:$Z,24,FALSE)),"")</f>
        <v>Rabadon's Deathcap</v>
      </c>
      <c r="G20" s="3" t="str">
        <f>IFERROR(IF(VLOOKUP(G16,Champions!$A:$Z,24,FALSE)=0,"",VLOOKUP(G16,Champions!$A:$Z,24,FALSE)),"")</f>
        <v>Morellonomicon</v>
      </c>
      <c r="H20" s="3" t="str">
        <f>IFERROR(IF(VLOOKUP(H16,Champions!$A:$Z,24,FALSE)=0,"",VLOOKUP(H16,Champions!$A:$Z,24,FALSE)),"")</f>
        <v>Infinity Edge</v>
      </c>
      <c r="I20" s="3" t="str">
        <f>IFERROR(IF(VLOOKUP(I16,Champions!$A:$Z,24,FALSE)=0,"",VLOOKUP(I16,Champions!$A:$Z,24,FALSE)),"")</f>
        <v/>
      </c>
      <c r="J20" s="3" t="str">
        <f>IFERROR(IF(VLOOKUP(J16,Champions!$A:$Z,24,FALSE)=0,"",VLOOKUP(J16,Champions!$A:$Z,24,FALSE)),"")</f>
        <v/>
      </c>
      <c r="K20" s="14"/>
      <c r="L20" s="1" t="s">
        <v>514</v>
      </c>
      <c r="N20" s="1" t="s">
        <v>512</v>
      </c>
      <c r="O20" s="3">
        <f>VLOOKUP(O18,'Class&amp;Origin'!$A:$L,12,FALSE)-O19</f>
        <v>4</v>
      </c>
      <c r="P20" s="3">
        <f>VLOOKUP(P18,'Class&amp;Origin'!$A:$L,12,FALSE)-P19</f>
        <v>4</v>
      </c>
      <c r="Q20" s="3">
        <f>VLOOKUP(Q18,'Class&amp;Origin'!$A:$L,12,FALSE)-Q19</f>
        <v>4</v>
      </c>
      <c r="R20" s="3">
        <f>VLOOKUP(R18,'Class&amp;Origin'!$A:$L,12,FALSE)-R19</f>
        <v>4</v>
      </c>
      <c r="S20" s="3">
        <f>VLOOKUP(S18,'Class&amp;Origin'!$A:$L,12,FALSE)-S19</f>
        <v>6</v>
      </c>
      <c r="T20" s="3">
        <f>VLOOKUP(T18,'Class&amp;Origin'!$A:$L,12,FALSE)-T19</f>
        <v>3</v>
      </c>
      <c r="U20" s="3">
        <f>VLOOKUP(U18,'Class&amp;Origin'!$A:$L,12,FALSE)-U19</f>
        <v>9</v>
      </c>
      <c r="V20" s="3">
        <f>VLOOKUP(V18,'Class&amp;Origin'!$A:$L,12,FALSE)-V19</f>
        <v>2</v>
      </c>
      <c r="W20" s="3">
        <f>VLOOKUP(W18,'Class&amp;Origin'!$A:$L,12,FALSE)-W19</f>
        <v>6</v>
      </c>
      <c r="X20" s="3">
        <f>VLOOKUP(X18,'Class&amp;Origin'!$A:$L,12,FALSE)-X19</f>
        <v>4</v>
      </c>
      <c r="Y20" s="3">
        <f>VLOOKUP(Y18,'Class&amp;Origin'!$A:$L,12,FALSE)-Y19</f>
        <v>4</v>
      </c>
      <c r="Z20" s="3">
        <f>VLOOKUP(Z18,'Class&amp;Origin'!$A:$L,12,FALSE)-Z19</f>
        <v>4</v>
      </c>
      <c r="AA20" s="3">
        <f>VLOOKUP(AA18,'Class&amp;Origin'!$A:$L,12,FALSE)-AA19</f>
        <v>2</v>
      </c>
      <c r="AB20" s="3">
        <f>VLOOKUP(AB18,'Class&amp;Origin'!$A:$L,12,FALSE)-AB19</f>
        <v>6</v>
      </c>
      <c r="AC20" s="3">
        <f>VLOOKUP(AC18,'Class&amp;Origin'!$A:$L,12,FALSE)-AC19</f>
        <v>2</v>
      </c>
    </row>
    <row r="21" spans="1:28">
      <c r="A21" s="11" t="s">
        <v>78</v>
      </c>
      <c r="B21" s="3" t="str">
        <f>IFERROR(IF(VLOOKUP(B16,Champions!$A:$Z,25,FALSE)=0,"",VLOOKUP(B16,Champions!$A:$Z,25,FALSE)),"")</f>
        <v>Seraph's Embrace</v>
      </c>
      <c r="C21" s="3" t="str">
        <f>IFERROR(IF(VLOOKUP(C16,Champions!$A:$Z,25,FALSE)=0,"",VLOOKUP(C16,Champions!$A:$Z,25,FALSE)),"")</f>
        <v>Spear of Shojin</v>
      </c>
      <c r="D21" s="3" t="str">
        <f>IFERROR(IF(VLOOKUP(D16,Champions!$A:$Z,25,FALSE)=0,"",VLOOKUP(D16,Champions!$A:$Z,25,FALSE)),"")</f>
        <v>Seraph's Embrace</v>
      </c>
      <c r="E21" s="3" t="str">
        <f>IFERROR(IF(VLOOKUP(E16,Champions!$A:$Z,25,FALSE)=0,"",VLOOKUP(E16,Champions!$A:$Z,25,FALSE)),"")</f>
        <v>Seraph's Embrace</v>
      </c>
      <c r="F21" s="3" t="str">
        <f>IFERROR(IF(VLOOKUP(F16,Champions!$A:$Z,25,FALSE)=0,"",VLOOKUP(F16,Champions!$A:$Z,25,FALSE)),"")</f>
        <v>Rabadon's Deathcap</v>
      </c>
      <c r="G21" s="3" t="str">
        <f>IFERROR(IF(VLOOKUP(G16,Champions!$A:$Z,25,FALSE)=0,"",VLOOKUP(G16,Champions!$A:$Z,25,FALSE)),"")</f>
        <v>Spear of Shojin</v>
      </c>
      <c r="H21" s="3" t="str">
        <f>IFERROR(IF(VLOOKUP(H16,Champions!$A:$Z,25,FALSE)=0,"",VLOOKUP(H16,Champions!$A:$Z,25,FALSE)),"")</f>
        <v>Infinity Edge</v>
      </c>
      <c r="I21" s="3" t="str">
        <f>IFERROR(IF(VLOOKUP(I16,Champions!$A:$Z,25,FALSE)=0,"",VLOOKUP(I16,Champions!$A:$Z,25,FALSE)),"")</f>
        <v/>
      </c>
      <c r="J21" s="3" t="str">
        <f>IFERROR(IF(VLOOKUP(J16,Champions!$A:$Z,25,FALSE)=0,"",VLOOKUP(J16,Champions!$A:$Z,25,FALSE)),"")</f>
        <v/>
      </c>
      <c r="K21" s="14"/>
      <c r="L21" s="3" t="str">
        <f t="array" ref="L21">_xlfn.TEXTJOIN(", ",TRUE,IF(SUM(O16:AA16)=0,"NO VALUES",_xlfn.TEXTJOIN(", ",TRUE,IF(O16:AA16=1,O15:AA15,""))),IF(SUM(O19:AC19)=0,"",_xlfn.TEXTJOIN(", ",TRUE,IF(O19:AC19=1,O18:AC18,""))))</f>
        <v>Assassin, Mage</v>
      </c>
      <c r="AB21" s="14"/>
    </row>
    <row r="22" spans="1:29">
      <c r="A22" s="11" t="s">
        <v>79</v>
      </c>
      <c r="B22" s="3" t="str">
        <f>IFERROR(IF(VLOOKUP(B16,Champions!$A:$Z,26,FALSE)=0,"",VLOOKUP(B16,Champions!$A:$Z,26,FALSE)),"")</f>
        <v>Seraph's Embrace</v>
      </c>
      <c r="C22" s="3" t="str">
        <f>IFERROR(IF(VLOOKUP(C16,Champions!$A:$Z,26,FALSE)=0,"",VLOOKUP(C16,Champions!$A:$Z,26,FALSE)),"")</f>
        <v>Spear of Shojin</v>
      </c>
      <c r="D22" s="3" t="str">
        <f>IFERROR(IF(VLOOKUP(D16,Champions!$A:$Z,26,FALSE)=0,"",VLOOKUP(D16,Champions!$A:$Z,26,FALSE)),"")</f>
        <v>Seraph's Embrace</v>
      </c>
      <c r="E22" s="3" t="str">
        <f>IFERROR(IF(VLOOKUP(E16,Champions!$A:$Z,26,FALSE)=0,"",VLOOKUP(E16,Champions!$A:$Z,26,FALSE)),"")</f>
        <v/>
      </c>
      <c r="F22" s="3" t="str">
        <f>IFERROR(IF(VLOOKUP(F16,Champions!$A:$Z,26,FALSE)=0,"",VLOOKUP(F16,Champions!$A:$Z,26,FALSE)),"")</f>
        <v>Spear of Shojin</v>
      </c>
      <c r="G22" s="3" t="str">
        <f>IFERROR(IF(VLOOKUP(G16,Champions!$A:$Z,26,FALSE)=0,"",VLOOKUP(G16,Champions!$A:$Z,26,FALSE)),"")</f>
        <v>Spear of Shojin</v>
      </c>
      <c r="H22" s="3" t="str">
        <f>IFERROR(IF(VLOOKUP(H16,Champions!$A:$Z,26,FALSE)=0,"",VLOOKUP(H16,Champions!$A:$Z,26,FALSE)),"")</f>
        <v>Jeweled Gauntlet</v>
      </c>
      <c r="I22" s="3" t="str">
        <f>IFERROR(IF(VLOOKUP(I16,Champions!$A:$Z,26,FALSE)=0,"",VLOOKUP(I16,Champions!$A:$Z,26,FALSE)),"")</f>
        <v/>
      </c>
      <c r="J22" s="3" t="str">
        <f>IFERROR(IF(VLOOKUP(J16,Champions!$A:$Z,26,FALSE)=0,"",VLOOKUP(J16,Champions!$A:$Z,26,FALSE)),"")</f>
        <v/>
      </c>
      <c r="K22" s="14"/>
      <c r="N22" s="5" t="s">
        <v>515</v>
      </c>
      <c r="O22" s="5" t="s">
        <v>516</v>
      </c>
      <c r="P22" s="5" t="s">
        <v>517</v>
      </c>
      <c r="Q22" s="5" t="s">
        <v>518</v>
      </c>
      <c r="R22" s="5" t="s">
        <v>519</v>
      </c>
      <c r="S22" s="5" t="s">
        <v>520</v>
      </c>
      <c r="T22" s="5" t="s">
        <v>521</v>
      </c>
      <c r="U22" s="5" t="s">
        <v>522</v>
      </c>
      <c r="V22" s="6" t="s">
        <v>523</v>
      </c>
      <c r="X22" s="6" t="s">
        <v>524</v>
      </c>
      <c r="Y22" s="6" t="s">
        <v>525</v>
      </c>
      <c r="Z22" s="6" t="s">
        <v>526</v>
      </c>
      <c r="AA22" s="6" t="s">
        <v>527</v>
      </c>
      <c r="AB22" s="6" t="s">
        <v>528</v>
      </c>
      <c r="AC22" s="22" t="s">
        <v>529</v>
      </c>
    </row>
    <row r="23" spans="1:29">
      <c r="A23" s="13" t="s">
        <v>530</v>
      </c>
      <c r="B23" s="3"/>
      <c r="C23" s="3"/>
      <c r="D23" s="3"/>
      <c r="E23" s="3"/>
      <c r="F23" s="3"/>
      <c r="G23" s="3"/>
      <c r="H23" s="3"/>
      <c r="I23" s="3"/>
      <c r="J23" s="3"/>
      <c r="K23" s="14"/>
      <c r="L23" s="6" t="s">
        <v>531</v>
      </c>
      <c r="M23" s="14"/>
      <c r="N23" s="3">
        <v>0</v>
      </c>
      <c r="O23" s="3">
        <v>0</v>
      </c>
      <c r="P23" s="3">
        <v>0</v>
      </c>
      <c r="Q23" s="3">
        <v>0</v>
      </c>
      <c r="R23" s="3">
        <v>0</v>
      </c>
      <c r="S23" s="3">
        <v>0</v>
      </c>
      <c r="T23" s="3">
        <v>0</v>
      </c>
      <c r="U23" s="3">
        <v>0</v>
      </c>
      <c r="V23" s="3">
        <f>IFERROR(SUM(N23,O23*2,P23*3,Q23*4,R23*5,S23*6,T23*7,U23*8),0)</f>
        <v>0</v>
      </c>
      <c r="X23" s="19">
        <f>SUM(IFERROR(IF(VLOOKUP($B16,Champions!$A:$Z,2,FALSE)=1,1,0),0),IFERROR(IF(VLOOKUP($C16,Champions!$A:$Z,2,FALSE)=1,1,0),0),IFERROR(IF(VLOOKUP($D16,Champions!$A:$Z,2,FALSE)=1,1,0),0),IFERROR(IF(VLOOKUP($E16,Champions!$A:$Z,2,FALSE)=1,1,0),0),IFERROR(IF(VLOOKUP($F16,Champions!$A:$Z,2,FALSE)=1,1,0),0),IFERROR(IF(VLOOKUP($G16,Champions!$A:$Z,2,FALSE)=1,1,0),0),IFERROR(IF(VLOOKUP($H16,Champions!$A:$Z,2,FALSE)=1,1,0),0),IFERROR(IF(VLOOKUP($I16,Champions!$A:$Z,2,FALSE)=1,1,0),0),IFERROR(IF(VLOOKUP($J16,Champions!$A:$Z,2,FALSE)=1,1,0),0))</f>
        <v>2</v>
      </c>
      <c r="Y23" s="19">
        <f>SUM(IFERROR(IF(VLOOKUP($B16,Champions!$A:$Z,2,FALSE)=2,1,0),0),IFERROR(IF(VLOOKUP($C16,Champions!$A:$Z,2,FALSE)=2,1,0),0),IFERROR(IF(VLOOKUP($D16,Champions!$A:$Z,2,FALSE)=2,1,0),0),IFERROR(IF(VLOOKUP($E16,Champions!$A:$Z,2,FALSE)=2,1,0),0),IFERROR(IF(VLOOKUP($F16,Champions!$A:$Z,2,FALSE)=2,1,0),0),IFERROR(IF(VLOOKUP($G16,Champions!$A:$Z,2,FALSE)=2,1,0),0),IFERROR(IF(VLOOKUP($H16,Champions!$A:$Z,2,FALSE)=2,1,0),0),IFERROR(IF(VLOOKUP($I16,Champions!$A:$Z,2,FALSE)=2,1,0),0),IFERROR(IF(VLOOKUP($J16,Champions!$A:$Z,2,FALSE)=2,1,0),0))</f>
        <v>2</v>
      </c>
      <c r="Z23" s="19">
        <f>SUM(IFERROR(IF(VLOOKUP($B16,Champions!$A:$Z,2,FALSE)=3,1,0),0),IFERROR(IF(VLOOKUP($C16,Champions!$A:$Z,2,FALSE)=3,1,0),0),IFERROR(IF(VLOOKUP($D16,Champions!$A:$Z,2,FALSE)=3,1,0),0),IFERROR(IF(VLOOKUP($E16,Champions!$A:$Z,2,FALSE)=3,1,0),0),IFERROR(IF(VLOOKUP($F16,Champions!$A:$Z,2,FALSE)=3,1,0),0),IFERROR(IF(VLOOKUP($G16,Champions!$A:$Z,2,FALSE)=3,1,0),0),IFERROR(IF(VLOOKUP($H16,Champions!$A:$Z,2,FALSE)=3,1,0),0),IFERROR(IF(VLOOKUP($I16,Champions!$A:$Z,2,FALSE)=3,1,0),0),IFERROR(IF(VLOOKUP($J16,Champions!$A:$Z,2,FALSE)=3,1,0),0))</f>
        <v>1</v>
      </c>
      <c r="AA23" s="19">
        <f>SUM(IFERROR(IF(VLOOKUP($B16,Champions!$A:$Z,2,FALSE)=4,1,0),0),IFERROR(IF(VLOOKUP($C16,Champions!$A:$Z,2,FALSE)=4,1,0),0),IFERROR(IF(VLOOKUP($D16,Champions!$A:$Z,2,FALSE)=4,1,0),0),IFERROR(IF(VLOOKUP($E16,Champions!$A:$Z,2,FALSE)=4,1,0),0),IFERROR(IF(VLOOKUP($F16,Champions!$A:$Z,2,FALSE)=4,1,0),0),IFERROR(IF(VLOOKUP($G16,Champions!$A:$Z,2,FALSE)=4,1,0),0),IFERROR(IF(VLOOKUP($H16,Champions!$A:$Z,2,FALSE)=4,1,0),0),IFERROR(IF(VLOOKUP($I16,Champions!$A:$Z,2,FALSE)=4,1,0),0),IFERROR(IF(VLOOKUP($J16,Champions!$A:$Z,2,FALSE)=4,1,0),0))</f>
        <v>2</v>
      </c>
      <c r="AB23" s="19">
        <f>SUM(IFERROR(IF(VLOOKUP($B16,Champions!$A:$Z,2,FALSE)=5,1,0),0),IFERROR(IF(VLOOKUP($C16,Champions!$A:$Z,2,FALSE)=5,1,0),0),IFERROR(IF(VLOOKUP($D16,Champions!$A:$Z,2,FALSE)=5,1,0),0),IFERROR(IF(VLOOKUP($E16,Champions!$A:$Z,2,FALSE)=5,1,0),0),IFERROR(IF(VLOOKUP($F16,Champions!$A:$Z,2,FALSE)=5,1,0),0),IFERROR(IF(VLOOKUP($G16,Champions!$A:$Z,2,FALSE)=5,1,0),0),IFERROR(IF(VLOOKUP($H16,Champions!$A:$Z,2,FALSE)=5,1,0),0),IFERROR(IF(VLOOKUP($I16,Champions!$A:$Z,2,FALSE)=5,1,0),0),IFERROR(IF(VLOOKUP($J16,Champions!$A:$Z,2,FALSE)=5,1,0),0))</f>
        <v>0</v>
      </c>
      <c r="AC23" s="23">
        <f>IFERROR(SUM(X23,Y23*2,Z23*3,AA23*4,AB23*5)/SUM(X23,Y23,Z23,AA23,AB23),0)</f>
        <v>2.42857142857143</v>
      </c>
    </row>
    <row r="24" spans="1:28">
      <c r="A24" s="14"/>
      <c r="B24" s="14"/>
      <c r="C24" s="14"/>
      <c r="D24" s="14"/>
      <c r="E24" s="14"/>
      <c r="F24" s="14"/>
      <c r="G24" s="14"/>
      <c r="H24" s="14"/>
      <c r="I24" s="14"/>
      <c r="J24" s="14"/>
      <c r="K24" s="14"/>
      <c r="L24" s="18">
        <f>SUM(B23:E23)</f>
        <v>0</v>
      </c>
      <c r="O24" s="14"/>
      <c r="P24" s="14"/>
      <c r="Q24" s="14"/>
      <c r="R24" s="14"/>
      <c r="S24" s="14"/>
      <c r="T24" s="14"/>
      <c r="U24" s="14"/>
      <c r="V24" s="14"/>
      <c r="W24" s="14"/>
      <c r="X24" s="14"/>
      <c r="Y24" s="14"/>
      <c r="Z24" s="14"/>
      <c r="AA24" s="14"/>
      <c r="AB24" s="14"/>
    </row>
    <row r="25" spans="2:29">
      <c r="B25" s="1" t="s">
        <v>532</v>
      </c>
      <c r="C25" s="1" t="s">
        <v>533</v>
      </c>
      <c r="D25" s="1" t="s">
        <v>534</v>
      </c>
      <c r="E25" s="1" t="s">
        <v>535</v>
      </c>
      <c r="F25" s="1" t="s">
        <v>536</v>
      </c>
      <c r="G25" s="1" t="s">
        <v>537</v>
      </c>
      <c r="H25" s="1" t="s">
        <v>538</v>
      </c>
      <c r="I25" s="1" t="s">
        <v>539</v>
      </c>
      <c r="J25" s="1" t="s">
        <v>540</v>
      </c>
      <c r="L25" s="6" t="s">
        <v>541</v>
      </c>
      <c r="M25" s="6" t="s">
        <v>542</v>
      </c>
      <c r="O25" s="1" t="s">
        <v>132</v>
      </c>
      <c r="P25" s="1" t="s">
        <v>119</v>
      </c>
      <c r="Q25" s="1" t="s">
        <v>173</v>
      </c>
      <c r="R25" s="1" t="s">
        <v>104</v>
      </c>
      <c r="S25" s="1" t="s">
        <v>125</v>
      </c>
      <c r="T25" s="1" t="s">
        <v>89</v>
      </c>
      <c r="U25" s="1" t="s">
        <v>97</v>
      </c>
      <c r="X25" s="1" t="s">
        <v>98</v>
      </c>
      <c r="Y25" s="1" t="s">
        <v>105</v>
      </c>
      <c r="Z25" s="1" t="s">
        <v>144</v>
      </c>
      <c r="AA25" s="1" t="s">
        <v>120</v>
      </c>
      <c r="AB25" s="1" t="s">
        <v>90</v>
      </c>
      <c r="AC25" s="1" t="s">
        <v>218</v>
      </c>
    </row>
    <row r="26" spans="1:29">
      <c r="A26" s="15"/>
      <c r="B26" s="16">
        <f>IFERROR(SUM(IFERROR(VLOOKUP($B16,Champions!$A:$Z,8,FALSE),0),IFERROR(VLOOKUP($C16,Champions!$A:$Z,8,FALSE),0),IFERROR(VLOOKUP($D16,Champions!$A:$Z,8,FALSE),0),IFERROR(VLOOKUP($E16,Champions!$A:$Z,8,FALSE),0),IFERROR(VLOOKUP($F16,Champions!$A:$Z,8,FALSE),0),IFERROR(VLOOKUP($G16,Champions!$A:$Z,8,FALSE),0),IFERROR(VLOOKUP($H16,Champions!$A:$Z,8,FALSE),0),IFERROR(VLOOKUP($I16,Champions!$A:$Z,8,FALSE),0),IFERROR(VLOOKUP($J16,Champions!$A:$Z,8,FALSE),0))/(9-COUNTBLANK($B16:$J16)),0)</f>
        <v>1080</v>
      </c>
      <c r="C26" s="16">
        <f>IFERROR(SUM(IFERROR(VLOOKUP($B16,Champions!$A:$Z,10,FALSE),0),IFERROR(VLOOKUP($C16,Champions!$A:$Z,10,FALSE),0),IFERROR(VLOOKUP($D16,Champions!$A:$Z,10,FALSE),0),IFERROR(VLOOKUP($E16,Champions!$A:$Z,10,FALSE),0),IFERROR(VLOOKUP($F16,Champions!$A:$Z,10,FALSE),0),IFERROR(VLOOKUP($G16,Champions!$A:$Z,10,FALSE),0),IFERROR(VLOOKUP($H16,Champions!$A:$Z,10,FALSE),0),IFERROR(VLOOKUP($I16,Champions!$A:$Z,10,FALSE),0),IFERROR(VLOOKUP($J16,Champions!$A:$Z,10,FALSE),0))/(9-COUNTBLANK($B16:$J16)),0)</f>
        <v>17.8571428571429</v>
      </c>
      <c r="D26" s="17">
        <f>SUM(IFERROR(IF(VLOOKUP($B16,Champions!$A:$Z,13,FALSE)=1,1,0),0),IFERROR(IF(VLOOKUP($C16,Champions!$A:$Z,13,FALSE)=1,1,0),0),IFERROR(IF(VLOOKUP($D16,Champions!$A:$Z,13,FALSE)=1,1,0),0),IFERROR(IF(VLOOKUP($E16,Champions!$A:$Z,13,FALSE)=1,1,0),0),IFERROR(IF(VLOOKUP($F16,Champions!$A:$Z,13,FALSE)=1,1,0),0),IFERROR(IF(VLOOKUP($G16,Champions!$A:$Z,13,FALSE)=1,1,0),0),IFERROR(IF(VLOOKUP($H16,Champions!$A:$Z,13,FALSE)=1,1,0),0),IFERROR(IF(VLOOKUP($I16,Champions!$A:$Z,13,FALSE)=1,1,0),0),IFERROR(IF(VLOOKUP($J16,Champions!$A:$Z,13,FALSE)=1,1,0),0))</f>
        <v>1</v>
      </c>
      <c r="E26" s="17">
        <f>SUM(IFERROR(IF(VLOOKUP($B16,Champions!$A:$Z,13,FALSE)&gt;1,1,0),0),IFERROR(IF(VLOOKUP($C16,Champions!$A:$Z,13,FALSE)&gt;1,1,0),0),IFERROR(IF(VLOOKUP($D16,Champions!$A:$Z,13,FALSE)&gt;1,1,0),0),IFERROR(IF(VLOOKUP($E16,Champions!$A:$Z,13,FALSE)&gt;1,1,0),0),IFERROR(IF(VLOOKUP($F16,Champions!$A:$Z,13,FALSE)&gt;1,1,0),0),IFERROR(IF(VLOOKUP($G16,Champions!$A:$Z,13,FALSE)&gt;1,1,0),0),IFERROR(IF(VLOOKUP($H16,Champions!$A:$Z,13,FALSE)&gt;1,1,0),0),IFERROR(IF(VLOOKUP($I16,Champions!$A:$Z,13,FALSE)&gt;1,1,0),0),IFERROR(IF(VLOOKUP($J16,Champions!$A:$Z,13,FALSE)&gt;1,1,0),0))</f>
        <v>6</v>
      </c>
      <c r="F26" s="16">
        <f>IFERROR(SUM(IFERROR(VLOOKUP($B16,Champions!$A:$Z,12,FALSE),0),IFERROR(VLOOKUP($C16,Champions!$A:$Z,12,FALSE),0),IFERROR(VLOOKUP($D16,Champions!$A:$Z,12,FALSE),0),IFERROR(VLOOKUP($E16,Champions!$A:$Z,12,FALSE),0),IFERROR(VLOOKUP($F16,Champions!$A:$Z,12,FALSE),0),IFERROR(VLOOKUP($G16,Champions!$A:$Z,12,FALSE),0),IFERROR(VLOOKUP($H16,Champions!$A:$Z,12,FALSE),0),IFERROR(VLOOKUP($I16,Champions!$A:$Z,12,FALSE),0),IFERROR(VLOOKUP($J16,Champions!$A:$Z,12,FALSE),0))/(9-COUNTBLANK($B16:$J16)),0)</f>
        <v>21.4285714285714</v>
      </c>
      <c r="G26" s="16">
        <f>IFERROR(SUM(IFERROR(VLOOKUP($B16,Champions!$A:$Z,15,FALSE),0),IFERROR(VLOOKUP($C16,Champions!$A:$Z,15,FALSE),0),IFERROR(VLOOKUP($D16,Champions!$A:$Z,15,FALSE),0),IFERROR(VLOOKUP($E16,Champions!$A:$Z,15,FALSE),0),IFERROR(VLOOKUP($F16,Champions!$A:$Z,15,FALSE),0),IFERROR(VLOOKUP($G16,Champions!$A:$Z,15,FALSE),0),IFERROR(VLOOKUP($H16,Champions!$A:$Z,15,FALSE),0),IFERROR(VLOOKUP($I16,Champions!$A:$Z,15,FALSE),0),IFERROR(VLOOKUP($J16,Champions!$A:$Z,15,FALSE),0))/(9-COUNTBLANK($B16:$J16)),0)</f>
        <v>84.8571428571429</v>
      </c>
      <c r="H26" s="16">
        <f>IFERROR(SUM(IFERROR(VLOOKUP($B16,Champions!$A:$Z,17,FALSE),0),IFERROR(VLOOKUP($C16,Champions!$A:$Z,17,FALSE),0),IFERROR(VLOOKUP($D16,Champions!$A:$Z,17,FALSE),0),IFERROR(VLOOKUP($E16,Champions!$A:$Z,17,FALSE),0),IFERROR(VLOOKUP($F16,Champions!$A:$Z,17,FALSE),0),IFERROR(VLOOKUP($G16,Champions!$A:$Z,17,FALSE),0),IFERROR(VLOOKUP($H16,Champions!$A:$Z,17,FALSE),0),IFERROR(VLOOKUP($I16,Champions!$A:$Z,17,FALSE),0),IFERROR(VLOOKUP($J16,Champions!$A:$Z,17,FALSE),0))/(9-COUNTBLANK($B16:$J16)),0)</f>
        <v>0.7</v>
      </c>
      <c r="I26" s="16">
        <f>IFERROR(SUM(IFERROR(VLOOKUP($B16,Champions!$A:$Z,18,FALSE),0),IFERROR(VLOOKUP($C16,Champions!$A:$Z,18,FALSE),0),IFERROR(VLOOKUP($D16,Champions!$A:$Z,18,FALSE),0),IFERROR(VLOOKUP($E16,Champions!$A:$Z,18,FALSE),0),IFERROR(VLOOKUP($F16,Champions!$A:$Z,18,FALSE),0),IFERROR(VLOOKUP($G16,Champions!$A:$Z,18,FALSE),0),IFERROR(VLOOKUP($H16,Champions!$A:$Z,18,FALSE),0),IFERROR(VLOOKUP($I16,Champions!$A:$Z,18,FALSE),0),IFERROR(VLOOKUP($J16,Champions!$A:$Z,18,FALSE),0))/(9-COUNTBLANK($B16:$J16)),0)</f>
        <v>31.8571428571429</v>
      </c>
      <c r="J26" s="16">
        <f>IFERROR(SUM(IFERROR(VLOOKUP($B16,Champions!$A:$Z,20,FALSE),0),IFERROR(VLOOKUP($C16,Champions!$A:$Z,20,FALSE),0),IFERROR(VLOOKUP($D16,Champions!$A:$Z,20,FALSE),0),IFERROR(VLOOKUP($E16,Champions!$A:$Z,20,FALSE),0),IFERROR(VLOOKUP($F16,Champions!$A:$Z,20,FALSE),0),IFERROR(VLOOKUP($G16,Champions!$A:$Z,20,FALSE),0),IFERROR(VLOOKUP($H16,Champions!$A:$Z,20,FALSE),0),IFERROR(VLOOKUP($I16,Champions!$A:$Z,20,FALSE),0),IFERROR(VLOOKUP($J16,Champions!$A:$Z,20,FALSE),0))/(9-COUNTBLANK($B16:$J16)),0)</f>
        <v>115.142857142857</v>
      </c>
      <c r="K26" s="15"/>
      <c r="L26" s="18">
        <f>SUM(F23:I23)</f>
        <v>0</v>
      </c>
      <c r="M26" s="7">
        <f>IFERROR(L24/L26,IF(AND(L24&gt;0,L26=0),L24,0))</f>
        <v>0</v>
      </c>
      <c r="O26" s="19">
        <f>SUM(IFERROR(IF(VLOOKUP($B16,Champions!$A:$AB,27,FALSE)=O25,1,0),0),IFERROR(IF(VLOOKUP($C16,Champions!$A:$AB,27,FALSE)=O25,1,0),0),IFERROR(IF(VLOOKUP($D16,Champions!$A:$AB,27,FALSE)=O25,1,0),0),IFERROR(IF(VLOOKUP($E16,Champions!$A:$AB,27,FALSE)=O25,1,0),0),IFERROR(IF(VLOOKUP($F16,Champions!$A:$AB,27,FALSE)=O25,1,0),0),IFERROR(IF(VLOOKUP($G16,Champions!$A:$AB,27,FALSE)=O25,1,0),0),IFERROR(IF(VLOOKUP($H16,Champions!$A:$AB,27,FALSE)=O25,1,0),0),IFERROR(IF(VLOOKUP($I16,Champions!$A:$AB,27,FALSE)=O25,1,0),0),IFERROR(IF(VLOOKUP($J16,Champions!$A:$AB,27,FALSE)=O25,1,0),0))</f>
        <v>0</v>
      </c>
      <c r="P26" s="19">
        <f>SUM(IFERROR(IF(VLOOKUP($B16,Champions!$A:$AB,27,FALSE)=P25,1,0),0),IFERROR(IF(VLOOKUP($C16,Champions!$A:$AB,27,FALSE)=P25,1,0),0),IFERROR(IF(VLOOKUP($D16,Champions!$A:$AB,27,FALSE)=P25,1,0),0),IFERROR(IF(VLOOKUP($E16,Champions!$A:$AB,27,FALSE)=P25,1,0),0),IFERROR(IF(VLOOKUP($F16,Champions!$A:$AB,27,FALSE)=P25,1,0),0),IFERROR(IF(VLOOKUP($G16,Champions!$A:$AB,27,FALSE)=P25,1,0),0),IFERROR(IF(VLOOKUP($H16,Champions!$A:$AB,27,FALSE)=P25,1,0),0),IFERROR(IF(VLOOKUP($I16,Champions!$A:$AB,27,FALSE)=P25,1,0),0),IFERROR(IF(VLOOKUP($J16,Champions!$A:$AB,27,FALSE)=P25,1,0),0))</f>
        <v>2</v>
      </c>
      <c r="Q26" s="19">
        <f>SUM(IFERROR(IF(VLOOKUP($B16,Champions!$A:$AB,27,FALSE)=Q25,1,0),0),IFERROR(IF(VLOOKUP($C16,Champions!$A:$AB,27,FALSE)=Q25,1,0),0),IFERROR(IF(VLOOKUP($D16,Champions!$A:$AB,27,FALSE)=Q25,1,0),0),IFERROR(IF(VLOOKUP($E16,Champions!$A:$AB,27,FALSE)=Q25,1,0),0),IFERROR(IF(VLOOKUP($F16,Champions!$A:$AB,27,FALSE)=Q25,1,0),0),IFERROR(IF(VLOOKUP($G16,Champions!$A:$AB,27,FALSE)=Q25,1,0),0),IFERROR(IF(VLOOKUP($H16,Champions!$A:$AB,27,FALSE)=Q25,1,0),0),IFERROR(IF(VLOOKUP($I16,Champions!$A:$AB,27,FALSE)=Q25,1,0),0),IFERROR(IF(VLOOKUP($J16,Champions!$A:$AB,27,FALSE)=Q25,1,0),0))</f>
        <v>0</v>
      </c>
      <c r="R26" s="19">
        <f>SUM(IFERROR(IF(VLOOKUP($B16,Champions!$A:$AB,27,FALSE)=R25,1,0),0),IFERROR(IF(VLOOKUP($C16,Champions!$A:$AB,27,FALSE)=R25,1,0),0),IFERROR(IF(VLOOKUP($D16,Champions!$A:$AB,27,FALSE)=R25,1,0),0),IFERROR(IF(VLOOKUP($E16,Champions!$A:$AB,27,FALSE)=R25,1,0),0),IFERROR(IF(VLOOKUP($F16,Champions!$A:$AB,27,FALSE)=R25,1,0),0),IFERROR(IF(VLOOKUP($G16,Champions!$A:$AB,27,FALSE)=R25,1,0),0),IFERROR(IF(VLOOKUP($H16,Champions!$A:$AB,27,FALSE)=R25,1,0),0),IFERROR(IF(VLOOKUP($I16,Champions!$A:$AB,27,FALSE)=R25,1,0),0),IFERROR(IF(VLOOKUP($J16,Champions!$A:$AB,27,FALSE)=R25,1,0),0))</f>
        <v>3</v>
      </c>
      <c r="S26" s="19">
        <f>SUM(IFERROR(IF(VLOOKUP($B16,Champions!$A:$AB,27,FALSE)=S25,1,0),0),IFERROR(IF(VLOOKUP($C16,Champions!$A:$AB,27,FALSE)=S25,1,0),0),IFERROR(IF(VLOOKUP($D16,Champions!$A:$AB,27,FALSE)=S25,1,0),0),IFERROR(IF(VLOOKUP($E16,Champions!$A:$AB,27,FALSE)=S25,1,0),0),IFERROR(IF(VLOOKUP($F16,Champions!$A:$AB,27,FALSE)=S25,1,0),0),IFERROR(IF(VLOOKUP($G16,Champions!$A:$AB,27,FALSE)=S25,1,0),0),IFERROR(IF(VLOOKUP($H16,Champions!$A:$AB,27,FALSE)=S25,1,0),0),IFERROR(IF(VLOOKUP($I16,Champions!$A:$AB,27,FALSE)=S25,1,0),0),IFERROR(IF(VLOOKUP($J16,Champions!$A:$AB,27,FALSE)=S25,1,0),0))</f>
        <v>2</v>
      </c>
      <c r="T26" s="19">
        <f>SUM(IFERROR(IF(VLOOKUP($B16,Champions!$A:$AB,27,FALSE)=T25,1,0),0),IFERROR(IF(VLOOKUP($C16,Champions!$A:$AB,27,FALSE)=T25,1,0),0),IFERROR(IF(VLOOKUP($D16,Champions!$A:$AB,27,FALSE)=T25,1,0),0),IFERROR(IF(VLOOKUP($E16,Champions!$A:$AB,27,FALSE)=T25,1,0),0),IFERROR(IF(VLOOKUP($F16,Champions!$A:$AB,27,FALSE)=T25,1,0),0),IFERROR(IF(VLOOKUP($G16,Champions!$A:$AB,27,FALSE)=T25,1,0),0),IFERROR(IF(VLOOKUP($H16,Champions!$A:$AB,27,FALSE)=T25,1,0),0),IFERROR(IF(VLOOKUP($I16,Champions!$A:$AB,27,FALSE)=T25,1,0),0),IFERROR(IF(VLOOKUP($J16,Champions!$A:$AB,27,FALSE)=T25,1,0),0))</f>
        <v>0</v>
      </c>
      <c r="U26" s="19">
        <f>SUM(IFERROR(IF(VLOOKUP($B16,Champions!$A:$AB,27,FALSE)=U25,1,0),0),IFERROR(IF(VLOOKUP($C16,Champions!$A:$AB,27,FALSE)=U25,1,0),0),IFERROR(IF(VLOOKUP($D16,Champions!$A:$AB,27,FALSE)=U25,1,0),0),IFERROR(IF(VLOOKUP($E16,Champions!$A:$AB,27,FALSE)=U25,1,0),0),IFERROR(IF(VLOOKUP($F16,Champions!$A:$AB,27,FALSE)=U25,1,0),0),IFERROR(IF(VLOOKUP($G16,Champions!$A:$AB,27,FALSE)=U25,1,0),0),IFERROR(IF(VLOOKUP($H16,Champions!$A:$AB,27,FALSE)=U25,1,0),0),IFERROR(IF(VLOOKUP($I16,Champions!$A:$AB,27,FALSE)=U25,1,0),0),IFERROR(IF(VLOOKUP($J16,Champions!$A:$AB,27,FALSE)=U25,1,0),0))</f>
        <v>0</v>
      </c>
      <c r="X26" s="19">
        <f>SUM(IFERROR(IF(VLOOKUP($B16,Champions!$A:$AB,28,FALSE)=X25,1,0),0),IFERROR(IF(VLOOKUP($C16,Champions!$A:$AB,28,FALSE)=X25,1,0),0),IFERROR(IF(VLOOKUP($D16,Champions!$A:$AB,28,FALSE)=X25,1,0),0),IFERROR(IF(VLOOKUP($E16,Champions!$A:$AB,28,FALSE)=X25,1,0),0),IFERROR(IF(VLOOKUP($F16,Champions!$A:$AB,28,FALSE)=X25,1,0),0),IFERROR(IF(VLOOKUP($G16,Champions!$A:$AB,28,FALSE)=X25,1,0),0),IFERROR(IF(VLOOKUP($H16,Champions!$A:$AB,28,FALSE)=X25,1,0),0),IFERROR(IF(VLOOKUP($I16,Champions!$A:$AB,28,FALSE)=X25,1,0),0),IFERROR(IF(VLOOKUP($J16,Champions!$A:$AB,28,FALSE)=X25,1,0),0))</f>
        <v>0</v>
      </c>
      <c r="Y26" s="19">
        <f>SUM(IFERROR(IF(VLOOKUP($B16,Champions!$A:$AB,28,FALSE)=Y25,1,0),0),IFERROR(IF(VLOOKUP($C16,Champions!$A:$AB,28,FALSE)=Y25,1,0),0),IFERROR(IF(VLOOKUP($D16,Champions!$A:$AB,28,FALSE)=Y25,1,0),0),IFERROR(IF(VLOOKUP($E16,Champions!$A:$AB,28,FALSE)=Y25,1,0),0),IFERROR(IF(VLOOKUP($F16,Champions!$A:$AB,28,FALSE)=Y25,1,0),0),IFERROR(IF(VLOOKUP($G16,Champions!$A:$AB,28,FALSE)=Y25,1,0),0),IFERROR(IF(VLOOKUP($H16,Champions!$A:$AB,28,FALSE)=Y25,1,0),0),IFERROR(IF(VLOOKUP($I16,Champions!$A:$AB,28,FALSE)=Y25,1,0),0),IFERROR(IF(VLOOKUP($J16,Champions!$A:$AB,28,FALSE)=Y25,1,0),0))</f>
        <v>3</v>
      </c>
      <c r="Z26" s="19">
        <f>SUM(IFERROR(IF(VLOOKUP($B16,Champions!$A:$AB,28,FALSE)=Z25,1,0),0),IFERROR(IF(VLOOKUP($C16,Champions!$A:$AB,28,FALSE)=Z25,1,0),0),IFERROR(IF(VLOOKUP($D16,Champions!$A:$AB,28,FALSE)=Z25,1,0),0),IFERROR(IF(VLOOKUP($E16,Champions!$A:$AB,28,FALSE)=Z25,1,0),0),IFERROR(IF(VLOOKUP($F16,Champions!$A:$AB,28,FALSE)=Z25,1,0),0),IFERROR(IF(VLOOKUP($G16,Champions!$A:$AB,28,FALSE)=Z25,1,0),0),IFERROR(IF(VLOOKUP($H16,Champions!$A:$AB,28,FALSE)=Z25,1,0),0),IFERROR(IF(VLOOKUP($I16,Champions!$A:$AB,28,FALSE)=Z25,1,0),0),IFERROR(IF(VLOOKUP($J16,Champions!$A:$AB,28,FALSE)=Z25,1,0),0))</f>
        <v>1</v>
      </c>
      <c r="AA26" s="19">
        <f>SUM(IFERROR(IF(VLOOKUP($B16,Champions!$A:$AB,28,FALSE)=AA25,1,0),0),IFERROR(IF(VLOOKUP($C16,Champions!$A:$AB,28,FALSE)=AA25,1,0),0),IFERROR(IF(VLOOKUP($D16,Champions!$A:$AB,28,FALSE)=AA25,1,0),0),IFERROR(IF(VLOOKUP($E16,Champions!$A:$AB,28,FALSE)=AA25,1,0),0),IFERROR(IF(VLOOKUP($F16,Champions!$A:$AB,28,FALSE)=AA25,1,0),0),IFERROR(IF(VLOOKUP($G16,Champions!$A:$AB,28,FALSE)=AA25,1,0),0),IFERROR(IF(VLOOKUP($H16,Champions!$A:$AB,28,FALSE)=AA25,1,0),0),IFERROR(IF(VLOOKUP($I16,Champions!$A:$AB,28,FALSE)=AA25,1,0),0),IFERROR(IF(VLOOKUP($J16,Champions!$A:$AB,28,FALSE)=AA25,1,0),0))</f>
        <v>1</v>
      </c>
      <c r="AB26" s="19">
        <f>SUM(IFERROR(IF(VLOOKUP($B16,Champions!$A:$AB,28,FALSE)=AB25,1,0),0),IFERROR(IF(VLOOKUP($C16,Champions!$A:$AB,28,FALSE)=AB25,1,0),0),IFERROR(IF(VLOOKUP($D16,Champions!$A:$AB,28,FALSE)=AB25,1,0),0),IFERROR(IF(VLOOKUP($E16,Champions!$A:$AB,28,FALSE)=AB25,1,0),0),IFERROR(IF(VLOOKUP($F16,Champions!$A:$AB,28,FALSE)=AB25,1,0),0),IFERROR(IF(VLOOKUP($G16,Champions!$A:$AB,28,FALSE)=AB25,1,0),0),IFERROR(IF(VLOOKUP($H16,Champions!$A:$AB,28,FALSE)=AB25,1,0),0),IFERROR(IF(VLOOKUP($I16,Champions!$A:$AB,28,FALSE)=AB25,1,0),0),IFERROR(IF(VLOOKUP($J16,Champions!$A:$AB,28,FALSE)=AB25,1,0),0))</f>
        <v>2</v>
      </c>
      <c r="AC26" s="19">
        <f>SUM(IFERROR(IF(VLOOKUP($B16,Champions!$A:$AB,28,FALSE)=AC25,1,0),0),IFERROR(IF(VLOOKUP($C16,Champions!$A:$AB,28,FALSE)=AC25,1,0),0),IFERROR(IF(VLOOKUP($D16,Champions!$A:$AB,28,FALSE)=AC25,1,0),0),IFERROR(IF(VLOOKUP($E16,Champions!$A:$AB,28,FALSE)=AC25,1,0),0),IFERROR(IF(VLOOKUP($F16,Champions!$A:$AB,28,FALSE)=AC25,1,0),0),IFERROR(IF(VLOOKUP($G16,Champions!$A:$AB,28,FALSE)=AC25,1,0),0),IFERROR(IF(VLOOKUP($H16,Champions!$A:$AB,28,FALSE)=AC25,1,0),0),IFERROR(IF(VLOOKUP($I16,Champions!$A:$AB,28,FALSE)=AC25,1,0),0),IFERROR(IF(VLOOKUP($J16,Champions!$A:$AB,28,FALSE)=AC25,1,0),0))</f>
        <v>0</v>
      </c>
    </row>
  </sheetData>
  <conditionalFormatting sqref="B3:K3">
    <cfRule type="duplicateValues" dxfId="0" priority="1106"/>
  </conditionalFormatting>
  <conditionalFormatting sqref="O3">
    <cfRule type="cellIs" dxfId="1" priority="1105" operator="greaterThanOrEqual">
      <formula>'Class&amp;Origin'!$D$2</formula>
    </cfRule>
  </conditionalFormatting>
  <conditionalFormatting sqref="P3">
    <cfRule type="cellIs" dxfId="1" priority="1094" operator="greaterThanOrEqual">
      <formula>'Class&amp;Origin'!$F$3</formula>
    </cfRule>
    <cfRule type="cellIs" dxfId="2" priority="1095" operator="greaterThanOrEqual">
      <formula>'Class&amp;Origin'!$D$3</formula>
    </cfRule>
  </conditionalFormatting>
  <conditionalFormatting sqref="Q3">
    <cfRule type="cellIs" dxfId="1" priority="1093" operator="greaterThanOrEqual">
      <formula>'Class&amp;Origin'!$D$4</formula>
    </cfRule>
  </conditionalFormatting>
  <conditionalFormatting sqref="R3">
    <cfRule type="cellIs" dxfId="1" priority="1091" operator="greaterThanOrEqual">
      <formula>'Class&amp;Origin'!$F$5</formula>
    </cfRule>
    <cfRule type="cellIs" dxfId="2" priority="1092" operator="greaterThanOrEqual">
      <formula>'Class&amp;Origin'!$D$5</formula>
    </cfRule>
  </conditionalFormatting>
  <conditionalFormatting sqref="S3">
    <cfRule type="cellIs" dxfId="1" priority="1088" operator="greaterThanOrEqual">
      <formula>'Class&amp;Origin'!$H$6</formula>
    </cfRule>
    <cfRule type="cellIs" dxfId="3" priority="1089" operator="greaterThanOrEqual">
      <formula>'Class&amp;Origin'!$F$6</formula>
    </cfRule>
    <cfRule type="cellIs" dxfId="2" priority="1090" operator="greaterThanOrEqual">
      <formula>'Class&amp;Origin'!$D$6</formula>
    </cfRule>
  </conditionalFormatting>
  <conditionalFormatting sqref="T3">
    <cfRule type="cellIs" dxfId="1" priority="1087" operator="greaterThanOrEqual">
      <formula>'Class&amp;Origin'!$D$7</formula>
    </cfRule>
  </conditionalFormatting>
  <conditionalFormatting sqref="U3">
    <cfRule type="cellIs" dxfId="1" priority="1085" operator="greaterThanOrEqual">
      <formula>'Class&amp;Origin'!$F$8</formula>
    </cfRule>
    <cfRule type="cellIs" dxfId="2" priority="1086" operator="greaterThanOrEqual">
      <formula>'Class&amp;Origin'!$D$8</formula>
    </cfRule>
  </conditionalFormatting>
  <conditionalFormatting sqref="V3">
    <cfRule type="cellIs" dxfId="1" priority="1083" operator="greaterThanOrEqual">
      <formula>'Class&amp;Origin'!$F$9</formula>
    </cfRule>
    <cfRule type="cellIs" dxfId="2" priority="1084" operator="greaterThanOrEqual">
      <formula>'Class&amp;Origin'!$D$9</formula>
    </cfRule>
  </conditionalFormatting>
  <conditionalFormatting sqref="W3">
    <cfRule type="cellIs" dxfId="1" priority="1082" operator="greaterThanOrEqual">
      <formula>'Class&amp;Origin'!$D$10</formula>
    </cfRule>
  </conditionalFormatting>
  <conditionalFormatting sqref="X3">
    <cfRule type="cellIs" dxfId="1" priority="1079" operator="greaterThanOrEqual">
      <formula>'Class&amp;Origin'!$H$11</formula>
    </cfRule>
    <cfRule type="cellIs" dxfId="3" priority="1080" operator="greaterThanOrEqual">
      <formula>'Class&amp;Origin'!$F$11</formula>
    </cfRule>
    <cfRule type="cellIs" dxfId="2" priority="1081" operator="greaterThanOrEqual">
      <formula>'Class&amp;Origin'!$D$11</formula>
    </cfRule>
  </conditionalFormatting>
  <conditionalFormatting sqref="Y3">
    <cfRule type="cellIs" dxfId="1" priority="1077" operator="greaterThanOrEqual">
      <formula>'Class&amp;Origin'!$F$12</formula>
    </cfRule>
    <cfRule type="cellIs" dxfId="2" priority="1078" operator="greaterThanOrEqual">
      <formula>'Class&amp;Origin'!$D$12</formula>
    </cfRule>
  </conditionalFormatting>
  <conditionalFormatting sqref="Z3">
    <cfRule type="cellIs" dxfId="1" priority="1074" operator="greaterThanOrEqual">
      <formula>'Class&amp;Origin'!$H$13</formula>
    </cfRule>
    <cfRule type="cellIs" dxfId="3" priority="1075" operator="greaterThanOrEqual">
      <formula>'Class&amp;Origin'!$F$13</formula>
    </cfRule>
    <cfRule type="cellIs" dxfId="2" priority="1076" operator="greaterThanOrEqual">
      <formula>'Class&amp;Origin'!$D$13</formula>
    </cfRule>
  </conditionalFormatting>
  <conditionalFormatting sqref="AA3">
    <cfRule type="cellIs" dxfId="1" priority="1073" operator="greaterThanOrEqual">
      <formula>'Class&amp;Origin'!$D$14</formula>
    </cfRule>
  </conditionalFormatting>
  <conditionalFormatting sqref="L4">
    <cfRule type="duplicateValues" dxfId="0" priority="596"/>
  </conditionalFormatting>
  <conditionalFormatting sqref="L5">
    <cfRule type="duplicateValues" dxfId="0" priority="595"/>
  </conditionalFormatting>
  <conditionalFormatting sqref="L6">
    <cfRule type="duplicateValues" dxfId="0" priority="1104"/>
  </conditionalFormatting>
  <conditionalFormatting sqref="O6">
    <cfRule type="cellIs" dxfId="1" priority="1096" operator="greaterThanOrEqual">
      <formula>'Class&amp;Origin'!$H$17</formula>
    </cfRule>
    <cfRule type="cellIs" dxfId="3" priority="1097" operator="greaterThanOrEqual">
      <formula>'Class&amp;Origin'!$F$17</formula>
    </cfRule>
    <cfRule type="cellIs" dxfId="2" priority="1098" operator="greaterThanOrEqual">
      <formula>'Class&amp;Origin'!$D$17</formula>
    </cfRule>
  </conditionalFormatting>
  <conditionalFormatting sqref="P6">
    <cfRule type="cellIs" dxfId="1" priority="1071" operator="greaterThanOrEqual">
      <formula>'Class&amp;Origin'!$F$18</formula>
    </cfRule>
    <cfRule type="cellIs" dxfId="2" priority="1072" operator="greaterThanOrEqual">
      <formula>'Class&amp;Origin'!$D$18</formula>
    </cfRule>
  </conditionalFormatting>
  <conditionalFormatting sqref="Q6">
    <cfRule type="cellIs" dxfId="1" priority="1069" operator="greaterThanOrEqual">
      <formula>'Class&amp;Origin'!$F$19</formula>
    </cfRule>
    <cfRule type="cellIs" dxfId="2" priority="1070" operator="greaterThanOrEqual">
      <formula>'Class&amp;Origin'!$D$19</formula>
    </cfRule>
  </conditionalFormatting>
  <conditionalFormatting sqref="R6">
    <cfRule type="cellIs" dxfId="1" priority="1066" operator="greaterThanOrEqual">
      <formula>'Class&amp;Origin'!$H$20</formula>
    </cfRule>
    <cfRule type="cellIs" dxfId="3" priority="1067" operator="greaterThanOrEqual">
      <formula>'Class&amp;Origin'!$F$20</formula>
    </cfRule>
    <cfRule type="cellIs" dxfId="2" priority="1068" operator="greaterThanOrEqual">
      <formula>'Class&amp;Origin'!$D$20</formula>
    </cfRule>
  </conditionalFormatting>
  <conditionalFormatting sqref="S6">
    <cfRule type="cellIs" dxfId="1" priority="1063" operator="greaterThanOrEqual">
      <formula>'Class&amp;Origin'!$H$21</formula>
    </cfRule>
    <cfRule type="cellIs" dxfId="3" priority="1064" operator="greaterThanOrEqual">
      <formula>'Class&amp;Origin'!$F$21</formula>
    </cfRule>
    <cfRule type="cellIs" dxfId="2" priority="1065" operator="greaterThanOrEqual">
      <formula>'Class&amp;Origin'!$D$21</formula>
    </cfRule>
  </conditionalFormatting>
  <conditionalFormatting sqref="T6">
    <cfRule type="cellIs" dxfId="1" priority="1060" operator="greaterThanOrEqual">
      <formula>'Class&amp;Origin'!$H$22</formula>
    </cfRule>
    <cfRule type="cellIs" dxfId="3" priority="1061" operator="greaterThanOrEqual">
      <formula>'Class&amp;Origin'!$F$22</formula>
    </cfRule>
    <cfRule type="cellIs" dxfId="2" priority="1062" operator="greaterThanOrEqual">
      <formula>'Class&amp;Origin'!$D$22</formula>
    </cfRule>
  </conditionalFormatting>
  <conditionalFormatting sqref="U6">
    <cfRule type="cellIs" dxfId="1" priority="1057" operator="greaterThanOrEqual">
      <formula>'Class&amp;Origin'!$H$23</formula>
    </cfRule>
    <cfRule type="cellIs" dxfId="3" priority="1058" operator="greaterThanOrEqual">
      <formula>'Class&amp;Origin'!$F$23</formula>
    </cfRule>
    <cfRule type="cellIs" dxfId="2" priority="1059" operator="greaterThanOrEqual">
      <formula>'Class&amp;Origin'!$D$23</formula>
    </cfRule>
  </conditionalFormatting>
  <conditionalFormatting sqref="V6">
    <cfRule type="cellIs" dxfId="1" priority="1056" operator="greaterThanOrEqual">
      <formula>'Class&amp;Origin'!$D$24</formula>
    </cfRule>
  </conditionalFormatting>
  <conditionalFormatting sqref="W6">
    <cfRule type="cellIs" dxfId="1" priority="1053" operator="greaterThanOrEqual">
      <formula>'Class&amp;Origin'!$H$25</formula>
    </cfRule>
    <cfRule type="cellIs" dxfId="3" priority="1054" operator="greaterThanOrEqual">
      <formula>'Class&amp;Origin'!$F$25</formula>
    </cfRule>
    <cfRule type="cellIs" dxfId="2" priority="1055" operator="greaterThanOrEqual">
      <formula>'Class&amp;Origin'!$D$25</formula>
    </cfRule>
  </conditionalFormatting>
  <conditionalFormatting sqref="X6">
    <cfRule type="cellIs" dxfId="1" priority="1052" operator="greaterThanOrEqual">
      <formula>'Class&amp;Origin'!$D$26</formula>
    </cfRule>
  </conditionalFormatting>
  <conditionalFormatting sqref="Y6">
    <cfRule type="cellIs" dxfId="1" priority="1050" operator="greaterThanOrEqual">
      <formula>'Class&amp;Origin'!$F$27</formula>
    </cfRule>
    <cfRule type="cellIs" dxfId="2" priority="1051" operator="greaterThanOrEqual">
      <formula>'Class&amp;Origin'!$D$27</formula>
    </cfRule>
  </conditionalFormatting>
  <conditionalFormatting sqref="Z6">
    <cfRule type="cellIs" dxfId="1" priority="1047" operator="greaterThanOrEqual">
      <formula>'Class&amp;Origin'!$H$28</formula>
    </cfRule>
    <cfRule type="cellIs" dxfId="3" priority="1048" operator="greaterThanOrEqual">
      <formula>'Class&amp;Origin'!$F$28</formula>
    </cfRule>
    <cfRule type="cellIs" dxfId="2" priority="1049" operator="greaterThanOrEqual">
      <formula>'Class&amp;Origin'!$D$28</formula>
    </cfRule>
  </conditionalFormatting>
  <conditionalFormatting sqref="AA6">
    <cfRule type="cellIs" dxfId="1" priority="1046" operator="greaterThanOrEqual">
      <formula>'Class&amp;Origin'!$D$29</formula>
    </cfRule>
  </conditionalFormatting>
  <conditionalFormatting sqref="AB6:AC6">
    <cfRule type="cellIs" dxfId="2" priority="1045" operator="greaterThanOrEqual">
      <formula>'Class&amp;Origin'!$D$30</formula>
    </cfRule>
  </conditionalFormatting>
  <conditionalFormatting sqref="AB6">
    <cfRule type="cellIs" dxfId="4" priority="58" operator="greaterThanOrEqual">
      <formula>'Class&amp;Origin'!$F$30</formula>
    </cfRule>
  </conditionalFormatting>
  <conditionalFormatting sqref="L7">
    <cfRule type="duplicateValues" dxfId="0" priority="1100"/>
  </conditionalFormatting>
  <conditionalFormatting sqref="B10:J10">
    <cfRule type="duplicateValues" dxfId="0" priority="598"/>
  </conditionalFormatting>
  <conditionalFormatting sqref="B16:K16">
    <cfRule type="duplicateValues" dxfId="0" priority="120"/>
  </conditionalFormatting>
  <conditionalFormatting sqref="O16">
    <cfRule type="cellIs" dxfId="1" priority="56" operator="greaterThanOrEqual">
      <formula>'Class&amp;Origin'!$D$2</formula>
    </cfRule>
  </conditionalFormatting>
  <conditionalFormatting sqref="P16">
    <cfRule type="cellIs" dxfId="2" priority="52" operator="greaterThanOrEqual">
      <formula>'Class&amp;Origin'!$D$3</formula>
    </cfRule>
    <cfRule type="cellIs" dxfId="1" priority="51" operator="greaterThanOrEqual">
      <formula>'Class&amp;Origin'!$F$3</formula>
    </cfRule>
  </conditionalFormatting>
  <conditionalFormatting sqref="Q16">
    <cfRule type="cellIs" dxfId="1" priority="50" operator="greaterThanOrEqual">
      <formula>'Class&amp;Origin'!$D$4</formula>
    </cfRule>
  </conditionalFormatting>
  <conditionalFormatting sqref="R16">
    <cfRule type="cellIs" dxfId="2" priority="49" operator="greaterThanOrEqual">
      <formula>'Class&amp;Origin'!$D$5</formula>
    </cfRule>
    <cfRule type="cellIs" dxfId="1" priority="48" operator="greaterThanOrEqual">
      <formula>'Class&amp;Origin'!$F$5</formula>
    </cfRule>
  </conditionalFormatting>
  <conditionalFormatting sqref="S16">
    <cfRule type="cellIs" dxfId="2" priority="47" operator="greaterThanOrEqual">
      <formula>'Class&amp;Origin'!$D$6</formula>
    </cfRule>
    <cfRule type="cellIs" dxfId="3" priority="46" operator="greaterThanOrEqual">
      <formula>'Class&amp;Origin'!$F$6</formula>
    </cfRule>
    <cfRule type="cellIs" dxfId="1" priority="45" operator="greaterThanOrEqual">
      <formula>'Class&amp;Origin'!$H$6</formula>
    </cfRule>
  </conditionalFormatting>
  <conditionalFormatting sqref="T16">
    <cfRule type="cellIs" dxfId="1" priority="44" operator="greaterThanOrEqual">
      <formula>'Class&amp;Origin'!$D$7</formula>
    </cfRule>
  </conditionalFormatting>
  <conditionalFormatting sqref="U16">
    <cfRule type="cellIs" dxfId="2" priority="43" operator="greaterThanOrEqual">
      <formula>'Class&amp;Origin'!$D$8</formula>
    </cfRule>
    <cfRule type="cellIs" dxfId="1" priority="42" operator="greaterThanOrEqual">
      <formula>'Class&amp;Origin'!$F$8</formula>
    </cfRule>
  </conditionalFormatting>
  <conditionalFormatting sqref="V16">
    <cfRule type="cellIs" dxfId="2" priority="41" operator="greaterThanOrEqual">
      <formula>'Class&amp;Origin'!$D$9</formula>
    </cfRule>
    <cfRule type="cellIs" dxfId="1" priority="40" operator="greaterThanOrEqual">
      <formula>'Class&amp;Origin'!$F$9</formula>
    </cfRule>
  </conditionalFormatting>
  <conditionalFormatting sqref="W16">
    <cfRule type="cellIs" dxfId="1" priority="39" operator="greaterThanOrEqual">
      <formula>'Class&amp;Origin'!$D$10</formula>
    </cfRule>
  </conditionalFormatting>
  <conditionalFormatting sqref="X16">
    <cfRule type="cellIs" dxfId="2" priority="38" operator="greaterThanOrEqual">
      <formula>'Class&amp;Origin'!$D$11</formula>
    </cfRule>
    <cfRule type="cellIs" dxfId="3" priority="37" operator="greaterThanOrEqual">
      <formula>'Class&amp;Origin'!$F$11</formula>
    </cfRule>
    <cfRule type="cellIs" dxfId="1" priority="36" operator="greaterThanOrEqual">
      <formula>'Class&amp;Origin'!$H$11</formula>
    </cfRule>
  </conditionalFormatting>
  <conditionalFormatting sqref="Y16">
    <cfRule type="cellIs" dxfId="2" priority="35" operator="greaterThanOrEqual">
      <formula>'Class&amp;Origin'!$D$12</formula>
    </cfRule>
    <cfRule type="cellIs" dxfId="1" priority="34" operator="greaterThanOrEqual">
      <formula>'Class&amp;Origin'!$F$12</formula>
    </cfRule>
  </conditionalFormatting>
  <conditionalFormatting sqref="Z16">
    <cfRule type="cellIs" dxfId="2" priority="33" operator="greaterThanOrEqual">
      <formula>'Class&amp;Origin'!$D$13</formula>
    </cfRule>
    <cfRule type="cellIs" dxfId="3" priority="32" operator="greaterThanOrEqual">
      <formula>'Class&amp;Origin'!$F$13</formula>
    </cfRule>
    <cfRule type="cellIs" dxfId="1" priority="31" operator="greaterThanOrEqual">
      <formula>'Class&amp;Origin'!$H$13</formula>
    </cfRule>
  </conditionalFormatting>
  <conditionalFormatting sqref="AA16">
    <cfRule type="cellIs" dxfId="1" priority="30" operator="greaterThanOrEqual">
      <formula>'Class&amp;Origin'!$D$14</formula>
    </cfRule>
  </conditionalFormatting>
  <conditionalFormatting sqref="L17">
    <cfRule type="duplicateValues" dxfId="0" priority="60"/>
  </conditionalFormatting>
  <conditionalFormatting sqref="L18">
    <cfRule type="duplicateValues" dxfId="0" priority="59"/>
  </conditionalFormatting>
  <conditionalFormatting sqref="L19">
    <cfRule type="duplicateValues" dxfId="0" priority="118"/>
  </conditionalFormatting>
  <conditionalFormatting sqref="O19">
    <cfRule type="cellIs" dxfId="2" priority="55" operator="greaterThanOrEqual">
      <formula>'Class&amp;Origin'!$D$17</formula>
    </cfRule>
    <cfRule type="cellIs" dxfId="3" priority="54" operator="greaterThanOrEqual">
      <formula>'Class&amp;Origin'!$F$17</formula>
    </cfRule>
    <cfRule type="cellIs" dxfId="1" priority="53" operator="greaterThanOrEqual">
      <formula>'Class&amp;Origin'!$H$17</formula>
    </cfRule>
  </conditionalFormatting>
  <conditionalFormatting sqref="P19">
    <cfRule type="cellIs" dxfId="2" priority="29" operator="greaterThanOrEqual">
      <formula>'Class&amp;Origin'!$D$18</formula>
    </cfRule>
    <cfRule type="cellIs" dxfId="1" priority="28" operator="greaterThanOrEqual">
      <formula>'Class&amp;Origin'!$F$18</formula>
    </cfRule>
  </conditionalFormatting>
  <conditionalFormatting sqref="Q19">
    <cfRule type="cellIs" dxfId="2" priority="27" operator="greaterThanOrEqual">
      <formula>'Class&amp;Origin'!$D$19</formula>
    </cfRule>
    <cfRule type="cellIs" dxfId="1" priority="26" operator="greaterThanOrEqual">
      <formula>'Class&amp;Origin'!$F$19</formula>
    </cfRule>
  </conditionalFormatting>
  <conditionalFormatting sqref="R19">
    <cfRule type="cellIs" dxfId="2" priority="25" operator="greaterThanOrEqual">
      <formula>'Class&amp;Origin'!$D$20</formula>
    </cfRule>
    <cfRule type="cellIs" dxfId="3" priority="24" operator="greaterThanOrEqual">
      <formula>'Class&amp;Origin'!$F$20</formula>
    </cfRule>
    <cfRule type="cellIs" dxfId="1" priority="23" operator="greaterThanOrEqual">
      <formula>'Class&amp;Origin'!$H$20</formula>
    </cfRule>
  </conditionalFormatting>
  <conditionalFormatting sqref="S19">
    <cfRule type="cellIs" dxfId="2" priority="22" operator="greaterThanOrEqual">
      <formula>'Class&amp;Origin'!$D$21</formula>
    </cfRule>
    <cfRule type="cellIs" dxfId="3" priority="21" operator="greaterThanOrEqual">
      <formula>'Class&amp;Origin'!$F$21</formula>
    </cfRule>
    <cfRule type="cellIs" dxfId="1" priority="20" operator="greaterThanOrEqual">
      <formula>'Class&amp;Origin'!$H$21</formula>
    </cfRule>
  </conditionalFormatting>
  <conditionalFormatting sqref="T19">
    <cfRule type="cellIs" dxfId="2" priority="19" operator="greaterThanOrEqual">
      <formula>'Class&amp;Origin'!$D$22</formula>
    </cfRule>
    <cfRule type="cellIs" dxfId="3" priority="18" operator="greaterThanOrEqual">
      <formula>'Class&amp;Origin'!$F$22</formula>
    </cfRule>
    <cfRule type="cellIs" dxfId="1" priority="17" operator="greaterThanOrEqual">
      <formula>'Class&amp;Origin'!$H$22</formula>
    </cfRule>
  </conditionalFormatting>
  <conditionalFormatting sqref="U19">
    <cfRule type="cellIs" dxfId="2" priority="16" operator="greaterThanOrEqual">
      <formula>'Class&amp;Origin'!$D$23</formula>
    </cfRule>
    <cfRule type="cellIs" dxfId="3" priority="15" operator="greaterThanOrEqual">
      <formula>'Class&amp;Origin'!$F$23</formula>
    </cfRule>
    <cfRule type="cellIs" dxfId="1" priority="14" operator="greaterThanOrEqual">
      <formula>'Class&amp;Origin'!$H$23</formula>
    </cfRule>
  </conditionalFormatting>
  <conditionalFormatting sqref="V19">
    <cfRule type="cellIs" dxfId="1" priority="13" operator="greaterThanOrEqual">
      <formula>'Class&amp;Origin'!$D$24</formula>
    </cfRule>
  </conditionalFormatting>
  <conditionalFormatting sqref="W19">
    <cfRule type="cellIs" dxfId="2" priority="12" operator="greaterThanOrEqual">
      <formula>'Class&amp;Origin'!$D$25</formula>
    </cfRule>
    <cfRule type="cellIs" dxfId="3" priority="11" operator="greaterThanOrEqual">
      <formula>'Class&amp;Origin'!$F$25</formula>
    </cfRule>
    <cfRule type="cellIs" dxfId="1" priority="10" operator="greaterThanOrEqual">
      <formula>'Class&amp;Origin'!$H$25</formula>
    </cfRule>
  </conditionalFormatting>
  <conditionalFormatting sqref="X19">
    <cfRule type="cellIs" dxfId="1" priority="9" operator="greaterThanOrEqual">
      <formula>'Class&amp;Origin'!$D$26</formula>
    </cfRule>
  </conditionalFormatting>
  <conditionalFormatting sqref="Y19">
    <cfRule type="cellIs" dxfId="2" priority="8" operator="greaterThanOrEqual">
      <formula>'Class&amp;Origin'!$D$27</formula>
    </cfRule>
    <cfRule type="cellIs" dxfId="1" priority="7" operator="greaterThanOrEqual">
      <formula>'Class&amp;Origin'!$F$27</formula>
    </cfRule>
  </conditionalFormatting>
  <conditionalFormatting sqref="Z19">
    <cfRule type="cellIs" dxfId="2" priority="6" operator="greaterThanOrEqual">
      <formula>'Class&amp;Origin'!$D$28</formula>
    </cfRule>
    <cfRule type="cellIs" dxfId="3" priority="5" operator="greaterThanOrEqual">
      <formula>'Class&amp;Origin'!$F$28</formula>
    </cfRule>
    <cfRule type="cellIs" dxfId="1" priority="4" operator="greaterThanOrEqual">
      <formula>'Class&amp;Origin'!$H$28</formula>
    </cfRule>
  </conditionalFormatting>
  <conditionalFormatting sqref="AA19">
    <cfRule type="cellIs" dxfId="1" priority="3" operator="greaterThanOrEqual">
      <formula>'Class&amp;Origin'!$D$29</formula>
    </cfRule>
  </conditionalFormatting>
  <conditionalFormatting sqref="AB19:AC19">
    <cfRule type="cellIs" dxfId="2" priority="2" operator="greaterThanOrEqual">
      <formula>'Class&amp;Origin'!$D$30</formula>
    </cfRule>
  </conditionalFormatting>
  <conditionalFormatting sqref="AB19">
    <cfRule type="cellIs" dxfId="4" priority="1" operator="greaterThanOrEqual">
      <formula>'Class&amp;Origin'!$F$30</formula>
    </cfRule>
  </conditionalFormatting>
  <conditionalFormatting sqref="L20">
    <cfRule type="duplicateValues" dxfId="0" priority="117"/>
  </conditionalFormatting>
  <conditionalFormatting sqref="B23:J23">
    <cfRule type="duplicateValues" dxfId="0" priority="62"/>
  </conditionalFormatting>
  <conditionalFormatting sqref="L2:L3">
    <cfRule type="duplicateValues" dxfId="0" priority="597"/>
  </conditionalFormatting>
  <conditionalFormatting sqref="L15:L16">
    <cfRule type="duplicateValues" dxfId="0" priority="61"/>
  </conditionalFormatting>
  <dataValidations count="2">
    <dataValidation allowBlank="1" showInputMessage="1" showErrorMessage="1" sqref="A2:K2 M2 O2:AA2 AB2 A3 K3 M3 O3:AA3 AB3 K4 M4 O4:AA4 AB4 K5 M5 O5:AB5 AC5 K6 M6 O6:AA6 AB6:AC6 A7 B7:C7 D7:J7 K7 A8 B8:C8 D8:J8 A9 B9:C9 D9:J9 M9 N9:U9 V9 X9:AC9 A10 L10 M10 N10:V10 X10:AB10 AC10 B11:J11 L11 O11:AA11 AB11 B12:J12 L12 M12 B13:C13 D13:E13 F13 G13:J13 L13 M13 A15:K15 M15 O15:AA15 AB15 A16 K16 M16 O16:AA16 AB16 K17 M17 O17:AA17 AB17 K18 M18 O18:AB18 AC18 K19 M19 O19:AA19 AB19:AC19 A20 B20:C20 D20:J20 K20 A21 B21:C21 D21:J21 A22 B22:C22 D22:J22 M22 N22:U22 V22 X22:AC22 A23 L23 M23 N23:V23 X23:AB23 AC23 B24:J24 L24 O24:AA24 AB24 B25:J25 L25 M25 B26:C26 D26:E26 F26 G26:J26 L26 M26 K9:K10 K11:K13 K22:K23 K24:K26 L2:L3 L4:L5 L6:L7 L15:L16 L17:L18 L19:L20 M7:M8 M20:M21"/>
    <dataValidation type="list" allowBlank="1" showInputMessage="1" showErrorMessage="1" sqref="B3:J3 B10:J10 B16:J16 B23:J23">
      <formula1>Champions!$A:$A</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67"/>
  <sheetViews>
    <sheetView workbookViewId="0">
      <pane ySplit="1" topLeftCell="A146" activePane="bottomLeft" state="frozen"/>
      <selection/>
      <selection pane="bottomLeft" activeCell="U169" sqref="U169"/>
    </sheetView>
  </sheetViews>
  <sheetFormatPr defaultColWidth="9.14285714285714" defaultRowHeight="15"/>
  <cols>
    <col min="1" max="1" width="11.1428571428571" style="3" customWidth="1"/>
    <col min="2" max="10" width="12.2857142857143" style="3" customWidth="1"/>
    <col min="11" max="12" width="13.4285714285714" style="3" customWidth="1"/>
    <col min="13" max="15" width="9.14285714285714" style="3"/>
    <col min="16" max="21" width="9.62857142857143" style="3" customWidth="1"/>
    <col min="23" max="23" width="12.2857142857143" customWidth="1"/>
    <col min="24" max="25" width="24.8761904761905" customWidth="1"/>
    <col min="26" max="27" width="19.4285714285714" customWidth="1"/>
    <col min="28" max="28" width="10.1428571428571" customWidth="1"/>
    <col min="29" max="34" width="13.8571428571429" customWidth="1"/>
    <col min="35" max="35" width="18.2857142857143" customWidth="1"/>
    <col min="36" max="36" width="9.14285714285714" style="4"/>
    <col min="40" max="40" width="18.752380952381" customWidth="1"/>
  </cols>
  <sheetData>
    <row r="1" spans="1:40">
      <c r="A1" s="5" t="s">
        <v>545</v>
      </c>
      <c r="B1" s="5" t="s">
        <v>498</v>
      </c>
      <c r="C1" s="5" t="s">
        <v>499</v>
      </c>
      <c r="D1" s="5" t="s">
        <v>500</v>
      </c>
      <c r="E1" s="5" t="s">
        <v>501</v>
      </c>
      <c r="F1" s="5" t="s">
        <v>502</v>
      </c>
      <c r="G1" s="5" t="s">
        <v>503</v>
      </c>
      <c r="H1" s="5" t="s">
        <v>504</v>
      </c>
      <c r="I1" s="5" t="s">
        <v>505</v>
      </c>
      <c r="J1" s="5" t="s">
        <v>506</v>
      </c>
      <c r="K1" s="5" t="s">
        <v>546</v>
      </c>
      <c r="L1" s="5" t="s">
        <v>547</v>
      </c>
      <c r="M1" s="5" t="s">
        <v>548</v>
      </c>
      <c r="N1" s="5" t="s">
        <v>549</v>
      </c>
      <c r="O1" s="5" t="s">
        <v>550</v>
      </c>
      <c r="P1" s="1" t="s">
        <v>551</v>
      </c>
      <c r="Q1" s="1" t="s">
        <v>552</v>
      </c>
      <c r="R1" s="1" t="s">
        <v>553</v>
      </c>
      <c r="S1" s="1" t="s">
        <v>554</v>
      </c>
      <c r="T1" s="1" t="s">
        <v>555</v>
      </c>
      <c r="U1" s="1" t="s">
        <v>556</v>
      </c>
      <c r="W1" s="1" t="s">
        <v>557</v>
      </c>
      <c r="X1" s="6" t="s">
        <v>558</v>
      </c>
      <c r="Y1" s="6" t="s">
        <v>559</v>
      </c>
      <c r="Z1" s="6" t="s">
        <v>560</v>
      </c>
      <c r="AA1" s="6" t="s">
        <v>561</v>
      </c>
      <c r="AB1" s="6" t="s">
        <v>562</v>
      </c>
      <c r="AC1" s="6" t="s">
        <v>559</v>
      </c>
      <c r="AD1" s="6" t="s">
        <v>563</v>
      </c>
      <c r="AE1" s="6" t="s">
        <v>564</v>
      </c>
      <c r="AF1" s="6" t="s">
        <v>565</v>
      </c>
      <c r="AG1" s="6" t="s">
        <v>566</v>
      </c>
      <c r="AH1" s="6" t="s">
        <v>567</v>
      </c>
      <c r="AI1" s="6" t="s">
        <v>568</v>
      </c>
      <c r="AJ1" s="8"/>
      <c r="AK1" s="1" t="s">
        <v>54</v>
      </c>
      <c r="AL1" s="6" t="s">
        <v>569</v>
      </c>
      <c r="AM1" s="6" t="s">
        <v>570</v>
      </c>
      <c r="AN1" s="6" t="s">
        <v>571</v>
      </c>
    </row>
    <row r="2" spans="1:40">
      <c r="A2" s="3" t="s">
        <v>572</v>
      </c>
      <c r="B2" s="3" t="s">
        <v>133</v>
      </c>
      <c r="C2" s="3" t="s">
        <v>99</v>
      </c>
      <c r="D2" s="3" t="s">
        <v>121</v>
      </c>
      <c r="E2" s="3" t="s">
        <v>174</v>
      </c>
      <c r="F2" s="3" t="s">
        <v>287</v>
      </c>
      <c r="G2" s="3" t="s">
        <v>314</v>
      </c>
      <c r="M2" s="3">
        <v>0</v>
      </c>
      <c r="N2" s="3">
        <v>5</v>
      </c>
      <c r="O2" s="3">
        <v>1</v>
      </c>
      <c r="P2" s="3">
        <f t="shared" ref="P2:P65" si="0">IF(COUNTA(B2:L2)=0,"",COUNTA(B2:L2))</f>
        <v>6</v>
      </c>
      <c r="Q2" s="3">
        <f>SUM(IFERROR(IF(VLOOKUP($B2,Champions!$A:$B,2,0)=1,1,0),0),IFERROR(IF(VLOOKUP($C2,Champions!$A:$B,2,0)=1,1,0),0),IFERROR(IF(VLOOKUP($D2,Champions!$A:$B,2,0)=1,1,0),0),IFERROR(IF(VLOOKUP($E2,Champions!$A:$B,2,0)=1,1,0),0),IFERROR(IF(VLOOKUP($F2,Champions!$A:$B,2,0)=1,1,0),0),IFERROR(IF(VLOOKUP($G2,Champions!$A:$B,2,0)=1,1,0),0),IFERROR(IF(VLOOKUP($H2,Champions!$A:$B,2,0)=1,1,0),0),IFERROR(IF(VLOOKUP($I2,Champions!$A:$B,2,0)=1,1,0),0),IFERROR(IF(VLOOKUP($J2,Champions!$A:$B,2,0)=1,1,0),0),IFERROR(IF(VLOOKUP($K2,Champions!$A:$B,2,0)=1,1,0),0),IFERROR(IF(VLOOKUP($L2,Champions!$A:$B,2,0)=1,1,0),0))</f>
        <v>2</v>
      </c>
      <c r="R2" s="3">
        <f>SUM(IFERROR(IF(VLOOKUP($B2,Champions!$A:$B,2,0)=2,1,0),0),IFERROR(IF(VLOOKUP($C2,Champions!$A:$B,2,0)=2,1,0),0),IFERROR(IF(VLOOKUP($D2,Champions!$A:$B,2,0)=2,1,0),0),IFERROR(IF(VLOOKUP($E2,Champions!$A:$B,2,0)=2,1,0),0),IFERROR(IF(VLOOKUP($F2,Champions!$A:$B,2,0)=2,1,0),0),IFERROR(IF(VLOOKUP($G2,Champions!$A:$B,2,0)=2,1,0),0),IFERROR(IF(VLOOKUP($H2,Champions!$A:$B,2,0)=2,1,0),0),IFERROR(IF(VLOOKUP($I2,Champions!$A:$B,2,0)=2,1,0),0),IFERROR(IF(VLOOKUP($J2,Champions!$A:$B,2,0)=2,1,0),0),IFERROR(IF(VLOOKUP($K2,Champions!$A:$B,2,0)=2,1,0),0),IFERROR(IF(VLOOKUP($L2,Champions!$A:$B,2,0)=2,1,0),0))</f>
        <v>1</v>
      </c>
      <c r="S2" s="3">
        <f>SUM(IFERROR(IF(VLOOKUP($B2,Champions!$A:$B,2,0)=3,1,0),0),IFERROR(IF(VLOOKUP($C2,Champions!$A:$B,2,0)=3,1,0),0),IFERROR(IF(VLOOKUP($D2,Champions!$A:$B,2,0)=3,1,0),0),IFERROR(IF(VLOOKUP($E2,Champions!$A:$B,2,0)=3,1,0),0),IFERROR(IF(VLOOKUP($F2,Champions!$A:$B,2,0)=3,1,0),0),IFERROR(IF(VLOOKUP($G2,Champions!$A:$B,2,0)=3,1,0),0),IFERROR(IF(VLOOKUP($H2,Champions!$A:$B,2,0)=3,1,0),0),IFERROR(IF(VLOOKUP($I2,Champions!$A:$B,2,0)=3,1,0),0),IFERROR(IF(VLOOKUP($J2,Champions!$A:$B,2,0)=3,1,0),0),IFERROR(IF(VLOOKUP($K2,Champions!$A:$B,2,0)=3,1,0),0),IFERROR(IF(VLOOKUP($L2,Champions!$A:$B,2,0)=3,1,0),0))</f>
        <v>1</v>
      </c>
      <c r="T2" s="3">
        <f>SUM(IFERROR(IF(VLOOKUP($B2,Champions!$A:$B,2,0)=4,1,0),0),IFERROR(IF(VLOOKUP($C2,Champions!$A:$B,2,0)=4,1,0),0),IFERROR(IF(VLOOKUP($D2,Champions!$A:$B,2,0)=4,1,0),0),IFERROR(IF(VLOOKUP($E2,Champions!$A:$B,2,0)=4,1,0),0),IFERROR(IF(VLOOKUP($F2,Champions!$A:$B,2,0)=4,1,0),0),IFERROR(IF(VLOOKUP($G2,Champions!$A:$B,2,0)=4,1,0),0),IFERROR(IF(VLOOKUP($H2,Champions!$A:$B,2,0)=4,1,0),0),IFERROR(IF(VLOOKUP($I2,Champions!$A:$B,2,0)=4,1,0),0),IFERROR(IF(VLOOKUP($J2,Champions!$A:$B,2,0)=4,1,0),0),IFERROR(IF(VLOOKUP($K2,Champions!$A:$B,2,0)=4,1,0),0),IFERROR(IF(VLOOKUP($L2,Champions!$A:$B,2,0)=4,1,0),0))</f>
        <v>2</v>
      </c>
      <c r="U2" s="3">
        <f>SUM(IFERROR(IF(VLOOKUP($B2,Champions!$A:$B,2,0)=5,1,0),0),IFERROR(IF(VLOOKUP($C2,Champions!$A:$B,2,0)=5,1,0),0),IFERROR(IF(VLOOKUP($D2,Champions!$A:$B,2,0)=5,1,0),0),IFERROR(IF(VLOOKUP($E2,Champions!$A:$B,2,0)=5,1,0),0),IFERROR(IF(VLOOKUP($F2,Champions!$A:$B,2,0)=5,1,0),0),IFERROR(IF(VLOOKUP($G2,Champions!$A:$B,2,0)=5,1,0),0),IFERROR(IF(VLOOKUP($H2,Champions!$A:$B,2,0)=5,1,0),0),IFERROR(IF(VLOOKUP($I2,Champions!$A:$B,2,0)=5,1,0),0),IFERROR(IF(VLOOKUP($J2,Champions!$A:$B,2,0)=5,1,0),0),IFERROR(IF(VLOOKUP($K2,Champions!$A:$B,2,0)=5,1,0),0),IFERROR(IF(VLOOKUP($L2,Champions!$A:$B,2,0)=5,1,0),0))</f>
        <v>0</v>
      </c>
      <c r="W2" s="3" t="s">
        <v>573</v>
      </c>
      <c r="X2" s="3" t="str">
        <f>IF(SUM(AL:AL)=0,"NO VALUES",_xlfn.TEXTJOIN(", ",TRUE,IF(AL:AL=MAX(AL:AL),AK:AK,"")))</f>
        <v/>
      </c>
      <c r="Y2" s="7">
        <f>IFERROR(AVERAGE(P:P),0)</f>
        <v>7.53012048192771</v>
      </c>
      <c r="Z2" s="7">
        <f t="shared" ref="Z2:AH2" si="1">IFERROR(AVERAGE(M:M),0)</f>
        <v>0.795180722891566</v>
      </c>
      <c r="AA2" s="7">
        <f t="shared" si="1"/>
        <v>5.46987951807229</v>
      </c>
      <c r="AB2" s="7">
        <f t="shared" si="1"/>
        <v>1.30722891566265</v>
      </c>
      <c r="AC2" s="7">
        <f t="shared" si="1"/>
        <v>7.53012048192771</v>
      </c>
      <c r="AD2" s="7">
        <f t="shared" si="1"/>
        <v>2.05421686746988</v>
      </c>
      <c r="AE2" s="7">
        <f t="shared" si="1"/>
        <v>1.93373493975904</v>
      </c>
      <c r="AF2" s="7">
        <f t="shared" si="1"/>
        <v>1.96987951807229</v>
      </c>
      <c r="AG2" s="7">
        <f t="shared" si="1"/>
        <v>1.19277108433735</v>
      </c>
      <c r="AH2" s="7">
        <f t="shared" si="1"/>
        <v>0.307228915662651</v>
      </c>
      <c r="AI2" s="7">
        <f>IFERROR(AVERAGE(AVERAGE(Q:Q),AVERAGE(R:R)*2,AVERAGE(S:S)*3,AVERAGE(T:T)*4,AVERAGE(U:U)*5),0)</f>
        <v>3.62771084337349</v>
      </c>
      <c r="AK2" s="3" t="str">
        <f>Champions!A2</f>
        <v>Aatrox</v>
      </c>
      <c r="AL2" s="3">
        <f>COUNTIF($B:$L,AK2)</f>
        <v>25</v>
      </c>
      <c r="AM2" s="3">
        <f>SUM(COUNTIFS($A:$A,"&lt;=4th",$B:$B,AK2),COUNTIFS($A:$A,"&lt;=4th",$C:$C,AK2),COUNTIFS($A:$A,"&lt;=4th",$D:$D,AK2),COUNTIFS($A:$A,"&lt;=4th",$E:$E,AK2),COUNTIFS($A:$A,"&lt;=4th",$F:$F,AK2),COUNTIFS($A:$A,"&lt;=4th",$G:$G,AK2),COUNTIFS($A:$A,"&lt;=4th",$H:$H,AK2),COUNTIFS($A:$A,"&lt;=4th",$I:$I,AK2),COUNTIFS($A:$A,"&lt;=4th",$J:$J,AK2),COUNTIFS($A:$A,"&lt;=4th",$K:$K,AK2),COUNTIFS($A:$A,"&lt;=4th",$L:$L,AK2))</f>
        <v>7</v>
      </c>
      <c r="AN2" s="3">
        <f>SUM(COUNTIFS($A:$A,"&gt;4th",$B:$B,AK2),COUNTIFS($A:$A,"&gt;4th",$C:$C,AK2),COUNTIFS($A:$A,"&gt;4th",$D:$D,AK2),COUNTIFS($A:$A,"&gt;4th",$E:$E,AK2),COUNTIFS($A:$A,"&gt;4th",$F:$F,AK2),COUNTIFS($A:$A,"&gt;4th",$G:$G,AK2),COUNTIFS($A:$A,"&gt;4th",$H:$H,AK2),COUNTIFS($A:$A,"&gt;4th",$I:$I,AK2),COUNTIFS($A:$A,"&gt;4th",$J:$J,AK2),COUNTIFS($A:$A,"&gt;4th",$K:$K,AK2),COUNTIFS($A:$A,"&gt;4th",$L:$L,AK2))</f>
        <v>18</v>
      </c>
    </row>
    <row r="3" spans="1:40">
      <c r="A3" s="3" t="s">
        <v>574</v>
      </c>
      <c r="B3" s="3" t="s">
        <v>174</v>
      </c>
      <c r="C3" s="3" t="s">
        <v>256</v>
      </c>
      <c r="D3" s="3" t="s">
        <v>293</v>
      </c>
      <c r="E3" s="3" t="s">
        <v>126</v>
      </c>
      <c r="F3" s="3" t="s">
        <v>299</v>
      </c>
      <c r="G3" s="3" t="s">
        <v>185</v>
      </c>
      <c r="H3" s="3" t="s">
        <v>231</v>
      </c>
      <c r="I3" s="3" t="s">
        <v>164</v>
      </c>
      <c r="M3" s="3">
        <v>0</v>
      </c>
      <c r="N3" s="3">
        <v>6</v>
      </c>
      <c r="O3" s="3">
        <v>2</v>
      </c>
      <c r="P3" s="3">
        <f t="shared" si="0"/>
        <v>8</v>
      </c>
      <c r="Q3" s="3">
        <f>SUM(IFERROR(IF(VLOOKUP($B3,Champions!$A:$B,2,0)=1,1,0),0),IFERROR(IF(VLOOKUP($C3,Champions!$A:$B,2,0)=1,1,0),0),IFERROR(IF(VLOOKUP($D3,Champions!$A:$B,2,0)=1,1,0),0),IFERROR(IF(VLOOKUP($E3,Champions!$A:$B,2,0)=1,1,0),0),IFERROR(IF(VLOOKUP($F3,Champions!$A:$B,2,0)=1,1,0),0),IFERROR(IF(VLOOKUP($G3,Champions!$A:$B,2,0)=1,1,0),0),IFERROR(IF(VLOOKUP($H3,Champions!$A:$B,2,0)=1,1,0),0),IFERROR(IF(VLOOKUP($I3,Champions!$A:$B,2,0)=1,1,0),0),IFERROR(IF(VLOOKUP($J3,Champions!$A:$B,2,0)=1,1,0),0),IFERROR(IF(VLOOKUP($K3,Champions!$A:$B,2,0)=1,1,0),0),IFERROR(IF(VLOOKUP($L3,Champions!$A:$B,2,0)=1,1,0),0))</f>
        <v>1</v>
      </c>
      <c r="R3" s="3">
        <f>SUM(IFERROR(IF(VLOOKUP($B3,Champions!$A:$B,2,0)=2,1,0),0),IFERROR(IF(VLOOKUP($C3,Champions!$A:$B,2,0)=2,1,0),0),IFERROR(IF(VLOOKUP($D3,Champions!$A:$B,2,0)=2,1,0),0),IFERROR(IF(VLOOKUP($E3,Champions!$A:$B,2,0)=2,1,0),0),IFERROR(IF(VLOOKUP($F3,Champions!$A:$B,2,0)=2,1,0),0),IFERROR(IF(VLOOKUP($G3,Champions!$A:$B,2,0)=2,1,0),0),IFERROR(IF(VLOOKUP($H3,Champions!$A:$B,2,0)=2,1,0),0),IFERROR(IF(VLOOKUP($I3,Champions!$A:$B,2,0)=2,1,0),0),IFERROR(IF(VLOOKUP($J3,Champions!$A:$B,2,0)=2,1,0),0),IFERROR(IF(VLOOKUP($K3,Champions!$A:$B,2,0)=2,1,0),0),IFERROR(IF(VLOOKUP($L3,Champions!$A:$B,2,0)=2,1,0),0))</f>
        <v>2</v>
      </c>
      <c r="S3" s="3">
        <f>SUM(IFERROR(IF(VLOOKUP($B3,Champions!$A:$B,2,0)=3,1,0),0),IFERROR(IF(VLOOKUP($C3,Champions!$A:$B,2,0)=3,1,0),0),IFERROR(IF(VLOOKUP($D3,Champions!$A:$B,2,0)=3,1,0),0),IFERROR(IF(VLOOKUP($E3,Champions!$A:$B,2,0)=3,1,0),0),IFERROR(IF(VLOOKUP($F3,Champions!$A:$B,2,0)=3,1,0),0),IFERROR(IF(VLOOKUP($G3,Champions!$A:$B,2,0)=3,1,0),0),IFERROR(IF(VLOOKUP($H3,Champions!$A:$B,2,0)=3,1,0),0),IFERROR(IF(VLOOKUP($I3,Champions!$A:$B,2,0)=3,1,0),0),IFERROR(IF(VLOOKUP($J3,Champions!$A:$B,2,0)=3,1,0),0),IFERROR(IF(VLOOKUP($K3,Champions!$A:$B,2,0)=3,1,0),0),IFERROR(IF(VLOOKUP($L3,Champions!$A:$B,2,0)=3,1,0),0))</f>
        <v>4</v>
      </c>
      <c r="T3" s="3">
        <f>SUM(IFERROR(IF(VLOOKUP($B3,Champions!$A:$B,2,0)=4,1,0),0),IFERROR(IF(VLOOKUP($C3,Champions!$A:$B,2,0)=4,1,0),0),IFERROR(IF(VLOOKUP($D3,Champions!$A:$B,2,0)=4,1,0),0),IFERROR(IF(VLOOKUP($E3,Champions!$A:$B,2,0)=4,1,0),0),IFERROR(IF(VLOOKUP($F3,Champions!$A:$B,2,0)=4,1,0),0),IFERROR(IF(VLOOKUP($G3,Champions!$A:$B,2,0)=4,1,0),0),IFERROR(IF(VLOOKUP($H3,Champions!$A:$B,2,0)=4,1,0),0),IFERROR(IF(VLOOKUP($I3,Champions!$A:$B,2,0)=4,1,0),0),IFERROR(IF(VLOOKUP($J3,Champions!$A:$B,2,0)=4,1,0),0),IFERROR(IF(VLOOKUP($K3,Champions!$A:$B,2,0)=4,1,0),0),IFERROR(IF(VLOOKUP($L3,Champions!$A:$B,2,0)=4,1,0),0))</f>
        <v>1</v>
      </c>
      <c r="U3" s="3">
        <f>SUM(IFERROR(IF(VLOOKUP($B3,Champions!$A:$B,2,0)=5,1,0),0),IFERROR(IF(VLOOKUP($C3,Champions!$A:$B,2,0)=5,1,0),0),IFERROR(IF(VLOOKUP($D3,Champions!$A:$B,2,0)=5,1,0),0),IFERROR(IF(VLOOKUP($E3,Champions!$A:$B,2,0)=5,1,0),0),IFERROR(IF(VLOOKUP($F3,Champions!$A:$B,2,0)=5,1,0),0),IFERROR(IF(VLOOKUP($G3,Champions!$A:$B,2,0)=5,1,0),0),IFERROR(IF(VLOOKUP($H3,Champions!$A:$B,2,0)=5,1,0),0),IFERROR(IF(VLOOKUP($I3,Champions!$A:$B,2,0)=5,1,0),0),IFERROR(IF(VLOOKUP($J3,Champions!$A:$B,2,0)=5,1,0),0),IFERROR(IF(VLOOKUP($K3,Champions!$A:$B,2,0)=5,1,0),0),IFERROR(IF(VLOOKUP($L3,Champions!$A:$B,2,0)=5,1,0),0))</f>
        <v>0</v>
      </c>
      <c r="W3" s="3" t="s">
        <v>575</v>
      </c>
      <c r="X3" s="3" t="str">
        <f>IF(SUM(AM:AM)=0,"NO VALUES",_xlfn.TEXTJOIN(", ",TRUE,IF(AM:AM=MAX(AM:AM),AK:AK,"")))</f>
        <v/>
      </c>
      <c r="Y3" s="7">
        <f>IFERROR(AVERAGEIF($A:$A,"&lt;=4th",P:P),0)</f>
        <v>8.01639344262295</v>
      </c>
      <c r="Z3" s="7">
        <f>IFERROR(AVERAGEIF($A:$A,"&lt;=4th",M:M),0)</f>
        <v>1.26229508196721</v>
      </c>
      <c r="AA3" s="7">
        <f>IFERROR(AVERAGEIF($A:$A,"&lt;=4th",N:N),0)</f>
        <v>6</v>
      </c>
      <c r="AB3" s="7">
        <f>IFERROR(AVERAGEIF($A:$A,"&lt;=4th",O:O),0)</f>
        <v>0.737704918032787</v>
      </c>
      <c r="AC3" s="7">
        <f>IFERROR(AVERAGEIF($A:$A,"&lt;=4th",P:P),0)</f>
        <v>8.01639344262295</v>
      </c>
      <c r="AD3" s="7">
        <f>IFERROR(AVERAGEIF($A:$A,"&lt;=4th",Q:Q),0)</f>
        <v>1.83606557377049</v>
      </c>
      <c r="AE3" s="7">
        <f>IFERROR(AVERAGEIF($A:$A,"&lt;=4th",R:R),0)</f>
        <v>2.01639344262295</v>
      </c>
      <c r="AF3" s="7">
        <f>IFERROR(AVERAGEIF($A:$A,"&lt;=4th",S:S),0)</f>
        <v>2.13114754098361</v>
      </c>
      <c r="AG3" s="7">
        <f>IFERROR(AVERAGEIF($A:$A,"&lt;=4th",T:T),0)</f>
        <v>1.42622950819672</v>
      </c>
      <c r="AH3" s="7">
        <f>IFERROR(AVERAGEIF($A:$A,"&lt;=4th",U:U),0)</f>
        <v>0.459016393442623</v>
      </c>
      <c r="AI3" s="7">
        <f>IFERROR(AVERAGE(AVERAGEIF($A:$A,"&lt;=4th",Q:Q),AVERAGEIF($A:$A,"&lt;=4th",R:R)*2,AVERAGEIF($A:$A,"&lt;=4th",S:S)*3,AVERAGEIF($A:$A,"&lt;=4th",T:T)*4,AVERAGEIF($A:$A,"&lt;=4th",U:U)*5),0)</f>
        <v>4.05245901639344</v>
      </c>
      <c r="AK3" s="3" t="str">
        <f>Champions!A3</f>
        <v>Amumu</v>
      </c>
      <c r="AL3" s="3">
        <f>COUNTIF($B:$L,AK3)</f>
        <v>11</v>
      </c>
      <c r="AM3" s="3">
        <f>SUM(COUNTIFS($A:$A,"&lt;=4th",$B:$B,AK3),COUNTIFS($A:$A,"&lt;=4th",$C:$C,AK3),COUNTIFS($A:$A,"&lt;=4th",$D:$D,AK3),COUNTIFS($A:$A,"&lt;=4th",$E:$E,AK3),COUNTIFS($A:$A,"&lt;=4th",$F:$F,AK3),COUNTIFS($A:$A,"&lt;=4th",$G:$G,AK3),COUNTIFS($A:$A,"&lt;=4th",$H:$H,AK3),COUNTIFS($A:$A,"&lt;=4th",$I:$I,AK3),COUNTIFS($A:$A,"&lt;=4th",$J:$J,AK3),COUNTIFS($A:$A,"&lt;=4th",$K:$K,AK3),COUNTIFS($A:$A,"&lt;=4th",$L:$L,AK3))</f>
        <v>6</v>
      </c>
      <c r="AN3" s="3">
        <f>SUM(COUNTIFS($A:$A,"&gt;4th",$B:$B,AK3),COUNTIFS($A:$A,"&gt;4th",$C:$C,AK3),COUNTIFS($A:$A,"&gt;4th",$D:$D,AK3),COUNTIFS($A:$A,"&gt;4th",$E:$E,AK3),COUNTIFS($A:$A,"&gt;4th",$F:$F,AK3),COUNTIFS($A:$A,"&gt;4th",$G:$G,AK3),COUNTIFS($A:$A,"&gt;4th",$H:$H,AK3),COUNTIFS($A:$A,"&gt;4th",$I:$I,AK3),COUNTIFS($A:$A,"&gt;4th",$J:$J,AK3),COUNTIFS($A:$A,"&gt;4th",$K:$K,AK3),COUNTIFS($A:$A,"&gt;4th",$L:$L,AK3))</f>
        <v>5</v>
      </c>
    </row>
    <row r="4" spans="1:40">
      <c r="A4" s="3" t="s">
        <v>576</v>
      </c>
      <c r="B4" s="3" t="s">
        <v>133</v>
      </c>
      <c r="C4" s="3" t="s">
        <v>174</v>
      </c>
      <c r="D4" s="3" t="s">
        <v>293</v>
      </c>
      <c r="E4" s="3" t="s">
        <v>182</v>
      </c>
      <c r="F4" s="3" t="s">
        <v>201</v>
      </c>
      <c r="G4" s="3" t="s">
        <v>287</v>
      </c>
      <c r="H4" s="3" t="s">
        <v>121</v>
      </c>
      <c r="M4" s="3">
        <v>1</v>
      </c>
      <c r="N4" s="3">
        <v>5</v>
      </c>
      <c r="O4" s="3">
        <v>1</v>
      </c>
      <c r="P4" s="3">
        <f t="shared" si="0"/>
        <v>7</v>
      </c>
      <c r="Q4" s="3">
        <f>SUM(IFERROR(IF(VLOOKUP($B4,Champions!$A:$B,2,0)=1,1,0),0),IFERROR(IF(VLOOKUP($C4,Champions!$A:$B,2,0)=1,1,0),0),IFERROR(IF(VLOOKUP($D4,Champions!$A:$B,2,0)=1,1,0),0),IFERROR(IF(VLOOKUP($E4,Champions!$A:$B,2,0)=1,1,0),0),IFERROR(IF(VLOOKUP($F4,Champions!$A:$B,2,0)=1,1,0),0),IFERROR(IF(VLOOKUP($G4,Champions!$A:$B,2,0)=1,1,0),0),IFERROR(IF(VLOOKUP($H4,Champions!$A:$B,2,0)=1,1,0),0),IFERROR(IF(VLOOKUP($I4,Champions!$A:$B,2,0)=1,1,0),0),IFERROR(IF(VLOOKUP($J4,Champions!$A:$B,2,0)=1,1,0),0),IFERROR(IF(VLOOKUP($K4,Champions!$A:$B,2,0)=1,1,0),0),IFERROR(IF(VLOOKUP($L4,Champions!$A:$B,2,0)=1,1,0),0))</f>
        <v>1</v>
      </c>
      <c r="R4" s="3">
        <f>SUM(IFERROR(IF(VLOOKUP($B4,Champions!$A:$B,2,0)=2,1,0),0),IFERROR(IF(VLOOKUP($C4,Champions!$A:$B,2,0)=2,1,0),0),IFERROR(IF(VLOOKUP($D4,Champions!$A:$B,2,0)=2,1,0),0),IFERROR(IF(VLOOKUP($E4,Champions!$A:$B,2,0)=2,1,0),0),IFERROR(IF(VLOOKUP($F4,Champions!$A:$B,2,0)=2,1,0),0),IFERROR(IF(VLOOKUP($G4,Champions!$A:$B,2,0)=2,1,0),0),IFERROR(IF(VLOOKUP($H4,Champions!$A:$B,2,0)=2,1,0),0),IFERROR(IF(VLOOKUP($I4,Champions!$A:$B,2,0)=2,1,0),0),IFERROR(IF(VLOOKUP($J4,Champions!$A:$B,2,0)=2,1,0),0),IFERROR(IF(VLOOKUP($K4,Champions!$A:$B,2,0)=2,1,0),0),IFERROR(IF(VLOOKUP($L4,Champions!$A:$B,2,0)=2,1,0),0))</f>
        <v>3</v>
      </c>
      <c r="S4" s="3">
        <f>SUM(IFERROR(IF(VLOOKUP($B4,Champions!$A:$B,2,0)=3,1,0),0),IFERROR(IF(VLOOKUP($C4,Champions!$A:$B,2,0)=3,1,0),0),IFERROR(IF(VLOOKUP($D4,Champions!$A:$B,2,0)=3,1,0),0),IFERROR(IF(VLOOKUP($E4,Champions!$A:$B,2,0)=3,1,0),0),IFERROR(IF(VLOOKUP($F4,Champions!$A:$B,2,0)=3,1,0),0),IFERROR(IF(VLOOKUP($G4,Champions!$A:$B,2,0)=3,1,0),0),IFERROR(IF(VLOOKUP($H4,Champions!$A:$B,2,0)=3,1,0),0),IFERROR(IF(VLOOKUP($I4,Champions!$A:$B,2,0)=3,1,0),0),IFERROR(IF(VLOOKUP($J4,Champions!$A:$B,2,0)=3,1,0),0),IFERROR(IF(VLOOKUP($K4,Champions!$A:$B,2,0)=3,1,0),0),IFERROR(IF(VLOOKUP($L4,Champions!$A:$B,2,0)=3,1,0),0))</f>
        <v>2</v>
      </c>
      <c r="T4" s="3">
        <f>SUM(IFERROR(IF(VLOOKUP($B4,Champions!$A:$B,2,0)=4,1,0),0),IFERROR(IF(VLOOKUP($C4,Champions!$A:$B,2,0)=4,1,0),0),IFERROR(IF(VLOOKUP($D4,Champions!$A:$B,2,0)=4,1,0),0),IFERROR(IF(VLOOKUP($E4,Champions!$A:$B,2,0)=4,1,0),0),IFERROR(IF(VLOOKUP($F4,Champions!$A:$B,2,0)=4,1,0),0),IFERROR(IF(VLOOKUP($G4,Champions!$A:$B,2,0)=4,1,0),0),IFERROR(IF(VLOOKUP($H4,Champions!$A:$B,2,0)=4,1,0),0),IFERROR(IF(VLOOKUP($I4,Champions!$A:$B,2,0)=4,1,0),0),IFERROR(IF(VLOOKUP($J4,Champions!$A:$B,2,0)=4,1,0),0),IFERROR(IF(VLOOKUP($K4,Champions!$A:$B,2,0)=4,1,0),0),IFERROR(IF(VLOOKUP($L4,Champions!$A:$B,2,0)=4,1,0),0))</f>
        <v>1</v>
      </c>
      <c r="U4" s="3">
        <f>SUM(IFERROR(IF(VLOOKUP($B4,Champions!$A:$B,2,0)=5,1,0),0),IFERROR(IF(VLOOKUP($C4,Champions!$A:$B,2,0)=5,1,0),0),IFERROR(IF(VLOOKUP($D4,Champions!$A:$B,2,0)=5,1,0),0),IFERROR(IF(VLOOKUP($E4,Champions!$A:$B,2,0)=5,1,0),0),IFERROR(IF(VLOOKUP($F4,Champions!$A:$B,2,0)=5,1,0),0),IFERROR(IF(VLOOKUP($G4,Champions!$A:$B,2,0)=5,1,0),0),IFERROR(IF(VLOOKUP($H4,Champions!$A:$B,2,0)=5,1,0),0),IFERROR(IF(VLOOKUP($I4,Champions!$A:$B,2,0)=5,1,0),0),IFERROR(IF(VLOOKUP($J4,Champions!$A:$B,2,0)=5,1,0),0),IFERROR(IF(VLOOKUP($K4,Champions!$A:$B,2,0)=5,1,0),0),IFERROR(IF(VLOOKUP($L4,Champions!$A:$B,2,0)=5,1,0),0))</f>
        <v>0</v>
      </c>
      <c r="W4" s="3" t="s">
        <v>577</v>
      </c>
      <c r="X4" s="3" t="str">
        <f>IF(SUM(AN:AN)=0,"NO VALUES",_xlfn.TEXTJOIN(", ",TRUE,IF(AN:AN=MAX(AN:AN),AK:AK,"")))</f>
        <v/>
      </c>
      <c r="Y4" s="7">
        <f>IFERROR(AVERAGEIF($A:$A,"&gt;4th",P:P),0)</f>
        <v>7.24761904761905</v>
      </c>
      <c r="Z4" s="7">
        <f>IFERROR(AVERAGEIF($A:$A,"&gt;4th",M:M),0)</f>
        <v>0.523809523809524</v>
      </c>
      <c r="AA4" s="7">
        <f>IFERROR(AVERAGEIF($A:$A,"&gt;4th",N:N),0)</f>
        <v>5.16190476190476</v>
      </c>
      <c r="AB4" s="7">
        <f>IFERROR(AVERAGEIF($A:$A,"&gt;4th",O:O),0)</f>
        <v>1.63809523809524</v>
      </c>
      <c r="AC4" s="7">
        <f>IFERROR(AVERAGEIF($A:$A,"&gt;4th",P:P),0)</f>
        <v>7.24761904761905</v>
      </c>
      <c r="AD4" s="7">
        <f>IFERROR(AVERAGEIF($A:$A,"&gt;4th",Q:Q),0)</f>
        <v>2.18095238095238</v>
      </c>
      <c r="AE4" s="7">
        <f>IFERROR(AVERAGEIF($A:$A,"&gt;4th",R:R),0)</f>
        <v>1.88571428571429</v>
      </c>
      <c r="AF4" s="7">
        <f>IFERROR(AVERAGEIF($A:$A,"&gt;4th",S:S),0)</f>
        <v>1.87619047619048</v>
      </c>
      <c r="AG4" s="7">
        <f>IFERROR(AVERAGEIF($A:$A,"&gt;4th",T:T),0)</f>
        <v>1.05714285714286</v>
      </c>
      <c r="AH4" s="7">
        <f>IFERROR(AVERAGEIF($A:$A,"&gt;4th",U:U),0)</f>
        <v>0.219047619047619</v>
      </c>
      <c r="AI4" s="7">
        <f>IFERROR(AVERAGE(AVERAGEIF($A:$A,"&gt;4th",Q:Q),AVERAGEIF($A:$A,"&gt;4th",R:R)*2,AVERAGEIF($A:$A,"&gt;4th",S:S)*3,AVERAGEIF($A:$A,"&gt;4th",T:T)*4,AVERAGEIF($A:$A,"&gt;4th",U:U)*5),0)</f>
        <v>3.38095238095238</v>
      </c>
      <c r="AK4" s="3" t="str">
        <f>Champions!A4</f>
        <v>Annie</v>
      </c>
      <c r="AL4" s="3">
        <f>COUNTIF($B:$L,AK4)</f>
        <v>22</v>
      </c>
      <c r="AM4" s="3">
        <f>SUM(COUNTIFS($A:$A,"&lt;=4th",$B:$B,AK4),COUNTIFS($A:$A,"&lt;=4th",$C:$C,AK4),COUNTIFS($A:$A,"&lt;=4th",$D:$D,AK4),COUNTIFS($A:$A,"&lt;=4th",$E:$E,AK4),COUNTIFS($A:$A,"&lt;=4th",$F:$F,AK4),COUNTIFS($A:$A,"&lt;=4th",$G:$G,AK4),COUNTIFS($A:$A,"&lt;=4th",$H:$H,AK4),COUNTIFS($A:$A,"&lt;=4th",$I:$I,AK4),COUNTIFS($A:$A,"&lt;=4th",$J:$J,AK4),COUNTIFS($A:$A,"&lt;=4th",$K:$K,AK4),COUNTIFS($A:$A,"&lt;=4th",$L:$L,AK4))</f>
        <v>9</v>
      </c>
      <c r="AN4" s="3">
        <f>SUM(COUNTIFS($A:$A,"&gt;4th",$B:$B,AK4),COUNTIFS($A:$A,"&gt;4th",$C:$C,AK4),COUNTIFS($A:$A,"&gt;4th",$D:$D,AK4),COUNTIFS($A:$A,"&gt;4th",$E:$E,AK4),COUNTIFS($A:$A,"&gt;4th",$F:$F,AK4),COUNTIFS($A:$A,"&gt;4th",$G:$G,AK4),COUNTIFS($A:$A,"&gt;4th",$H:$H,AK4),COUNTIFS($A:$A,"&gt;4th",$I:$I,AK4),COUNTIFS($A:$A,"&gt;4th",$J:$J,AK4),COUNTIFS($A:$A,"&gt;4th",$K:$K,AK4),COUNTIFS($A:$A,"&gt;4th",$L:$L,AK4))</f>
        <v>13</v>
      </c>
    </row>
    <row r="5" spans="1:40">
      <c r="A5" s="3" t="s">
        <v>578</v>
      </c>
      <c r="B5" s="3" t="s">
        <v>274</v>
      </c>
      <c r="C5" s="3" t="s">
        <v>296</v>
      </c>
      <c r="D5" s="3" t="s">
        <v>197</v>
      </c>
      <c r="E5" s="3" t="s">
        <v>139</v>
      </c>
      <c r="F5" s="3" t="s">
        <v>219</v>
      </c>
      <c r="G5" s="3" t="s">
        <v>271</v>
      </c>
      <c r="H5" s="3" t="s">
        <v>280</v>
      </c>
      <c r="I5" s="3" t="s">
        <v>283</v>
      </c>
      <c r="J5" s="3" t="s">
        <v>178</v>
      </c>
      <c r="M5" s="3">
        <v>2</v>
      </c>
      <c r="N5" s="3">
        <v>5</v>
      </c>
      <c r="O5" s="3">
        <v>2</v>
      </c>
      <c r="P5" s="3">
        <f t="shared" si="0"/>
        <v>9</v>
      </c>
      <c r="Q5" s="3">
        <f>SUM(IFERROR(IF(VLOOKUP($B5,Champions!$A:$B,2,0)=1,1,0),0),IFERROR(IF(VLOOKUP($C5,Champions!$A:$B,2,0)=1,1,0),0),IFERROR(IF(VLOOKUP($D5,Champions!$A:$B,2,0)=1,1,0),0),IFERROR(IF(VLOOKUP($E5,Champions!$A:$B,2,0)=1,1,0),0),IFERROR(IF(VLOOKUP($F5,Champions!$A:$B,2,0)=1,1,0),0),IFERROR(IF(VLOOKUP($G5,Champions!$A:$B,2,0)=1,1,0),0),IFERROR(IF(VLOOKUP($H5,Champions!$A:$B,2,0)=1,1,0),0),IFERROR(IF(VLOOKUP($I5,Champions!$A:$B,2,0)=1,1,0),0),IFERROR(IF(VLOOKUP($J5,Champions!$A:$B,2,0)=1,1,0),0),IFERROR(IF(VLOOKUP($K5,Champions!$A:$B,2,0)=1,1,0),0),IFERROR(IF(VLOOKUP($L5,Champions!$A:$B,2,0)=1,1,0),0))</f>
        <v>3</v>
      </c>
      <c r="R5" s="3">
        <f>SUM(IFERROR(IF(VLOOKUP($B5,Champions!$A:$B,2,0)=2,1,0),0),IFERROR(IF(VLOOKUP($C5,Champions!$A:$B,2,0)=2,1,0),0),IFERROR(IF(VLOOKUP($D5,Champions!$A:$B,2,0)=2,1,0),0),IFERROR(IF(VLOOKUP($E5,Champions!$A:$B,2,0)=2,1,0),0),IFERROR(IF(VLOOKUP($F5,Champions!$A:$B,2,0)=2,1,0),0),IFERROR(IF(VLOOKUP($G5,Champions!$A:$B,2,0)=2,1,0),0),IFERROR(IF(VLOOKUP($H5,Champions!$A:$B,2,0)=2,1,0),0),IFERROR(IF(VLOOKUP($I5,Champions!$A:$B,2,0)=2,1,0),0),IFERROR(IF(VLOOKUP($J5,Champions!$A:$B,2,0)=2,1,0),0),IFERROR(IF(VLOOKUP($K5,Champions!$A:$B,2,0)=2,1,0),0),IFERROR(IF(VLOOKUP($L5,Champions!$A:$B,2,0)=2,1,0),0))</f>
        <v>2</v>
      </c>
      <c r="S5" s="3">
        <f>SUM(IFERROR(IF(VLOOKUP($B5,Champions!$A:$B,2,0)=3,1,0),0),IFERROR(IF(VLOOKUP($C5,Champions!$A:$B,2,0)=3,1,0),0),IFERROR(IF(VLOOKUP($D5,Champions!$A:$B,2,0)=3,1,0),0),IFERROR(IF(VLOOKUP($E5,Champions!$A:$B,2,0)=3,1,0),0),IFERROR(IF(VLOOKUP($F5,Champions!$A:$B,2,0)=3,1,0),0),IFERROR(IF(VLOOKUP($G5,Champions!$A:$B,2,0)=3,1,0),0),IFERROR(IF(VLOOKUP($H5,Champions!$A:$B,2,0)=3,1,0),0),IFERROR(IF(VLOOKUP($I5,Champions!$A:$B,2,0)=3,1,0),0),IFERROR(IF(VLOOKUP($J5,Champions!$A:$B,2,0)=3,1,0),0),IFERROR(IF(VLOOKUP($K5,Champions!$A:$B,2,0)=3,1,0),0),IFERROR(IF(VLOOKUP($L5,Champions!$A:$B,2,0)=3,1,0),0))</f>
        <v>2</v>
      </c>
      <c r="T5" s="3">
        <f>SUM(IFERROR(IF(VLOOKUP($B5,Champions!$A:$B,2,0)=4,1,0),0),IFERROR(IF(VLOOKUP($C5,Champions!$A:$B,2,0)=4,1,0),0),IFERROR(IF(VLOOKUP($D5,Champions!$A:$B,2,0)=4,1,0),0),IFERROR(IF(VLOOKUP($E5,Champions!$A:$B,2,0)=4,1,0),0),IFERROR(IF(VLOOKUP($F5,Champions!$A:$B,2,0)=4,1,0),0),IFERROR(IF(VLOOKUP($G5,Champions!$A:$B,2,0)=4,1,0),0),IFERROR(IF(VLOOKUP($H5,Champions!$A:$B,2,0)=4,1,0),0),IFERROR(IF(VLOOKUP($I5,Champions!$A:$B,2,0)=4,1,0),0),IFERROR(IF(VLOOKUP($J5,Champions!$A:$B,2,0)=4,1,0),0),IFERROR(IF(VLOOKUP($K5,Champions!$A:$B,2,0)=4,1,0),0),IFERROR(IF(VLOOKUP($L5,Champions!$A:$B,2,0)=4,1,0),0))</f>
        <v>2</v>
      </c>
      <c r="U5" s="3">
        <f>SUM(IFERROR(IF(VLOOKUP($B5,Champions!$A:$B,2,0)=5,1,0),0),IFERROR(IF(VLOOKUP($C5,Champions!$A:$B,2,0)=5,1,0),0),IFERROR(IF(VLOOKUP($D5,Champions!$A:$B,2,0)=5,1,0),0),IFERROR(IF(VLOOKUP($E5,Champions!$A:$B,2,0)=5,1,0),0),IFERROR(IF(VLOOKUP($F5,Champions!$A:$B,2,0)=5,1,0),0),IFERROR(IF(VLOOKUP($G5,Champions!$A:$B,2,0)=5,1,0),0),IFERROR(IF(VLOOKUP($H5,Champions!$A:$B,2,0)=5,1,0),0),IFERROR(IF(VLOOKUP($I5,Champions!$A:$B,2,0)=5,1,0),0),IFERROR(IF(VLOOKUP($J5,Champions!$A:$B,2,0)=5,1,0),0),IFERROR(IF(VLOOKUP($K5,Champions!$A:$B,2,0)=5,1,0),0),IFERROR(IF(VLOOKUP($L5,Champions!$A:$B,2,0)=5,1,0),0))</f>
        <v>0</v>
      </c>
      <c r="AK5" s="3" t="str">
        <f>Champions!A5</f>
        <v>Ashe</v>
      </c>
      <c r="AL5" s="3">
        <f>COUNTIF($B:$L,AK5)</f>
        <v>27</v>
      </c>
      <c r="AM5" s="3">
        <f>SUM(COUNTIFS($A:$A,"&lt;=4th",$B:$B,AK5),COUNTIFS($A:$A,"&lt;=4th",$C:$C,AK5),COUNTIFS($A:$A,"&lt;=4th",$D:$D,AK5),COUNTIFS($A:$A,"&lt;=4th",$E:$E,AK5),COUNTIFS($A:$A,"&lt;=4th",$F:$F,AK5),COUNTIFS($A:$A,"&lt;=4th",$G:$G,AK5),COUNTIFS($A:$A,"&lt;=4th",$H:$H,AK5),COUNTIFS($A:$A,"&lt;=4th",$I:$I,AK5),COUNTIFS($A:$A,"&lt;=4th",$J:$J,AK5),COUNTIFS($A:$A,"&lt;=4th",$K:$K,AK5),COUNTIFS($A:$A,"&lt;=4th",$L:$L,AK5))</f>
        <v>17</v>
      </c>
      <c r="AN5" s="3">
        <f>SUM(COUNTIFS($A:$A,"&gt;4th",$B:$B,AK5),COUNTIFS($A:$A,"&gt;4th",$C:$C,AK5),COUNTIFS($A:$A,"&gt;4th",$D:$D,AK5),COUNTIFS($A:$A,"&gt;4th",$E:$E,AK5),COUNTIFS($A:$A,"&gt;4th",$F:$F,AK5),COUNTIFS($A:$A,"&gt;4th",$G:$G,AK5),COUNTIFS($A:$A,"&gt;4th",$H:$H,AK5),COUNTIFS($A:$A,"&gt;4th",$I:$I,AK5),COUNTIFS($A:$A,"&gt;4th",$J:$J,AK5),COUNTIFS($A:$A,"&gt;4th",$K:$K,AK5),COUNTIFS($A:$A,"&gt;4th",$L:$L,AK5))</f>
        <v>10</v>
      </c>
    </row>
    <row r="6" spans="1:40">
      <c r="A6" s="3" t="s">
        <v>572</v>
      </c>
      <c r="B6" s="3" t="s">
        <v>249</v>
      </c>
      <c r="C6" s="3" t="s">
        <v>201</v>
      </c>
      <c r="D6" s="3" t="s">
        <v>305</v>
      </c>
      <c r="E6" s="3" t="s">
        <v>215</v>
      </c>
      <c r="F6" s="3" t="s">
        <v>235</v>
      </c>
      <c r="G6" s="3" t="s">
        <v>311</v>
      </c>
      <c r="H6" s="3" t="s">
        <v>188</v>
      </c>
      <c r="M6" s="3">
        <v>1</v>
      </c>
      <c r="N6" s="3">
        <v>4</v>
      </c>
      <c r="O6" s="3">
        <v>2</v>
      </c>
      <c r="P6" s="3">
        <f t="shared" si="0"/>
        <v>7</v>
      </c>
      <c r="Q6" s="3">
        <f>SUM(IFERROR(IF(VLOOKUP($B6,Champions!$A:$B,2,0)=1,1,0),0),IFERROR(IF(VLOOKUP($C6,Champions!$A:$B,2,0)=1,1,0),0),IFERROR(IF(VLOOKUP($D6,Champions!$A:$B,2,0)=1,1,0),0),IFERROR(IF(VLOOKUP($E6,Champions!$A:$B,2,0)=1,1,0),0),IFERROR(IF(VLOOKUP($F6,Champions!$A:$B,2,0)=1,1,0),0),IFERROR(IF(VLOOKUP($G6,Champions!$A:$B,2,0)=1,1,0),0),IFERROR(IF(VLOOKUP($H6,Champions!$A:$B,2,0)=1,1,0),0),IFERROR(IF(VLOOKUP($I6,Champions!$A:$B,2,0)=1,1,0),0),IFERROR(IF(VLOOKUP($J6,Champions!$A:$B,2,0)=1,1,0),0),IFERROR(IF(VLOOKUP($K6,Champions!$A:$B,2,0)=1,1,0),0),IFERROR(IF(VLOOKUP($L6,Champions!$A:$B,2,0)=1,1,0),0))</f>
        <v>2</v>
      </c>
      <c r="R6" s="3">
        <f>SUM(IFERROR(IF(VLOOKUP($B6,Champions!$A:$B,2,0)=2,1,0),0),IFERROR(IF(VLOOKUP($C6,Champions!$A:$B,2,0)=2,1,0),0),IFERROR(IF(VLOOKUP($D6,Champions!$A:$B,2,0)=2,1,0),0),IFERROR(IF(VLOOKUP($E6,Champions!$A:$B,2,0)=2,1,0),0),IFERROR(IF(VLOOKUP($F6,Champions!$A:$B,2,0)=2,1,0),0),IFERROR(IF(VLOOKUP($G6,Champions!$A:$B,2,0)=2,1,0),0),IFERROR(IF(VLOOKUP($H6,Champions!$A:$B,2,0)=2,1,0),0),IFERROR(IF(VLOOKUP($I6,Champions!$A:$B,2,0)=2,1,0),0),IFERROR(IF(VLOOKUP($J6,Champions!$A:$B,2,0)=2,1,0),0),IFERROR(IF(VLOOKUP($K6,Champions!$A:$B,2,0)=2,1,0),0),IFERROR(IF(VLOOKUP($L6,Champions!$A:$B,2,0)=2,1,0),0))</f>
        <v>3</v>
      </c>
      <c r="S6" s="3">
        <f>SUM(IFERROR(IF(VLOOKUP($B6,Champions!$A:$B,2,0)=3,1,0),0),IFERROR(IF(VLOOKUP($C6,Champions!$A:$B,2,0)=3,1,0),0),IFERROR(IF(VLOOKUP($D6,Champions!$A:$B,2,0)=3,1,0),0),IFERROR(IF(VLOOKUP($E6,Champions!$A:$B,2,0)=3,1,0),0),IFERROR(IF(VLOOKUP($F6,Champions!$A:$B,2,0)=3,1,0),0),IFERROR(IF(VLOOKUP($G6,Champions!$A:$B,2,0)=3,1,0),0),IFERROR(IF(VLOOKUP($H6,Champions!$A:$B,2,0)=3,1,0),0),IFERROR(IF(VLOOKUP($I6,Champions!$A:$B,2,0)=3,1,0),0),IFERROR(IF(VLOOKUP($J6,Champions!$A:$B,2,0)=3,1,0),0),IFERROR(IF(VLOOKUP($K6,Champions!$A:$B,2,0)=3,1,0),0),IFERROR(IF(VLOOKUP($L6,Champions!$A:$B,2,0)=3,1,0),0))</f>
        <v>0</v>
      </c>
      <c r="T6" s="3">
        <f>SUM(IFERROR(IF(VLOOKUP($B6,Champions!$A:$B,2,0)=4,1,0),0),IFERROR(IF(VLOOKUP($C6,Champions!$A:$B,2,0)=4,1,0),0),IFERROR(IF(VLOOKUP($D6,Champions!$A:$B,2,0)=4,1,0),0),IFERROR(IF(VLOOKUP($E6,Champions!$A:$B,2,0)=4,1,0),0),IFERROR(IF(VLOOKUP($F6,Champions!$A:$B,2,0)=4,1,0),0),IFERROR(IF(VLOOKUP($G6,Champions!$A:$B,2,0)=4,1,0),0),IFERROR(IF(VLOOKUP($H6,Champions!$A:$B,2,0)=4,1,0),0),IFERROR(IF(VLOOKUP($I6,Champions!$A:$B,2,0)=4,1,0),0),IFERROR(IF(VLOOKUP($J6,Champions!$A:$B,2,0)=4,1,0),0),IFERROR(IF(VLOOKUP($K6,Champions!$A:$B,2,0)=4,1,0),0),IFERROR(IF(VLOOKUP($L6,Champions!$A:$B,2,0)=4,1,0),0))</f>
        <v>1</v>
      </c>
      <c r="U6" s="3">
        <f>SUM(IFERROR(IF(VLOOKUP($B6,Champions!$A:$B,2,0)=5,1,0),0),IFERROR(IF(VLOOKUP($C6,Champions!$A:$B,2,0)=5,1,0),0),IFERROR(IF(VLOOKUP($D6,Champions!$A:$B,2,0)=5,1,0),0),IFERROR(IF(VLOOKUP($E6,Champions!$A:$B,2,0)=5,1,0),0),IFERROR(IF(VLOOKUP($F6,Champions!$A:$B,2,0)=5,1,0),0),IFERROR(IF(VLOOKUP($G6,Champions!$A:$B,2,0)=5,1,0),0),IFERROR(IF(VLOOKUP($H6,Champions!$A:$B,2,0)=5,1,0),0),IFERROR(IF(VLOOKUP($I6,Champions!$A:$B,2,0)=5,1,0),0),IFERROR(IF(VLOOKUP($J6,Champions!$A:$B,2,0)=5,1,0),0),IFERROR(IF(VLOOKUP($K6,Champions!$A:$B,2,0)=5,1,0),0),IFERROR(IF(VLOOKUP($L6,Champions!$A:$B,2,0)=5,1,0),0))</f>
        <v>1</v>
      </c>
      <c r="AK6" s="3" t="str">
        <f>Champions!A6</f>
        <v>Azir</v>
      </c>
      <c r="AL6" s="3">
        <f>COUNTIF($B:$L,AK6)</f>
        <v>13</v>
      </c>
      <c r="AM6" s="3">
        <f>SUM(COUNTIFS($A:$A,"&lt;=4th",$B:$B,AK6),COUNTIFS($A:$A,"&lt;=4th",$C:$C,AK6),COUNTIFS($A:$A,"&lt;=4th",$D:$D,AK6),COUNTIFS($A:$A,"&lt;=4th",$E:$E,AK6),COUNTIFS($A:$A,"&lt;=4th",$F:$F,AK6),COUNTIFS($A:$A,"&lt;=4th",$G:$G,AK6),COUNTIFS($A:$A,"&lt;=4th",$H:$H,AK6),COUNTIFS($A:$A,"&lt;=4th",$I:$I,AK6),COUNTIFS($A:$A,"&lt;=4th",$J:$J,AK6),COUNTIFS($A:$A,"&lt;=4th",$K:$K,AK6),COUNTIFS($A:$A,"&lt;=4th",$L:$L,AK6))</f>
        <v>6</v>
      </c>
      <c r="AN6" s="3">
        <f>SUM(COUNTIFS($A:$A,"&gt;4th",$B:$B,AK6),COUNTIFS($A:$A,"&gt;4th",$C:$C,AK6),COUNTIFS($A:$A,"&gt;4th",$D:$D,AK6),COUNTIFS($A:$A,"&gt;4th",$E:$E,AK6),COUNTIFS($A:$A,"&gt;4th",$F:$F,AK6),COUNTIFS($A:$A,"&gt;4th",$G:$G,AK6),COUNTIFS($A:$A,"&gt;4th",$H:$H,AK6),COUNTIFS($A:$A,"&gt;4th",$I:$I,AK6),COUNTIFS($A:$A,"&gt;4th",$J:$J,AK6),COUNTIFS($A:$A,"&gt;4th",$K:$K,AK6),COUNTIFS($A:$A,"&gt;4th",$L:$L,AK6))</f>
        <v>7</v>
      </c>
    </row>
    <row r="7" spans="1:40">
      <c r="A7" s="3" t="s">
        <v>572</v>
      </c>
      <c r="B7" s="3" t="s">
        <v>219</v>
      </c>
      <c r="C7" s="3" t="s">
        <v>293</v>
      </c>
      <c r="D7" s="3" t="s">
        <v>126</v>
      </c>
      <c r="E7" s="3" t="s">
        <v>271</v>
      </c>
      <c r="F7" s="3" t="s">
        <v>235</v>
      </c>
      <c r="G7" s="3" t="s">
        <v>296</v>
      </c>
      <c r="M7" s="3">
        <v>0</v>
      </c>
      <c r="N7" s="3">
        <v>6</v>
      </c>
      <c r="O7" s="3">
        <v>0</v>
      </c>
      <c r="P7" s="3">
        <f t="shared" si="0"/>
        <v>6</v>
      </c>
      <c r="Q7" s="3">
        <f>SUM(IFERROR(IF(VLOOKUP($B7,Champions!$A:$B,2,0)=1,1,0),0),IFERROR(IF(VLOOKUP($C7,Champions!$A:$B,2,0)=1,1,0),0),IFERROR(IF(VLOOKUP($D7,Champions!$A:$B,2,0)=1,1,0),0),IFERROR(IF(VLOOKUP($E7,Champions!$A:$B,2,0)=1,1,0),0),IFERROR(IF(VLOOKUP($F7,Champions!$A:$B,2,0)=1,1,0),0),IFERROR(IF(VLOOKUP($G7,Champions!$A:$B,2,0)=1,1,0),0),IFERROR(IF(VLOOKUP($H7,Champions!$A:$B,2,0)=1,1,0),0),IFERROR(IF(VLOOKUP($I7,Champions!$A:$B,2,0)=1,1,0),0),IFERROR(IF(VLOOKUP($J7,Champions!$A:$B,2,0)=1,1,0),0),IFERROR(IF(VLOOKUP($K7,Champions!$A:$B,2,0)=1,1,0),0),IFERROR(IF(VLOOKUP($L7,Champions!$A:$B,2,0)=1,1,0),0))</f>
        <v>2</v>
      </c>
      <c r="R7" s="3">
        <f>SUM(IFERROR(IF(VLOOKUP($B7,Champions!$A:$B,2,0)=2,1,0),0),IFERROR(IF(VLOOKUP($C7,Champions!$A:$B,2,0)=2,1,0),0),IFERROR(IF(VLOOKUP($D7,Champions!$A:$B,2,0)=2,1,0),0),IFERROR(IF(VLOOKUP($E7,Champions!$A:$B,2,0)=2,1,0),0),IFERROR(IF(VLOOKUP($F7,Champions!$A:$B,2,0)=2,1,0),0),IFERROR(IF(VLOOKUP($G7,Champions!$A:$B,2,0)=2,1,0),0),IFERROR(IF(VLOOKUP($H7,Champions!$A:$B,2,0)=2,1,0),0),IFERROR(IF(VLOOKUP($I7,Champions!$A:$B,2,0)=2,1,0),0),IFERROR(IF(VLOOKUP($J7,Champions!$A:$B,2,0)=2,1,0),0),IFERROR(IF(VLOOKUP($K7,Champions!$A:$B,2,0)=2,1,0),0),IFERROR(IF(VLOOKUP($L7,Champions!$A:$B,2,0)=2,1,0),0))</f>
        <v>2</v>
      </c>
      <c r="S7" s="3">
        <f>SUM(IFERROR(IF(VLOOKUP($B7,Champions!$A:$B,2,0)=3,1,0),0),IFERROR(IF(VLOOKUP($C7,Champions!$A:$B,2,0)=3,1,0),0),IFERROR(IF(VLOOKUP($D7,Champions!$A:$B,2,0)=3,1,0),0),IFERROR(IF(VLOOKUP($E7,Champions!$A:$B,2,0)=3,1,0),0),IFERROR(IF(VLOOKUP($F7,Champions!$A:$B,2,0)=3,1,0),0),IFERROR(IF(VLOOKUP($G7,Champions!$A:$B,2,0)=3,1,0),0),IFERROR(IF(VLOOKUP($H7,Champions!$A:$B,2,0)=3,1,0),0),IFERROR(IF(VLOOKUP($I7,Champions!$A:$B,2,0)=3,1,0),0),IFERROR(IF(VLOOKUP($J7,Champions!$A:$B,2,0)=3,1,0),0),IFERROR(IF(VLOOKUP($K7,Champions!$A:$B,2,0)=3,1,0),0),IFERROR(IF(VLOOKUP($L7,Champions!$A:$B,2,0)=3,1,0),0))</f>
        <v>2</v>
      </c>
      <c r="T7" s="3">
        <f>SUM(IFERROR(IF(VLOOKUP($B7,Champions!$A:$B,2,0)=4,1,0),0),IFERROR(IF(VLOOKUP($C7,Champions!$A:$B,2,0)=4,1,0),0),IFERROR(IF(VLOOKUP($D7,Champions!$A:$B,2,0)=4,1,0),0),IFERROR(IF(VLOOKUP($E7,Champions!$A:$B,2,0)=4,1,0),0),IFERROR(IF(VLOOKUP($F7,Champions!$A:$B,2,0)=4,1,0),0),IFERROR(IF(VLOOKUP($G7,Champions!$A:$B,2,0)=4,1,0),0),IFERROR(IF(VLOOKUP($H7,Champions!$A:$B,2,0)=4,1,0),0),IFERROR(IF(VLOOKUP($I7,Champions!$A:$B,2,0)=4,1,0),0),IFERROR(IF(VLOOKUP($J7,Champions!$A:$B,2,0)=4,1,0),0),IFERROR(IF(VLOOKUP($K7,Champions!$A:$B,2,0)=4,1,0),0),IFERROR(IF(VLOOKUP($L7,Champions!$A:$B,2,0)=4,1,0),0))</f>
        <v>0</v>
      </c>
      <c r="U7" s="3">
        <f>SUM(IFERROR(IF(VLOOKUP($B7,Champions!$A:$B,2,0)=5,1,0),0),IFERROR(IF(VLOOKUP($C7,Champions!$A:$B,2,0)=5,1,0),0),IFERROR(IF(VLOOKUP($D7,Champions!$A:$B,2,0)=5,1,0),0),IFERROR(IF(VLOOKUP($E7,Champions!$A:$B,2,0)=5,1,0),0),IFERROR(IF(VLOOKUP($F7,Champions!$A:$B,2,0)=5,1,0),0),IFERROR(IF(VLOOKUP($G7,Champions!$A:$B,2,0)=5,1,0),0),IFERROR(IF(VLOOKUP($H7,Champions!$A:$B,2,0)=5,1,0),0),IFERROR(IF(VLOOKUP($I7,Champions!$A:$B,2,0)=5,1,0),0),IFERROR(IF(VLOOKUP($J7,Champions!$A:$B,2,0)=5,1,0),0),IFERROR(IF(VLOOKUP($K7,Champions!$A:$B,2,0)=5,1,0),0),IFERROR(IF(VLOOKUP($L7,Champions!$A:$B,2,0)=5,1,0),0))</f>
        <v>0</v>
      </c>
      <c r="AK7" s="3" t="str">
        <f>Champions!A7</f>
        <v>Brand</v>
      </c>
      <c r="AL7" s="3">
        <f>COUNTIF($B:$L,AK7)</f>
        <v>25</v>
      </c>
      <c r="AM7" s="3">
        <f>SUM(COUNTIFS($A:$A,"&lt;=4th",$B:$B,AK7),COUNTIFS($A:$A,"&lt;=4th",$C:$C,AK7),COUNTIFS($A:$A,"&lt;=4th",$D:$D,AK7),COUNTIFS($A:$A,"&lt;=4th",$E:$E,AK7),COUNTIFS($A:$A,"&lt;=4th",$F:$F,AK7),COUNTIFS($A:$A,"&lt;=4th",$G:$G,AK7),COUNTIFS($A:$A,"&lt;=4th",$H:$H,AK7),COUNTIFS($A:$A,"&lt;=4th",$I:$I,AK7),COUNTIFS($A:$A,"&lt;=4th",$J:$J,AK7),COUNTIFS($A:$A,"&lt;=4th",$K:$K,AK7),COUNTIFS($A:$A,"&lt;=4th",$L:$L,AK7))</f>
        <v>11</v>
      </c>
      <c r="AN7" s="3">
        <f>SUM(COUNTIFS($A:$A,"&gt;4th",$B:$B,AK7),COUNTIFS($A:$A,"&gt;4th",$C:$C,AK7),COUNTIFS($A:$A,"&gt;4th",$D:$D,AK7),COUNTIFS($A:$A,"&gt;4th",$E:$E,AK7),COUNTIFS($A:$A,"&gt;4th",$F:$F,AK7),COUNTIFS($A:$A,"&gt;4th",$G:$G,AK7),COUNTIFS($A:$A,"&gt;4th",$H:$H,AK7),COUNTIFS($A:$A,"&gt;4th",$I:$I,AK7),COUNTIFS($A:$A,"&gt;4th",$J:$J,AK7),COUNTIFS($A:$A,"&gt;4th",$K:$K,AK7),COUNTIFS($A:$A,"&gt;4th",$L:$L,AK7))</f>
        <v>14</v>
      </c>
    </row>
    <row r="8" spans="1:40">
      <c r="A8" s="3" t="s">
        <v>574</v>
      </c>
      <c r="B8" s="3" t="s">
        <v>99</v>
      </c>
      <c r="C8" s="3" t="s">
        <v>106</v>
      </c>
      <c r="D8" s="3" t="s">
        <v>308</v>
      </c>
      <c r="E8" s="3" t="s">
        <v>145</v>
      </c>
      <c r="F8" s="3" t="s">
        <v>174</v>
      </c>
      <c r="G8" s="3" t="s">
        <v>287</v>
      </c>
      <c r="H8" s="3" t="s">
        <v>314</v>
      </c>
      <c r="M8" s="3">
        <v>0</v>
      </c>
      <c r="N8" s="3">
        <v>7</v>
      </c>
      <c r="O8" s="3">
        <v>0</v>
      </c>
      <c r="P8" s="3">
        <f t="shared" si="0"/>
        <v>7</v>
      </c>
      <c r="Q8" s="3">
        <f>SUM(IFERROR(IF(VLOOKUP($B8,Champions!$A:$B,2,0)=1,1,0),0),IFERROR(IF(VLOOKUP($C8,Champions!$A:$B,2,0)=1,1,0),0),IFERROR(IF(VLOOKUP($D8,Champions!$A:$B,2,0)=1,1,0),0),IFERROR(IF(VLOOKUP($E8,Champions!$A:$B,2,0)=1,1,0),0),IFERROR(IF(VLOOKUP($F8,Champions!$A:$B,2,0)=1,1,0),0),IFERROR(IF(VLOOKUP($G8,Champions!$A:$B,2,0)=1,1,0),0),IFERROR(IF(VLOOKUP($H8,Champions!$A:$B,2,0)=1,1,0),0),IFERROR(IF(VLOOKUP($I8,Champions!$A:$B,2,0)=1,1,0),0),IFERROR(IF(VLOOKUP($J8,Champions!$A:$B,2,0)=1,1,0),0),IFERROR(IF(VLOOKUP($K8,Champions!$A:$B,2,0)=1,1,0),0),IFERROR(IF(VLOOKUP($L8,Champions!$A:$B,2,0)=1,1,0),0))</f>
        <v>1</v>
      </c>
      <c r="R8" s="3">
        <f>SUM(IFERROR(IF(VLOOKUP($B8,Champions!$A:$B,2,0)=2,1,0),0),IFERROR(IF(VLOOKUP($C8,Champions!$A:$B,2,0)=2,1,0),0),IFERROR(IF(VLOOKUP($D8,Champions!$A:$B,2,0)=2,1,0),0),IFERROR(IF(VLOOKUP($E8,Champions!$A:$B,2,0)=2,1,0),0),IFERROR(IF(VLOOKUP($F8,Champions!$A:$B,2,0)=2,1,0),0),IFERROR(IF(VLOOKUP($G8,Champions!$A:$B,2,0)=2,1,0),0),IFERROR(IF(VLOOKUP($H8,Champions!$A:$B,2,0)=2,1,0),0),IFERROR(IF(VLOOKUP($I8,Champions!$A:$B,2,0)=2,1,0),0),IFERROR(IF(VLOOKUP($J8,Champions!$A:$B,2,0)=2,1,0),0),IFERROR(IF(VLOOKUP($K8,Champions!$A:$B,2,0)=2,1,0),0),IFERROR(IF(VLOOKUP($L8,Champions!$A:$B,2,0)=2,1,0),0))</f>
        <v>1</v>
      </c>
      <c r="S8" s="3">
        <f>SUM(IFERROR(IF(VLOOKUP($B8,Champions!$A:$B,2,0)=3,1,0),0),IFERROR(IF(VLOOKUP($C8,Champions!$A:$B,2,0)=3,1,0),0),IFERROR(IF(VLOOKUP($D8,Champions!$A:$B,2,0)=3,1,0),0),IFERROR(IF(VLOOKUP($E8,Champions!$A:$B,2,0)=3,1,0),0),IFERROR(IF(VLOOKUP($F8,Champions!$A:$B,2,0)=3,1,0),0),IFERROR(IF(VLOOKUP($G8,Champions!$A:$B,2,0)=3,1,0),0),IFERROR(IF(VLOOKUP($H8,Champions!$A:$B,2,0)=3,1,0),0),IFERROR(IF(VLOOKUP($I8,Champions!$A:$B,2,0)=3,1,0),0),IFERROR(IF(VLOOKUP($J8,Champions!$A:$B,2,0)=3,1,0),0),IFERROR(IF(VLOOKUP($K8,Champions!$A:$B,2,0)=3,1,0),0),IFERROR(IF(VLOOKUP($L8,Champions!$A:$B,2,0)=3,1,0),0))</f>
        <v>2</v>
      </c>
      <c r="T8" s="3">
        <f>SUM(IFERROR(IF(VLOOKUP($B8,Champions!$A:$B,2,0)=4,1,0),0),IFERROR(IF(VLOOKUP($C8,Champions!$A:$B,2,0)=4,1,0),0),IFERROR(IF(VLOOKUP($D8,Champions!$A:$B,2,0)=4,1,0),0),IFERROR(IF(VLOOKUP($E8,Champions!$A:$B,2,0)=4,1,0),0),IFERROR(IF(VLOOKUP($F8,Champions!$A:$B,2,0)=4,1,0),0),IFERROR(IF(VLOOKUP($G8,Champions!$A:$B,2,0)=4,1,0),0),IFERROR(IF(VLOOKUP($H8,Champions!$A:$B,2,0)=4,1,0),0),IFERROR(IF(VLOOKUP($I8,Champions!$A:$B,2,0)=4,1,0),0),IFERROR(IF(VLOOKUP($J8,Champions!$A:$B,2,0)=4,1,0),0),IFERROR(IF(VLOOKUP($K8,Champions!$A:$B,2,0)=4,1,0),0),IFERROR(IF(VLOOKUP($L8,Champions!$A:$B,2,0)=4,1,0),0))</f>
        <v>3</v>
      </c>
      <c r="U8" s="3">
        <f>SUM(IFERROR(IF(VLOOKUP($B8,Champions!$A:$B,2,0)=5,1,0),0),IFERROR(IF(VLOOKUP($C8,Champions!$A:$B,2,0)=5,1,0),0),IFERROR(IF(VLOOKUP($D8,Champions!$A:$B,2,0)=5,1,0),0),IFERROR(IF(VLOOKUP($E8,Champions!$A:$B,2,0)=5,1,0),0),IFERROR(IF(VLOOKUP($F8,Champions!$A:$B,2,0)=5,1,0),0),IFERROR(IF(VLOOKUP($G8,Champions!$A:$B,2,0)=5,1,0),0),IFERROR(IF(VLOOKUP($H8,Champions!$A:$B,2,0)=5,1,0),0),IFERROR(IF(VLOOKUP($I8,Champions!$A:$B,2,0)=5,1,0),0),IFERROR(IF(VLOOKUP($J8,Champions!$A:$B,2,0)=5,1,0),0),IFERROR(IF(VLOOKUP($K8,Champions!$A:$B,2,0)=5,1,0),0),IFERROR(IF(VLOOKUP($L8,Champions!$A:$B,2,0)=5,1,0),0))</f>
        <v>0</v>
      </c>
      <c r="AK8" s="3" t="str">
        <f>Champions!A8</f>
        <v>Braum</v>
      </c>
      <c r="AL8" s="3">
        <f>COUNTIF($B:$L,AK8)</f>
        <v>37</v>
      </c>
      <c r="AM8" s="3">
        <f>SUM(COUNTIFS($A:$A,"&lt;=4th",$B:$B,AK8),COUNTIFS($A:$A,"&lt;=4th",$C:$C,AK8),COUNTIFS($A:$A,"&lt;=4th",$D:$D,AK8),COUNTIFS($A:$A,"&lt;=4th",$E:$E,AK8),COUNTIFS($A:$A,"&lt;=4th",$F:$F,AK8),COUNTIFS($A:$A,"&lt;=4th",$G:$G,AK8),COUNTIFS($A:$A,"&lt;=4th",$H:$H,AK8),COUNTIFS($A:$A,"&lt;=4th",$I:$I,AK8),COUNTIFS($A:$A,"&lt;=4th",$J:$J,AK8),COUNTIFS($A:$A,"&lt;=4th",$K:$K,AK8),COUNTIFS($A:$A,"&lt;=4th",$L:$L,AK8))</f>
        <v>10</v>
      </c>
      <c r="AN8" s="3">
        <f>SUM(COUNTIFS($A:$A,"&gt;4th",$B:$B,AK8),COUNTIFS($A:$A,"&gt;4th",$C:$C,AK8),COUNTIFS($A:$A,"&gt;4th",$D:$D,AK8),COUNTIFS($A:$A,"&gt;4th",$E:$E,AK8),COUNTIFS($A:$A,"&gt;4th",$F:$F,AK8),COUNTIFS($A:$A,"&gt;4th",$G:$G,AK8),COUNTIFS($A:$A,"&gt;4th",$H:$H,AK8),COUNTIFS($A:$A,"&gt;4th",$I:$I,AK8),COUNTIFS($A:$A,"&gt;4th",$J:$J,AK8),COUNTIFS($A:$A,"&gt;4th",$K:$K,AK8),COUNTIFS($A:$A,"&gt;4th",$L:$L,AK8))</f>
        <v>27</v>
      </c>
    </row>
    <row r="9" spans="1:40">
      <c r="A9" s="3" t="s">
        <v>572</v>
      </c>
      <c r="B9" s="3" t="s">
        <v>114</v>
      </c>
      <c r="C9" s="3" t="s">
        <v>174</v>
      </c>
      <c r="D9" s="3" t="s">
        <v>149</v>
      </c>
      <c r="E9" s="3" t="s">
        <v>204</v>
      </c>
      <c r="F9" s="3" t="s">
        <v>314</v>
      </c>
      <c r="G9" s="3" t="s">
        <v>308</v>
      </c>
      <c r="M9" s="3">
        <v>0</v>
      </c>
      <c r="N9" s="3">
        <v>5</v>
      </c>
      <c r="O9" s="3">
        <v>1</v>
      </c>
      <c r="P9" s="3">
        <f t="shared" si="0"/>
        <v>6</v>
      </c>
      <c r="Q9" s="3">
        <f>SUM(IFERROR(IF(VLOOKUP($B9,Champions!$A:$B,2,0)=1,1,0),0),IFERROR(IF(VLOOKUP($C9,Champions!$A:$B,2,0)=1,1,0),0),IFERROR(IF(VLOOKUP($D9,Champions!$A:$B,2,0)=1,1,0),0),IFERROR(IF(VLOOKUP($E9,Champions!$A:$B,2,0)=1,1,0),0),IFERROR(IF(VLOOKUP($F9,Champions!$A:$B,2,0)=1,1,0),0),IFERROR(IF(VLOOKUP($G9,Champions!$A:$B,2,0)=1,1,0),0),IFERROR(IF(VLOOKUP($H9,Champions!$A:$B,2,0)=1,1,0),0),IFERROR(IF(VLOOKUP($I9,Champions!$A:$B,2,0)=1,1,0),0),IFERROR(IF(VLOOKUP($J9,Champions!$A:$B,2,0)=1,1,0),0),IFERROR(IF(VLOOKUP($K9,Champions!$A:$B,2,0)=1,1,0),0),IFERROR(IF(VLOOKUP($L9,Champions!$A:$B,2,0)=1,1,0),0))</f>
        <v>3</v>
      </c>
      <c r="R9" s="3">
        <f>SUM(IFERROR(IF(VLOOKUP($B9,Champions!$A:$B,2,0)=2,1,0),0),IFERROR(IF(VLOOKUP($C9,Champions!$A:$B,2,0)=2,1,0),0),IFERROR(IF(VLOOKUP($D9,Champions!$A:$B,2,0)=2,1,0),0),IFERROR(IF(VLOOKUP($E9,Champions!$A:$B,2,0)=2,1,0),0),IFERROR(IF(VLOOKUP($F9,Champions!$A:$B,2,0)=2,1,0),0),IFERROR(IF(VLOOKUP($G9,Champions!$A:$B,2,0)=2,1,0),0),IFERROR(IF(VLOOKUP($H9,Champions!$A:$B,2,0)=2,1,0),0),IFERROR(IF(VLOOKUP($I9,Champions!$A:$B,2,0)=2,1,0),0),IFERROR(IF(VLOOKUP($J9,Champions!$A:$B,2,0)=2,1,0),0),IFERROR(IF(VLOOKUP($K9,Champions!$A:$B,2,0)=2,1,0),0),IFERROR(IF(VLOOKUP($L9,Champions!$A:$B,2,0)=2,1,0),0))</f>
        <v>0</v>
      </c>
      <c r="S9" s="3">
        <f>SUM(IFERROR(IF(VLOOKUP($B9,Champions!$A:$B,2,0)=3,1,0),0),IFERROR(IF(VLOOKUP($C9,Champions!$A:$B,2,0)=3,1,0),0),IFERROR(IF(VLOOKUP($D9,Champions!$A:$B,2,0)=3,1,0),0),IFERROR(IF(VLOOKUP($E9,Champions!$A:$B,2,0)=3,1,0),0),IFERROR(IF(VLOOKUP($F9,Champions!$A:$B,2,0)=3,1,0),0),IFERROR(IF(VLOOKUP($G9,Champions!$A:$B,2,0)=3,1,0),0),IFERROR(IF(VLOOKUP($H9,Champions!$A:$B,2,0)=3,1,0),0),IFERROR(IF(VLOOKUP($I9,Champions!$A:$B,2,0)=3,1,0),0),IFERROR(IF(VLOOKUP($J9,Champions!$A:$B,2,0)=3,1,0),0),IFERROR(IF(VLOOKUP($K9,Champions!$A:$B,2,0)=3,1,0),0),IFERROR(IF(VLOOKUP($L9,Champions!$A:$B,2,0)=3,1,0),0))</f>
        <v>2</v>
      </c>
      <c r="T9" s="3">
        <f>SUM(IFERROR(IF(VLOOKUP($B9,Champions!$A:$B,2,0)=4,1,0),0),IFERROR(IF(VLOOKUP($C9,Champions!$A:$B,2,0)=4,1,0),0),IFERROR(IF(VLOOKUP($D9,Champions!$A:$B,2,0)=4,1,0),0),IFERROR(IF(VLOOKUP($E9,Champions!$A:$B,2,0)=4,1,0),0),IFERROR(IF(VLOOKUP($F9,Champions!$A:$B,2,0)=4,1,0),0),IFERROR(IF(VLOOKUP($G9,Champions!$A:$B,2,0)=4,1,0),0),IFERROR(IF(VLOOKUP($H9,Champions!$A:$B,2,0)=4,1,0),0),IFERROR(IF(VLOOKUP($I9,Champions!$A:$B,2,0)=4,1,0),0),IFERROR(IF(VLOOKUP($J9,Champions!$A:$B,2,0)=4,1,0),0),IFERROR(IF(VLOOKUP($K9,Champions!$A:$B,2,0)=4,1,0),0),IFERROR(IF(VLOOKUP($L9,Champions!$A:$B,2,0)=4,1,0),0))</f>
        <v>1</v>
      </c>
      <c r="U9" s="3">
        <f>SUM(IFERROR(IF(VLOOKUP($B9,Champions!$A:$B,2,0)=5,1,0),0),IFERROR(IF(VLOOKUP($C9,Champions!$A:$B,2,0)=5,1,0),0),IFERROR(IF(VLOOKUP($D9,Champions!$A:$B,2,0)=5,1,0),0),IFERROR(IF(VLOOKUP($E9,Champions!$A:$B,2,0)=5,1,0),0),IFERROR(IF(VLOOKUP($F9,Champions!$A:$B,2,0)=5,1,0),0),IFERROR(IF(VLOOKUP($G9,Champions!$A:$B,2,0)=5,1,0),0),IFERROR(IF(VLOOKUP($H9,Champions!$A:$B,2,0)=5,1,0),0),IFERROR(IF(VLOOKUP($I9,Champions!$A:$B,2,0)=5,1,0),0),IFERROR(IF(VLOOKUP($J9,Champions!$A:$B,2,0)=5,1,0),0),IFERROR(IF(VLOOKUP($K9,Champions!$A:$B,2,0)=5,1,0),0),IFERROR(IF(VLOOKUP($L9,Champions!$A:$B,2,0)=5,1,0),0))</f>
        <v>0</v>
      </c>
      <c r="AK9" s="3" t="str">
        <f>Champions!A9</f>
        <v>Diana</v>
      </c>
      <c r="AL9" s="3">
        <f>COUNTIF($B:$L,AK9)</f>
        <v>15</v>
      </c>
      <c r="AM9" s="3">
        <f>SUM(COUNTIFS($A:$A,"&lt;=4th",$B:$B,AK9),COUNTIFS($A:$A,"&lt;=4th",$C:$C,AK9),COUNTIFS($A:$A,"&lt;=4th",$D:$D,AK9),COUNTIFS($A:$A,"&lt;=4th",$E:$E,AK9),COUNTIFS($A:$A,"&lt;=4th",$F:$F,AK9),COUNTIFS($A:$A,"&lt;=4th",$G:$G,AK9),COUNTIFS($A:$A,"&lt;=4th",$H:$H,AK9),COUNTIFS($A:$A,"&lt;=4th",$I:$I,AK9),COUNTIFS($A:$A,"&lt;=4th",$J:$J,AK9),COUNTIFS($A:$A,"&lt;=4th",$K:$K,AK9),COUNTIFS($A:$A,"&lt;=4th",$L:$L,AK9))</f>
        <v>5</v>
      </c>
      <c r="AN9" s="3">
        <f>SUM(COUNTIFS($A:$A,"&gt;4th",$B:$B,AK9),COUNTIFS($A:$A,"&gt;4th",$C:$C,AK9),COUNTIFS($A:$A,"&gt;4th",$D:$D,AK9),COUNTIFS($A:$A,"&gt;4th",$E:$E,AK9),COUNTIFS($A:$A,"&gt;4th",$F:$F,AK9),COUNTIFS($A:$A,"&gt;4th",$G:$G,AK9),COUNTIFS($A:$A,"&gt;4th",$H:$H,AK9),COUNTIFS($A:$A,"&gt;4th",$I:$I,AK9),COUNTIFS($A:$A,"&gt;4th",$J:$J,AK9),COUNTIFS($A:$A,"&gt;4th",$K:$K,AK9),COUNTIFS($A:$A,"&gt;4th",$L:$L,AK9))</f>
        <v>10</v>
      </c>
    </row>
    <row r="10" spans="1:40">
      <c r="A10" s="3" t="s">
        <v>572</v>
      </c>
      <c r="B10" s="3" t="s">
        <v>264</v>
      </c>
      <c r="C10" s="3" t="s">
        <v>145</v>
      </c>
      <c r="D10" s="3" t="s">
        <v>226</v>
      </c>
      <c r="E10" s="3" t="s">
        <v>242</v>
      </c>
      <c r="F10" s="3" t="s">
        <v>302</v>
      </c>
      <c r="G10" s="3" t="s">
        <v>106</v>
      </c>
      <c r="M10" s="3">
        <v>1</v>
      </c>
      <c r="N10" s="3">
        <v>4</v>
      </c>
      <c r="O10" s="3">
        <v>1</v>
      </c>
      <c r="P10" s="3">
        <f t="shared" si="0"/>
        <v>6</v>
      </c>
      <c r="Q10" s="3">
        <f>SUM(IFERROR(IF(VLOOKUP($B10,Champions!$A:$B,2,0)=1,1,0),0),IFERROR(IF(VLOOKUP($C10,Champions!$A:$B,2,0)=1,1,0),0),IFERROR(IF(VLOOKUP($D10,Champions!$A:$B,2,0)=1,1,0),0),IFERROR(IF(VLOOKUP($E10,Champions!$A:$B,2,0)=1,1,0),0),IFERROR(IF(VLOOKUP($F10,Champions!$A:$B,2,0)=1,1,0),0),IFERROR(IF(VLOOKUP($G10,Champions!$A:$B,2,0)=1,1,0),0),IFERROR(IF(VLOOKUP($H10,Champions!$A:$B,2,0)=1,1,0),0),IFERROR(IF(VLOOKUP($I10,Champions!$A:$B,2,0)=1,1,0),0),IFERROR(IF(VLOOKUP($J10,Champions!$A:$B,2,0)=1,1,0),0),IFERROR(IF(VLOOKUP($K10,Champions!$A:$B,2,0)=1,1,0),0),IFERROR(IF(VLOOKUP($L10,Champions!$A:$B,2,0)=1,1,0),0))</f>
        <v>1</v>
      </c>
      <c r="R10" s="3">
        <f>SUM(IFERROR(IF(VLOOKUP($B10,Champions!$A:$B,2,0)=2,1,0),0),IFERROR(IF(VLOOKUP($C10,Champions!$A:$B,2,0)=2,1,0),0),IFERROR(IF(VLOOKUP($D10,Champions!$A:$B,2,0)=2,1,0),0),IFERROR(IF(VLOOKUP($E10,Champions!$A:$B,2,0)=2,1,0),0),IFERROR(IF(VLOOKUP($F10,Champions!$A:$B,2,0)=2,1,0),0),IFERROR(IF(VLOOKUP($G10,Champions!$A:$B,2,0)=2,1,0),0),IFERROR(IF(VLOOKUP($H10,Champions!$A:$B,2,0)=2,1,0),0),IFERROR(IF(VLOOKUP($I10,Champions!$A:$B,2,0)=2,1,0),0),IFERROR(IF(VLOOKUP($J10,Champions!$A:$B,2,0)=2,1,0),0),IFERROR(IF(VLOOKUP($K10,Champions!$A:$B,2,0)=2,1,0),0),IFERROR(IF(VLOOKUP($L10,Champions!$A:$B,2,0)=2,1,0),0))</f>
        <v>2</v>
      </c>
      <c r="S10" s="3">
        <f>SUM(IFERROR(IF(VLOOKUP($B10,Champions!$A:$B,2,0)=3,1,0),0),IFERROR(IF(VLOOKUP($C10,Champions!$A:$B,2,0)=3,1,0),0),IFERROR(IF(VLOOKUP($D10,Champions!$A:$B,2,0)=3,1,0),0),IFERROR(IF(VLOOKUP($E10,Champions!$A:$B,2,0)=3,1,0),0),IFERROR(IF(VLOOKUP($F10,Champions!$A:$B,2,0)=3,1,0),0),IFERROR(IF(VLOOKUP($G10,Champions!$A:$B,2,0)=3,1,0),0),IFERROR(IF(VLOOKUP($H10,Champions!$A:$B,2,0)=3,1,0),0),IFERROR(IF(VLOOKUP($I10,Champions!$A:$B,2,0)=3,1,0),0),IFERROR(IF(VLOOKUP($J10,Champions!$A:$B,2,0)=3,1,0),0),IFERROR(IF(VLOOKUP($K10,Champions!$A:$B,2,0)=3,1,0),0),IFERROR(IF(VLOOKUP($L10,Champions!$A:$B,2,0)=3,1,0),0))</f>
        <v>2</v>
      </c>
      <c r="T10" s="3">
        <f>SUM(IFERROR(IF(VLOOKUP($B10,Champions!$A:$B,2,0)=4,1,0),0),IFERROR(IF(VLOOKUP($C10,Champions!$A:$B,2,0)=4,1,0),0),IFERROR(IF(VLOOKUP($D10,Champions!$A:$B,2,0)=4,1,0),0),IFERROR(IF(VLOOKUP($E10,Champions!$A:$B,2,0)=4,1,0),0),IFERROR(IF(VLOOKUP($F10,Champions!$A:$B,2,0)=4,1,0),0),IFERROR(IF(VLOOKUP($G10,Champions!$A:$B,2,0)=4,1,0),0),IFERROR(IF(VLOOKUP($H10,Champions!$A:$B,2,0)=4,1,0),0),IFERROR(IF(VLOOKUP($I10,Champions!$A:$B,2,0)=4,1,0),0),IFERROR(IF(VLOOKUP($J10,Champions!$A:$B,2,0)=4,1,0),0),IFERROR(IF(VLOOKUP($K10,Champions!$A:$B,2,0)=4,1,0),0),IFERROR(IF(VLOOKUP($L10,Champions!$A:$B,2,0)=4,1,0),0))</f>
        <v>1</v>
      </c>
      <c r="U10" s="3">
        <f>SUM(IFERROR(IF(VLOOKUP($B10,Champions!$A:$B,2,0)=5,1,0),0),IFERROR(IF(VLOOKUP($C10,Champions!$A:$B,2,0)=5,1,0),0),IFERROR(IF(VLOOKUP($D10,Champions!$A:$B,2,0)=5,1,0),0),IFERROR(IF(VLOOKUP($E10,Champions!$A:$B,2,0)=5,1,0),0),IFERROR(IF(VLOOKUP($F10,Champions!$A:$B,2,0)=5,1,0),0),IFERROR(IF(VLOOKUP($G10,Champions!$A:$B,2,0)=5,1,0),0),IFERROR(IF(VLOOKUP($H10,Champions!$A:$B,2,0)=5,1,0),0),IFERROR(IF(VLOOKUP($I10,Champions!$A:$B,2,0)=5,1,0),0),IFERROR(IF(VLOOKUP($J10,Champions!$A:$B,2,0)=5,1,0),0),IFERROR(IF(VLOOKUP($K10,Champions!$A:$B,2,0)=5,1,0),0),IFERROR(IF(VLOOKUP($L10,Champions!$A:$B,2,0)=5,1,0),0))</f>
        <v>0</v>
      </c>
      <c r="AK10" s="3" t="str">
        <f>Champions!A10</f>
        <v>Dr.Mundo</v>
      </c>
      <c r="AL10" s="3">
        <f>COUNTIF($B:$L,AK10)</f>
        <v>32</v>
      </c>
      <c r="AM10" s="3">
        <f>SUM(COUNTIFS($A:$A,"&lt;=4th",$B:$B,AK10),COUNTIFS($A:$A,"&lt;=4th",$C:$C,AK10),COUNTIFS($A:$A,"&lt;=4th",$D:$D,AK10),COUNTIFS($A:$A,"&lt;=4th",$E:$E,AK10),COUNTIFS($A:$A,"&lt;=4th",$F:$F,AK10),COUNTIFS($A:$A,"&lt;=4th",$G:$G,AK10),COUNTIFS($A:$A,"&lt;=4th",$H:$H,AK10),COUNTIFS($A:$A,"&lt;=4th",$I:$I,AK10),COUNTIFS($A:$A,"&lt;=4th",$J:$J,AK10),COUNTIFS($A:$A,"&lt;=4th",$K:$K,AK10),COUNTIFS($A:$A,"&lt;=4th",$L:$L,AK10))</f>
        <v>12</v>
      </c>
      <c r="AN10" s="3">
        <f>SUM(COUNTIFS($A:$A,"&gt;4th",$B:$B,AK10),COUNTIFS($A:$A,"&gt;4th",$C:$C,AK10),COUNTIFS($A:$A,"&gt;4th",$D:$D,AK10),COUNTIFS($A:$A,"&gt;4th",$E:$E,AK10),COUNTIFS($A:$A,"&gt;4th",$F:$F,AK10),COUNTIFS($A:$A,"&gt;4th",$G:$G,AK10),COUNTIFS($A:$A,"&gt;4th",$H:$H,AK10),COUNTIFS($A:$A,"&gt;4th",$I:$I,AK10),COUNTIFS($A:$A,"&gt;4th",$J:$J,AK10),COUNTIFS($A:$A,"&gt;4th",$K:$K,AK10),COUNTIFS($A:$A,"&gt;4th",$L:$L,AK10))</f>
        <v>20</v>
      </c>
    </row>
    <row r="11" spans="1:40">
      <c r="A11" s="3" t="s">
        <v>574</v>
      </c>
      <c r="B11" s="3" t="s">
        <v>126</v>
      </c>
      <c r="C11" s="3" t="s">
        <v>215</v>
      </c>
      <c r="D11" s="3" t="s">
        <v>302</v>
      </c>
      <c r="E11" s="3" t="s">
        <v>106</v>
      </c>
      <c r="F11" s="3" t="s">
        <v>231</v>
      </c>
      <c r="G11" s="3" t="s">
        <v>145</v>
      </c>
      <c r="M11" s="3">
        <v>0</v>
      </c>
      <c r="N11" s="3">
        <v>3</v>
      </c>
      <c r="O11" s="3">
        <v>3</v>
      </c>
      <c r="P11" s="3">
        <f t="shared" si="0"/>
        <v>6</v>
      </c>
      <c r="Q11" s="3">
        <f>SUM(IFERROR(IF(VLOOKUP($B11,Champions!$A:$B,2,0)=1,1,0),0),IFERROR(IF(VLOOKUP($C11,Champions!$A:$B,2,0)=1,1,0),0),IFERROR(IF(VLOOKUP($D11,Champions!$A:$B,2,0)=1,1,0),0),IFERROR(IF(VLOOKUP($E11,Champions!$A:$B,2,0)=1,1,0),0),IFERROR(IF(VLOOKUP($F11,Champions!$A:$B,2,0)=1,1,0),0),IFERROR(IF(VLOOKUP($G11,Champions!$A:$B,2,0)=1,1,0),0),IFERROR(IF(VLOOKUP($H11,Champions!$A:$B,2,0)=1,1,0),0),IFERROR(IF(VLOOKUP($I11,Champions!$A:$B,2,0)=1,1,0),0),IFERROR(IF(VLOOKUP($J11,Champions!$A:$B,2,0)=1,1,0),0),IFERROR(IF(VLOOKUP($K11,Champions!$A:$B,2,0)=1,1,0),0),IFERROR(IF(VLOOKUP($L11,Champions!$A:$B,2,0)=1,1,0),0))</f>
        <v>2</v>
      </c>
      <c r="R11" s="3">
        <f>SUM(IFERROR(IF(VLOOKUP($B11,Champions!$A:$B,2,0)=2,1,0),0),IFERROR(IF(VLOOKUP($C11,Champions!$A:$B,2,0)=2,1,0),0),IFERROR(IF(VLOOKUP($D11,Champions!$A:$B,2,0)=2,1,0),0),IFERROR(IF(VLOOKUP($E11,Champions!$A:$B,2,0)=2,1,0),0),IFERROR(IF(VLOOKUP($F11,Champions!$A:$B,2,0)=2,1,0),0),IFERROR(IF(VLOOKUP($G11,Champions!$A:$B,2,0)=2,1,0),0),IFERROR(IF(VLOOKUP($H11,Champions!$A:$B,2,0)=2,1,0),0),IFERROR(IF(VLOOKUP($I11,Champions!$A:$B,2,0)=2,1,0),0),IFERROR(IF(VLOOKUP($J11,Champions!$A:$B,2,0)=2,1,0),0),IFERROR(IF(VLOOKUP($K11,Champions!$A:$B,2,0)=2,1,0),0),IFERROR(IF(VLOOKUP($L11,Champions!$A:$B,2,0)=2,1,0),0))</f>
        <v>1</v>
      </c>
      <c r="S11" s="3">
        <f>SUM(IFERROR(IF(VLOOKUP($B11,Champions!$A:$B,2,0)=3,1,0),0),IFERROR(IF(VLOOKUP($C11,Champions!$A:$B,2,0)=3,1,0),0),IFERROR(IF(VLOOKUP($D11,Champions!$A:$B,2,0)=3,1,0),0),IFERROR(IF(VLOOKUP($E11,Champions!$A:$B,2,0)=3,1,0),0),IFERROR(IF(VLOOKUP($F11,Champions!$A:$B,2,0)=3,1,0),0),IFERROR(IF(VLOOKUP($G11,Champions!$A:$B,2,0)=3,1,0),0),IFERROR(IF(VLOOKUP($H11,Champions!$A:$B,2,0)=3,1,0),0),IFERROR(IF(VLOOKUP($I11,Champions!$A:$B,2,0)=3,1,0),0),IFERROR(IF(VLOOKUP($J11,Champions!$A:$B,2,0)=3,1,0),0),IFERROR(IF(VLOOKUP($K11,Champions!$A:$B,2,0)=3,1,0),0),IFERROR(IF(VLOOKUP($L11,Champions!$A:$B,2,0)=3,1,0),0))</f>
        <v>1</v>
      </c>
      <c r="T11" s="3">
        <f>SUM(IFERROR(IF(VLOOKUP($B11,Champions!$A:$B,2,0)=4,1,0),0),IFERROR(IF(VLOOKUP($C11,Champions!$A:$B,2,0)=4,1,0),0),IFERROR(IF(VLOOKUP($D11,Champions!$A:$B,2,0)=4,1,0),0),IFERROR(IF(VLOOKUP($E11,Champions!$A:$B,2,0)=4,1,0),0),IFERROR(IF(VLOOKUP($F11,Champions!$A:$B,2,0)=4,1,0),0),IFERROR(IF(VLOOKUP($G11,Champions!$A:$B,2,0)=4,1,0),0),IFERROR(IF(VLOOKUP($H11,Champions!$A:$B,2,0)=4,1,0),0),IFERROR(IF(VLOOKUP($I11,Champions!$A:$B,2,0)=4,1,0),0),IFERROR(IF(VLOOKUP($J11,Champions!$A:$B,2,0)=4,1,0),0),IFERROR(IF(VLOOKUP($K11,Champions!$A:$B,2,0)=4,1,0),0),IFERROR(IF(VLOOKUP($L11,Champions!$A:$B,2,0)=4,1,0),0))</f>
        <v>2</v>
      </c>
      <c r="U11" s="3">
        <f>SUM(IFERROR(IF(VLOOKUP($B11,Champions!$A:$B,2,0)=5,1,0),0),IFERROR(IF(VLOOKUP($C11,Champions!$A:$B,2,0)=5,1,0),0),IFERROR(IF(VLOOKUP($D11,Champions!$A:$B,2,0)=5,1,0),0),IFERROR(IF(VLOOKUP($E11,Champions!$A:$B,2,0)=5,1,0),0),IFERROR(IF(VLOOKUP($F11,Champions!$A:$B,2,0)=5,1,0),0),IFERROR(IF(VLOOKUP($G11,Champions!$A:$B,2,0)=5,1,0),0),IFERROR(IF(VLOOKUP($H11,Champions!$A:$B,2,0)=5,1,0),0),IFERROR(IF(VLOOKUP($I11,Champions!$A:$B,2,0)=5,1,0),0),IFERROR(IF(VLOOKUP($J11,Champions!$A:$B,2,0)=5,1,0),0),IFERROR(IF(VLOOKUP($K11,Champions!$A:$B,2,0)=5,1,0),0),IFERROR(IF(VLOOKUP($L11,Champions!$A:$B,2,0)=5,1,0),0))</f>
        <v>0</v>
      </c>
      <c r="AK11" s="3" t="str">
        <f>Champions!A11</f>
        <v>Ezreal</v>
      </c>
      <c r="AL11" s="3">
        <f>COUNTIF($B:$L,AK11)</f>
        <v>30</v>
      </c>
      <c r="AM11" s="3">
        <f>SUM(COUNTIFS($A:$A,"&lt;=4th",$B:$B,AK11),COUNTIFS($A:$A,"&lt;=4th",$C:$C,AK11),COUNTIFS($A:$A,"&lt;=4th",$D:$D,AK11),COUNTIFS($A:$A,"&lt;=4th",$E:$E,AK11),COUNTIFS($A:$A,"&lt;=4th",$F:$F,AK11),COUNTIFS($A:$A,"&lt;=4th",$G:$G,AK11),COUNTIFS($A:$A,"&lt;=4th",$H:$H,AK11),COUNTIFS($A:$A,"&lt;=4th",$I:$I,AK11),COUNTIFS($A:$A,"&lt;=4th",$J:$J,AK11),COUNTIFS($A:$A,"&lt;=4th",$K:$K,AK11),COUNTIFS($A:$A,"&lt;=4th",$L:$L,AK11))</f>
        <v>13</v>
      </c>
      <c r="AN11" s="3">
        <f>SUM(COUNTIFS($A:$A,"&gt;4th",$B:$B,AK11),COUNTIFS($A:$A,"&gt;4th",$C:$C,AK11),COUNTIFS($A:$A,"&gt;4th",$D:$D,AK11),COUNTIFS($A:$A,"&gt;4th",$E:$E,AK11),COUNTIFS($A:$A,"&gt;4th",$F:$F,AK11),COUNTIFS($A:$A,"&gt;4th",$G:$G,AK11),COUNTIFS($A:$A,"&gt;4th",$H:$H,AK11),COUNTIFS($A:$A,"&gt;4th",$I:$I,AK11),COUNTIFS($A:$A,"&gt;4th",$J:$J,AK11),COUNTIFS($A:$A,"&gt;4th",$K:$K,AK11),COUNTIFS($A:$A,"&gt;4th",$L:$L,AK11))</f>
        <v>17</v>
      </c>
    </row>
    <row r="12" spans="1:40">
      <c r="A12" s="3" t="s">
        <v>576</v>
      </c>
      <c r="B12" s="3" t="s">
        <v>299</v>
      </c>
      <c r="C12" s="3" t="s">
        <v>274</v>
      </c>
      <c r="D12" s="3" t="s">
        <v>174</v>
      </c>
      <c r="E12" s="3" t="s">
        <v>287</v>
      </c>
      <c r="F12" s="3" t="s">
        <v>290</v>
      </c>
      <c r="G12" s="3" t="s">
        <v>302</v>
      </c>
      <c r="M12" s="3">
        <v>2</v>
      </c>
      <c r="N12" s="3">
        <v>4</v>
      </c>
      <c r="O12" s="3">
        <v>0</v>
      </c>
      <c r="P12" s="3">
        <f t="shared" si="0"/>
        <v>6</v>
      </c>
      <c r="Q12" s="3">
        <f>SUM(IFERROR(IF(VLOOKUP($B12,Champions!$A:$B,2,0)=1,1,0),0),IFERROR(IF(VLOOKUP($C12,Champions!$A:$B,2,0)=1,1,0),0),IFERROR(IF(VLOOKUP($D12,Champions!$A:$B,2,0)=1,1,0),0),IFERROR(IF(VLOOKUP($E12,Champions!$A:$B,2,0)=1,1,0),0),IFERROR(IF(VLOOKUP($F12,Champions!$A:$B,2,0)=1,1,0),0),IFERROR(IF(VLOOKUP($G12,Champions!$A:$B,2,0)=1,1,0),0),IFERROR(IF(VLOOKUP($H12,Champions!$A:$B,2,0)=1,1,0),0),IFERROR(IF(VLOOKUP($I12,Champions!$A:$B,2,0)=1,1,0),0),IFERROR(IF(VLOOKUP($J12,Champions!$A:$B,2,0)=1,1,0),0),IFERROR(IF(VLOOKUP($K12,Champions!$A:$B,2,0)=1,1,0),0),IFERROR(IF(VLOOKUP($L12,Champions!$A:$B,2,0)=1,1,0),0))</f>
        <v>3</v>
      </c>
      <c r="R12" s="3">
        <f>SUM(IFERROR(IF(VLOOKUP($B12,Champions!$A:$B,2,0)=2,1,0),0),IFERROR(IF(VLOOKUP($C12,Champions!$A:$B,2,0)=2,1,0),0),IFERROR(IF(VLOOKUP($D12,Champions!$A:$B,2,0)=2,1,0),0),IFERROR(IF(VLOOKUP($E12,Champions!$A:$B,2,0)=2,1,0),0),IFERROR(IF(VLOOKUP($F12,Champions!$A:$B,2,0)=2,1,0),0),IFERROR(IF(VLOOKUP($G12,Champions!$A:$B,2,0)=2,1,0),0),IFERROR(IF(VLOOKUP($H12,Champions!$A:$B,2,0)=2,1,0),0),IFERROR(IF(VLOOKUP($I12,Champions!$A:$B,2,0)=2,1,0),0),IFERROR(IF(VLOOKUP($J12,Champions!$A:$B,2,0)=2,1,0),0),IFERROR(IF(VLOOKUP($K12,Champions!$A:$B,2,0)=2,1,0),0),IFERROR(IF(VLOOKUP($L12,Champions!$A:$B,2,0)=2,1,0),0))</f>
        <v>2</v>
      </c>
      <c r="S12" s="3">
        <f>SUM(IFERROR(IF(VLOOKUP($B12,Champions!$A:$B,2,0)=3,1,0),0),IFERROR(IF(VLOOKUP($C12,Champions!$A:$B,2,0)=3,1,0),0),IFERROR(IF(VLOOKUP($D12,Champions!$A:$B,2,0)=3,1,0),0),IFERROR(IF(VLOOKUP($E12,Champions!$A:$B,2,0)=3,1,0),0),IFERROR(IF(VLOOKUP($F12,Champions!$A:$B,2,0)=3,1,0),0),IFERROR(IF(VLOOKUP($G12,Champions!$A:$B,2,0)=3,1,0),0),IFERROR(IF(VLOOKUP($H12,Champions!$A:$B,2,0)=3,1,0),0),IFERROR(IF(VLOOKUP($I12,Champions!$A:$B,2,0)=3,1,0),0),IFERROR(IF(VLOOKUP($J12,Champions!$A:$B,2,0)=3,1,0),0),IFERROR(IF(VLOOKUP($K12,Champions!$A:$B,2,0)=3,1,0),0),IFERROR(IF(VLOOKUP($L12,Champions!$A:$B,2,0)=3,1,0),0))</f>
        <v>1</v>
      </c>
      <c r="T12" s="3">
        <f>SUM(IFERROR(IF(VLOOKUP($B12,Champions!$A:$B,2,0)=4,1,0),0),IFERROR(IF(VLOOKUP($C12,Champions!$A:$B,2,0)=4,1,0),0),IFERROR(IF(VLOOKUP($D12,Champions!$A:$B,2,0)=4,1,0),0),IFERROR(IF(VLOOKUP($E12,Champions!$A:$B,2,0)=4,1,0),0),IFERROR(IF(VLOOKUP($F12,Champions!$A:$B,2,0)=4,1,0),0),IFERROR(IF(VLOOKUP($G12,Champions!$A:$B,2,0)=4,1,0),0),IFERROR(IF(VLOOKUP($H12,Champions!$A:$B,2,0)=4,1,0),0),IFERROR(IF(VLOOKUP($I12,Champions!$A:$B,2,0)=4,1,0),0),IFERROR(IF(VLOOKUP($J12,Champions!$A:$B,2,0)=4,1,0),0),IFERROR(IF(VLOOKUP($K12,Champions!$A:$B,2,0)=4,1,0),0),IFERROR(IF(VLOOKUP($L12,Champions!$A:$B,2,0)=4,1,0),0))</f>
        <v>0</v>
      </c>
      <c r="U12" s="3">
        <f>SUM(IFERROR(IF(VLOOKUP($B12,Champions!$A:$B,2,0)=5,1,0),0),IFERROR(IF(VLOOKUP($C12,Champions!$A:$B,2,0)=5,1,0),0),IFERROR(IF(VLOOKUP($D12,Champions!$A:$B,2,0)=5,1,0),0),IFERROR(IF(VLOOKUP($E12,Champions!$A:$B,2,0)=5,1,0),0),IFERROR(IF(VLOOKUP($F12,Champions!$A:$B,2,0)=5,1,0),0),IFERROR(IF(VLOOKUP($G12,Champions!$A:$B,2,0)=5,1,0),0),IFERROR(IF(VLOOKUP($H12,Champions!$A:$B,2,0)=5,1,0),0),IFERROR(IF(VLOOKUP($I12,Champions!$A:$B,2,0)=5,1,0),0),IFERROR(IF(VLOOKUP($J12,Champions!$A:$B,2,0)=5,1,0),0),IFERROR(IF(VLOOKUP($K12,Champions!$A:$B,2,0)=5,1,0),0),IFERROR(IF(VLOOKUP($L12,Champions!$A:$B,2,0)=5,1,0),0))</f>
        <v>0</v>
      </c>
      <c r="AK12" s="3" t="str">
        <f>Champions!A12</f>
        <v>Ivern</v>
      </c>
      <c r="AL12" s="3">
        <f>COUNTIF($B:$L,AK12)</f>
        <v>18</v>
      </c>
      <c r="AM12" s="3">
        <f>SUM(COUNTIFS($A:$A,"&lt;=4th",$B:$B,AK12),COUNTIFS($A:$A,"&lt;=4th",$C:$C,AK12),COUNTIFS($A:$A,"&lt;=4th",$D:$D,AK12),COUNTIFS($A:$A,"&lt;=4th",$E:$E,AK12),COUNTIFS($A:$A,"&lt;=4th",$F:$F,AK12),COUNTIFS($A:$A,"&lt;=4th",$G:$G,AK12),COUNTIFS($A:$A,"&lt;=4th",$H:$H,AK12),COUNTIFS($A:$A,"&lt;=4th",$I:$I,AK12),COUNTIFS($A:$A,"&lt;=4th",$J:$J,AK12),COUNTIFS($A:$A,"&lt;=4th",$K:$K,AK12),COUNTIFS($A:$A,"&lt;=4th",$L:$L,AK12))</f>
        <v>8</v>
      </c>
      <c r="AN12" s="3">
        <f>SUM(COUNTIFS($A:$A,"&gt;4th",$B:$B,AK12),COUNTIFS($A:$A,"&gt;4th",$C:$C,AK12),COUNTIFS($A:$A,"&gt;4th",$D:$D,AK12),COUNTIFS($A:$A,"&gt;4th",$E:$E,AK12),COUNTIFS($A:$A,"&gt;4th",$F:$F,AK12),COUNTIFS($A:$A,"&gt;4th",$G:$G,AK12),COUNTIFS($A:$A,"&gt;4th",$H:$H,AK12),COUNTIFS($A:$A,"&gt;4th",$I:$I,AK12),COUNTIFS($A:$A,"&gt;4th",$J:$J,AK12),COUNTIFS($A:$A,"&gt;4th",$K:$K,AK12),COUNTIFS($A:$A,"&gt;4th",$L:$L,AK12))</f>
        <v>10</v>
      </c>
    </row>
    <row r="13" spans="1:40">
      <c r="A13" s="3" t="s">
        <v>578</v>
      </c>
      <c r="B13" s="3" t="s">
        <v>188</v>
      </c>
      <c r="C13" s="3" t="s">
        <v>293</v>
      </c>
      <c r="D13" s="3" t="s">
        <v>211</v>
      </c>
      <c r="E13" s="3" t="s">
        <v>249</v>
      </c>
      <c r="F13" s="3" t="s">
        <v>271</v>
      </c>
      <c r="G13" s="3" t="s">
        <v>149</v>
      </c>
      <c r="H13" s="3" t="s">
        <v>204</v>
      </c>
      <c r="I13" s="3" t="s">
        <v>296</v>
      </c>
      <c r="M13" s="3">
        <v>0</v>
      </c>
      <c r="N13" s="3">
        <v>8</v>
      </c>
      <c r="O13" s="3">
        <v>0</v>
      </c>
      <c r="P13" s="3">
        <f t="shared" si="0"/>
        <v>8</v>
      </c>
      <c r="Q13" s="3">
        <f>SUM(IFERROR(IF(VLOOKUP($B13,Champions!$A:$B,2,0)=1,1,0),0),IFERROR(IF(VLOOKUP($C13,Champions!$A:$B,2,0)=1,1,0),0),IFERROR(IF(VLOOKUP($D13,Champions!$A:$B,2,0)=1,1,0),0),IFERROR(IF(VLOOKUP($E13,Champions!$A:$B,2,0)=1,1,0),0),IFERROR(IF(VLOOKUP($F13,Champions!$A:$B,2,0)=1,1,0),0),IFERROR(IF(VLOOKUP($G13,Champions!$A:$B,2,0)=1,1,0),0),IFERROR(IF(VLOOKUP($H13,Champions!$A:$B,2,0)=1,1,0),0),IFERROR(IF(VLOOKUP($I13,Champions!$A:$B,2,0)=1,1,0),0),IFERROR(IF(VLOOKUP($J13,Champions!$A:$B,2,0)=1,1,0),0),IFERROR(IF(VLOOKUP($K13,Champions!$A:$B,2,0)=1,1,0),0),IFERROR(IF(VLOOKUP($L13,Champions!$A:$B,2,0)=1,1,0),0))</f>
        <v>3</v>
      </c>
      <c r="R13" s="3">
        <f>SUM(IFERROR(IF(VLOOKUP($B13,Champions!$A:$B,2,0)=2,1,0),0),IFERROR(IF(VLOOKUP($C13,Champions!$A:$B,2,0)=2,1,0),0),IFERROR(IF(VLOOKUP($D13,Champions!$A:$B,2,0)=2,1,0),0),IFERROR(IF(VLOOKUP($E13,Champions!$A:$B,2,0)=2,1,0),0),IFERROR(IF(VLOOKUP($F13,Champions!$A:$B,2,0)=2,1,0),0),IFERROR(IF(VLOOKUP($G13,Champions!$A:$B,2,0)=2,1,0),0),IFERROR(IF(VLOOKUP($H13,Champions!$A:$B,2,0)=2,1,0),0),IFERROR(IF(VLOOKUP($I13,Champions!$A:$B,2,0)=2,1,0),0),IFERROR(IF(VLOOKUP($J13,Champions!$A:$B,2,0)=2,1,0),0),IFERROR(IF(VLOOKUP($K13,Champions!$A:$B,2,0)=2,1,0),0),IFERROR(IF(VLOOKUP($L13,Champions!$A:$B,2,0)=2,1,0),0))</f>
        <v>2</v>
      </c>
      <c r="S13" s="3">
        <f>SUM(IFERROR(IF(VLOOKUP($B13,Champions!$A:$B,2,0)=3,1,0),0),IFERROR(IF(VLOOKUP($C13,Champions!$A:$B,2,0)=3,1,0),0),IFERROR(IF(VLOOKUP($D13,Champions!$A:$B,2,0)=3,1,0),0),IFERROR(IF(VLOOKUP($E13,Champions!$A:$B,2,0)=3,1,0),0),IFERROR(IF(VLOOKUP($F13,Champions!$A:$B,2,0)=3,1,0),0),IFERROR(IF(VLOOKUP($G13,Champions!$A:$B,2,0)=3,1,0),0),IFERROR(IF(VLOOKUP($H13,Champions!$A:$B,2,0)=3,1,0),0),IFERROR(IF(VLOOKUP($I13,Champions!$A:$B,2,0)=3,1,0),0),IFERROR(IF(VLOOKUP($J13,Champions!$A:$B,2,0)=3,1,0),0),IFERROR(IF(VLOOKUP($K13,Champions!$A:$B,2,0)=3,1,0),0),IFERROR(IF(VLOOKUP($L13,Champions!$A:$B,2,0)=3,1,0),0))</f>
        <v>1</v>
      </c>
      <c r="T13" s="3">
        <f>SUM(IFERROR(IF(VLOOKUP($B13,Champions!$A:$B,2,0)=4,1,0),0),IFERROR(IF(VLOOKUP($C13,Champions!$A:$B,2,0)=4,1,0),0),IFERROR(IF(VLOOKUP($D13,Champions!$A:$B,2,0)=4,1,0),0),IFERROR(IF(VLOOKUP($E13,Champions!$A:$B,2,0)=4,1,0),0),IFERROR(IF(VLOOKUP($F13,Champions!$A:$B,2,0)=4,1,0),0),IFERROR(IF(VLOOKUP($G13,Champions!$A:$B,2,0)=4,1,0),0),IFERROR(IF(VLOOKUP($H13,Champions!$A:$B,2,0)=4,1,0),0),IFERROR(IF(VLOOKUP($I13,Champions!$A:$B,2,0)=4,1,0),0),IFERROR(IF(VLOOKUP($J13,Champions!$A:$B,2,0)=4,1,0),0),IFERROR(IF(VLOOKUP($K13,Champions!$A:$B,2,0)=4,1,0),0),IFERROR(IF(VLOOKUP($L13,Champions!$A:$B,2,0)=4,1,0),0))</f>
        <v>1</v>
      </c>
      <c r="U13" s="3">
        <f>SUM(IFERROR(IF(VLOOKUP($B13,Champions!$A:$B,2,0)=5,1,0),0),IFERROR(IF(VLOOKUP($C13,Champions!$A:$B,2,0)=5,1,0),0),IFERROR(IF(VLOOKUP($D13,Champions!$A:$B,2,0)=5,1,0),0),IFERROR(IF(VLOOKUP($E13,Champions!$A:$B,2,0)=5,1,0),0),IFERROR(IF(VLOOKUP($F13,Champions!$A:$B,2,0)=5,1,0),0),IFERROR(IF(VLOOKUP($G13,Champions!$A:$B,2,0)=5,1,0),0),IFERROR(IF(VLOOKUP($H13,Champions!$A:$B,2,0)=5,1,0),0),IFERROR(IF(VLOOKUP($I13,Champions!$A:$B,2,0)=5,1,0),0),IFERROR(IF(VLOOKUP($J13,Champions!$A:$B,2,0)=5,1,0),0),IFERROR(IF(VLOOKUP($K13,Champions!$A:$B,2,0)=5,1,0),0),IFERROR(IF(VLOOKUP($L13,Champions!$A:$B,2,0)=5,1,0),0))</f>
        <v>1</v>
      </c>
      <c r="AK13" s="3" t="str">
        <f>Champions!A13</f>
        <v>Janna</v>
      </c>
      <c r="AL13" s="3">
        <f>COUNTIF($B:$L,AK13)</f>
        <v>12</v>
      </c>
      <c r="AM13" s="3">
        <f>SUM(COUNTIFS($A:$A,"&lt;=4th",$B:$B,AK13),COUNTIFS($A:$A,"&lt;=4th",$C:$C,AK13),COUNTIFS($A:$A,"&lt;=4th",$D:$D,AK13),COUNTIFS($A:$A,"&lt;=4th",$E:$E,AK13),COUNTIFS($A:$A,"&lt;=4th",$F:$F,AK13),COUNTIFS($A:$A,"&lt;=4th",$G:$G,AK13),COUNTIFS($A:$A,"&lt;=4th",$H:$H,AK13),COUNTIFS($A:$A,"&lt;=4th",$I:$I,AK13),COUNTIFS($A:$A,"&lt;=4th",$J:$J,AK13),COUNTIFS($A:$A,"&lt;=4th",$K:$K,AK13),COUNTIFS($A:$A,"&lt;=4th",$L:$L,AK13))</f>
        <v>4</v>
      </c>
      <c r="AN13" s="3">
        <f>SUM(COUNTIFS($A:$A,"&gt;4th",$B:$B,AK13),COUNTIFS($A:$A,"&gt;4th",$C:$C,AK13),COUNTIFS($A:$A,"&gt;4th",$D:$D,AK13),COUNTIFS($A:$A,"&gt;4th",$E:$E,AK13),COUNTIFS($A:$A,"&gt;4th",$F:$F,AK13),COUNTIFS($A:$A,"&gt;4th",$G:$G,AK13),COUNTIFS($A:$A,"&gt;4th",$H:$H,AK13),COUNTIFS($A:$A,"&gt;4th",$I:$I,AK13),COUNTIFS($A:$A,"&gt;4th",$J:$J,AK13),COUNTIFS($A:$A,"&gt;4th",$K:$K,AK13),COUNTIFS($A:$A,"&gt;4th",$L:$L,AK13))</f>
        <v>8</v>
      </c>
    </row>
    <row r="14" spans="1:40">
      <c r="A14" s="3" t="s">
        <v>572</v>
      </c>
      <c r="B14" s="3" t="s">
        <v>188</v>
      </c>
      <c r="C14" s="3" t="s">
        <v>201</v>
      </c>
      <c r="D14" s="3" t="s">
        <v>249</v>
      </c>
      <c r="E14" s="3" t="s">
        <v>305</v>
      </c>
      <c r="F14" s="3" t="s">
        <v>185</v>
      </c>
      <c r="G14" s="3" t="s">
        <v>215</v>
      </c>
      <c r="H14" s="3" t="s">
        <v>164</v>
      </c>
      <c r="M14" s="3">
        <v>0</v>
      </c>
      <c r="N14" s="3">
        <v>6</v>
      </c>
      <c r="O14" s="3">
        <v>1</v>
      </c>
      <c r="P14" s="3">
        <f t="shared" si="0"/>
        <v>7</v>
      </c>
      <c r="Q14" s="3">
        <f>SUM(IFERROR(IF(VLOOKUP($B14,Champions!$A:$B,2,0)=1,1,0),0),IFERROR(IF(VLOOKUP($C14,Champions!$A:$B,2,0)=1,1,0),0),IFERROR(IF(VLOOKUP($D14,Champions!$A:$B,2,0)=1,1,0),0),IFERROR(IF(VLOOKUP($E14,Champions!$A:$B,2,0)=1,1,0),0),IFERROR(IF(VLOOKUP($F14,Champions!$A:$B,2,0)=1,1,0),0),IFERROR(IF(VLOOKUP($G14,Champions!$A:$B,2,0)=1,1,0),0),IFERROR(IF(VLOOKUP($H14,Champions!$A:$B,2,0)=1,1,0),0),IFERROR(IF(VLOOKUP($I14,Champions!$A:$B,2,0)=1,1,0),0),IFERROR(IF(VLOOKUP($J14,Champions!$A:$B,2,0)=1,1,0),0),IFERROR(IF(VLOOKUP($K14,Champions!$A:$B,2,0)=1,1,0),0),IFERROR(IF(VLOOKUP($L14,Champions!$A:$B,2,0)=1,1,0),0))</f>
        <v>2</v>
      </c>
      <c r="R14" s="3">
        <f>SUM(IFERROR(IF(VLOOKUP($B14,Champions!$A:$B,2,0)=2,1,0),0),IFERROR(IF(VLOOKUP($C14,Champions!$A:$B,2,0)=2,1,0),0),IFERROR(IF(VLOOKUP($D14,Champions!$A:$B,2,0)=2,1,0),0),IFERROR(IF(VLOOKUP($E14,Champions!$A:$B,2,0)=2,1,0),0),IFERROR(IF(VLOOKUP($F14,Champions!$A:$B,2,0)=2,1,0),0),IFERROR(IF(VLOOKUP($G14,Champions!$A:$B,2,0)=2,1,0),0),IFERROR(IF(VLOOKUP($H14,Champions!$A:$B,2,0)=2,1,0),0),IFERROR(IF(VLOOKUP($I14,Champions!$A:$B,2,0)=2,1,0),0),IFERROR(IF(VLOOKUP($J14,Champions!$A:$B,2,0)=2,1,0),0),IFERROR(IF(VLOOKUP($K14,Champions!$A:$B,2,0)=2,1,0),0),IFERROR(IF(VLOOKUP($L14,Champions!$A:$B,2,0)=2,1,0),0))</f>
        <v>3</v>
      </c>
      <c r="S14" s="3">
        <f>SUM(IFERROR(IF(VLOOKUP($B14,Champions!$A:$B,2,0)=3,1,0),0),IFERROR(IF(VLOOKUP($C14,Champions!$A:$B,2,0)=3,1,0),0),IFERROR(IF(VLOOKUP($D14,Champions!$A:$B,2,0)=3,1,0),0),IFERROR(IF(VLOOKUP($E14,Champions!$A:$B,2,0)=3,1,0),0),IFERROR(IF(VLOOKUP($F14,Champions!$A:$B,2,0)=3,1,0),0),IFERROR(IF(VLOOKUP($G14,Champions!$A:$B,2,0)=3,1,0),0),IFERROR(IF(VLOOKUP($H14,Champions!$A:$B,2,0)=3,1,0),0),IFERROR(IF(VLOOKUP($I14,Champions!$A:$B,2,0)=3,1,0),0),IFERROR(IF(VLOOKUP($J14,Champions!$A:$B,2,0)=3,1,0),0),IFERROR(IF(VLOOKUP($K14,Champions!$A:$B,2,0)=3,1,0),0),IFERROR(IF(VLOOKUP($L14,Champions!$A:$B,2,0)=3,1,0),0))</f>
        <v>1</v>
      </c>
      <c r="T14" s="3">
        <f>SUM(IFERROR(IF(VLOOKUP($B14,Champions!$A:$B,2,0)=4,1,0),0),IFERROR(IF(VLOOKUP($C14,Champions!$A:$B,2,0)=4,1,0),0),IFERROR(IF(VLOOKUP($D14,Champions!$A:$B,2,0)=4,1,0),0),IFERROR(IF(VLOOKUP($E14,Champions!$A:$B,2,0)=4,1,0),0),IFERROR(IF(VLOOKUP($F14,Champions!$A:$B,2,0)=4,1,0),0),IFERROR(IF(VLOOKUP($G14,Champions!$A:$B,2,0)=4,1,0),0),IFERROR(IF(VLOOKUP($H14,Champions!$A:$B,2,0)=4,1,0),0),IFERROR(IF(VLOOKUP($I14,Champions!$A:$B,2,0)=4,1,0),0),IFERROR(IF(VLOOKUP($J14,Champions!$A:$B,2,0)=4,1,0),0),IFERROR(IF(VLOOKUP($K14,Champions!$A:$B,2,0)=4,1,0),0),IFERROR(IF(VLOOKUP($L14,Champions!$A:$B,2,0)=4,1,0),0))</f>
        <v>1</v>
      </c>
      <c r="U14" s="3">
        <f>SUM(IFERROR(IF(VLOOKUP($B14,Champions!$A:$B,2,0)=5,1,0),0),IFERROR(IF(VLOOKUP($C14,Champions!$A:$B,2,0)=5,1,0),0),IFERROR(IF(VLOOKUP($D14,Champions!$A:$B,2,0)=5,1,0),0),IFERROR(IF(VLOOKUP($E14,Champions!$A:$B,2,0)=5,1,0),0),IFERROR(IF(VLOOKUP($F14,Champions!$A:$B,2,0)=5,1,0),0),IFERROR(IF(VLOOKUP($G14,Champions!$A:$B,2,0)=5,1,0),0),IFERROR(IF(VLOOKUP($H14,Champions!$A:$B,2,0)=5,1,0),0),IFERROR(IF(VLOOKUP($I14,Champions!$A:$B,2,0)=5,1,0),0),IFERROR(IF(VLOOKUP($J14,Champions!$A:$B,2,0)=5,1,0),0),IFERROR(IF(VLOOKUP($K14,Champions!$A:$B,2,0)=5,1,0),0),IFERROR(IF(VLOOKUP($L14,Champions!$A:$B,2,0)=5,1,0),0))</f>
        <v>0</v>
      </c>
      <c r="AK14" s="3" t="str">
        <f>Champions!A14</f>
        <v>Jax</v>
      </c>
      <c r="AL14" s="3">
        <f>COUNTIF($B:$L,AK14)</f>
        <v>31</v>
      </c>
      <c r="AM14" s="3">
        <f>SUM(COUNTIFS($A:$A,"&lt;=4th",$B:$B,AK14),COUNTIFS($A:$A,"&lt;=4th",$C:$C,AK14),COUNTIFS($A:$A,"&lt;=4th",$D:$D,AK14),COUNTIFS($A:$A,"&lt;=4th",$E:$E,AK14),COUNTIFS($A:$A,"&lt;=4th",$F:$F,AK14),COUNTIFS($A:$A,"&lt;=4th",$G:$G,AK14),COUNTIFS($A:$A,"&lt;=4th",$H:$H,AK14),COUNTIFS($A:$A,"&lt;=4th",$I:$I,AK14),COUNTIFS($A:$A,"&lt;=4th",$J:$J,AK14),COUNTIFS($A:$A,"&lt;=4th",$K:$K,AK14),COUNTIFS($A:$A,"&lt;=4th",$L:$L,AK14))</f>
        <v>12</v>
      </c>
      <c r="AN14" s="3">
        <f>SUM(COUNTIFS($A:$A,"&gt;4th",$B:$B,AK14),COUNTIFS($A:$A,"&gt;4th",$C:$C,AK14),COUNTIFS($A:$A,"&gt;4th",$D:$D,AK14),COUNTIFS($A:$A,"&gt;4th",$E:$E,AK14),COUNTIFS($A:$A,"&gt;4th",$F:$F,AK14),COUNTIFS($A:$A,"&gt;4th",$G:$G,AK14),COUNTIFS($A:$A,"&gt;4th",$H:$H,AK14),COUNTIFS($A:$A,"&gt;4th",$I:$I,AK14),COUNTIFS($A:$A,"&gt;4th",$J:$J,AK14),COUNTIFS($A:$A,"&gt;4th",$K:$K,AK14),COUNTIFS($A:$A,"&gt;4th",$L:$L,AK14))</f>
        <v>19</v>
      </c>
    </row>
    <row r="15" spans="1:40">
      <c r="A15" s="3" t="s">
        <v>572</v>
      </c>
      <c r="B15" s="3" t="s">
        <v>287</v>
      </c>
      <c r="C15" s="3" t="s">
        <v>164</v>
      </c>
      <c r="D15" s="3" t="s">
        <v>201</v>
      </c>
      <c r="E15" s="3" t="s">
        <v>185</v>
      </c>
      <c r="F15" s="3" t="s">
        <v>314</v>
      </c>
      <c r="G15" s="3" t="s">
        <v>99</v>
      </c>
      <c r="M15" s="3">
        <v>1</v>
      </c>
      <c r="N15" s="3">
        <v>4</v>
      </c>
      <c r="O15" s="3">
        <v>1</v>
      </c>
      <c r="P15" s="3">
        <f t="shared" si="0"/>
        <v>6</v>
      </c>
      <c r="Q15" s="3">
        <f>SUM(IFERROR(IF(VLOOKUP($B15,Champions!$A:$B,2,0)=1,1,0),0),IFERROR(IF(VLOOKUP($C15,Champions!$A:$B,2,0)=1,1,0),0),IFERROR(IF(VLOOKUP($D15,Champions!$A:$B,2,0)=1,1,0),0),IFERROR(IF(VLOOKUP($E15,Champions!$A:$B,2,0)=1,1,0),0),IFERROR(IF(VLOOKUP($F15,Champions!$A:$B,2,0)=1,1,0),0),IFERROR(IF(VLOOKUP($G15,Champions!$A:$B,2,0)=1,1,0),0),IFERROR(IF(VLOOKUP($H15,Champions!$A:$B,2,0)=1,1,0),0),IFERROR(IF(VLOOKUP($I15,Champions!$A:$B,2,0)=1,1,0),0),IFERROR(IF(VLOOKUP($J15,Champions!$A:$B,2,0)=1,1,0),0),IFERROR(IF(VLOOKUP($K15,Champions!$A:$B,2,0)=1,1,0),0),IFERROR(IF(VLOOKUP($L15,Champions!$A:$B,2,0)=1,1,0),0))</f>
        <v>2</v>
      </c>
      <c r="R15" s="3">
        <f>SUM(IFERROR(IF(VLOOKUP($B15,Champions!$A:$B,2,0)=2,1,0),0),IFERROR(IF(VLOOKUP($C15,Champions!$A:$B,2,0)=2,1,0),0),IFERROR(IF(VLOOKUP($D15,Champions!$A:$B,2,0)=2,1,0),0),IFERROR(IF(VLOOKUP($E15,Champions!$A:$B,2,0)=2,1,0),0),IFERROR(IF(VLOOKUP($F15,Champions!$A:$B,2,0)=2,1,0),0),IFERROR(IF(VLOOKUP($G15,Champions!$A:$B,2,0)=2,1,0),0),IFERROR(IF(VLOOKUP($H15,Champions!$A:$B,2,0)=2,1,0),0),IFERROR(IF(VLOOKUP($I15,Champions!$A:$B,2,0)=2,1,0),0),IFERROR(IF(VLOOKUP($J15,Champions!$A:$B,2,0)=2,1,0),0),IFERROR(IF(VLOOKUP($K15,Champions!$A:$B,2,0)=2,1,0),0),IFERROR(IF(VLOOKUP($L15,Champions!$A:$B,2,0)=2,1,0),0))</f>
        <v>2</v>
      </c>
      <c r="S15" s="3">
        <f>SUM(IFERROR(IF(VLOOKUP($B15,Champions!$A:$B,2,0)=3,1,0),0),IFERROR(IF(VLOOKUP($C15,Champions!$A:$B,2,0)=3,1,0),0),IFERROR(IF(VLOOKUP($D15,Champions!$A:$B,2,0)=3,1,0),0),IFERROR(IF(VLOOKUP($E15,Champions!$A:$B,2,0)=3,1,0),0),IFERROR(IF(VLOOKUP($F15,Champions!$A:$B,2,0)=3,1,0),0),IFERROR(IF(VLOOKUP($G15,Champions!$A:$B,2,0)=3,1,0),0),IFERROR(IF(VLOOKUP($H15,Champions!$A:$B,2,0)=3,1,0),0),IFERROR(IF(VLOOKUP($I15,Champions!$A:$B,2,0)=3,1,0),0),IFERROR(IF(VLOOKUP($J15,Champions!$A:$B,2,0)=3,1,0),0),IFERROR(IF(VLOOKUP($K15,Champions!$A:$B,2,0)=3,1,0),0),IFERROR(IF(VLOOKUP($L15,Champions!$A:$B,2,0)=3,1,0),0))</f>
        <v>1</v>
      </c>
      <c r="T15" s="3">
        <f>SUM(IFERROR(IF(VLOOKUP($B15,Champions!$A:$B,2,0)=4,1,0),0),IFERROR(IF(VLOOKUP($C15,Champions!$A:$B,2,0)=4,1,0),0),IFERROR(IF(VLOOKUP($D15,Champions!$A:$B,2,0)=4,1,0),0),IFERROR(IF(VLOOKUP($E15,Champions!$A:$B,2,0)=4,1,0),0),IFERROR(IF(VLOOKUP($F15,Champions!$A:$B,2,0)=4,1,0),0),IFERROR(IF(VLOOKUP($G15,Champions!$A:$B,2,0)=4,1,0),0),IFERROR(IF(VLOOKUP($H15,Champions!$A:$B,2,0)=4,1,0),0),IFERROR(IF(VLOOKUP($I15,Champions!$A:$B,2,0)=4,1,0),0),IFERROR(IF(VLOOKUP($J15,Champions!$A:$B,2,0)=4,1,0),0),IFERROR(IF(VLOOKUP($K15,Champions!$A:$B,2,0)=4,1,0),0),IFERROR(IF(VLOOKUP($L15,Champions!$A:$B,2,0)=4,1,0),0))</f>
        <v>1</v>
      </c>
      <c r="U15" s="3">
        <f>SUM(IFERROR(IF(VLOOKUP($B15,Champions!$A:$B,2,0)=5,1,0),0),IFERROR(IF(VLOOKUP($C15,Champions!$A:$B,2,0)=5,1,0),0),IFERROR(IF(VLOOKUP($D15,Champions!$A:$B,2,0)=5,1,0),0),IFERROR(IF(VLOOKUP($E15,Champions!$A:$B,2,0)=5,1,0),0),IFERROR(IF(VLOOKUP($F15,Champions!$A:$B,2,0)=5,1,0),0),IFERROR(IF(VLOOKUP($G15,Champions!$A:$B,2,0)=5,1,0),0),IFERROR(IF(VLOOKUP($H15,Champions!$A:$B,2,0)=5,1,0),0),IFERROR(IF(VLOOKUP($I15,Champions!$A:$B,2,0)=5,1,0),0),IFERROR(IF(VLOOKUP($J15,Champions!$A:$B,2,0)=5,1,0),0),IFERROR(IF(VLOOKUP($K15,Champions!$A:$B,2,0)=5,1,0),0),IFERROR(IF(VLOOKUP($L15,Champions!$A:$B,2,0)=5,1,0),0))</f>
        <v>0</v>
      </c>
      <c r="AK15" s="3" t="str">
        <f>Champions!A15</f>
        <v>Karma</v>
      </c>
      <c r="AL15" s="3">
        <f>COUNTIF($B:$L,AK15)</f>
        <v>35</v>
      </c>
      <c r="AM15" s="3">
        <f>SUM(COUNTIFS($A:$A,"&lt;=4th",$B:$B,AK15),COUNTIFS($A:$A,"&lt;=4th",$C:$C,AK15),COUNTIFS($A:$A,"&lt;=4th",$D:$D,AK15),COUNTIFS($A:$A,"&lt;=4th",$E:$E,AK15),COUNTIFS($A:$A,"&lt;=4th",$F:$F,AK15),COUNTIFS($A:$A,"&lt;=4th",$G:$G,AK15),COUNTIFS($A:$A,"&lt;=4th",$H:$H,AK15),COUNTIFS($A:$A,"&lt;=4th",$I:$I,AK15),COUNTIFS($A:$A,"&lt;=4th",$J:$J,AK15),COUNTIFS($A:$A,"&lt;=4th",$K:$K,AK15),COUNTIFS($A:$A,"&lt;=4th",$L:$L,AK15))</f>
        <v>9</v>
      </c>
      <c r="AN15" s="3">
        <f>SUM(COUNTIFS($A:$A,"&gt;4th",$B:$B,AK15),COUNTIFS($A:$A,"&gt;4th",$C:$C,AK15),COUNTIFS($A:$A,"&gt;4th",$D:$D,AK15),COUNTIFS($A:$A,"&gt;4th",$E:$E,AK15),COUNTIFS($A:$A,"&gt;4th",$F:$F,AK15),COUNTIFS($A:$A,"&gt;4th",$G:$G,AK15),COUNTIFS($A:$A,"&gt;4th",$H:$H,AK15),COUNTIFS($A:$A,"&gt;4th",$I:$I,AK15),COUNTIFS($A:$A,"&gt;4th",$J:$J,AK15),COUNTIFS($A:$A,"&gt;4th",$K:$K,AK15),COUNTIFS($A:$A,"&gt;4th",$L:$L,AK15))</f>
        <v>26</v>
      </c>
    </row>
    <row r="16" spans="1:40">
      <c r="A16" s="3" t="s">
        <v>574</v>
      </c>
      <c r="B16" s="3" t="s">
        <v>82</v>
      </c>
      <c r="C16" s="3" t="s">
        <v>126</v>
      </c>
      <c r="D16" s="3" t="s">
        <v>160</v>
      </c>
      <c r="E16" s="3" t="s">
        <v>215</v>
      </c>
      <c r="F16" s="3" t="s">
        <v>245</v>
      </c>
      <c r="G16" s="3" t="s">
        <v>290</v>
      </c>
      <c r="H16" s="3" t="s">
        <v>231</v>
      </c>
      <c r="I16" s="3" t="s">
        <v>268</v>
      </c>
      <c r="M16" s="3">
        <v>0</v>
      </c>
      <c r="N16" s="3">
        <v>6</v>
      </c>
      <c r="O16" s="3">
        <v>2</v>
      </c>
      <c r="P16" s="3">
        <f t="shared" si="0"/>
        <v>8</v>
      </c>
      <c r="Q16" s="3">
        <f>SUM(IFERROR(IF(VLOOKUP($B16,Champions!$A:$B,2,0)=1,1,0),0),IFERROR(IF(VLOOKUP($C16,Champions!$A:$B,2,0)=1,1,0),0),IFERROR(IF(VLOOKUP($D16,Champions!$A:$B,2,0)=1,1,0),0),IFERROR(IF(VLOOKUP($E16,Champions!$A:$B,2,0)=1,1,0),0),IFERROR(IF(VLOOKUP($F16,Champions!$A:$B,2,0)=1,1,0),0),IFERROR(IF(VLOOKUP($G16,Champions!$A:$B,2,0)=1,1,0),0),IFERROR(IF(VLOOKUP($H16,Champions!$A:$B,2,0)=1,1,0),0),IFERROR(IF(VLOOKUP($I16,Champions!$A:$B,2,0)=1,1,0),0),IFERROR(IF(VLOOKUP($J16,Champions!$A:$B,2,0)=1,1,0),0),IFERROR(IF(VLOOKUP($K16,Champions!$A:$B,2,0)=1,1,0),0),IFERROR(IF(VLOOKUP($L16,Champions!$A:$B,2,0)=1,1,0),0))</f>
        <v>3</v>
      </c>
      <c r="R16" s="3">
        <f>SUM(IFERROR(IF(VLOOKUP($B16,Champions!$A:$B,2,0)=2,1,0),0),IFERROR(IF(VLOOKUP($C16,Champions!$A:$B,2,0)=2,1,0),0),IFERROR(IF(VLOOKUP($D16,Champions!$A:$B,2,0)=2,1,0),0),IFERROR(IF(VLOOKUP($E16,Champions!$A:$B,2,0)=2,1,0),0),IFERROR(IF(VLOOKUP($F16,Champions!$A:$B,2,0)=2,1,0),0),IFERROR(IF(VLOOKUP($G16,Champions!$A:$B,2,0)=2,1,0),0),IFERROR(IF(VLOOKUP($H16,Champions!$A:$B,2,0)=2,1,0),0),IFERROR(IF(VLOOKUP($I16,Champions!$A:$B,2,0)=2,1,0),0),IFERROR(IF(VLOOKUP($J16,Champions!$A:$B,2,0)=2,1,0),0),IFERROR(IF(VLOOKUP($K16,Champions!$A:$B,2,0)=2,1,0),0),IFERROR(IF(VLOOKUP($L16,Champions!$A:$B,2,0)=2,1,0),0))</f>
        <v>2</v>
      </c>
      <c r="S16" s="3">
        <f>SUM(IFERROR(IF(VLOOKUP($B16,Champions!$A:$B,2,0)=3,1,0),0),IFERROR(IF(VLOOKUP($C16,Champions!$A:$B,2,0)=3,1,0),0),IFERROR(IF(VLOOKUP($D16,Champions!$A:$B,2,0)=3,1,0),0),IFERROR(IF(VLOOKUP($E16,Champions!$A:$B,2,0)=3,1,0),0),IFERROR(IF(VLOOKUP($F16,Champions!$A:$B,2,0)=3,1,0),0),IFERROR(IF(VLOOKUP($G16,Champions!$A:$B,2,0)=3,1,0),0),IFERROR(IF(VLOOKUP($H16,Champions!$A:$B,2,0)=3,1,0),0),IFERROR(IF(VLOOKUP($I16,Champions!$A:$B,2,0)=3,1,0),0),IFERROR(IF(VLOOKUP($J16,Champions!$A:$B,2,0)=3,1,0),0),IFERROR(IF(VLOOKUP($K16,Champions!$A:$B,2,0)=3,1,0),0),IFERROR(IF(VLOOKUP($L16,Champions!$A:$B,2,0)=3,1,0),0))</f>
        <v>2</v>
      </c>
      <c r="T16" s="3">
        <f>SUM(IFERROR(IF(VLOOKUP($B16,Champions!$A:$B,2,0)=4,1,0),0),IFERROR(IF(VLOOKUP($C16,Champions!$A:$B,2,0)=4,1,0),0),IFERROR(IF(VLOOKUP($D16,Champions!$A:$B,2,0)=4,1,0),0),IFERROR(IF(VLOOKUP($E16,Champions!$A:$B,2,0)=4,1,0),0),IFERROR(IF(VLOOKUP($F16,Champions!$A:$B,2,0)=4,1,0),0),IFERROR(IF(VLOOKUP($G16,Champions!$A:$B,2,0)=4,1,0),0),IFERROR(IF(VLOOKUP($H16,Champions!$A:$B,2,0)=4,1,0),0),IFERROR(IF(VLOOKUP($I16,Champions!$A:$B,2,0)=4,1,0),0),IFERROR(IF(VLOOKUP($J16,Champions!$A:$B,2,0)=4,1,0),0),IFERROR(IF(VLOOKUP($K16,Champions!$A:$B,2,0)=4,1,0),0),IFERROR(IF(VLOOKUP($L16,Champions!$A:$B,2,0)=4,1,0),0))</f>
        <v>1</v>
      </c>
      <c r="U16" s="3">
        <f>SUM(IFERROR(IF(VLOOKUP($B16,Champions!$A:$B,2,0)=5,1,0),0),IFERROR(IF(VLOOKUP($C16,Champions!$A:$B,2,0)=5,1,0),0),IFERROR(IF(VLOOKUP($D16,Champions!$A:$B,2,0)=5,1,0),0),IFERROR(IF(VLOOKUP($E16,Champions!$A:$B,2,0)=5,1,0),0),IFERROR(IF(VLOOKUP($F16,Champions!$A:$B,2,0)=5,1,0),0),IFERROR(IF(VLOOKUP($G16,Champions!$A:$B,2,0)=5,1,0),0),IFERROR(IF(VLOOKUP($H16,Champions!$A:$B,2,0)=5,1,0),0),IFERROR(IF(VLOOKUP($I16,Champions!$A:$B,2,0)=5,1,0),0),IFERROR(IF(VLOOKUP($J16,Champions!$A:$B,2,0)=5,1,0),0),IFERROR(IF(VLOOKUP($K16,Champions!$A:$B,2,0)=5,1,0),0),IFERROR(IF(VLOOKUP($L16,Champions!$A:$B,2,0)=5,1,0),0))</f>
        <v>0</v>
      </c>
      <c r="AK16" s="3" t="str">
        <f>Champions!A16</f>
        <v>Kha'Zix</v>
      </c>
      <c r="AL16" s="3">
        <f>COUNTIF($B:$L,AK16)</f>
        <v>9</v>
      </c>
      <c r="AM16" s="3">
        <f>SUM(COUNTIFS($A:$A,"&lt;=4th",$B:$B,AK16),COUNTIFS($A:$A,"&lt;=4th",$C:$C,AK16),COUNTIFS($A:$A,"&lt;=4th",$D:$D,AK16),COUNTIFS($A:$A,"&lt;=4th",$E:$E,AK16),COUNTIFS($A:$A,"&lt;=4th",$F:$F,AK16),COUNTIFS($A:$A,"&lt;=4th",$G:$G,AK16),COUNTIFS($A:$A,"&lt;=4th",$H:$H,AK16),COUNTIFS($A:$A,"&lt;=4th",$I:$I,AK16),COUNTIFS($A:$A,"&lt;=4th",$J:$J,AK16),COUNTIFS($A:$A,"&lt;=4th",$K:$K,AK16),COUNTIFS($A:$A,"&lt;=4th",$L:$L,AK16))</f>
        <v>4</v>
      </c>
      <c r="AN16" s="3">
        <f>SUM(COUNTIFS($A:$A,"&gt;4th",$B:$B,AK16),COUNTIFS($A:$A,"&gt;4th",$C:$C,AK16),COUNTIFS($A:$A,"&gt;4th",$D:$D,AK16),COUNTIFS($A:$A,"&gt;4th",$E:$E,AK16),COUNTIFS($A:$A,"&gt;4th",$F:$F,AK16),COUNTIFS($A:$A,"&gt;4th",$G:$G,AK16),COUNTIFS($A:$A,"&gt;4th",$H:$H,AK16),COUNTIFS($A:$A,"&gt;4th",$I:$I,AK16),COUNTIFS($A:$A,"&gt;4th",$J:$J,AK16),COUNTIFS($A:$A,"&gt;4th",$K:$K,AK16),COUNTIFS($A:$A,"&gt;4th",$L:$L,AK16))</f>
        <v>5</v>
      </c>
    </row>
    <row r="17" spans="1:40">
      <c r="A17" s="3" t="s">
        <v>576</v>
      </c>
      <c r="B17" s="3" t="s">
        <v>280</v>
      </c>
      <c r="C17" s="3" t="s">
        <v>287</v>
      </c>
      <c r="D17" s="3" t="s">
        <v>185</v>
      </c>
      <c r="E17" s="3" t="s">
        <v>235</v>
      </c>
      <c r="F17" s="3" t="s">
        <v>290</v>
      </c>
      <c r="G17" s="3" t="s">
        <v>91</v>
      </c>
      <c r="H17" s="3" t="s">
        <v>106</v>
      </c>
      <c r="I17" s="3" t="s">
        <v>283</v>
      </c>
      <c r="J17" s="3" t="s">
        <v>145</v>
      </c>
      <c r="K17" s="3" t="s">
        <v>219</v>
      </c>
      <c r="L17" s="3" t="s">
        <v>126</v>
      </c>
      <c r="M17" s="3">
        <v>0</v>
      </c>
      <c r="N17" s="3">
        <v>5</v>
      </c>
      <c r="O17" s="3">
        <v>6</v>
      </c>
      <c r="P17" s="3">
        <f t="shared" si="0"/>
        <v>11</v>
      </c>
      <c r="Q17" s="3">
        <f>SUM(IFERROR(IF(VLOOKUP($B17,Champions!$A:$B,2,0)=1,1,0),0),IFERROR(IF(VLOOKUP($C17,Champions!$A:$B,2,0)=1,1,0),0),IFERROR(IF(VLOOKUP($D17,Champions!$A:$B,2,0)=1,1,0),0),IFERROR(IF(VLOOKUP($E17,Champions!$A:$B,2,0)=1,1,0),0),IFERROR(IF(VLOOKUP($F17,Champions!$A:$B,2,0)=1,1,0),0),IFERROR(IF(VLOOKUP($G17,Champions!$A:$B,2,0)=1,1,0),0),IFERROR(IF(VLOOKUP($H17,Champions!$A:$B,2,0)=1,1,0),0),IFERROR(IF(VLOOKUP($I17,Champions!$A:$B,2,0)=1,1,0),0),IFERROR(IF(VLOOKUP($J17,Champions!$A:$B,2,0)=1,1,0),0),IFERROR(IF(VLOOKUP($K17,Champions!$A:$B,2,0)=1,1,0),0),IFERROR(IF(VLOOKUP($L17,Champions!$A:$B,2,0)=1,1,0),0))</f>
        <v>3</v>
      </c>
      <c r="R17" s="3">
        <f>SUM(IFERROR(IF(VLOOKUP($B17,Champions!$A:$B,2,0)=2,1,0),0),IFERROR(IF(VLOOKUP($C17,Champions!$A:$B,2,0)=2,1,0),0),IFERROR(IF(VLOOKUP($D17,Champions!$A:$B,2,0)=2,1,0),0),IFERROR(IF(VLOOKUP($E17,Champions!$A:$B,2,0)=2,1,0),0),IFERROR(IF(VLOOKUP($F17,Champions!$A:$B,2,0)=2,1,0),0),IFERROR(IF(VLOOKUP($G17,Champions!$A:$B,2,0)=2,1,0),0),IFERROR(IF(VLOOKUP($H17,Champions!$A:$B,2,0)=2,1,0),0),IFERROR(IF(VLOOKUP($I17,Champions!$A:$B,2,0)=2,1,0),0),IFERROR(IF(VLOOKUP($J17,Champions!$A:$B,2,0)=2,1,0),0),IFERROR(IF(VLOOKUP($K17,Champions!$A:$B,2,0)=2,1,0),0),IFERROR(IF(VLOOKUP($L17,Champions!$A:$B,2,0)=2,1,0),0))</f>
        <v>3</v>
      </c>
      <c r="S17" s="3">
        <f>SUM(IFERROR(IF(VLOOKUP($B17,Champions!$A:$B,2,0)=3,1,0),0),IFERROR(IF(VLOOKUP($C17,Champions!$A:$B,2,0)=3,1,0),0),IFERROR(IF(VLOOKUP($D17,Champions!$A:$B,2,0)=3,1,0),0),IFERROR(IF(VLOOKUP($E17,Champions!$A:$B,2,0)=3,1,0),0),IFERROR(IF(VLOOKUP($F17,Champions!$A:$B,2,0)=3,1,0),0),IFERROR(IF(VLOOKUP($G17,Champions!$A:$B,2,0)=3,1,0),0),IFERROR(IF(VLOOKUP($H17,Champions!$A:$B,2,0)=3,1,0),0),IFERROR(IF(VLOOKUP($I17,Champions!$A:$B,2,0)=3,1,0),0),IFERROR(IF(VLOOKUP($J17,Champions!$A:$B,2,0)=3,1,0),0),IFERROR(IF(VLOOKUP($K17,Champions!$A:$B,2,0)=3,1,0),0),IFERROR(IF(VLOOKUP($L17,Champions!$A:$B,2,0)=3,1,0),0))</f>
        <v>2</v>
      </c>
      <c r="T17" s="3">
        <f>SUM(IFERROR(IF(VLOOKUP($B17,Champions!$A:$B,2,0)=4,1,0),0),IFERROR(IF(VLOOKUP($C17,Champions!$A:$B,2,0)=4,1,0),0),IFERROR(IF(VLOOKUP($D17,Champions!$A:$B,2,0)=4,1,0),0),IFERROR(IF(VLOOKUP($E17,Champions!$A:$B,2,0)=4,1,0),0),IFERROR(IF(VLOOKUP($F17,Champions!$A:$B,2,0)=4,1,0),0),IFERROR(IF(VLOOKUP($G17,Champions!$A:$B,2,0)=4,1,0),0),IFERROR(IF(VLOOKUP($H17,Champions!$A:$B,2,0)=4,1,0),0),IFERROR(IF(VLOOKUP($I17,Champions!$A:$B,2,0)=4,1,0),0),IFERROR(IF(VLOOKUP($J17,Champions!$A:$B,2,0)=4,1,0),0),IFERROR(IF(VLOOKUP($K17,Champions!$A:$B,2,0)=4,1,0),0),IFERROR(IF(VLOOKUP($L17,Champions!$A:$B,2,0)=4,1,0),0))</f>
        <v>2</v>
      </c>
      <c r="U17" s="3">
        <f>SUM(IFERROR(IF(VLOOKUP($B17,Champions!$A:$B,2,0)=5,1,0),0),IFERROR(IF(VLOOKUP($C17,Champions!$A:$B,2,0)=5,1,0),0),IFERROR(IF(VLOOKUP($D17,Champions!$A:$B,2,0)=5,1,0),0),IFERROR(IF(VLOOKUP($E17,Champions!$A:$B,2,0)=5,1,0),0),IFERROR(IF(VLOOKUP($F17,Champions!$A:$B,2,0)=5,1,0),0),IFERROR(IF(VLOOKUP($G17,Champions!$A:$B,2,0)=5,1,0),0),IFERROR(IF(VLOOKUP($H17,Champions!$A:$B,2,0)=5,1,0),0),IFERROR(IF(VLOOKUP($I17,Champions!$A:$B,2,0)=5,1,0),0),IFERROR(IF(VLOOKUP($J17,Champions!$A:$B,2,0)=5,1,0),0),IFERROR(IF(VLOOKUP($K17,Champions!$A:$B,2,0)=5,1,0),0),IFERROR(IF(VLOOKUP($L17,Champions!$A:$B,2,0)=5,1,0),0))</f>
        <v>1</v>
      </c>
      <c r="AK17" s="3" t="str">
        <f>Champions!A17</f>
        <v>Kindred</v>
      </c>
      <c r="AL17" s="3">
        <f>COUNTIF($B:$L,AK17)</f>
        <v>34</v>
      </c>
      <c r="AM17" s="3">
        <f>SUM(COUNTIFS($A:$A,"&lt;=4th",$B:$B,AK17),COUNTIFS($A:$A,"&lt;=4th",$C:$C,AK17),COUNTIFS($A:$A,"&lt;=4th",$D:$D,AK17),COUNTIFS($A:$A,"&lt;=4th",$E:$E,AK17),COUNTIFS($A:$A,"&lt;=4th",$F:$F,AK17),COUNTIFS($A:$A,"&lt;=4th",$G:$G,AK17),COUNTIFS($A:$A,"&lt;=4th",$H:$H,AK17),COUNTIFS($A:$A,"&lt;=4th",$I:$I,AK17),COUNTIFS($A:$A,"&lt;=4th",$J:$J,AK17),COUNTIFS($A:$A,"&lt;=4th",$K:$K,AK17),COUNTIFS($A:$A,"&lt;=4th",$L:$L,AK17))</f>
        <v>16</v>
      </c>
      <c r="AN17" s="3">
        <f>SUM(COUNTIFS($A:$A,"&gt;4th",$B:$B,AK17),COUNTIFS($A:$A,"&gt;4th",$C:$C,AK17),COUNTIFS($A:$A,"&gt;4th",$D:$D,AK17),COUNTIFS($A:$A,"&gt;4th",$E:$E,AK17),COUNTIFS($A:$A,"&gt;4th",$F:$F,AK17),COUNTIFS($A:$A,"&gt;4th",$G:$G,AK17),COUNTIFS($A:$A,"&gt;4th",$H:$H,AK17),COUNTIFS($A:$A,"&gt;4th",$I:$I,AK17),COUNTIFS($A:$A,"&gt;4th",$J:$J,AK17),COUNTIFS($A:$A,"&gt;4th",$K:$K,AK17),COUNTIFS($A:$A,"&gt;4th",$L:$L,AK17))</f>
        <v>18</v>
      </c>
    </row>
    <row r="18" spans="1:40">
      <c r="A18" s="3" t="s">
        <v>572</v>
      </c>
      <c r="B18" s="3" t="s">
        <v>231</v>
      </c>
      <c r="C18" s="3" t="s">
        <v>296</v>
      </c>
      <c r="D18" s="3" t="s">
        <v>126</v>
      </c>
      <c r="E18" s="3" t="s">
        <v>271</v>
      </c>
      <c r="F18" s="3" t="s">
        <v>299</v>
      </c>
      <c r="M18" s="3">
        <v>0</v>
      </c>
      <c r="N18" s="3">
        <v>2</v>
      </c>
      <c r="O18" s="3">
        <v>3</v>
      </c>
      <c r="P18" s="3">
        <f t="shared" si="0"/>
        <v>5</v>
      </c>
      <c r="Q18" s="3">
        <f>SUM(IFERROR(IF(VLOOKUP($B18,Champions!$A:$B,2,0)=1,1,0),0),IFERROR(IF(VLOOKUP($C18,Champions!$A:$B,2,0)=1,1,0),0),IFERROR(IF(VLOOKUP($D18,Champions!$A:$B,2,0)=1,1,0),0),IFERROR(IF(VLOOKUP($E18,Champions!$A:$B,2,0)=1,1,0),0),IFERROR(IF(VLOOKUP($F18,Champions!$A:$B,2,0)=1,1,0),0),IFERROR(IF(VLOOKUP($G18,Champions!$A:$B,2,0)=1,1,0),0),IFERROR(IF(VLOOKUP($H18,Champions!$A:$B,2,0)=1,1,0),0),IFERROR(IF(VLOOKUP($I18,Champions!$A:$B,2,0)=1,1,0),0),IFERROR(IF(VLOOKUP($J18,Champions!$A:$B,2,0)=1,1,0),0),IFERROR(IF(VLOOKUP($K18,Champions!$A:$B,2,0)=1,1,0),0),IFERROR(IF(VLOOKUP($L18,Champions!$A:$B,2,0)=1,1,0),0))</f>
        <v>1</v>
      </c>
      <c r="R18" s="3">
        <f>SUM(IFERROR(IF(VLOOKUP($B18,Champions!$A:$B,2,0)=2,1,0),0),IFERROR(IF(VLOOKUP($C18,Champions!$A:$B,2,0)=2,1,0),0),IFERROR(IF(VLOOKUP($D18,Champions!$A:$B,2,0)=2,1,0),0),IFERROR(IF(VLOOKUP($E18,Champions!$A:$B,2,0)=2,1,0),0),IFERROR(IF(VLOOKUP($F18,Champions!$A:$B,2,0)=2,1,0),0),IFERROR(IF(VLOOKUP($G18,Champions!$A:$B,2,0)=2,1,0),0),IFERROR(IF(VLOOKUP($H18,Champions!$A:$B,2,0)=2,1,0),0),IFERROR(IF(VLOOKUP($I18,Champions!$A:$B,2,0)=2,1,0),0),IFERROR(IF(VLOOKUP($J18,Champions!$A:$B,2,0)=2,1,0),0),IFERROR(IF(VLOOKUP($K18,Champions!$A:$B,2,0)=2,1,0),0),IFERROR(IF(VLOOKUP($L18,Champions!$A:$B,2,0)=2,1,0),0))</f>
        <v>3</v>
      </c>
      <c r="S18" s="3">
        <f>SUM(IFERROR(IF(VLOOKUP($B18,Champions!$A:$B,2,0)=3,1,0),0),IFERROR(IF(VLOOKUP($C18,Champions!$A:$B,2,0)=3,1,0),0),IFERROR(IF(VLOOKUP($D18,Champions!$A:$B,2,0)=3,1,0),0),IFERROR(IF(VLOOKUP($E18,Champions!$A:$B,2,0)=3,1,0),0),IFERROR(IF(VLOOKUP($F18,Champions!$A:$B,2,0)=3,1,0),0),IFERROR(IF(VLOOKUP($G18,Champions!$A:$B,2,0)=3,1,0),0),IFERROR(IF(VLOOKUP($H18,Champions!$A:$B,2,0)=3,1,0),0),IFERROR(IF(VLOOKUP($I18,Champions!$A:$B,2,0)=3,1,0),0),IFERROR(IF(VLOOKUP($J18,Champions!$A:$B,2,0)=3,1,0),0),IFERROR(IF(VLOOKUP($K18,Champions!$A:$B,2,0)=3,1,0),0),IFERROR(IF(VLOOKUP($L18,Champions!$A:$B,2,0)=3,1,0),0))</f>
        <v>0</v>
      </c>
      <c r="T18" s="3">
        <f>SUM(IFERROR(IF(VLOOKUP($B18,Champions!$A:$B,2,0)=4,1,0),0),IFERROR(IF(VLOOKUP($C18,Champions!$A:$B,2,0)=4,1,0),0),IFERROR(IF(VLOOKUP($D18,Champions!$A:$B,2,0)=4,1,0),0),IFERROR(IF(VLOOKUP($E18,Champions!$A:$B,2,0)=4,1,0),0),IFERROR(IF(VLOOKUP($F18,Champions!$A:$B,2,0)=4,1,0),0),IFERROR(IF(VLOOKUP($G18,Champions!$A:$B,2,0)=4,1,0),0),IFERROR(IF(VLOOKUP($H18,Champions!$A:$B,2,0)=4,1,0),0),IFERROR(IF(VLOOKUP($I18,Champions!$A:$B,2,0)=4,1,0),0),IFERROR(IF(VLOOKUP($J18,Champions!$A:$B,2,0)=4,1,0),0),IFERROR(IF(VLOOKUP($K18,Champions!$A:$B,2,0)=4,1,0),0),IFERROR(IF(VLOOKUP($L18,Champions!$A:$B,2,0)=4,1,0),0))</f>
        <v>1</v>
      </c>
      <c r="U18" s="3">
        <f>SUM(IFERROR(IF(VLOOKUP($B18,Champions!$A:$B,2,0)=5,1,0),0),IFERROR(IF(VLOOKUP($C18,Champions!$A:$B,2,0)=5,1,0),0),IFERROR(IF(VLOOKUP($D18,Champions!$A:$B,2,0)=5,1,0),0),IFERROR(IF(VLOOKUP($E18,Champions!$A:$B,2,0)=5,1,0),0),IFERROR(IF(VLOOKUP($F18,Champions!$A:$B,2,0)=5,1,0),0),IFERROR(IF(VLOOKUP($G18,Champions!$A:$B,2,0)=5,1,0),0),IFERROR(IF(VLOOKUP($H18,Champions!$A:$B,2,0)=5,1,0),0),IFERROR(IF(VLOOKUP($I18,Champions!$A:$B,2,0)=5,1,0),0),IFERROR(IF(VLOOKUP($J18,Champions!$A:$B,2,0)=5,1,0),0),IFERROR(IF(VLOOKUP($K18,Champions!$A:$B,2,0)=5,1,0),0),IFERROR(IF(VLOOKUP($L18,Champions!$A:$B,2,0)=5,1,0),0))</f>
        <v>0</v>
      </c>
      <c r="AK18" s="3" t="str">
        <f>Champions!A18</f>
        <v>Kog'Maw</v>
      </c>
      <c r="AL18" s="3">
        <f>COUNTIF($B:$L,AK18)</f>
        <v>19</v>
      </c>
      <c r="AM18" s="3">
        <f>SUM(COUNTIFS($A:$A,"&lt;=4th",$B:$B,AK18),COUNTIFS($A:$A,"&lt;=4th",$C:$C,AK18),COUNTIFS($A:$A,"&lt;=4th",$D:$D,AK18),COUNTIFS($A:$A,"&lt;=4th",$E:$E,AK18),COUNTIFS($A:$A,"&lt;=4th",$F:$F,AK18),COUNTIFS($A:$A,"&lt;=4th",$G:$G,AK18),COUNTIFS($A:$A,"&lt;=4th",$H:$H,AK18),COUNTIFS($A:$A,"&lt;=4th",$I:$I,AK18),COUNTIFS($A:$A,"&lt;=4th",$J:$J,AK18),COUNTIFS($A:$A,"&lt;=4th",$K:$K,AK18),COUNTIFS($A:$A,"&lt;=4th",$L:$L,AK18))</f>
        <v>12</v>
      </c>
      <c r="AN18" s="3">
        <f>SUM(COUNTIFS($A:$A,"&gt;4th",$B:$B,AK18),COUNTIFS($A:$A,"&gt;4th",$C:$C,AK18),COUNTIFS($A:$A,"&gt;4th",$D:$D,AK18),COUNTIFS($A:$A,"&gt;4th",$E:$E,AK18),COUNTIFS($A:$A,"&gt;4th",$F:$F,AK18),COUNTIFS($A:$A,"&gt;4th",$G:$G,AK18),COUNTIFS($A:$A,"&gt;4th",$H:$H,AK18),COUNTIFS($A:$A,"&gt;4th",$I:$I,AK18),COUNTIFS($A:$A,"&gt;4th",$J:$J,AK18),COUNTIFS($A:$A,"&gt;4th",$K:$K,AK18),COUNTIFS($A:$A,"&gt;4th",$L:$L,AK18))</f>
        <v>7</v>
      </c>
    </row>
    <row r="19" spans="1:40">
      <c r="A19" s="3" t="s">
        <v>574</v>
      </c>
      <c r="B19" s="3" t="s">
        <v>182</v>
      </c>
      <c r="C19" s="3" t="s">
        <v>164</v>
      </c>
      <c r="D19" s="3" t="s">
        <v>185</v>
      </c>
      <c r="E19" s="3" t="s">
        <v>296</v>
      </c>
      <c r="F19" s="3" t="s">
        <v>169</v>
      </c>
      <c r="G19" s="3" t="s">
        <v>145</v>
      </c>
      <c r="M19" s="3">
        <v>1</v>
      </c>
      <c r="N19" s="3">
        <v>3</v>
      </c>
      <c r="O19" s="3">
        <v>2</v>
      </c>
      <c r="P19" s="3">
        <f t="shared" si="0"/>
        <v>6</v>
      </c>
      <c r="Q19" s="3">
        <f>SUM(IFERROR(IF(VLOOKUP($B19,Champions!$A:$B,2,0)=1,1,0),0),IFERROR(IF(VLOOKUP($C19,Champions!$A:$B,2,0)=1,1,0),0),IFERROR(IF(VLOOKUP($D19,Champions!$A:$B,2,0)=1,1,0),0),IFERROR(IF(VLOOKUP($E19,Champions!$A:$B,2,0)=1,1,0),0),IFERROR(IF(VLOOKUP($F19,Champions!$A:$B,2,0)=1,1,0),0),IFERROR(IF(VLOOKUP($G19,Champions!$A:$B,2,0)=1,1,0),0),IFERROR(IF(VLOOKUP($H19,Champions!$A:$B,2,0)=1,1,0),0),IFERROR(IF(VLOOKUP($I19,Champions!$A:$B,2,0)=1,1,0),0),IFERROR(IF(VLOOKUP($J19,Champions!$A:$B,2,0)=1,1,0),0),IFERROR(IF(VLOOKUP($K19,Champions!$A:$B,2,0)=1,1,0),0),IFERROR(IF(VLOOKUP($L19,Champions!$A:$B,2,0)=1,1,0),0))</f>
        <v>2</v>
      </c>
      <c r="R19" s="3">
        <f>SUM(IFERROR(IF(VLOOKUP($B19,Champions!$A:$B,2,0)=2,1,0),0),IFERROR(IF(VLOOKUP($C19,Champions!$A:$B,2,0)=2,1,0),0),IFERROR(IF(VLOOKUP($D19,Champions!$A:$B,2,0)=2,1,0),0),IFERROR(IF(VLOOKUP($E19,Champions!$A:$B,2,0)=2,1,0),0),IFERROR(IF(VLOOKUP($F19,Champions!$A:$B,2,0)=2,1,0),0),IFERROR(IF(VLOOKUP($G19,Champions!$A:$B,2,0)=2,1,0),0),IFERROR(IF(VLOOKUP($H19,Champions!$A:$B,2,0)=2,1,0),0),IFERROR(IF(VLOOKUP($I19,Champions!$A:$B,2,0)=2,1,0),0),IFERROR(IF(VLOOKUP($J19,Champions!$A:$B,2,0)=2,1,0),0),IFERROR(IF(VLOOKUP($K19,Champions!$A:$B,2,0)=2,1,0),0),IFERROR(IF(VLOOKUP($L19,Champions!$A:$B,2,0)=2,1,0),0))</f>
        <v>1</v>
      </c>
      <c r="S19" s="3">
        <f>SUM(IFERROR(IF(VLOOKUP($B19,Champions!$A:$B,2,0)=3,1,0),0),IFERROR(IF(VLOOKUP($C19,Champions!$A:$B,2,0)=3,1,0),0),IFERROR(IF(VLOOKUP($D19,Champions!$A:$B,2,0)=3,1,0),0),IFERROR(IF(VLOOKUP($E19,Champions!$A:$B,2,0)=3,1,0),0),IFERROR(IF(VLOOKUP($F19,Champions!$A:$B,2,0)=3,1,0),0),IFERROR(IF(VLOOKUP($G19,Champions!$A:$B,2,0)=3,1,0),0),IFERROR(IF(VLOOKUP($H19,Champions!$A:$B,2,0)=3,1,0),0),IFERROR(IF(VLOOKUP($I19,Champions!$A:$B,2,0)=3,1,0),0),IFERROR(IF(VLOOKUP($J19,Champions!$A:$B,2,0)=3,1,0),0),IFERROR(IF(VLOOKUP($K19,Champions!$A:$B,2,0)=3,1,0),0),IFERROR(IF(VLOOKUP($L19,Champions!$A:$B,2,0)=3,1,0),0))</f>
        <v>2</v>
      </c>
      <c r="T19" s="3">
        <f>SUM(IFERROR(IF(VLOOKUP($B19,Champions!$A:$B,2,0)=4,1,0),0),IFERROR(IF(VLOOKUP($C19,Champions!$A:$B,2,0)=4,1,0),0),IFERROR(IF(VLOOKUP($D19,Champions!$A:$B,2,0)=4,1,0),0),IFERROR(IF(VLOOKUP($E19,Champions!$A:$B,2,0)=4,1,0),0),IFERROR(IF(VLOOKUP($F19,Champions!$A:$B,2,0)=4,1,0),0),IFERROR(IF(VLOOKUP($G19,Champions!$A:$B,2,0)=4,1,0),0),IFERROR(IF(VLOOKUP($H19,Champions!$A:$B,2,0)=4,1,0),0),IFERROR(IF(VLOOKUP($I19,Champions!$A:$B,2,0)=4,1,0),0),IFERROR(IF(VLOOKUP($J19,Champions!$A:$B,2,0)=4,1,0),0),IFERROR(IF(VLOOKUP($K19,Champions!$A:$B,2,0)=4,1,0),0),IFERROR(IF(VLOOKUP($L19,Champions!$A:$B,2,0)=4,1,0),0))</f>
        <v>1</v>
      </c>
      <c r="U19" s="3">
        <f>SUM(IFERROR(IF(VLOOKUP($B19,Champions!$A:$B,2,0)=5,1,0),0),IFERROR(IF(VLOOKUP($C19,Champions!$A:$B,2,0)=5,1,0),0),IFERROR(IF(VLOOKUP($D19,Champions!$A:$B,2,0)=5,1,0),0),IFERROR(IF(VLOOKUP($E19,Champions!$A:$B,2,0)=5,1,0),0),IFERROR(IF(VLOOKUP($F19,Champions!$A:$B,2,0)=5,1,0),0),IFERROR(IF(VLOOKUP($G19,Champions!$A:$B,2,0)=5,1,0),0),IFERROR(IF(VLOOKUP($H19,Champions!$A:$B,2,0)=5,1,0),0),IFERROR(IF(VLOOKUP($I19,Champions!$A:$B,2,0)=5,1,0),0),IFERROR(IF(VLOOKUP($J19,Champions!$A:$B,2,0)=5,1,0),0),IFERROR(IF(VLOOKUP($K19,Champions!$A:$B,2,0)=5,1,0),0),IFERROR(IF(VLOOKUP($L19,Champions!$A:$B,2,0)=5,1,0),0))</f>
        <v>0</v>
      </c>
      <c r="AK19" s="3" t="str">
        <f>Champions!A19</f>
        <v>LeBlanc</v>
      </c>
      <c r="AL19" s="3">
        <f>COUNTIF($B:$L,AK19)</f>
        <v>17</v>
      </c>
      <c r="AM19" s="3">
        <f>SUM(COUNTIFS($A:$A,"&lt;=4th",$B:$B,AK19),COUNTIFS($A:$A,"&lt;=4th",$C:$C,AK19),COUNTIFS($A:$A,"&lt;=4th",$D:$D,AK19),COUNTIFS($A:$A,"&lt;=4th",$E:$E,AK19),COUNTIFS($A:$A,"&lt;=4th",$F:$F,AK19),COUNTIFS($A:$A,"&lt;=4th",$G:$G,AK19),COUNTIFS($A:$A,"&lt;=4th",$H:$H,AK19),COUNTIFS($A:$A,"&lt;=4th",$I:$I,AK19),COUNTIFS($A:$A,"&lt;=4th",$J:$J,AK19),COUNTIFS($A:$A,"&lt;=4th",$K:$K,AK19),COUNTIFS($A:$A,"&lt;=4th",$L:$L,AK19))</f>
        <v>6</v>
      </c>
      <c r="AN19" s="3">
        <f>SUM(COUNTIFS($A:$A,"&gt;4th",$B:$B,AK19),COUNTIFS($A:$A,"&gt;4th",$C:$C,AK19),COUNTIFS($A:$A,"&gt;4th",$D:$D,AK19),COUNTIFS($A:$A,"&gt;4th",$E:$E,AK19),COUNTIFS($A:$A,"&gt;4th",$F:$F,AK19),COUNTIFS($A:$A,"&gt;4th",$G:$G,AK19),COUNTIFS($A:$A,"&gt;4th",$H:$H,AK19),COUNTIFS($A:$A,"&gt;4th",$I:$I,AK19),COUNTIFS($A:$A,"&gt;4th",$J:$J,AK19),COUNTIFS($A:$A,"&gt;4th",$K:$K,AK19),COUNTIFS($A:$A,"&gt;4th",$L:$L,AK19))</f>
        <v>11</v>
      </c>
    </row>
    <row r="20" spans="1:40">
      <c r="A20" s="3" t="s">
        <v>576</v>
      </c>
      <c r="B20" s="3" t="s">
        <v>164</v>
      </c>
      <c r="C20" s="3" t="s">
        <v>299</v>
      </c>
      <c r="D20" s="3" t="s">
        <v>305</v>
      </c>
      <c r="E20" s="3" t="s">
        <v>185</v>
      </c>
      <c r="F20" s="3" t="s">
        <v>204</v>
      </c>
      <c r="G20" s="3" t="s">
        <v>235</v>
      </c>
      <c r="H20" s="3" t="s">
        <v>154</v>
      </c>
      <c r="M20" s="3">
        <v>0</v>
      </c>
      <c r="N20" s="3">
        <v>6</v>
      </c>
      <c r="O20" s="3">
        <v>1</v>
      </c>
      <c r="P20" s="3">
        <f t="shared" si="0"/>
        <v>7</v>
      </c>
      <c r="Q20" s="3">
        <f>SUM(IFERROR(IF(VLOOKUP($B20,Champions!$A:$B,2,0)=1,1,0),0),IFERROR(IF(VLOOKUP($C20,Champions!$A:$B,2,0)=1,1,0),0),IFERROR(IF(VLOOKUP($D20,Champions!$A:$B,2,0)=1,1,0),0),IFERROR(IF(VLOOKUP($E20,Champions!$A:$B,2,0)=1,1,0),0),IFERROR(IF(VLOOKUP($F20,Champions!$A:$B,2,0)=1,1,0),0),IFERROR(IF(VLOOKUP($G20,Champions!$A:$B,2,0)=1,1,0),0),IFERROR(IF(VLOOKUP($H20,Champions!$A:$B,2,0)=1,1,0),0),IFERROR(IF(VLOOKUP($I20,Champions!$A:$B,2,0)=1,1,0),0),IFERROR(IF(VLOOKUP($J20,Champions!$A:$B,2,0)=1,1,0),0),IFERROR(IF(VLOOKUP($K20,Champions!$A:$B,2,0)=1,1,0),0),IFERROR(IF(VLOOKUP($L20,Champions!$A:$B,2,0)=1,1,0),0))</f>
        <v>3</v>
      </c>
      <c r="R20" s="3">
        <f>SUM(IFERROR(IF(VLOOKUP($B20,Champions!$A:$B,2,0)=2,1,0),0),IFERROR(IF(VLOOKUP($C20,Champions!$A:$B,2,0)=2,1,0),0),IFERROR(IF(VLOOKUP($D20,Champions!$A:$B,2,0)=2,1,0),0),IFERROR(IF(VLOOKUP($E20,Champions!$A:$B,2,0)=2,1,0),0),IFERROR(IF(VLOOKUP($F20,Champions!$A:$B,2,0)=2,1,0),0),IFERROR(IF(VLOOKUP($G20,Champions!$A:$B,2,0)=2,1,0),0),IFERROR(IF(VLOOKUP($H20,Champions!$A:$B,2,0)=2,1,0),0),IFERROR(IF(VLOOKUP($I20,Champions!$A:$B,2,0)=2,1,0),0),IFERROR(IF(VLOOKUP($J20,Champions!$A:$B,2,0)=2,1,0),0),IFERROR(IF(VLOOKUP($K20,Champions!$A:$B,2,0)=2,1,0),0),IFERROR(IF(VLOOKUP($L20,Champions!$A:$B,2,0)=2,1,0),0))</f>
        <v>2</v>
      </c>
      <c r="S20" s="3">
        <f>SUM(IFERROR(IF(VLOOKUP($B20,Champions!$A:$B,2,0)=3,1,0),0),IFERROR(IF(VLOOKUP($C20,Champions!$A:$B,2,0)=3,1,0),0),IFERROR(IF(VLOOKUP($D20,Champions!$A:$B,2,0)=3,1,0),0),IFERROR(IF(VLOOKUP($E20,Champions!$A:$B,2,0)=3,1,0),0),IFERROR(IF(VLOOKUP($F20,Champions!$A:$B,2,0)=3,1,0),0),IFERROR(IF(VLOOKUP($G20,Champions!$A:$B,2,0)=3,1,0),0),IFERROR(IF(VLOOKUP($H20,Champions!$A:$B,2,0)=3,1,0),0),IFERROR(IF(VLOOKUP($I20,Champions!$A:$B,2,0)=3,1,0),0),IFERROR(IF(VLOOKUP($J20,Champions!$A:$B,2,0)=3,1,0),0),IFERROR(IF(VLOOKUP($K20,Champions!$A:$B,2,0)=3,1,0),0),IFERROR(IF(VLOOKUP($L20,Champions!$A:$B,2,0)=3,1,0),0))</f>
        <v>1</v>
      </c>
      <c r="T20" s="3">
        <f>SUM(IFERROR(IF(VLOOKUP($B20,Champions!$A:$B,2,0)=4,1,0),0),IFERROR(IF(VLOOKUP($C20,Champions!$A:$B,2,0)=4,1,0),0),IFERROR(IF(VLOOKUP($D20,Champions!$A:$B,2,0)=4,1,0),0),IFERROR(IF(VLOOKUP($E20,Champions!$A:$B,2,0)=4,1,0),0),IFERROR(IF(VLOOKUP($F20,Champions!$A:$B,2,0)=4,1,0),0),IFERROR(IF(VLOOKUP($G20,Champions!$A:$B,2,0)=4,1,0),0),IFERROR(IF(VLOOKUP($H20,Champions!$A:$B,2,0)=4,1,0),0),IFERROR(IF(VLOOKUP($I20,Champions!$A:$B,2,0)=4,1,0),0),IFERROR(IF(VLOOKUP($J20,Champions!$A:$B,2,0)=4,1,0),0),IFERROR(IF(VLOOKUP($K20,Champions!$A:$B,2,0)=4,1,0),0),IFERROR(IF(VLOOKUP($L20,Champions!$A:$B,2,0)=4,1,0),0))</f>
        <v>1</v>
      </c>
      <c r="U20" s="3">
        <f>SUM(IFERROR(IF(VLOOKUP($B20,Champions!$A:$B,2,0)=5,1,0),0),IFERROR(IF(VLOOKUP($C20,Champions!$A:$B,2,0)=5,1,0),0),IFERROR(IF(VLOOKUP($D20,Champions!$A:$B,2,0)=5,1,0),0),IFERROR(IF(VLOOKUP($E20,Champions!$A:$B,2,0)=5,1,0),0),IFERROR(IF(VLOOKUP($F20,Champions!$A:$B,2,0)=5,1,0),0),IFERROR(IF(VLOOKUP($G20,Champions!$A:$B,2,0)=5,1,0),0),IFERROR(IF(VLOOKUP($H20,Champions!$A:$B,2,0)=5,1,0),0),IFERROR(IF(VLOOKUP($I20,Champions!$A:$B,2,0)=5,1,0),0),IFERROR(IF(VLOOKUP($J20,Champions!$A:$B,2,0)=5,1,0),0),IFERROR(IF(VLOOKUP($K20,Champions!$A:$B,2,0)=5,1,0),0),IFERROR(IF(VLOOKUP($L20,Champions!$A:$B,2,0)=5,1,0),0))</f>
        <v>0</v>
      </c>
      <c r="AK20" s="3" t="str">
        <f>Champions!A20</f>
        <v>Leona</v>
      </c>
      <c r="AL20" s="3">
        <f>COUNTIF($B:$L,AK20)</f>
        <v>45</v>
      </c>
      <c r="AM20" s="3">
        <f>SUM(COUNTIFS($A:$A,"&lt;=4th",$B:$B,AK20),COUNTIFS($A:$A,"&lt;=4th",$C:$C,AK20),COUNTIFS($A:$A,"&lt;=4th",$D:$D,AK20),COUNTIFS($A:$A,"&lt;=4th",$E:$E,AK20),COUNTIFS($A:$A,"&lt;=4th",$F:$F,AK20),COUNTIFS($A:$A,"&lt;=4th",$G:$G,AK20),COUNTIFS($A:$A,"&lt;=4th",$H:$H,AK20),COUNTIFS($A:$A,"&lt;=4th",$I:$I,AK20),COUNTIFS($A:$A,"&lt;=4th",$J:$J,AK20),COUNTIFS($A:$A,"&lt;=4th",$K:$K,AK20),COUNTIFS($A:$A,"&lt;=4th",$L:$L,AK20))</f>
        <v>9</v>
      </c>
      <c r="AN20" s="3">
        <f>SUM(COUNTIFS($A:$A,"&gt;4th",$B:$B,AK20),COUNTIFS($A:$A,"&gt;4th",$C:$C,AK20),COUNTIFS($A:$A,"&gt;4th",$D:$D,AK20),COUNTIFS($A:$A,"&gt;4th",$E:$E,AK20),COUNTIFS($A:$A,"&gt;4th",$F:$F,AK20),COUNTIFS($A:$A,"&gt;4th",$G:$G,AK20),COUNTIFS($A:$A,"&gt;4th",$H:$H,AK20),COUNTIFS($A:$A,"&gt;4th",$I:$I,AK20),COUNTIFS($A:$A,"&gt;4th",$J:$J,AK20),COUNTIFS($A:$A,"&gt;4th",$K:$K,AK20),COUNTIFS($A:$A,"&gt;4th",$L:$L,AK20))</f>
        <v>36</v>
      </c>
    </row>
    <row r="21" spans="1:40">
      <c r="A21" s="3" t="s">
        <v>578</v>
      </c>
      <c r="B21" s="3" t="s">
        <v>201</v>
      </c>
      <c r="C21" s="3" t="s">
        <v>121</v>
      </c>
      <c r="D21" s="3" t="s">
        <v>308</v>
      </c>
      <c r="E21" s="3" t="s">
        <v>174</v>
      </c>
      <c r="F21" s="3" t="s">
        <v>256</v>
      </c>
      <c r="G21" s="3" t="s">
        <v>280</v>
      </c>
      <c r="H21" s="3" t="s">
        <v>314</v>
      </c>
      <c r="I21" s="3" t="s">
        <v>91</v>
      </c>
      <c r="M21" s="3">
        <v>1</v>
      </c>
      <c r="N21" s="3">
        <v>6</v>
      </c>
      <c r="O21" s="3">
        <v>1</v>
      </c>
      <c r="P21" s="3">
        <f t="shared" si="0"/>
        <v>8</v>
      </c>
      <c r="Q21" s="3">
        <f>SUM(IFERROR(IF(VLOOKUP($B21,Champions!$A:$B,2,0)=1,1,0),0),IFERROR(IF(VLOOKUP($C21,Champions!$A:$B,2,0)=1,1,0),0),IFERROR(IF(VLOOKUP($D21,Champions!$A:$B,2,0)=1,1,0),0),IFERROR(IF(VLOOKUP($E21,Champions!$A:$B,2,0)=1,1,0),0),IFERROR(IF(VLOOKUP($F21,Champions!$A:$B,2,0)=1,1,0),0),IFERROR(IF(VLOOKUP($G21,Champions!$A:$B,2,0)=1,1,0),0),IFERROR(IF(VLOOKUP($H21,Champions!$A:$B,2,0)=1,1,0),0),IFERROR(IF(VLOOKUP($I21,Champions!$A:$B,2,0)=1,1,0),0),IFERROR(IF(VLOOKUP($J21,Champions!$A:$B,2,0)=1,1,0),0),IFERROR(IF(VLOOKUP($K21,Champions!$A:$B,2,0)=1,1,0),0),IFERROR(IF(VLOOKUP($L21,Champions!$A:$B,2,0)=1,1,0),0))</f>
        <v>1</v>
      </c>
      <c r="R21" s="3">
        <f>SUM(IFERROR(IF(VLOOKUP($B21,Champions!$A:$B,2,0)=2,1,0),0),IFERROR(IF(VLOOKUP($C21,Champions!$A:$B,2,0)=2,1,0),0),IFERROR(IF(VLOOKUP($D21,Champions!$A:$B,2,0)=2,1,0),0),IFERROR(IF(VLOOKUP($E21,Champions!$A:$B,2,0)=2,1,0),0),IFERROR(IF(VLOOKUP($F21,Champions!$A:$B,2,0)=2,1,0),0),IFERROR(IF(VLOOKUP($G21,Champions!$A:$B,2,0)=2,1,0),0),IFERROR(IF(VLOOKUP($H21,Champions!$A:$B,2,0)=2,1,0),0),IFERROR(IF(VLOOKUP($I21,Champions!$A:$B,2,0)=2,1,0),0),IFERROR(IF(VLOOKUP($J21,Champions!$A:$B,2,0)=2,1,0),0),IFERROR(IF(VLOOKUP($K21,Champions!$A:$B,2,0)=2,1,0),0),IFERROR(IF(VLOOKUP($L21,Champions!$A:$B,2,0)=2,1,0),0))</f>
        <v>2</v>
      </c>
      <c r="S21" s="3">
        <f>SUM(IFERROR(IF(VLOOKUP($B21,Champions!$A:$B,2,0)=3,1,0),0),IFERROR(IF(VLOOKUP($C21,Champions!$A:$B,2,0)=3,1,0),0),IFERROR(IF(VLOOKUP($D21,Champions!$A:$B,2,0)=3,1,0),0),IFERROR(IF(VLOOKUP($E21,Champions!$A:$B,2,0)=3,1,0),0),IFERROR(IF(VLOOKUP($F21,Champions!$A:$B,2,0)=3,1,0),0),IFERROR(IF(VLOOKUP($G21,Champions!$A:$B,2,0)=3,1,0),0),IFERROR(IF(VLOOKUP($H21,Champions!$A:$B,2,0)=3,1,0),0),IFERROR(IF(VLOOKUP($I21,Champions!$A:$B,2,0)=3,1,0),0),IFERROR(IF(VLOOKUP($J21,Champions!$A:$B,2,0)=3,1,0),0),IFERROR(IF(VLOOKUP($K21,Champions!$A:$B,2,0)=3,1,0),0),IFERROR(IF(VLOOKUP($L21,Champions!$A:$B,2,0)=3,1,0),0))</f>
        <v>2</v>
      </c>
      <c r="T21" s="3">
        <f>SUM(IFERROR(IF(VLOOKUP($B21,Champions!$A:$B,2,0)=4,1,0),0),IFERROR(IF(VLOOKUP($C21,Champions!$A:$B,2,0)=4,1,0),0),IFERROR(IF(VLOOKUP($D21,Champions!$A:$B,2,0)=4,1,0),0),IFERROR(IF(VLOOKUP($E21,Champions!$A:$B,2,0)=4,1,0),0),IFERROR(IF(VLOOKUP($F21,Champions!$A:$B,2,0)=4,1,0),0),IFERROR(IF(VLOOKUP($G21,Champions!$A:$B,2,0)=4,1,0),0),IFERROR(IF(VLOOKUP($H21,Champions!$A:$B,2,0)=4,1,0),0),IFERROR(IF(VLOOKUP($I21,Champions!$A:$B,2,0)=4,1,0),0),IFERROR(IF(VLOOKUP($J21,Champions!$A:$B,2,0)=4,1,0),0),IFERROR(IF(VLOOKUP($K21,Champions!$A:$B,2,0)=4,1,0),0),IFERROR(IF(VLOOKUP($L21,Champions!$A:$B,2,0)=4,1,0),0))</f>
        <v>2</v>
      </c>
      <c r="U21" s="3">
        <f>SUM(IFERROR(IF(VLOOKUP($B21,Champions!$A:$B,2,0)=5,1,0),0),IFERROR(IF(VLOOKUP($C21,Champions!$A:$B,2,0)=5,1,0),0),IFERROR(IF(VLOOKUP($D21,Champions!$A:$B,2,0)=5,1,0),0),IFERROR(IF(VLOOKUP($E21,Champions!$A:$B,2,0)=5,1,0),0),IFERROR(IF(VLOOKUP($F21,Champions!$A:$B,2,0)=5,1,0),0),IFERROR(IF(VLOOKUP($G21,Champions!$A:$B,2,0)=5,1,0),0),IFERROR(IF(VLOOKUP($H21,Champions!$A:$B,2,0)=5,1,0),0),IFERROR(IF(VLOOKUP($I21,Champions!$A:$B,2,0)=5,1,0),0),IFERROR(IF(VLOOKUP($J21,Champions!$A:$B,2,0)=5,1,0),0),IFERROR(IF(VLOOKUP($K21,Champions!$A:$B,2,0)=5,1,0),0),IFERROR(IF(VLOOKUP($L21,Champions!$A:$B,2,0)=5,1,0),0))</f>
        <v>1</v>
      </c>
      <c r="AK21" s="3" t="str">
        <f>Champions!A21</f>
        <v>Lucian</v>
      </c>
      <c r="AL21" s="3">
        <f>COUNTIF($B:$L,AK21)</f>
        <v>21</v>
      </c>
      <c r="AM21" s="3">
        <f>SUM(COUNTIFS($A:$A,"&lt;=4th",$B:$B,AK21),COUNTIFS($A:$A,"&lt;=4th",$C:$C,AK21),COUNTIFS($A:$A,"&lt;=4th",$D:$D,AK21),COUNTIFS($A:$A,"&lt;=4th",$E:$E,AK21),COUNTIFS($A:$A,"&lt;=4th",$F:$F,AK21),COUNTIFS($A:$A,"&lt;=4th",$G:$G,AK21),COUNTIFS($A:$A,"&lt;=4th",$H:$H,AK21),COUNTIFS($A:$A,"&lt;=4th",$I:$I,AK21),COUNTIFS($A:$A,"&lt;=4th",$J:$J,AK21),COUNTIFS($A:$A,"&lt;=4th",$K:$K,AK21),COUNTIFS($A:$A,"&lt;=4th",$L:$L,AK21))</f>
        <v>6</v>
      </c>
      <c r="AN21" s="3">
        <f>SUM(COUNTIFS($A:$A,"&gt;4th",$B:$B,AK21),COUNTIFS($A:$A,"&gt;4th",$C:$C,AK21),COUNTIFS($A:$A,"&gt;4th",$D:$D,AK21),COUNTIFS($A:$A,"&gt;4th",$E:$E,AK21),COUNTIFS($A:$A,"&gt;4th",$F:$F,AK21),COUNTIFS($A:$A,"&gt;4th",$G:$G,AK21),COUNTIFS($A:$A,"&gt;4th",$H:$H,AK21),COUNTIFS($A:$A,"&gt;4th",$I:$I,AK21),COUNTIFS($A:$A,"&gt;4th",$J:$J,AK21),COUNTIFS($A:$A,"&gt;4th",$K:$K,AK21),COUNTIFS($A:$A,"&gt;4th",$L:$L,AK21))</f>
        <v>15</v>
      </c>
    </row>
    <row r="22" spans="1:40">
      <c r="A22" s="3" t="s">
        <v>579</v>
      </c>
      <c r="B22" s="3" t="s">
        <v>160</v>
      </c>
      <c r="C22" s="3" t="s">
        <v>231</v>
      </c>
      <c r="D22" s="3" t="s">
        <v>283</v>
      </c>
      <c r="E22" s="3" t="s">
        <v>139</v>
      </c>
      <c r="F22" s="3" t="s">
        <v>256</v>
      </c>
      <c r="G22" s="3" t="s">
        <v>299</v>
      </c>
      <c r="H22" s="3" t="s">
        <v>245</v>
      </c>
      <c r="I22" s="3" t="s">
        <v>252</v>
      </c>
      <c r="M22" s="3">
        <v>1</v>
      </c>
      <c r="N22" s="3">
        <v>6</v>
      </c>
      <c r="O22" s="3">
        <v>1</v>
      </c>
      <c r="P22" s="3">
        <f t="shared" si="0"/>
        <v>8</v>
      </c>
      <c r="Q22" s="3">
        <f>SUM(IFERROR(IF(VLOOKUP($B22,Champions!$A:$B,2,0)=1,1,0),0),IFERROR(IF(VLOOKUP($C22,Champions!$A:$B,2,0)=1,1,0),0),IFERROR(IF(VLOOKUP($D22,Champions!$A:$B,2,0)=1,1,0),0),IFERROR(IF(VLOOKUP($E22,Champions!$A:$B,2,0)=1,1,0),0),IFERROR(IF(VLOOKUP($F22,Champions!$A:$B,2,0)=1,1,0),0),IFERROR(IF(VLOOKUP($G22,Champions!$A:$B,2,0)=1,1,0),0),IFERROR(IF(VLOOKUP($H22,Champions!$A:$B,2,0)=1,1,0),0),IFERROR(IF(VLOOKUP($I22,Champions!$A:$B,2,0)=1,1,0),0),IFERROR(IF(VLOOKUP($J22,Champions!$A:$B,2,0)=1,1,0),0),IFERROR(IF(VLOOKUP($K22,Champions!$A:$B,2,0)=1,1,0),0),IFERROR(IF(VLOOKUP($L22,Champions!$A:$B,2,0)=1,1,0),0))</f>
        <v>1</v>
      </c>
      <c r="R22" s="3">
        <f>SUM(IFERROR(IF(VLOOKUP($B22,Champions!$A:$B,2,0)=2,1,0),0),IFERROR(IF(VLOOKUP($C22,Champions!$A:$B,2,0)=2,1,0),0),IFERROR(IF(VLOOKUP($D22,Champions!$A:$B,2,0)=2,1,0),0),IFERROR(IF(VLOOKUP($E22,Champions!$A:$B,2,0)=2,1,0),0),IFERROR(IF(VLOOKUP($F22,Champions!$A:$B,2,0)=2,1,0),0),IFERROR(IF(VLOOKUP($G22,Champions!$A:$B,2,0)=2,1,0),0),IFERROR(IF(VLOOKUP($H22,Champions!$A:$B,2,0)=2,1,0),0),IFERROR(IF(VLOOKUP($I22,Champions!$A:$B,2,0)=2,1,0),0),IFERROR(IF(VLOOKUP($J22,Champions!$A:$B,2,0)=2,1,0),0),IFERROR(IF(VLOOKUP($K22,Champions!$A:$B,2,0)=2,1,0),0),IFERROR(IF(VLOOKUP($L22,Champions!$A:$B,2,0)=2,1,0),0))</f>
        <v>2</v>
      </c>
      <c r="S22" s="3">
        <f>SUM(IFERROR(IF(VLOOKUP($B22,Champions!$A:$B,2,0)=3,1,0),0),IFERROR(IF(VLOOKUP($C22,Champions!$A:$B,2,0)=3,1,0),0),IFERROR(IF(VLOOKUP($D22,Champions!$A:$B,2,0)=3,1,0),0),IFERROR(IF(VLOOKUP($E22,Champions!$A:$B,2,0)=3,1,0),0),IFERROR(IF(VLOOKUP($F22,Champions!$A:$B,2,0)=3,1,0),0),IFERROR(IF(VLOOKUP($G22,Champions!$A:$B,2,0)=3,1,0),0),IFERROR(IF(VLOOKUP($H22,Champions!$A:$B,2,0)=3,1,0),0),IFERROR(IF(VLOOKUP($I22,Champions!$A:$B,2,0)=3,1,0),0),IFERROR(IF(VLOOKUP($J22,Champions!$A:$B,2,0)=3,1,0),0),IFERROR(IF(VLOOKUP($K22,Champions!$A:$B,2,0)=3,1,0),0),IFERROR(IF(VLOOKUP($L22,Champions!$A:$B,2,0)=3,1,0),0))</f>
        <v>2</v>
      </c>
      <c r="T22" s="3">
        <f>SUM(IFERROR(IF(VLOOKUP($B22,Champions!$A:$B,2,0)=4,1,0),0),IFERROR(IF(VLOOKUP($C22,Champions!$A:$B,2,0)=4,1,0),0),IFERROR(IF(VLOOKUP($D22,Champions!$A:$B,2,0)=4,1,0),0),IFERROR(IF(VLOOKUP($E22,Champions!$A:$B,2,0)=4,1,0),0),IFERROR(IF(VLOOKUP($F22,Champions!$A:$B,2,0)=4,1,0),0),IFERROR(IF(VLOOKUP($G22,Champions!$A:$B,2,0)=4,1,0),0),IFERROR(IF(VLOOKUP($H22,Champions!$A:$B,2,0)=4,1,0),0),IFERROR(IF(VLOOKUP($I22,Champions!$A:$B,2,0)=4,1,0),0),IFERROR(IF(VLOOKUP($J22,Champions!$A:$B,2,0)=4,1,0),0),IFERROR(IF(VLOOKUP($K22,Champions!$A:$B,2,0)=4,1,0),0),IFERROR(IF(VLOOKUP($L22,Champions!$A:$B,2,0)=4,1,0),0))</f>
        <v>2</v>
      </c>
      <c r="U22" s="3">
        <f>SUM(IFERROR(IF(VLOOKUP($B22,Champions!$A:$B,2,0)=5,1,0),0),IFERROR(IF(VLOOKUP($C22,Champions!$A:$B,2,0)=5,1,0),0),IFERROR(IF(VLOOKUP($D22,Champions!$A:$B,2,0)=5,1,0),0),IFERROR(IF(VLOOKUP($E22,Champions!$A:$B,2,0)=5,1,0),0),IFERROR(IF(VLOOKUP($F22,Champions!$A:$B,2,0)=5,1,0),0),IFERROR(IF(VLOOKUP($G22,Champions!$A:$B,2,0)=5,1,0),0),IFERROR(IF(VLOOKUP($H22,Champions!$A:$B,2,0)=5,1,0),0),IFERROR(IF(VLOOKUP($I22,Champions!$A:$B,2,0)=5,1,0),0),IFERROR(IF(VLOOKUP($J22,Champions!$A:$B,2,0)=5,1,0),0),IFERROR(IF(VLOOKUP($K22,Champions!$A:$B,2,0)=5,1,0),0),IFERROR(IF(VLOOKUP($L22,Champions!$A:$B,2,0)=5,1,0),0))</f>
        <v>1</v>
      </c>
      <c r="AK22" s="3" t="str">
        <f>Champions!A22</f>
        <v>Lux</v>
      </c>
      <c r="AL22" s="3">
        <f>COUNTIF($B:$L,AK22)</f>
        <v>12</v>
      </c>
      <c r="AM22" s="3">
        <f>SUM(COUNTIFS($A:$A,"&lt;=4th",$B:$B,AK22),COUNTIFS($A:$A,"&lt;=4th",$C:$C,AK22),COUNTIFS($A:$A,"&lt;=4th",$D:$D,AK22),COUNTIFS($A:$A,"&lt;=4th",$E:$E,AK22),COUNTIFS($A:$A,"&lt;=4th",$F:$F,AK22),COUNTIFS($A:$A,"&lt;=4th",$G:$G,AK22),COUNTIFS($A:$A,"&lt;=4th",$H:$H,AK22),COUNTIFS($A:$A,"&lt;=4th",$I:$I,AK22),COUNTIFS($A:$A,"&lt;=4th",$J:$J,AK22),COUNTIFS($A:$A,"&lt;=4th",$K:$K,AK22),COUNTIFS($A:$A,"&lt;=4th",$L:$L,AK22))</f>
        <v>9</v>
      </c>
      <c r="AN22" s="3">
        <f>SUM(COUNTIFS($A:$A,"&gt;4th",$B:$B,AK22),COUNTIFS($A:$A,"&gt;4th",$C:$C,AK22),COUNTIFS($A:$A,"&gt;4th",$D:$D,AK22),COUNTIFS($A:$A,"&gt;4th",$E:$E,AK22),COUNTIFS($A:$A,"&gt;4th",$F:$F,AK22),COUNTIFS($A:$A,"&gt;4th",$G:$G,AK22),COUNTIFS($A:$A,"&gt;4th",$H:$H,AK22),COUNTIFS($A:$A,"&gt;4th",$I:$I,AK22),COUNTIFS($A:$A,"&gt;4th",$J:$J,AK22),COUNTIFS($A:$A,"&gt;4th",$K:$K,AK22),COUNTIFS($A:$A,"&gt;4th",$L:$L,AK22))</f>
        <v>3</v>
      </c>
    </row>
    <row r="23" spans="1:40">
      <c r="A23" s="3" t="s">
        <v>580</v>
      </c>
      <c r="B23" s="3" t="s">
        <v>245</v>
      </c>
      <c r="C23" s="3" t="s">
        <v>231</v>
      </c>
      <c r="D23" s="3" t="s">
        <v>139</v>
      </c>
      <c r="E23" s="3" t="s">
        <v>256</v>
      </c>
      <c r="F23" s="3" t="s">
        <v>160</v>
      </c>
      <c r="G23" s="3" t="s">
        <v>299</v>
      </c>
      <c r="H23" s="3" t="s">
        <v>302</v>
      </c>
      <c r="M23" s="3">
        <v>1</v>
      </c>
      <c r="N23" s="3">
        <v>6</v>
      </c>
      <c r="O23" s="3">
        <v>0</v>
      </c>
      <c r="P23" s="3">
        <f t="shared" si="0"/>
        <v>7</v>
      </c>
      <c r="Q23" s="3">
        <f>SUM(IFERROR(IF(VLOOKUP($B23,Champions!$A:$B,2,0)=1,1,0),0),IFERROR(IF(VLOOKUP($C23,Champions!$A:$B,2,0)=1,1,0),0),IFERROR(IF(VLOOKUP($D23,Champions!$A:$B,2,0)=1,1,0),0),IFERROR(IF(VLOOKUP($E23,Champions!$A:$B,2,0)=1,1,0),0),IFERROR(IF(VLOOKUP($F23,Champions!$A:$B,2,0)=1,1,0),0),IFERROR(IF(VLOOKUP($G23,Champions!$A:$B,2,0)=1,1,0),0),IFERROR(IF(VLOOKUP($H23,Champions!$A:$B,2,0)=1,1,0),0),IFERROR(IF(VLOOKUP($I23,Champions!$A:$B,2,0)=1,1,0),0),IFERROR(IF(VLOOKUP($J23,Champions!$A:$B,2,0)=1,1,0),0),IFERROR(IF(VLOOKUP($K23,Champions!$A:$B,2,0)=1,1,0),0),IFERROR(IF(VLOOKUP($L23,Champions!$A:$B,2,0)=1,1,0),0))</f>
        <v>2</v>
      </c>
      <c r="R23" s="3">
        <f>SUM(IFERROR(IF(VLOOKUP($B23,Champions!$A:$B,2,0)=2,1,0),0),IFERROR(IF(VLOOKUP($C23,Champions!$A:$B,2,0)=2,1,0),0),IFERROR(IF(VLOOKUP($D23,Champions!$A:$B,2,0)=2,1,0),0),IFERROR(IF(VLOOKUP($E23,Champions!$A:$B,2,0)=2,1,0),0),IFERROR(IF(VLOOKUP($F23,Champions!$A:$B,2,0)=2,1,0),0),IFERROR(IF(VLOOKUP($G23,Champions!$A:$B,2,0)=2,1,0),0),IFERROR(IF(VLOOKUP($H23,Champions!$A:$B,2,0)=2,1,0),0),IFERROR(IF(VLOOKUP($I23,Champions!$A:$B,2,0)=2,1,0),0),IFERROR(IF(VLOOKUP($J23,Champions!$A:$B,2,0)=2,1,0),0),IFERROR(IF(VLOOKUP($K23,Champions!$A:$B,2,0)=2,1,0),0),IFERROR(IF(VLOOKUP($L23,Champions!$A:$B,2,0)=2,1,0),0))</f>
        <v>2</v>
      </c>
      <c r="S23" s="3">
        <f>SUM(IFERROR(IF(VLOOKUP($B23,Champions!$A:$B,2,0)=3,1,0),0),IFERROR(IF(VLOOKUP($C23,Champions!$A:$B,2,0)=3,1,0),0),IFERROR(IF(VLOOKUP($D23,Champions!$A:$B,2,0)=3,1,0),0),IFERROR(IF(VLOOKUP($E23,Champions!$A:$B,2,0)=3,1,0),0),IFERROR(IF(VLOOKUP($F23,Champions!$A:$B,2,0)=3,1,0),0),IFERROR(IF(VLOOKUP($G23,Champions!$A:$B,2,0)=3,1,0),0),IFERROR(IF(VLOOKUP($H23,Champions!$A:$B,2,0)=3,1,0),0),IFERROR(IF(VLOOKUP($I23,Champions!$A:$B,2,0)=3,1,0),0),IFERROR(IF(VLOOKUP($J23,Champions!$A:$B,2,0)=3,1,0),0),IFERROR(IF(VLOOKUP($K23,Champions!$A:$B,2,0)=3,1,0),0),IFERROR(IF(VLOOKUP($L23,Champions!$A:$B,2,0)=3,1,0),0))</f>
        <v>2</v>
      </c>
      <c r="T23" s="3">
        <f>SUM(IFERROR(IF(VLOOKUP($B23,Champions!$A:$B,2,0)=4,1,0),0),IFERROR(IF(VLOOKUP($C23,Champions!$A:$B,2,0)=4,1,0),0),IFERROR(IF(VLOOKUP($D23,Champions!$A:$B,2,0)=4,1,0),0),IFERROR(IF(VLOOKUP($E23,Champions!$A:$B,2,0)=4,1,0),0),IFERROR(IF(VLOOKUP($F23,Champions!$A:$B,2,0)=4,1,0),0),IFERROR(IF(VLOOKUP($G23,Champions!$A:$B,2,0)=4,1,0),0),IFERROR(IF(VLOOKUP($H23,Champions!$A:$B,2,0)=4,1,0),0),IFERROR(IF(VLOOKUP($I23,Champions!$A:$B,2,0)=4,1,0),0),IFERROR(IF(VLOOKUP($J23,Champions!$A:$B,2,0)=4,1,0),0),IFERROR(IF(VLOOKUP($K23,Champions!$A:$B,2,0)=4,1,0),0),IFERROR(IF(VLOOKUP($L23,Champions!$A:$B,2,0)=4,1,0),0))</f>
        <v>1</v>
      </c>
      <c r="U23" s="3">
        <f>SUM(IFERROR(IF(VLOOKUP($B23,Champions!$A:$B,2,0)=5,1,0),0),IFERROR(IF(VLOOKUP($C23,Champions!$A:$B,2,0)=5,1,0),0),IFERROR(IF(VLOOKUP($D23,Champions!$A:$B,2,0)=5,1,0),0),IFERROR(IF(VLOOKUP($E23,Champions!$A:$B,2,0)=5,1,0),0),IFERROR(IF(VLOOKUP($F23,Champions!$A:$B,2,0)=5,1,0),0),IFERROR(IF(VLOOKUP($G23,Champions!$A:$B,2,0)=5,1,0),0),IFERROR(IF(VLOOKUP($H23,Champions!$A:$B,2,0)=5,1,0),0),IFERROR(IF(VLOOKUP($I23,Champions!$A:$B,2,0)=5,1,0),0),IFERROR(IF(VLOOKUP($J23,Champions!$A:$B,2,0)=5,1,0),0),IFERROR(IF(VLOOKUP($K23,Champions!$A:$B,2,0)=5,1,0),0),IFERROR(IF(VLOOKUP($L23,Champions!$A:$B,2,0)=5,1,0),0))</f>
        <v>0</v>
      </c>
      <c r="AK23" s="3" t="str">
        <f>Champions!A23</f>
        <v>Malphite</v>
      </c>
      <c r="AL23" s="3">
        <f>COUNTIF($B:$L,AK23)</f>
        <v>19</v>
      </c>
      <c r="AM23" s="3">
        <f>SUM(COUNTIFS($A:$A,"&lt;=4th",$B:$B,AK23),COUNTIFS($A:$A,"&lt;=4th",$C:$C,AK23),COUNTIFS($A:$A,"&lt;=4th",$D:$D,AK23),COUNTIFS($A:$A,"&lt;=4th",$E:$E,AK23),COUNTIFS($A:$A,"&lt;=4th",$F:$F,AK23),COUNTIFS($A:$A,"&lt;=4th",$G:$G,AK23),COUNTIFS($A:$A,"&lt;=4th",$H:$H,AK23),COUNTIFS($A:$A,"&lt;=4th",$I:$I,AK23),COUNTIFS($A:$A,"&lt;=4th",$J:$J,AK23),COUNTIFS($A:$A,"&lt;=4th",$K:$K,AK23),COUNTIFS($A:$A,"&lt;=4th",$L:$L,AK23))</f>
        <v>9</v>
      </c>
      <c r="AN23" s="3">
        <f>SUM(COUNTIFS($A:$A,"&gt;4th",$B:$B,AK23),COUNTIFS($A:$A,"&gt;4th",$C:$C,AK23),COUNTIFS($A:$A,"&gt;4th",$D:$D,AK23),COUNTIFS($A:$A,"&gt;4th",$E:$E,AK23),COUNTIFS($A:$A,"&gt;4th",$F:$F,AK23),COUNTIFS($A:$A,"&gt;4th",$G:$G,AK23),COUNTIFS($A:$A,"&gt;4th",$H:$H,AK23),COUNTIFS($A:$A,"&gt;4th",$I:$I,AK23),COUNTIFS($A:$A,"&gt;4th",$J:$J,AK23),COUNTIFS($A:$A,"&gt;4th",$K:$K,AK23),COUNTIFS($A:$A,"&gt;4th",$L:$L,AK23))</f>
        <v>10</v>
      </c>
    </row>
    <row r="24" spans="1:40">
      <c r="A24" s="3" t="s">
        <v>581</v>
      </c>
      <c r="B24" s="3" t="s">
        <v>223</v>
      </c>
      <c r="C24" s="3" t="s">
        <v>204</v>
      </c>
      <c r="D24" s="3" t="s">
        <v>305</v>
      </c>
      <c r="E24" s="3" t="s">
        <v>188</v>
      </c>
      <c r="F24" s="3" t="s">
        <v>293</v>
      </c>
      <c r="G24" s="3" t="s">
        <v>249</v>
      </c>
      <c r="H24" s="3" t="s">
        <v>271</v>
      </c>
      <c r="I24" s="3" t="s">
        <v>149</v>
      </c>
      <c r="J24" s="3" t="s">
        <v>296</v>
      </c>
      <c r="M24" s="3">
        <v>2</v>
      </c>
      <c r="N24" s="3">
        <v>7</v>
      </c>
      <c r="O24" s="3">
        <v>0</v>
      </c>
      <c r="P24" s="3">
        <f t="shared" si="0"/>
        <v>9</v>
      </c>
      <c r="Q24" s="3">
        <f>SUM(IFERROR(IF(VLOOKUP($B24,Champions!$A:$B,2,0)=1,1,0),0),IFERROR(IF(VLOOKUP($C24,Champions!$A:$B,2,0)=1,1,0),0),IFERROR(IF(VLOOKUP($D24,Champions!$A:$B,2,0)=1,1,0),0),IFERROR(IF(VLOOKUP($E24,Champions!$A:$B,2,0)=1,1,0),0),IFERROR(IF(VLOOKUP($F24,Champions!$A:$B,2,0)=1,1,0),0),IFERROR(IF(VLOOKUP($G24,Champions!$A:$B,2,0)=1,1,0),0),IFERROR(IF(VLOOKUP($H24,Champions!$A:$B,2,0)=1,1,0),0),IFERROR(IF(VLOOKUP($I24,Champions!$A:$B,2,0)=1,1,0),0),IFERROR(IF(VLOOKUP($J24,Champions!$A:$B,2,0)=1,1,0),0),IFERROR(IF(VLOOKUP($K24,Champions!$A:$B,2,0)=1,1,0),0),IFERROR(IF(VLOOKUP($L24,Champions!$A:$B,2,0)=1,1,0),0))</f>
        <v>3</v>
      </c>
      <c r="R24" s="3">
        <f>SUM(IFERROR(IF(VLOOKUP($B24,Champions!$A:$B,2,0)=2,1,0),0),IFERROR(IF(VLOOKUP($C24,Champions!$A:$B,2,0)=2,1,0),0),IFERROR(IF(VLOOKUP($D24,Champions!$A:$B,2,0)=2,1,0),0),IFERROR(IF(VLOOKUP($E24,Champions!$A:$B,2,0)=2,1,0),0),IFERROR(IF(VLOOKUP($F24,Champions!$A:$B,2,0)=2,1,0),0),IFERROR(IF(VLOOKUP($G24,Champions!$A:$B,2,0)=2,1,0),0),IFERROR(IF(VLOOKUP($H24,Champions!$A:$B,2,0)=2,1,0),0),IFERROR(IF(VLOOKUP($I24,Champions!$A:$B,2,0)=2,1,0),0),IFERROR(IF(VLOOKUP($J24,Champions!$A:$B,2,0)=2,1,0),0),IFERROR(IF(VLOOKUP($K24,Champions!$A:$B,2,0)=2,1,0),0),IFERROR(IF(VLOOKUP($L24,Champions!$A:$B,2,0)=2,1,0),0))</f>
        <v>4</v>
      </c>
      <c r="S24" s="3">
        <f>SUM(IFERROR(IF(VLOOKUP($B24,Champions!$A:$B,2,0)=3,1,0),0),IFERROR(IF(VLOOKUP($C24,Champions!$A:$B,2,0)=3,1,0),0),IFERROR(IF(VLOOKUP($D24,Champions!$A:$B,2,0)=3,1,0),0),IFERROR(IF(VLOOKUP($E24,Champions!$A:$B,2,0)=3,1,0),0),IFERROR(IF(VLOOKUP($F24,Champions!$A:$B,2,0)=3,1,0),0),IFERROR(IF(VLOOKUP($G24,Champions!$A:$B,2,0)=3,1,0),0),IFERROR(IF(VLOOKUP($H24,Champions!$A:$B,2,0)=3,1,0),0),IFERROR(IF(VLOOKUP($I24,Champions!$A:$B,2,0)=3,1,0),0),IFERROR(IF(VLOOKUP($J24,Champions!$A:$B,2,0)=3,1,0),0),IFERROR(IF(VLOOKUP($K24,Champions!$A:$B,2,0)=3,1,0),0),IFERROR(IF(VLOOKUP($L24,Champions!$A:$B,2,0)=3,1,0),0))</f>
        <v>1</v>
      </c>
      <c r="T24" s="3">
        <f>SUM(IFERROR(IF(VLOOKUP($B24,Champions!$A:$B,2,0)=4,1,0),0),IFERROR(IF(VLOOKUP($C24,Champions!$A:$B,2,0)=4,1,0),0),IFERROR(IF(VLOOKUP($D24,Champions!$A:$B,2,0)=4,1,0),0),IFERROR(IF(VLOOKUP($E24,Champions!$A:$B,2,0)=4,1,0),0),IFERROR(IF(VLOOKUP($F24,Champions!$A:$B,2,0)=4,1,0),0),IFERROR(IF(VLOOKUP($G24,Champions!$A:$B,2,0)=4,1,0),0),IFERROR(IF(VLOOKUP($H24,Champions!$A:$B,2,0)=4,1,0),0),IFERROR(IF(VLOOKUP($I24,Champions!$A:$B,2,0)=4,1,0),0),IFERROR(IF(VLOOKUP($J24,Champions!$A:$B,2,0)=4,1,0),0),IFERROR(IF(VLOOKUP($K24,Champions!$A:$B,2,0)=4,1,0),0),IFERROR(IF(VLOOKUP($L24,Champions!$A:$B,2,0)=4,1,0),0))</f>
        <v>1</v>
      </c>
      <c r="U24" s="3">
        <f>SUM(IFERROR(IF(VLOOKUP($B24,Champions!$A:$B,2,0)=5,1,0),0),IFERROR(IF(VLOOKUP($C24,Champions!$A:$B,2,0)=5,1,0),0),IFERROR(IF(VLOOKUP($D24,Champions!$A:$B,2,0)=5,1,0),0),IFERROR(IF(VLOOKUP($E24,Champions!$A:$B,2,0)=5,1,0),0),IFERROR(IF(VLOOKUP($F24,Champions!$A:$B,2,0)=5,1,0),0),IFERROR(IF(VLOOKUP($G24,Champions!$A:$B,2,0)=5,1,0),0),IFERROR(IF(VLOOKUP($H24,Champions!$A:$B,2,0)=5,1,0),0),IFERROR(IF(VLOOKUP($I24,Champions!$A:$B,2,0)=5,1,0),0),IFERROR(IF(VLOOKUP($J24,Champions!$A:$B,2,0)=5,1,0),0),IFERROR(IF(VLOOKUP($K24,Champions!$A:$B,2,0)=5,1,0),0),IFERROR(IF(VLOOKUP($L24,Champions!$A:$B,2,0)=5,1,0),0))</f>
        <v>0</v>
      </c>
      <c r="AK24" s="3" t="str">
        <f>Champions!A24</f>
        <v>Malzahar</v>
      </c>
      <c r="AL24" s="3">
        <f>COUNTIF($B:$L,AK24)</f>
        <v>18</v>
      </c>
      <c r="AM24" s="3">
        <f>SUM(COUNTIFS($A:$A,"&lt;=4th",$B:$B,AK24),COUNTIFS($A:$A,"&lt;=4th",$C:$C,AK24),COUNTIFS($A:$A,"&lt;=4th",$D:$D,AK24),COUNTIFS($A:$A,"&lt;=4th",$E:$E,AK24),COUNTIFS($A:$A,"&lt;=4th",$F:$F,AK24),COUNTIFS($A:$A,"&lt;=4th",$G:$G,AK24),COUNTIFS($A:$A,"&lt;=4th",$H:$H,AK24),COUNTIFS($A:$A,"&lt;=4th",$I:$I,AK24),COUNTIFS($A:$A,"&lt;=4th",$J:$J,AK24),COUNTIFS($A:$A,"&lt;=4th",$K:$K,AK24),COUNTIFS($A:$A,"&lt;=4th",$L:$L,AK24))</f>
        <v>6</v>
      </c>
      <c r="AN24" s="3">
        <f>SUM(COUNTIFS($A:$A,"&gt;4th",$B:$B,AK24),COUNTIFS($A:$A,"&gt;4th",$C:$C,AK24),COUNTIFS($A:$A,"&gt;4th",$D:$D,AK24),COUNTIFS($A:$A,"&gt;4th",$E:$E,AK24),COUNTIFS($A:$A,"&gt;4th",$F:$F,AK24),COUNTIFS($A:$A,"&gt;4th",$G:$G,AK24),COUNTIFS($A:$A,"&gt;4th",$H:$H,AK24),COUNTIFS($A:$A,"&gt;4th",$I:$I,AK24),COUNTIFS($A:$A,"&gt;4th",$J:$J,AK24),COUNTIFS($A:$A,"&gt;4th",$K:$K,AK24),COUNTIFS($A:$A,"&gt;4th",$L:$L,AK24))</f>
        <v>12</v>
      </c>
    </row>
    <row r="25" spans="1:40">
      <c r="A25" s="3" t="s">
        <v>582</v>
      </c>
      <c r="B25" s="3" t="s">
        <v>219</v>
      </c>
      <c r="C25" s="3" t="s">
        <v>274</v>
      </c>
      <c r="D25" s="3" t="s">
        <v>197</v>
      </c>
      <c r="E25" s="3" t="s">
        <v>293</v>
      </c>
      <c r="F25" s="3" t="s">
        <v>271</v>
      </c>
      <c r="G25" s="3" t="s">
        <v>280</v>
      </c>
      <c r="H25" s="3" t="s">
        <v>296</v>
      </c>
      <c r="M25" s="3">
        <v>2</v>
      </c>
      <c r="N25" s="3">
        <v>5</v>
      </c>
      <c r="O25" s="3">
        <v>0</v>
      </c>
      <c r="P25" s="3">
        <f t="shared" si="0"/>
        <v>7</v>
      </c>
      <c r="Q25" s="3">
        <f>SUM(IFERROR(IF(VLOOKUP($B25,Champions!$A:$B,2,0)=1,1,0),0),IFERROR(IF(VLOOKUP($C25,Champions!$A:$B,2,0)=1,1,0),0),IFERROR(IF(VLOOKUP($D25,Champions!$A:$B,2,0)=1,1,0),0),IFERROR(IF(VLOOKUP($E25,Champions!$A:$B,2,0)=1,1,0),0),IFERROR(IF(VLOOKUP($F25,Champions!$A:$B,2,0)=1,1,0),0),IFERROR(IF(VLOOKUP($G25,Champions!$A:$B,2,0)=1,1,0),0),IFERROR(IF(VLOOKUP($H25,Champions!$A:$B,2,0)=1,1,0),0),IFERROR(IF(VLOOKUP($I25,Champions!$A:$B,2,0)=1,1,0),0),IFERROR(IF(VLOOKUP($J25,Champions!$A:$B,2,0)=1,1,0),0),IFERROR(IF(VLOOKUP($K25,Champions!$A:$B,2,0)=1,1,0),0),IFERROR(IF(VLOOKUP($L25,Champions!$A:$B,2,0)=1,1,0),0))</f>
        <v>2</v>
      </c>
      <c r="R25" s="3">
        <f>SUM(IFERROR(IF(VLOOKUP($B25,Champions!$A:$B,2,0)=2,1,0),0),IFERROR(IF(VLOOKUP($C25,Champions!$A:$B,2,0)=2,1,0),0),IFERROR(IF(VLOOKUP($D25,Champions!$A:$B,2,0)=2,1,0),0),IFERROR(IF(VLOOKUP($E25,Champions!$A:$B,2,0)=2,1,0),0),IFERROR(IF(VLOOKUP($F25,Champions!$A:$B,2,0)=2,1,0),0),IFERROR(IF(VLOOKUP($G25,Champions!$A:$B,2,0)=2,1,0),0),IFERROR(IF(VLOOKUP($H25,Champions!$A:$B,2,0)=2,1,0),0),IFERROR(IF(VLOOKUP($I25,Champions!$A:$B,2,0)=2,1,0),0),IFERROR(IF(VLOOKUP($J25,Champions!$A:$B,2,0)=2,1,0),0),IFERROR(IF(VLOOKUP($K25,Champions!$A:$B,2,0)=2,1,0),0),IFERROR(IF(VLOOKUP($L25,Champions!$A:$B,2,0)=2,1,0),0))</f>
        <v>2</v>
      </c>
      <c r="S25" s="3">
        <f>SUM(IFERROR(IF(VLOOKUP($B25,Champions!$A:$B,2,0)=3,1,0),0),IFERROR(IF(VLOOKUP($C25,Champions!$A:$B,2,0)=3,1,0),0),IFERROR(IF(VLOOKUP($D25,Champions!$A:$B,2,0)=3,1,0),0),IFERROR(IF(VLOOKUP($E25,Champions!$A:$B,2,0)=3,1,0),0),IFERROR(IF(VLOOKUP($F25,Champions!$A:$B,2,0)=3,1,0),0),IFERROR(IF(VLOOKUP($G25,Champions!$A:$B,2,0)=3,1,0),0),IFERROR(IF(VLOOKUP($H25,Champions!$A:$B,2,0)=3,1,0),0),IFERROR(IF(VLOOKUP($I25,Champions!$A:$B,2,0)=3,1,0),0),IFERROR(IF(VLOOKUP($J25,Champions!$A:$B,2,0)=3,1,0),0),IFERROR(IF(VLOOKUP($K25,Champions!$A:$B,2,0)=3,1,0),0),IFERROR(IF(VLOOKUP($L25,Champions!$A:$B,2,0)=3,1,0),0))</f>
        <v>2</v>
      </c>
      <c r="T25" s="3">
        <f>SUM(IFERROR(IF(VLOOKUP($B25,Champions!$A:$B,2,0)=4,1,0),0),IFERROR(IF(VLOOKUP($C25,Champions!$A:$B,2,0)=4,1,0),0),IFERROR(IF(VLOOKUP($D25,Champions!$A:$B,2,0)=4,1,0),0),IFERROR(IF(VLOOKUP($E25,Champions!$A:$B,2,0)=4,1,0),0),IFERROR(IF(VLOOKUP($F25,Champions!$A:$B,2,0)=4,1,0),0),IFERROR(IF(VLOOKUP($G25,Champions!$A:$B,2,0)=4,1,0),0),IFERROR(IF(VLOOKUP($H25,Champions!$A:$B,2,0)=4,1,0),0),IFERROR(IF(VLOOKUP($I25,Champions!$A:$B,2,0)=4,1,0),0),IFERROR(IF(VLOOKUP($J25,Champions!$A:$B,2,0)=4,1,0),0),IFERROR(IF(VLOOKUP($K25,Champions!$A:$B,2,0)=4,1,0),0),IFERROR(IF(VLOOKUP($L25,Champions!$A:$B,2,0)=4,1,0),0))</f>
        <v>1</v>
      </c>
      <c r="U25" s="3">
        <f>SUM(IFERROR(IF(VLOOKUP($B25,Champions!$A:$B,2,0)=5,1,0),0),IFERROR(IF(VLOOKUP($C25,Champions!$A:$B,2,0)=5,1,0),0),IFERROR(IF(VLOOKUP($D25,Champions!$A:$B,2,0)=5,1,0),0),IFERROR(IF(VLOOKUP($E25,Champions!$A:$B,2,0)=5,1,0),0),IFERROR(IF(VLOOKUP($F25,Champions!$A:$B,2,0)=5,1,0),0),IFERROR(IF(VLOOKUP($G25,Champions!$A:$B,2,0)=5,1,0),0),IFERROR(IF(VLOOKUP($H25,Champions!$A:$B,2,0)=5,1,0),0),IFERROR(IF(VLOOKUP($I25,Champions!$A:$B,2,0)=5,1,0),0),IFERROR(IF(VLOOKUP($J25,Champions!$A:$B,2,0)=5,1,0),0),IFERROR(IF(VLOOKUP($K25,Champions!$A:$B,2,0)=5,1,0),0),IFERROR(IF(VLOOKUP($L25,Champions!$A:$B,2,0)=5,1,0),0))</f>
        <v>0</v>
      </c>
      <c r="AK25" s="3" t="str">
        <f>Champions!A25</f>
        <v>Maokai</v>
      </c>
      <c r="AL25" s="3">
        <f>COUNTIF($B:$L,AK25)</f>
        <v>21</v>
      </c>
      <c r="AM25" s="3">
        <f>SUM(COUNTIFS($A:$A,"&lt;=4th",$B:$B,AK25),COUNTIFS($A:$A,"&lt;=4th",$C:$C,AK25),COUNTIFS($A:$A,"&lt;=4th",$D:$D,AK25),COUNTIFS($A:$A,"&lt;=4th",$E:$E,AK25),COUNTIFS($A:$A,"&lt;=4th",$F:$F,AK25),COUNTIFS($A:$A,"&lt;=4th",$G:$G,AK25),COUNTIFS($A:$A,"&lt;=4th",$H:$H,AK25),COUNTIFS($A:$A,"&lt;=4th",$I:$I,AK25),COUNTIFS($A:$A,"&lt;=4th",$J:$J,AK25),COUNTIFS($A:$A,"&lt;=4th",$K:$K,AK25),COUNTIFS($A:$A,"&lt;=4th",$L:$L,AK25))</f>
        <v>8</v>
      </c>
      <c r="AN25" s="3">
        <f>SUM(COUNTIFS($A:$A,"&gt;4th",$B:$B,AK25),COUNTIFS($A:$A,"&gt;4th",$C:$C,AK25),COUNTIFS($A:$A,"&gt;4th",$D:$D,AK25),COUNTIFS($A:$A,"&gt;4th",$E:$E,AK25),COUNTIFS($A:$A,"&gt;4th",$F:$F,AK25),COUNTIFS($A:$A,"&gt;4th",$G:$G,AK25),COUNTIFS($A:$A,"&gt;4th",$H:$H,AK25),COUNTIFS($A:$A,"&gt;4th",$I:$I,AK25),COUNTIFS($A:$A,"&gt;4th",$J:$J,AK25),COUNTIFS($A:$A,"&gt;4th",$K:$K,AK25),COUNTIFS($A:$A,"&gt;4th",$L:$L,AK25))</f>
        <v>13</v>
      </c>
    </row>
    <row r="26" spans="1:40">
      <c r="A26" s="3" t="s">
        <v>572</v>
      </c>
      <c r="B26" s="3" t="s">
        <v>126</v>
      </c>
      <c r="C26" s="3" t="s">
        <v>242</v>
      </c>
      <c r="D26" s="3" t="s">
        <v>264</v>
      </c>
      <c r="E26" s="3" t="s">
        <v>280</v>
      </c>
      <c r="F26" s="3" t="s">
        <v>302</v>
      </c>
      <c r="G26" s="3" t="s">
        <v>145</v>
      </c>
      <c r="H26" s="3" t="s">
        <v>219</v>
      </c>
      <c r="M26" s="3">
        <v>0</v>
      </c>
      <c r="N26" s="3">
        <v>5</v>
      </c>
      <c r="O26" s="3">
        <v>2</v>
      </c>
      <c r="P26" s="3">
        <f t="shared" si="0"/>
        <v>7</v>
      </c>
      <c r="Q26" s="3">
        <f>SUM(IFERROR(IF(VLOOKUP($B26,Champions!$A:$B,2,0)=1,1,0),0),IFERROR(IF(VLOOKUP($C26,Champions!$A:$B,2,0)=1,1,0),0),IFERROR(IF(VLOOKUP($D26,Champions!$A:$B,2,0)=1,1,0),0),IFERROR(IF(VLOOKUP($E26,Champions!$A:$B,2,0)=1,1,0),0),IFERROR(IF(VLOOKUP($F26,Champions!$A:$B,2,0)=1,1,0),0),IFERROR(IF(VLOOKUP($G26,Champions!$A:$B,2,0)=1,1,0),0),IFERROR(IF(VLOOKUP($H26,Champions!$A:$B,2,0)=1,1,0),0),IFERROR(IF(VLOOKUP($I26,Champions!$A:$B,2,0)=1,1,0),0),IFERROR(IF(VLOOKUP($J26,Champions!$A:$B,2,0)=1,1,0),0),IFERROR(IF(VLOOKUP($K26,Champions!$A:$B,2,0)=1,1,0),0),IFERROR(IF(VLOOKUP($L26,Champions!$A:$B,2,0)=1,1,0),0))</f>
        <v>1</v>
      </c>
      <c r="R26" s="3">
        <f>SUM(IFERROR(IF(VLOOKUP($B26,Champions!$A:$B,2,0)=2,1,0),0),IFERROR(IF(VLOOKUP($C26,Champions!$A:$B,2,0)=2,1,0),0),IFERROR(IF(VLOOKUP($D26,Champions!$A:$B,2,0)=2,1,0),0),IFERROR(IF(VLOOKUP($E26,Champions!$A:$B,2,0)=2,1,0),0),IFERROR(IF(VLOOKUP($F26,Champions!$A:$B,2,0)=2,1,0),0),IFERROR(IF(VLOOKUP($G26,Champions!$A:$B,2,0)=2,1,0),0),IFERROR(IF(VLOOKUP($H26,Champions!$A:$B,2,0)=2,1,0),0),IFERROR(IF(VLOOKUP($I26,Champions!$A:$B,2,0)=2,1,0),0),IFERROR(IF(VLOOKUP($J26,Champions!$A:$B,2,0)=2,1,0),0),IFERROR(IF(VLOOKUP($K26,Champions!$A:$B,2,0)=2,1,0),0),IFERROR(IF(VLOOKUP($L26,Champions!$A:$B,2,0)=2,1,0),0))</f>
        <v>4</v>
      </c>
      <c r="S26" s="3">
        <f>SUM(IFERROR(IF(VLOOKUP($B26,Champions!$A:$B,2,0)=3,1,0),0),IFERROR(IF(VLOOKUP($C26,Champions!$A:$B,2,0)=3,1,0),0),IFERROR(IF(VLOOKUP($D26,Champions!$A:$B,2,0)=3,1,0),0),IFERROR(IF(VLOOKUP($E26,Champions!$A:$B,2,0)=3,1,0),0),IFERROR(IF(VLOOKUP($F26,Champions!$A:$B,2,0)=3,1,0),0),IFERROR(IF(VLOOKUP($G26,Champions!$A:$B,2,0)=3,1,0),0),IFERROR(IF(VLOOKUP($H26,Champions!$A:$B,2,0)=3,1,0),0),IFERROR(IF(VLOOKUP($I26,Champions!$A:$B,2,0)=3,1,0),0),IFERROR(IF(VLOOKUP($J26,Champions!$A:$B,2,0)=3,1,0),0),IFERROR(IF(VLOOKUP($K26,Champions!$A:$B,2,0)=3,1,0),0),IFERROR(IF(VLOOKUP($L26,Champions!$A:$B,2,0)=3,1,0),0))</f>
        <v>2</v>
      </c>
      <c r="T26" s="3">
        <f>SUM(IFERROR(IF(VLOOKUP($B26,Champions!$A:$B,2,0)=4,1,0),0),IFERROR(IF(VLOOKUP($C26,Champions!$A:$B,2,0)=4,1,0),0),IFERROR(IF(VLOOKUP($D26,Champions!$A:$B,2,0)=4,1,0),0),IFERROR(IF(VLOOKUP($E26,Champions!$A:$B,2,0)=4,1,0),0),IFERROR(IF(VLOOKUP($F26,Champions!$A:$B,2,0)=4,1,0),0),IFERROR(IF(VLOOKUP($G26,Champions!$A:$B,2,0)=4,1,0),0),IFERROR(IF(VLOOKUP($H26,Champions!$A:$B,2,0)=4,1,0),0),IFERROR(IF(VLOOKUP($I26,Champions!$A:$B,2,0)=4,1,0),0),IFERROR(IF(VLOOKUP($J26,Champions!$A:$B,2,0)=4,1,0),0),IFERROR(IF(VLOOKUP($K26,Champions!$A:$B,2,0)=4,1,0),0),IFERROR(IF(VLOOKUP($L26,Champions!$A:$B,2,0)=4,1,0),0))</f>
        <v>0</v>
      </c>
      <c r="U26" s="3">
        <f>SUM(IFERROR(IF(VLOOKUP($B26,Champions!$A:$B,2,0)=5,1,0),0),IFERROR(IF(VLOOKUP($C26,Champions!$A:$B,2,0)=5,1,0),0),IFERROR(IF(VLOOKUP($D26,Champions!$A:$B,2,0)=5,1,0),0),IFERROR(IF(VLOOKUP($E26,Champions!$A:$B,2,0)=5,1,0),0),IFERROR(IF(VLOOKUP($F26,Champions!$A:$B,2,0)=5,1,0),0),IFERROR(IF(VLOOKUP($G26,Champions!$A:$B,2,0)=5,1,0),0),IFERROR(IF(VLOOKUP($H26,Champions!$A:$B,2,0)=5,1,0),0),IFERROR(IF(VLOOKUP($I26,Champions!$A:$B,2,0)=5,1,0),0),IFERROR(IF(VLOOKUP($J26,Champions!$A:$B,2,0)=5,1,0),0),IFERROR(IF(VLOOKUP($K26,Champions!$A:$B,2,0)=5,1,0),0),IFERROR(IF(VLOOKUP($L26,Champions!$A:$B,2,0)=5,1,0),0))</f>
        <v>0</v>
      </c>
      <c r="AK26" s="3" t="str">
        <f>Champions!A26</f>
        <v>Master Yi</v>
      </c>
      <c r="AL26" s="3">
        <f>COUNTIF($B:$L,AK26)</f>
        <v>12</v>
      </c>
      <c r="AM26" s="3">
        <f>SUM(COUNTIFS($A:$A,"&lt;=4th",$B:$B,AK26),COUNTIFS($A:$A,"&lt;=4th",$C:$C,AK26),COUNTIFS($A:$A,"&lt;=4th",$D:$D,AK26),COUNTIFS($A:$A,"&lt;=4th",$E:$E,AK26),COUNTIFS($A:$A,"&lt;=4th",$F:$F,AK26),COUNTIFS($A:$A,"&lt;=4th",$G:$G,AK26),COUNTIFS($A:$A,"&lt;=4th",$H:$H,AK26),COUNTIFS($A:$A,"&lt;=4th",$I:$I,AK26),COUNTIFS($A:$A,"&lt;=4th",$J:$J,AK26),COUNTIFS($A:$A,"&lt;=4th",$K:$K,AK26),COUNTIFS($A:$A,"&lt;=4th",$L:$L,AK26))</f>
        <v>7</v>
      </c>
      <c r="AN26" s="3">
        <f>SUM(COUNTIFS($A:$A,"&gt;4th",$B:$B,AK26),COUNTIFS($A:$A,"&gt;4th",$C:$C,AK26),COUNTIFS($A:$A,"&gt;4th",$D:$D,AK26),COUNTIFS($A:$A,"&gt;4th",$E:$E,AK26),COUNTIFS($A:$A,"&gt;4th",$F:$F,AK26),COUNTIFS($A:$A,"&gt;4th",$G:$G,AK26),COUNTIFS($A:$A,"&gt;4th",$H:$H,AK26),COUNTIFS($A:$A,"&gt;4th",$I:$I,AK26),COUNTIFS($A:$A,"&gt;4th",$J:$J,AK26),COUNTIFS($A:$A,"&gt;4th",$K:$K,AK26),COUNTIFS($A:$A,"&gt;4th",$L:$L,AK26))</f>
        <v>5</v>
      </c>
    </row>
    <row r="27" spans="1:40">
      <c r="A27" s="3" t="s">
        <v>574</v>
      </c>
      <c r="B27" s="3" t="s">
        <v>223</v>
      </c>
      <c r="C27" s="3" t="s">
        <v>149</v>
      </c>
      <c r="D27" s="3" t="s">
        <v>293</v>
      </c>
      <c r="E27" s="3" t="s">
        <v>249</v>
      </c>
      <c r="F27" s="3" t="s">
        <v>271</v>
      </c>
      <c r="G27" s="3" t="s">
        <v>204</v>
      </c>
      <c r="H27" s="3" t="s">
        <v>296</v>
      </c>
      <c r="I27" s="3" t="s">
        <v>188</v>
      </c>
      <c r="M27" s="3">
        <v>2</v>
      </c>
      <c r="N27" s="3">
        <v>5</v>
      </c>
      <c r="O27" s="3">
        <v>1</v>
      </c>
      <c r="P27" s="3">
        <f t="shared" si="0"/>
        <v>8</v>
      </c>
      <c r="Q27" s="3">
        <f>SUM(IFERROR(IF(VLOOKUP($B27,Champions!$A:$B,2,0)=1,1,0),0),IFERROR(IF(VLOOKUP($C27,Champions!$A:$B,2,0)=1,1,0),0),IFERROR(IF(VLOOKUP($D27,Champions!$A:$B,2,0)=1,1,0),0),IFERROR(IF(VLOOKUP($E27,Champions!$A:$B,2,0)=1,1,0),0),IFERROR(IF(VLOOKUP($F27,Champions!$A:$B,2,0)=1,1,0),0),IFERROR(IF(VLOOKUP($G27,Champions!$A:$B,2,0)=1,1,0),0),IFERROR(IF(VLOOKUP($H27,Champions!$A:$B,2,0)=1,1,0),0),IFERROR(IF(VLOOKUP($I27,Champions!$A:$B,2,0)=1,1,0),0),IFERROR(IF(VLOOKUP($J27,Champions!$A:$B,2,0)=1,1,0),0),IFERROR(IF(VLOOKUP($K27,Champions!$A:$B,2,0)=1,1,0),0),IFERROR(IF(VLOOKUP($L27,Champions!$A:$B,2,0)=1,1,0),0))</f>
        <v>3</v>
      </c>
      <c r="R27" s="3">
        <f>SUM(IFERROR(IF(VLOOKUP($B27,Champions!$A:$B,2,0)=2,1,0),0),IFERROR(IF(VLOOKUP($C27,Champions!$A:$B,2,0)=2,1,0),0),IFERROR(IF(VLOOKUP($D27,Champions!$A:$B,2,0)=2,1,0),0),IFERROR(IF(VLOOKUP($E27,Champions!$A:$B,2,0)=2,1,0),0),IFERROR(IF(VLOOKUP($F27,Champions!$A:$B,2,0)=2,1,0),0),IFERROR(IF(VLOOKUP($G27,Champions!$A:$B,2,0)=2,1,0),0),IFERROR(IF(VLOOKUP($H27,Champions!$A:$B,2,0)=2,1,0),0),IFERROR(IF(VLOOKUP($I27,Champions!$A:$B,2,0)=2,1,0),0),IFERROR(IF(VLOOKUP($J27,Champions!$A:$B,2,0)=2,1,0),0),IFERROR(IF(VLOOKUP($K27,Champions!$A:$B,2,0)=2,1,0),0),IFERROR(IF(VLOOKUP($L27,Champions!$A:$B,2,0)=2,1,0),0))</f>
        <v>3</v>
      </c>
      <c r="S27" s="3">
        <f>SUM(IFERROR(IF(VLOOKUP($B27,Champions!$A:$B,2,0)=3,1,0),0),IFERROR(IF(VLOOKUP($C27,Champions!$A:$B,2,0)=3,1,0),0),IFERROR(IF(VLOOKUP($D27,Champions!$A:$B,2,0)=3,1,0),0),IFERROR(IF(VLOOKUP($E27,Champions!$A:$B,2,0)=3,1,0),0),IFERROR(IF(VLOOKUP($F27,Champions!$A:$B,2,0)=3,1,0),0),IFERROR(IF(VLOOKUP($G27,Champions!$A:$B,2,0)=3,1,0),0),IFERROR(IF(VLOOKUP($H27,Champions!$A:$B,2,0)=3,1,0),0),IFERROR(IF(VLOOKUP($I27,Champions!$A:$B,2,0)=3,1,0),0),IFERROR(IF(VLOOKUP($J27,Champions!$A:$B,2,0)=3,1,0),0),IFERROR(IF(VLOOKUP($K27,Champions!$A:$B,2,0)=3,1,0),0),IFERROR(IF(VLOOKUP($L27,Champions!$A:$B,2,0)=3,1,0),0))</f>
        <v>1</v>
      </c>
      <c r="T27" s="3">
        <f>SUM(IFERROR(IF(VLOOKUP($B27,Champions!$A:$B,2,0)=4,1,0),0),IFERROR(IF(VLOOKUP($C27,Champions!$A:$B,2,0)=4,1,0),0),IFERROR(IF(VLOOKUP($D27,Champions!$A:$B,2,0)=4,1,0),0),IFERROR(IF(VLOOKUP($E27,Champions!$A:$B,2,0)=4,1,0),0),IFERROR(IF(VLOOKUP($F27,Champions!$A:$B,2,0)=4,1,0),0),IFERROR(IF(VLOOKUP($G27,Champions!$A:$B,2,0)=4,1,0),0),IFERROR(IF(VLOOKUP($H27,Champions!$A:$B,2,0)=4,1,0),0),IFERROR(IF(VLOOKUP($I27,Champions!$A:$B,2,0)=4,1,0),0),IFERROR(IF(VLOOKUP($J27,Champions!$A:$B,2,0)=4,1,0),0),IFERROR(IF(VLOOKUP($K27,Champions!$A:$B,2,0)=4,1,0),0),IFERROR(IF(VLOOKUP($L27,Champions!$A:$B,2,0)=4,1,0),0))</f>
        <v>1</v>
      </c>
      <c r="U27" s="3">
        <f>SUM(IFERROR(IF(VLOOKUP($B27,Champions!$A:$B,2,0)=5,1,0),0),IFERROR(IF(VLOOKUP($C27,Champions!$A:$B,2,0)=5,1,0),0),IFERROR(IF(VLOOKUP($D27,Champions!$A:$B,2,0)=5,1,0),0),IFERROR(IF(VLOOKUP($E27,Champions!$A:$B,2,0)=5,1,0),0),IFERROR(IF(VLOOKUP($F27,Champions!$A:$B,2,0)=5,1,0),0),IFERROR(IF(VLOOKUP($G27,Champions!$A:$B,2,0)=5,1,0),0),IFERROR(IF(VLOOKUP($H27,Champions!$A:$B,2,0)=5,1,0),0),IFERROR(IF(VLOOKUP($I27,Champions!$A:$B,2,0)=5,1,0),0),IFERROR(IF(VLOOKUP($J27,Champions!$A:$B,2,0)=5,1,0),0),IFERROR(IF(VLOOKUP($K27,Champions!$A:$B,2,0)=5,1,0),0),IFERROR(IF(VLOOKUP($L27,Champions!$A:$B,2,0)=5,1,0),0))</f>
        <v>0</v>
      </c>
      <c r="AK27" s="3" t="str">
        <f>Champions!A27</f>
        <v>Nami</v>
      </c>
      <c r="AL27" s="3">
        <f>COUNTIF($B:$L,AK27)</f>
        <v>5</v>
      </c>
      <c r="AM27" s="3">
        <f>SUM(COUNTIFS($A:$A,"&lt;=4th",$B:$B,AK27),COUNTIFS($A:$A,"&lt;=4th",$C:$C,AK27),COUNTIFS($A:$A,"&lt;=4th",$D:$D,AK27),COUNTIFS($A:$A,"&lt;=4th",$E:$E,AK27),COUNTIFS($A:$A,"&lt;=4th",$F:$F,AK27),COUNTIFS($A:$A,"&lt;=4th",$G:$G,AK27),COUNTIFS($A:$A,"&lt;=4th",$H:$H,AK27),COUNTIFS($A:$A,"&lt;=4th",$I:$I,AK27),COUNTIFS($A:$A,"&lt;=4th",$J:$J,AK27),COUNTIFS($A:$A,"&lt;=4th",$K:$K,AK27),COUNTIFS($A:$A,"&lt;=4th",$L:$L,AK27))</f>
        <v>1</v>
      </c>
      <c r="AN27" s="3">
        <f>SUM(COUNTIFS($A:$A,"&gt;4th",$B:$B,AK27),COUNTIFS($A:$A,"&gt;4th",$C:$C,AK27),COUNTIFS($A:$A,"&gt;4th",$D:$D,AK27),COUNTIFS($A:$A,"&gt;4th",$E:$E,AK27),COUNTIFS($A:$A,"&gt;4th",$F:$F,AK27),COUNTIFS($A:$A,"&gt;4th",$G:$G,AK27),COUNTIFS($A:$A,"&gt;4th",$H:$H,AK27),COUNTIFS($A:$A,"&gt;4th",$I:$I,AK27),COUNTIFS($A:$A,"&gt;4th",$J:$J,AK27),COUNTIFS($A:$A,"&gt;4th",$K:$K,AK27),COUNTIFS($A:$A,"&gt;4th",$L:$L,AK27))</f>
        <v>4</v>
      </c>
    </row>
    <row r="28" spans="1:40">
      <c r="A28" s="3" t="s">
        <v>572</v>
      </c>
      <c r="B28" s="3" t="s">
        <v>182</v>
      </c>
      <c r="C28" s="3" t="s">
        <v>223</v>
      </c>
      <c r="D28" s="3" t="s">
        <v>121</v>
      </c>
      <c r="E28" s="3" t="s">
        <v>293</v>
      </c>
      <c r="F28" s="3" t="s">
        <v>149</v>
      </c>
      <c r="G28" s="3" t="s">
        <v>274</v>
      </c>
      <c r="H28" s="3" t="s">
        <v>296</v>
      </c>
      <c r="M28" s="3">
        <v>0</v>
      </c>
      <c r="N28" s="3">
        <v>2</v>
      </c>
      <c r="O28" s="3">
        <v>5</v>
      </c>
      <c r="P28" s="3">
        <f t="shared" si="0"/>
        <v>7</v>
      </c>
      <c r="Q28" s="3">
        <f>SUM(IFERROR(IF(VLOOKUP($B28,Champions!$A:$B,2,0)=1,1,0),0),IFERROR(IF(VLOOKUP($C28,Champions!$A:$B,2,0)=1,1,0),0),IFERROR(IF(VLOOKUP($D28,Champions!$A:$B,2,0)=1,1,0),0),IFERROR(IF(VLOOKUP($E28,Champions!$A:$B,2,0)=1,1,0),0),IFERROR(IF(VLOOKUP($F28,Champions!$A:$B,2,0)=1,1,0),0),IFERROR(IF(VLOOKUP($G28,Champions!$A:$B,2,0)=1,1,0),0),IFERROR(IF(VLOOKUP($H28,Champions!$A:$B,2,0)=1,1,0),0),IFERROR(IF(VLOOKUP($I28,Champions!$A:$B,2,0)=1,1,0),0),IFERROR(IF(VLOOKUP($J28,Champions!$A:$B,2,0)=1,1,0),0),IFERROR(IF(VLOOKUP($K28,Champions!$A:$B,2,0)=1,1,0),0),IFERROR(IF(VLOOKUP($L28,Champions!$A:$B,2,0)=1,1,0),0))</f>
        <v>3</v>
      </c>
      <c r="R28" s="3">
        <f>SUM(IFERROR(IF(VLOOKUP($B28,Champions!$A:$B,2,0)=2,1,0),0),IFERROR(IF(VLOOKUP($C28,Champions!$A:$B,2,0)=2,1,0),0),IFERROR(IF(VLOOKUP($D28,Champions!$A:$B,2,0)=2,1,0),0),IFERROR(IF(VLOOKUP($E28,Champions!$A:$B,2,0)=2,1,0),0),IFERROR(IF(VLOOKUP($F28,Champions!$A:$B,2,0)=2,1,0),0),IFERROR(IF(VLOOKUP($G28,Champions!$A:$B,2,0)=2,1,0),0),IFERROR(IF(VLOOKUP($H28,Champions!$A:$B,2,0)=2,1,0),0),IFERROR(IF(VLOOKUP($I28,Champions!$A:$B,2,0)=2,1,0),0),IFERROR(IF(VLOOKUP($J28,Champions!$A:$B,2,0)=2,1,0),0),IFERROR(IF(VLOOKUP($K28,Champions!$A:$B,2,0)=2,1,0),0),IFERROR(IF(VLOOKUP($L28,Champions!$A:$B,2,0)=2,1,0),0))</f>
        <v>2</v>
      </c>
      <c r="S28" s="3">
        <f>SUM(IFERROR(IF(VLOOKUP($B28,Champions!$A:$B,2,0)=3,1,0),0),IFERROR(IF(VLOOKUP($C28,Champions!$A:$B,2,0)=3,1,0),0),IFERROR(IF(VLOOKUP($D28,Champions!$A:$B,2,0)=3,1,0),0),IFERROR(IF(VLOOKUP($E28,Champions!$A:$B,2,0)=3,1,0),0),IFERROR(IF(VLOOKUP($F28,Champions!$A:$B,2,0)=3,1,0),0),IFERROR(IF(VLOOKUP($G28,Champions!$A:$B,2,0)=3,1,0),0),IFERROR(IF(VLOOKUP($H28,Champions!$A:$B,2,0)=3,1,0),0),IFERROR(IF(VLOOKUP($I28,Champions!$A:$B,2,0)=3,1,0),0),IFERROR(IF(VLOOKUP($J28,Champions!$A:$B,2,0)=3,1,0),0),IFERROR(IF(VLOOKUP($K28,Champions!$A:$B,2,0)=3,1,0),0),IFERROR(IF(VLOOKUP($L28,Champions!$A:$B,2,0)=3,1,0),0))</f>
        <v>1</v>
      </c>
      <c r="T28" s="3">
        <f>SUM(IFERROR(IF(VLOOKUP($B28,Champions!$A:$B,2,0)=4,1,0),0),IFERROR(IF(VLOOKUP($C28,Champions!$A:$B,2,0)=4,1,0),0),IFERROR(IF(VLOOKUP($D28,Champions!$A:$B,2,0)=4,1,0),0),IFERROR(IF(VLOOKUP($E28,Champions!$A:$B,2,0)=4,1,0),0),IFERROR(IF(VLOOKUP($F28,Champions!$A:$B,2,0)=4,1,0),0),IFERROR(IF(VLOOKUP($G28,Champions!$A:$B,2,0)=4,1,0),0),IFERROR(IF(VLOOKUP($H28,Champions!$A:$B,2,0)=4,1,0),0),IFERROR(IF(VLOOKUP($I28,Champions!$A:$B,2,0)=4,1,0),0),IFERROR(IF(VLOOKUP($J28,Champions!$A:$B,2,0)=4,1,0),0),IFERROR(IF(VLOOKUP($K28,Champions!$A:$B,2,0)=4,1,0),0),IFERROR(IF(VLOOKUP($L28,Champions!$A:$B,2,0)=4,1,0),0))</f>
        <v>1</v>
      </c>
      <c r="U28" s="3">
        <f>SUM(IFERROR(IF(VLOOKUP($B28,Champions!$A:$B,2,0)=5,1,0),0),IFERROR(IF(VLOOKUP($C28,Champions!$A:$B,2,0)=5,1,0),0),IFERROR(IF(VLOOKUP($D28,Champions!$A:$B,2,0)=5,1,0),0),IFERROR(IF(VLOOKUP($E28,Champions!$A:$B,2,0)=5,1,0),0),IFERROR(IF(VLOOKUP($F28,Champions!$A:$B,2,0)=5,1,0),0),IFERROR(IF(VLOOKUP($G28,Champions!$A:$B,2,0)=5,1,0),0),IFERROR(IF(VLOOKUP($H28,Champions!$A:$B,2,0)=5,1,0),0),IFERROR(IF(VLOOKUP($I28,Champions!$A:$B,2,0)=5,1,0),0),IFERROR(IF(VLOOKUP($J28,Champions!$A:$B,2,0)=5,1,0),0),IFERROR(IF(VLOOKUP($K28,Champions!$A:$B,2,0)=5,1,0),0),IFERROR(IF(VLOOKUP($L28,Champions!$A:$B,2,0)=5,1,0),0))</f>
        <v>0</v>
      </c>
      <c r="AK28" s="3" t="str">
        <f>Champions!A28</f>
        <v>Nasus</v>
      </c>
      <c r="AL28" s="3">
        <f>COUNTIF($B:$L,AK28)</f>
        <v>37</v>
      </c>
      <c r="AM28" s="3">
        <f>SUM(COUNTIFS($A:$A,"&lt;=4th",$B:$B,AK28),COUNTIFS($A:$A,"&lt;=4th",$C:$C,AK28),COUNTIFS($A:$A,"&lt;=4th",$D:$D,AK28),COUNTIFS($A:$A,"&lt;=4th",$E:$E,AK28),COUNTIFS($A:$A,"&lt;=4th",$F:$F,AK28),COUNTIFS($A:$A,"&lt;=4th",$G:$G,AK28),COUNTIFS($A:$A,"&lt;=4th",$H:$H,AK28),COUNTIFS($A:$A,"&lt;=4th",$I:$I,AK28),COUNTIFS($A:$A,"&lt;=4th",$J:$J,AK28),COUNTIFS($A:$A,"&lt;=4th",$K:$K,AK28),COUNTIFS($A:$A,"&lt;=4th",$L:$L,AK28))</f>
        <v>12</v>
      </c>
      <c r="AN28" s="3">
        <f>SUM(COUNTIFS($A:$A,"&gt;4th",$B:$B,AK28),COUNTIFS($A:$A,"&gt;4th",$C:$C,AK28),COUNTIFS($A:$A,"&gt;4th",$D:$D,AK28),COUNTIFS($A:$A,"&gt;4th",$E:$E,AK28),COUNTIFS($A:$A,"&gt;4th",$F:$F,AK28),COUNTIFS($A:$A,"&gt;4th",$G:$G,AK28),COUNTIFS($A:$A,"&gt;4th",$H:$H,AK28),COUNTIFS($A:$A,"&gt;4th",$I:$I,AK28),COUNTIFS($A:$A,"&gt;4th",$J:$J,AK28),COUNTIFS($A:$A,"&gt;4th",$K:$K,AK28),COUNTIFS($A:$A,"&gt;4th",$L:$L,AK28))</f>
        <v>25</v>
      </c>
    </row>
    <row r="29" spans="1:40">
      <c r="A29" s="3" t="s">
        <v>572</v>
      </c>
      <c r="B29" s="3" t="s">
        <v>219</v>
      </c>
      <c r="C29" s="3" t="s">
        <v>293</v>
      </c>
      <c r="D29" s="3" t="s">
        <v>182</v>
      </c>
      <c r="E29" s="3" t="s">
        <v>274</v>
      </c>
      <c r="F29" s="3" t="s">
        <v>296</v>
      </c>
      <c r="G29" s="3" t="s">
        <v>99</v>
      </c>
      <c r="M29" s="3">
        <v>1</v>
      </c>
      <c r="N29" s="3">
        <v>4</v>
      </c>
      <c r="O29" s="3">
        <v>1</v>
      </c>
      <c r="P29" s="3">
        <f t="shared" si="0"/>
        <v>6</v>
      </c>
      <c r="Q29" s="3">
        <f>SUM(IFERROR(IF(VLOOKUP($B29,Champions!$A:$B,2,0)=1,1,0),0),IFERROR(IF(VLOOKUP($C29,Champions!$A:$B,2,0)=1,1,0),0),IFERROR(IF(VLOOKUP($D29,Champions!$A:$B,2,0)=1,1,0),0),IFERROR(IF(VLOOKUP($E29,Champions!$A:$B,2,0)=1,1,0),0),IFERROR(IF(VLOOKUP($F29,Champions!$A:$B,2,0)=1,1,0),0),IFERROR(IF(VLOOKUP($G29,Champions!$A:$B,2,0)=1,1,0),0),IFERROR(IF(VLOOKUP($H29,Champions!$A:$B,2,0)=1,1,0),0),IFERROR(IF(VLOOKUP($I29,Champions!$A:$B,2,0)=1,1,0),0),IFERROR(IF(VLOOKUP($J29,Champions!$A:$B,2,0)=1,1,0),0),IFERROR(IF(VLOOKUP($K29,Champions!$A:$B,2,0)=1,1,0),0),IFERROR(IF(VLOOKUP($L29,Champions!$A:$B,2,0)=1,1,0),0))</f>
        <v>2</v>
      </c>
      <c r="R29" s="3">
        <f>SUM(IFERROR(IF(VLOOKUP($B29,Champions!$A:$B,2,0)=2,1,0),0),IFERROR(IF(VLOOKUP($C29,Champions!$A:$B,2,0)=2,1,0),0),IFERROR(IF(VLOOKUP($D29,Champions!$A:$B,2,0)=2,1,0),0),IFERROR(IF(VLOOKUP($E29,Champions!$A:$B,2,0)=2,1,0),0),IFERROR(IF(VLOOKUP($F29,Champions!$A:$B,2,0)=2,1,0),0),IFERROR(IF(VLOOKUP($G29,Champions!$A:$B,2,0)=2,1,0),0),IFERROR(IF(VLOOKUP($H29,Champions!$A:$B,2,0)=2,1,0),0),IFERROR(IF(VLOOKUP($I29,Champions!$A:$B,2,0)=2,1,0),0),IFERROR(IF(VLOOKUP($J29,Champions!$A:$B,2,0)=2,1,0),0),IFERROR(IF(VLOOKUP($K29,Champions!$A:$B,2,0)=2,1,0),0),IFERROR(IF(VLOOKUP($L29,Champions!$A:$B,2,0)=2,1,0),0))</f>
        <v>1</v>
      </c>
      <c r="S29" s="3">
        <f>SUM(IFERROR(IF(VLOOKUP($B29,Champions!$A:$B,2,0)=3,1,0),0),IFERROR(IF(VLOOKUP($C29,Champions!$A:$B,2,0)=3,1,0),0),IFERROR(IF(VLOOKUP($D29,Champions!$A:$B,2,0)=3,1,0),0),IFERROR(IF(VLOOKUP($E29,Champions!$A:$B,2,0)=3,1,0),0),IFERROR(IF(VLOOKUP($F29,Champions!$A:$B,2,0)=3,1,0),0),IFERROR(IF(VLOOKUP($G29,Champions!$A:$B,2,0)=3,1,0),0),IFERROR(IF(VLOOKUP($H29,Champions!$A:$B,2,0)=3,1,0),0),IFERROR(IF(VLOOKUP($I29,Champions!$A:$B,2,0)=3,1,0),0),IFERROR(IF(VLOOKUP($J29,Champions!$A:$B,2,0)=3,1,0),0),IFERROR(IF(VLOOKUP($K29,Champions!$A:$B,2,0)=3,1,0),0),IFERROR(IF(VLOOKUP($L29,Champions!$A:$B,2,0)=3,1,0),0))</f>
        <v>2</v>
      </c>
      <c r="T29" s="3">
        <f>SUM(IFERROR(IF(VLOOKUP($B29,Champions!$A:$B,2,0)=4,1,0),0),IFERROR(IF(VLOOKUP($C29,Champions!$A:$B,2,0)=4,1,0),0),IFERROR(IF(VLOOKUP($D29,Champions!$A:$B,2,0)=4,1,0),0),IFERROR(IF(VLOOKUP($E29,Champions!$A:$B,2,0)=4,1,0),0),IFERROR(IF(VLOOKUP($F29,Champions!$A:$B,2,0)=4,1,0),0),IFERROR(IF(VLOOKUP($G29,Champions!$A:$B,2,0)=4,1,0),0),IFERROR(IF(VLOOKUP($H29,Champions!$A:$B,2,0)=4,1,0),0),IFERROR(IF(VLOOKUP($I29,Champions!$A:$B,2,0)=4,1,0),0),IFERROR(IF(VLOOKUP($J29,Champions!$A:$B,2,0)=4,1,0),0),IFERROR(IF(VLOOKUP($K29,Champions!$A:$B,2,0)=4,1,0),0),IFERROR(IF(VLOOKUP($L29,Champions!$A:$B,2,0)=4,1,0),0))</f>
        <v>1</v>
      </c>
      <c r="U29" s="3">
        <f>SUM(IFERROR(IF(VLOOKUP($B29,Champions!$A:$B,2,0)=5,1,0),0),IFERROR(IF(VLOOKUP($C29,Champions!$A:$B,2,0)=5,1,0),0),IFERROR(IF(VLOOKUP($D29,Champions!$A:$B,2,0)=5,1,0),0),IFERROR(IF(VLOOKUP($E29,Champions!$A:$B,2,0)=5,1,0),0),IFERROR(IF(VLOOKUP($F29,Champions!$A:$B,2,0)=5,1,0),0),IFERROR(IF(VLOOKUP($G29,Champions!$A:$B,2,0)=5,1,0),0),IFERROR(IF(VLOOKUP($H29,Champions!$A:$B,2,0)=5,1,0),0),IFERROR(IF(VLOOKUP($I29,Champions!$A:$B,2,0)=5,1,0),0),IFERROR(IF(VLOOKUP($J29,Champions!$A:$B,2,0)=5,1,0),0),IFERROR(IF(VLOOKUP($K29,Champions!$A:$B,2,0)=5,1,0),0),IFERROR(IF(VLOOKUP($L29,Champions!$A:$B,2,0)=5,1,0),0))</f>
        <v>0</v>
      </c>
      <c r="AK29" s="3" t="str">
        <f>Champions!A29</f>
        <v>Nautilus</v>
      </c>
      <c r="AL29" s="3">
        <f>COUNTIF($B:$L,AK29)</f>
        <v>37</v>
      </c>
      <c r="AM29" s="3">
        <f>SUM(COUNTIFS($A:$A,"&lt;=4th",$B:$B,AK29),COUNTIFS($A:$A,"&lt;=4th",$C:$C,AK29),COUNTIFS($A:$A,"&lt;=4th",$D:$D,AK29),COUNTIFS($A:$A,"&lt;=4th",$E:$E,AK29),COUNTIFS($A:$A,"&lt;=4th",$F:$F,AK29),COUNTIFS($A:$A,"&lt;=4th",$G:$G,AK29),COUNTIFS($A:$A,"&lt;=4th",$H:$H,AK29),COUNTIFS($A:$A,"&lt;=4th",$I:$I,AK29),COUNTIFS($A:$A,"&lt;=4th",$J:$J,AK29),COUNTIFS($A:$A,"&lt;=4th",$K:$K,AK29),COUNTIFS($A:$A,"&lt;=4th",$L:$L,AK29))</f>
        <v>15</v>
      </c>
      <c r="AN29" s="3">
        <f>SUM(COUNTIFS($A:$A,"&gt;4th",$B:$B,AK29),COUNTIFS($A:$A,"&gt;4th",$C:$C,AK29),COUNTIFS($A:$A,"&gt;4th",$D:$D,AK29),COUNTIFS($A:$A,"&gt;4th",$E:$E,AK29),COUNTIFS($A:$A,"&gt;4th",$F:$F,AK29),COUNTIFS($A:$A,"&gt;4th",$G:$G,AK29),COUNTIFS($A:$A,"&gt;4th",$H:$H,AK29),COUNTIFS($A:$A,"&gt;4th",$I:$I,AK29),COUNTIFS($A:$A,"&gt;4th",$J:$J,AK29),COUNTIFS($A:$A,"&gt;4th",$K:$K,AK29),COUNTIFS($A:$A,"&gt;4th",$L:$L,AK29))</f>
        <v>22</v>
      </c>
    </row>
    <row r="30" spans="1:40">
      <c r="A30" s="3" t="s">
        <v>574</v>
      </c>
      <c r="B30" s="3" t="s">
        <v>139</v>
      </c>
      <c r="C30" s="3" t="s">
        <v>256</v>
      </c>
      <c r="D30" s="3" t="s">
        <v>126</v>
      </c>
      <c r="E30" s="3" t="s">
        <v>178</v>
      </c>
      <c r="F30" s="3" t="s">
        <v>231</v>
      </c>
      <c r="G30" s="3" t="s">
        <v>160</v>
      </c>
      <c r="H30" s="3" t="s">
        <v>299</v>
      </c>
      <c r="I30" s="3" t="s">
        <v>245</v>
      </c>
      <c r="M30" s="3">
        <v>0</v>
      </c>
      <c r="N30" s="3">
        <v>4</v>
      </c>
      <c r="O30" s="3">
        <v>4</v>
      </c>
      <c r="P30" s="3">
        <f t="shared" si="0"/>
        <v>8</v>
      </c>
      <c r="Q30" s="3">
        <f>SUM(IFERROR(IF(VLOOKUP($B30,Champions!$A:$B,2,0)=1,1,0),0),IFERROR(IF(VLOOKUP($C30,Champions!$A:$B,2,0)=1,1,0),0),IFERROR(IF(VLOOKUP($D30,Champions!$A:$B,2,0)=1,1,0),0),IFERROR(IF(VLOOKUP($E30,Champions!$A:$B,2,0)=1,1,0),0),IFERROR(IF(VLOOKUP($F30,Champions!$A:$B,2,0)=1,1,0),0),IFERROR(IF(VLOOKUP($G30,Champions!$A:$B,2,0)=1,1,0),0),IFERROR(IF(VLOOKUP($H30,Champions!$A:$B,2,0)=1,1,0),0),IFERROR(IF(VLOOKUP($I30,Champions!$A:$B,2,0)=1,1,0),0),IFERROR(IF(VLOOKUP($J30,Champions!$A:$B,2,0)=1,1,0),0),IFERROR(IF(VLOOKUP($K30,Champions!$A:$B,2,0)=1,1,0),0),IFERROR(IF(VLOOKUP($L30,Champions!$A:$B,2,0)=1,1,0),0))</f>
        <v>2</v>
      </c>
      <c r="R30" s="3">
        <f>SUM(IFERROR(IF(VLOOKUP($B30,Champions!$A:$B,2,0)=2,1,0),0),IFERROR(IF(VLOOKUP($C30,Champions!$A:$B,2,0)=2,1,0),0),IFERROR(IF(VLOOKUP($D30,Champions!$A:$B,2,0)=2,1,0),0),IFERROR(IF(VLOOKUP($E30,Champions!$A:$B,2,0)=2,1,0),0),IFERROR(IF(VLOOKUP($F30,Champions!$A:$B,2,0)=2,1,0),0),IFERROR(IF(VLOOKUP($G30,Champions!$A:$B,2,0)=2,1,0),0),IFERROR(IF(VLOOKUP($H30,Champions!$A:$B,2,0)=2,1,0),0),IFERROR(IF(VLOOKUP($I30,Champions!$A:$B,2,0)=2,1,0),0),IFERROR(IF(VLOOKUP($J30,Champions!$A:$B,2,0)=2,1,0),0),IFERROR(IF(VLOOKUP($K30,Champions!$A:$B,2,0)=2,1,0),0),IFERROR(IF(VLOOKUP($L30,Champions!$A:$B,2,0)=2,1,0),0))</f>
        <v>3</v>
      </c>
      <c r="S30" s="3">
        <f>SUM(IFERROR(IF(VLOOKUP($B30,Champions!$A:$B,2,0)=3,1,0),0),IFERROR(IF(VLOOKUP($C30,Champions!$A:$B,2,0)=3,1,0),0),IFERROR(IF(VLOOKUP($D30,Champions!$A:$B,2,0)=3,1,0),0),IFERROR(IF(VLOOKUP($E30,Champions!$A:$B,2,0)=3,1,0),0),IFERROR(IF(VLOOKUP($F30,Champions!$A:$B,2,0)=3,1,0),0),IFERROR(IF(VLOOKUP($G30,Champions!$A:$B,2,0)=3,1,0),0),IFERROR(IF(VLOOKUP($H30,Champions!$A:$B,2,0)=3,1,0),0),IFERROR(IF(VLOOKUP($I30,Champions!$A:$B,2,0)=3,1,0),0),IFERROR(IF(VLOOKUP($J30,Champions!$A:$B,2,0)=3,1,0),0),IFERROR(IF(VLOOKUP($K30,Champions!$A:$B,2,0)=3,1,0),0),IFERROR(IF(VLOOKUP($L30,Champions!$A:$B,2,0)=3,1,0),0))</f>
        <v>2</v>
      </c>
      <c r="T30" s="3">
        <f>SUM(IFERROR(IF(VLOOKUP($B30,Champions!$A:$B,2,0)=4,1,0),0),IFERROR(IF(VLOOKUP($C30,Champions!$A:$B,2,0)=4,1,0),0),IFERROR(IF(VLOOKUP($D30,Champions!$A:$B,2,0)=4,1,0),0),IFERROR(IF(VLOOKUP($E30,Champions!$A:$B,2,0)=4,1,0),0),IFERROR(IF(VLOOKUP($F30,Champions!$A:$B,2,0)=4,1,0),0),IFERROR(IF(VLOOKUP($G30,Champions!$A:$B,2,0)=4,1,0),0),IFERROR(IF(VLOOKUP($H30,Champions!$A:$B,2,0)=4,1,0),0),IFERROR(IF(VLOOKUP($I30,Champions!$A:$B,2,0)=4,1,0),0),IFERROR(IF(VLOOKUP($J30,Champions!$A:$B,2,0)=4,1,0),0),IFERROR(IF(VLOOKUP($K30,Champions!$A:$B,2,0)=4,1,0),0),IFERROR(IF(VLOOKUP($L30,Champions!$A:$B,2,0)=4,1,0),0))</f>
        <v>1</v>
      </c>
      <c r="U30" s="3">
        <f>SUM(IFERROR(IF(VLOOKUP($B30,Champions!$A:$B,2,0)=5,1,0),0),IFERROR(IF(VLOOKUP($C30,Champions!$A:$B,2,0)=5,1,0),0),IFERROR(IF(VLOOKUP($D30,Champions!$A:$B,2,0)=5,1,0),0),IFERROR(IF(VLOOKUP($E30,Champions!$A:$B,2,0)=5,1,0),0),IFERROR(IF(VLOOKUP($F30,Champions!$A:$B,2,0)=5,1,0),0),IFERROR(IF(VLOOKUP($G30,Champions!$A:$B,2,0)=5,1,0),0),IFERROR(IF(VLOOKUP($H30,Champions!$A:$B,2,0)=5,1,0),0),IFERROR(IF(VLOOKUP($I30,Champions!$A:$B,2,0)=5,1,0),0),IFERROR(IF(VLOOKUP($J30,Champions!$A:$B,2,0)=5,1,0),0),IFERROR(IF(VLOOKUP($K30,Champions!$A:$B,2,0)=5,1,0),0),IFERROR(IF(VLOOKUP($L30,Champions!$A:$B,2,0)=5,1,0),0))</f>
        <v>0</v>
      </c>
      <c r="AK30" s="3" t="str">
        <f>Champions!A30</f>
        <v>Neeko</v>
      </c>
      <c r="AL30" s="3">
        <f>COUNTIF($B:$L,AK30)</f>
        <v>11</v>
      </c>
      <c r="AM30" s="3">
        <f>SUM(COUNTIFS($A:$A,"&lt;=4th",$B:$B,AK30),COUNTIFS($A:$A,"&lt;=4th",$C:$C,AK30),COUNTIFS($A:$A,"&lt;=4th",$D:$D,AK30),COUNTIFS($A:$A,"&lt;=4th",$E:$E,AK30),COUNTIFS($A:$A,"&lt;=4th",$F:$F,AK30),COUNTIFS($A:$A,"&lt;=4th",$G:$G,AK30),COUNTIFS($A:$A,"&lt;=4th",$H:$H,AK30),COUNTIFS($A:$A,"&lt;=4th",$I:$I,AK30),COUNTIFS($A:$A,"&lt;=4th",$J:$J,AK30),COUNTIFS($A:$A,"&lt;=4th",$K:$K,AK30),COUNTIFS($A:$A,"&lt;=4th",$L:$L,AK30))</f>
        <v>5</v>
      </c>
      <c r="AN30" s="3">
        <f>SUM(COUNTIFS($A:$A,"&gt;4th",$B:$B,AK30),COUNTIFS($A:$A,"&gt;4th",$C:$C,AK30),COUNTIFS($A:$A,"&gt;4th",$D:$D,AK30),COUNTIFS($A:$A,"&gt;4th",$E:$E,AK30),COUNTIFS($A:$A,"&gt;4th",$F:$F,AK30),COUNTIFS($A:$A,"&gt;4th",$G:$G,AK30),COUNTIFS($A:$A,"&gt;4th",$H:$H,AK30),COUNTIFS($A:$A,"&gt;4th",$I:$I,AK30),COUNTIFS($A:$A,"&gt;4th",$J:$J,AK30),COUNTIFS($A:$A,"&gt;4th",$K:$K,AK30),COUNTIFS($A:$A,"&gt;4th",$L:$L,AK30))</f>
        <v>6</v>
      </c>
    </row>
    <row r="31" spans="1:40">
      <c r="A31" s="3" t="s">
        <v>576</v>
      </c>
      <c r="B31" s="3" t="s">
        <v>249</v>
      </c>
      <c r="C31" s="3" t="s">
        <v>149</v>
      </c>
      <c r="D31" s="3" t="s">
        <v>223</v>
      </c>
      <c r="E31" s="3" t="s">
        <v>271</v>
      </c>
      <c r="F31" s="3" t="s">
        <v>204</v>
      </c>
      <c r="G31" s="3" t="s">
        <v>296</v>
      </c>
      <c r="H31" s="3" t="s">
        <v>188</v>
      </c>
      <c r="M31" s="3">
        <v>2</v>
      </c>
      <c r="N31" s="3">
        <v>4</v>
      </c>
      <c r="O31" s="3">
        <v>1</v>
      </c>
      <c r="P31" s="3">
        <f t="shared" si="0"/>
        <v>7</v>
      </c>
      <c r="Q31" s="3">
        <f>SUM(IFERROR(IF(VLOOKUP($B31,Champions!$A:$B,2,0)=1,1,0),0),IFERROR(IF(VLOOKUP($C31,Champions!$A:$B,2,0)=1,1,0),0),IFERROR(IF(VLOOKUP($D31,Champions!$A:$B,2,0)=1,1,0),0),IFERROR(IF(VLOOKUP($E31,Champions!$A:$B,2,0)=1,1,0),0),IFERROR(IF(VLOOKUP($F31,Champions!$A:$B,2,0)=1,1,0),0),IFERROR(IF(VLOOKUP($G31,Champions!$A:$B,2,0)=1,1,0),0),IFERROR(IF(VLOOKUP($H31,Champions!$A:$B,2,0)=1,1,0),0),IFERROR(IF(VLOOKUP($I31,Champions!$A:$B,2,0)=1,1,0),0),IFERROR(IF(VLOOKUP($J31,Champions!$A:$B,2,0)=1,1,0),0),IFERROR(IF(VLOOKUP($K31,Champions!$A:$B,2,0)=1,1,0),0),IFERROR(IF(VLOOKUP($L31,Champions!$A:$B,2,0)=1,1,0),0))</f>
        <v>3</v>
      </c>
      <c r="R31" s="3">
        <f>SUM(IFERROR(IF(VLOOKUP($B31,Champions!$A:$B,2,0)=2,1,0),0),IFERROR(IF(VLOOKUP($C31,Champions!$A:$B,2,0)=2,1,0),0),IFERROR(IF(VLOOKUP($D31,Champions!$A:$B,2,0)=2,1,0),0),IFERROR(IF(VLOOKUP($E31,Champions!$A:$B,2,0)=2,1,0),0),IFERROR(IF(VLOOKUP($F31,Champions!$A:$B,2,0)=2,1,0),0),IFERROR(IF(VLOOKUP($G31,Champions!$A:$B,2,0)=2,1,0),0),IFERROR(IF(VLOOKUP($H31,Champions!$A:$B,2,0)=2,1,0),0),IFERROR(IF(VLOOKUP($I31,Champions!$A:$B,2,0)=2,1,0),0),IFERROR(IF(VLOOKUP($J31,Champions!$A:$B,2,0)=2,1,0),0),IFERROR(IF(VLOOKUP($K31,Champions!$A:$B,2,0)=2,1,0),0),IFERROR(IF(VLOOKUP($L31,Champions!$A:$B,2,0)=2,1,0),0))</f>
        <v>3</v>
      </c>
      <c r="S31" s="3">
        <f>SUM(IFERROR(IF(VLOOKUP($B31,Champions!$A:$B,2,0)=3,1,0),0),IFERROR(IF(VLOOKUP($C31,Champions!$A:$B,2,0)=3,1,0),0),IFERROR(IF(VLOOKUP($D31,Champions!$A:$B,2,0)=3,1,0),0),IFERROR(IF(VLOOKUP($E31,Champions!$A:$B,2,0)=3,1,0),0),IFERROR(IF(VLOOKUP($F31,Champions!$A:$B,2,0)=3,1,0),0),IFERROR(IF(VLOOKUP($G31,Champions!$A:$B,2,0)=3,1,0),0),IFERROR(IF(VLOOKUP($H31,Champions!$A:$B,2,0)=3,1,0),0),IFERROR(IF(VLOOKUP($I31,Champions!$A:$B,2,0)=3,1,0),0),IFERROR(IF(VLOOKUP($J31,Champions!$A:$B,2,0)=3,1,0),0),IFERROR(IF(VLOOKUP($K31,Champions!$A:$B,2,0)=3,1,0),0),IFERROR(IF(VLOOKUP($L31,Champions!$A:$B,2,0)=3,1,0),0))</f>
        <v>0</v>
      </c>
      <c r="T31" s="3">
        <f>SUM(IFERROR(IF(VLOOKUP($B31,Champions!$A:$B,2,0)=4,1,0),0),IFERROR(IF(VLOOKUP($C31,Champions!$A:$B,2,0)=4,1,0),0),IFERROR(IF(VLOOKUP($D31,Champions!$A:$B,2,0)=4,1,0),0),IFERROR(IF(VLOOKUP($E31,Champions!$A:$B,2,0)=4,1,0),0),IFERROR(IF(VLOOKUP($F31,Champions!$A:$B,2,0)=4,1,0),0),IFERROR(IF(VLOOKUP($G31,Champions!$A:$B,2,0)=4,1,0),0),IFERROR(IF(VLOOKUP($H31,Champions!$A:$B,2,0)=4,1,0),0),IFERROR(IF(VLOOKUP($I31,Champions!$A:$B,2,0)=4,1,0),0),IFERROR(IF(VLOOKUP($J31,Champions!$A:$B,2,0)=4,1,0),0),IFERROR(IF(VLOOKUP($K31,Champions!$A:$B,2,0)=4,1,0),0),IFERROR(IF(VLOOKUP($L31,Champions!$A:$B,2,0)=4,1,0),0))</f>
        <v>1</v>
      </c>
      <c r="U31" s="3">
        <f>SUM(IFERROR(IF(VLOOKUP($B31,Champions!$A:$B,2,0)=5,1,0),0),IFERROR(IF(VLOOKUP($C31,Champions!$A:$B,2,0)=5,1,0),0),IFERROR(IF(VLOOKUP($D31,Champions!$A:$B,2,0)=5,1,0),0),IFERROR(IF(VLOOKUP($E31,Champions!$A:$B,2,0)=5,1,0),0),IFERROR(IF(VLOOKUP($F31,Champions!$A:$B,2,0)=5,1,0),0),IFERROR(IF(VLOOKUP($G31,Champions!$A:$B,2,0)=5,1,0),0),IFERROR(IF(VLOOKUP($H31,Champions!$A:$B,2,0)=5,1,0),0),IFERROR(IF(VLOOKUP($I31,Champions!$A:$B,2,0)=5,1,0),0),IFERROR(IF(VLOOKUP($J31,Champions!$A:$B,2,0)=5,1,0),0),IFERROR(IF(VLOOKUP($K31,Champions!$A:$B,2,0)=5,1,0),0),IFERROR(IF(VLOOKUP($L31,Champions!$A:$B,2,0)=5,1,0),0))</f>
        <v>0</v>
      </c>
      <c r="AK31" s="3" t="str">
        <f>Champions!A31</f>
        <v>Nocturne</v>
      </c>
      <c r="AL31" s="3">
        <f>COUNTIF($B:$L,AK31)</f>
        <v>15</v>
      </c>
      <c r="AM31" s="3">
        <f>SUM(COUNTIFS($A:$A,"&lt;=4th",$B:$B,AK31),COUNTIFS($A:$A,"&lt;=4th",$C:$C,AK31),COUNTIFS($A:$A,"&lt;=4th",$D:$D,AK31),COUNTIFS($A:$A,"&lt;=4th",$E:$E,AK31),COUNTIFS($A:$A,"&lt;=4th",$F:$F,AK31),COUNTIFS($A:$A,"&lt;=4th",$G:$G,AK31),COUNTIFS($A:$A,"&lt;=4th",$H:$H,AK31),COUNTIFS($A:$A,"&lt;=4th",$I:$I,AK31),COUNTIFS($A:$A,"&lt;=4th",$J:$J,AK31),COUNTIFS($A:$A,"&lt;=4th",$K:$K,AK31),COUNTIFS($A:$A,"&lt;=4th",$L:$L,AK31))</f>
        <v>12</v>
      </c>
      <c r="AN31" s="3">
        <f>SUM(COUNTIFS($A:$A,"&gt;4th",$B:$B,AK31),COUNTIFS($A:$A,"&gt;4th",$C:$C,AK31),COUNTIFS($A:$A,"&gt;4th",$D:$D,AK31),COUNTIFS($A:$A,"&gt;4th",$E:$E,AK31),COUNTIFS($A:$A,"&gt;4th",$F:$F,AK31),COUNTIFS($A:$A,"&gt;4th",$G:$G,AK31),COUNTIFS($A:$A,"&gt;4th",$H:$H,AK31),COUNTIFS($A:$A,"&gt;4th",$I:$I,AK31),COUNTIFS($A:$A,"&gt;4th",$J:$J,AK31),COUNTIFS($A:$A,"&gt;4th",$K:$K,AK31),COUNTIFS($A:$A,"&gt;4th",$L:$L,AK31))</f>
        <v>3</v>
      </c>
    </row>
    <row r="32" spans="1:40">
      <c r="A32" s="3" t="s">
        <v>572</v>
      </c>
      <c r="B32" s="3" t="s">
        <v>139</v>
      </c>
      <c r="C32" s="3" t="s">
        <v>219</v>
      </c>
      <c r="D32" s="3" t="s">
        <v>271</v>
      </c>
      <c r="E32" s="3" t="s">
        <v>280</v>
      </c>
      <c r="F32" s="3" t="s">
        <v>274</v>
      </c>
      <c r="G32" s="3" t="s">
        <v>296</v>
      </c>
      <c r="H32" s="3" t="s">
        <v>197</v>
      </c>
      <c r="M32" s="3">
        <v>0</v>
      </c>
      <c r="N32" s="3">
        <v>6</v>
      </c>
      <c r="O32" s="3">
        <v>1</v>
      </c>
      <c r="P32" s="3">
        <f t="shared" si="0"/>
        <v>7</v>
      </c>
      <c r="Q32" s="3">
        <f>SUM(IFERROR(IF(VLOOKUP($B32,Champions!$A:$B,2,0)=1,1,0),0),IFERROR(IF(VLOOKUP($C32,Champions!$A:$B,2,0)=1,1,0),0),IFERROR(IF(VLOOKUP($D32,Champions!$A:$B,2,0)=1,1,0),0),IFERROR(IF(VLOOKUP($E32,Champions!$A:$B,2,0)=1,1,0),0),IFERROR(IF(VLOOKUP($F32,Champions!$A:$B,2,0)=1,1,0),0),IFERROR(IF(VLOOKUP($G32,Champions!$A:$B,2,0)=1,1,0),0),IFERROR(IF(VLOOKUP($H32,Champions!$A:$B,2,0)=1,1,0),0),IFERROR(IF(VLOOKUP($I32,Champions!$A:$B,2,0)=1,1,0),0),IFERROR(IF(VLOOKUP($J32,Champions!$A:$B,2,0)=1,1,0),0),IFERROR(IF(VLOOKUP($K32,Champions!$A:$B,2,0)=1,1,0),0),IFERROR(IF(VLOOKUP($L32,Champions!$A:$B,2,0)=1,1,0),0))</f>
        <v>2</v>
      </c>
      <c r="R32" s="3">
        <f>SUM(IFERROR(IF(VLOOKUP($B32,Champions!$A:$B,2,0)=2,1,0),0),IFERROR(IF(VLOOKUP($C32,Champions!$A:$B,2,0)=2,1,0),0),IFERROR(IF(VLOOKUP($D32,Champions!$A:$B,2,0)=2,1,0),0),IFERROR(IF(VLOOKUP($E32,Champions!$A:$B,2,0)=2,1,0),0),IFERROR(IF(VLOOKUP($F32,Champions!$A:$B,2,0)=2,1,0),0),IFERROR(IF(VLOOKUP($G32,Champions!$A:$B,2,0)=2,1,0),0),IFERROR(IF(VLOOKUP($H32,Champions!$A:$B,2,0)=2,1,0),0),IFERROR(IF(VLOOKUP($I32,Champions!$A:$B,2,0)=2,1,0),0),IFERROR(IF(VLOOKUP($J32,Champions!$A:$B,2,0)=2,1,0),0),IFERROR(IF(VLOOKUP($K32,Champions!$A:$B,2,0)=2,1,0),0),IFERROR(IF(VLOOKUP($L32,Champions!$A:$B,2,0)=2,1,0),0))</f>
        <v>2</v>
      </c>
      <c r="S32" s="3">
        <f>SUM(IFERROR(IF(VLOOKUP($B32,Champions!$A:$B,2,0)=3,1,0),0),IFERROR(IF(VLOOKUP($C32,Champions!$A:$B,2,0)=3,1,0),0),IFERROR(IF(VLOOKUP($D32,Champions!$A:$B,2,0)=3,1,0),0),IFERROR(IF(VLOOKUP($E32,Champions!$A:$B,2,0)=3,1,0),0),IFERROR(IF(VLOOKUP($F32,Champions!$A:$B,2,0)=3,1,0),0),IFERROR(IF(VLOOKUP($G32,Champions!$A:$B,2,0)=3,1,0),0),IFERROR(IF(VLOOKUP($H32,Champions!$A:$B,2,0)=3,1,0),0),IFERROR(IF(VLOOKUP($I32,Champions!$A:$B,2,0)=3,1,0),0),IFERROR(IF(VLOOKUP($J32,Champions!$A:$B,2,0)=3,1,0),0),IFERROR(IF(VLOOKUP($K32,Champions!$A:$B,2,0)=3,1,0),0),IFERROR(IF(VLOOKUP($L32,Champions!$A:$B,2,0)=3,1,0),0))</f>
        <v>2</v>
      </c>
      <c r="T32" s="3">
        <f>SUM(IFERROR(IF(VLOOKUP($B32,Champions!$A:$B,2,0)=4,1,0),0),IFERROR(IF(VLOOKUP($C32,Champions!$A:$B,2,0)=4,1,0),0),IFERROR(IF(VLOOKUP($D32,Champions!$A:$B,2,0)=4,1,0),0),IFERROR(IF(VLOOKUP($E32,Champions!$A:$B,2,0)=4,1,0),0),IFERROR(IF(VLOOKUP($F32,Champions!$A:$B,2,0)=4,1,0),0),IFERROR(IF(VLOOKUP($G32,Champions!$A:$B,2,0)=4,1,0),0),IFERROR(IF(VLOOKUP($H32,Champions!$A:$B,2,0)=4,1,0),0),IFERROR(IF(VLOOKUP($I32,Champions!$A:$B,2,0)=4,1,0),0),IFERROR(IF(VLOOKUP($J32,Champions!$A:$B,2,0)=4,1,0),0),IFERROR(IF(VLOOKUP($K32,Champions!$A:$B,2,0)=4,1,0),0),IFERROR(IF(VLOOKUP($L32,Champions!$A:$B,2,0)=4,1,0),0))</f>
        <v>1</v>
      </c>
      <c r="U32" s="3">
        <f>SUM(IFERROR(IF(VLOOKUP($B32,Champions!$A:$B,2,0)=5,1,0),0),IFERROR(IF(VLOOKUP($C32,Champions!$A:$B,2,0)=5,1,0),0),IFERROR(IF(VLOOKUP($D32,Champions!$A:$B,2,0)=5,1,0),0),IFERROR(IF(VLOOKUP($E32,Champions!$A:$B,2,0)=5,1,0),0),IFERROR(IF(VLOOKUP($F32,Champions!$A:$B,2,0)=5,1,0),0),IFERROR(IF(VLOOKUP($G32,Champions!$A:$B,2,0)=5,1,0),0),IFERROR(IF(VLOOKUP($H32,Champions!$A:$B,2,0)=5,1,0),0),IFERROR(IF(VLOOKUP($I32,Champions!$A:$B,2,0)=5,1,0),0),IFERROR(IF(VLOOKUP($J32,Champions!$A:$B,2,0)=5,1,0),0),IFERROR(IF(VLOOKUP($K32,Champions!$A:$B,2,0)=5,1,0),0),IFERROR(IF(VLOOKUP($L32,Champions!$A:$B,2,0)=5,1,0),0))</f>
        <v>0</v>
      </c>
      <c r="AK32" s="3" t="str">
        <f>Champions!A32</f>
        <v>Olaf</v>
      </c>
      <c r="AL32" s="3">
        <f>COUNTIF($B:$L,AK32)</f>
        <v>34</v>
      </c>
      <c r="AM32" s="3">
        <f>SUM(COUNTIFS($A:$A,"&lt;=4th",$B:$B,AK32),COUNTIFS($A:$A,"&lt;=4th",$C:$C,AK32),COUNTIFS($A:$A,"&lt;=4th",$D:$D,AK32),COUNTIFS($A:$A,"&lt;=4th",$E:$E,AK32),COUNTIFS($A:$A,"&lt;=4th",$F:$F,AK32),COUNTIFS($A:$A,"&lt;=4th",$G:$G,AK32),COUNTIFS($A:$A,"&lt;=4th",$H:$H,AK32),COUNTIFS($A:$A,"&lt;=4th",$I:$I,AK32),COUNTIFS($A:$A,"&lt;=4th",$J:$J,AK32),COUNTIFS($A:$A,"&lt;=4th",$K:$K,AK32),COUNTIFS($A:$A,"&lt;=4th",$L:$L,AK32))</f>
        <v>14</v>
      </c>
      <c r="AN32" s="3">
        <f>SUM(COUNTIFS($A:$A,"&gt;4th",$B:$B,AK32),COUNTIFS($A:$A,"&gt;4th",$C:$C,AK32),COUNTIFS($A:$A,"&gt;4th",$D:$D,AK32),COUNTIFS($A:$A,"&gt;4th",$E:$E,AK32),COUNTIFS($A:$A,"&gt;4th",$F:$F,AK32),COUNTIFS($A:$A,"&gt;4th",$G:$G,AK32),COUNTIFS($A:$A,"&gt;4th",$H:$H,AK32),COUNTIFS($A:$A,"&gt;4th",$I:$I,AK32),COUNTIFS($A:$A,"&gt;4th",$J:$J,AK32),COUNTIFS($A:$A,"&gt;4th",$K:$K,AK32),COUNTIFS($A:$A,"&gt;4th",$L:$L,AK32))</f>
        <v>20</v>
      </c>
    </row>
    <row r="33" spans="1:40">
      <c r="A33" s="3" t="s">
        <v>572</v>
      </c>
      <c r="B33" s="3" t="s">
        <v>126</v>
      </c>
      <c r="C33" s="3" t="s">
        <v>305</v>
      </c>
      <c r="D33" s="3" t="s">
        <v>185</v>
      </c>
      <c r="E33" s="3" t="s">
        <v>207</v>
      </c>
      <c r="F33" s="3" t="s">
        <v>82</v>
      </c>
      <c r="G33" s="3" t="s">
        <v>164</v>
      </c>
      <c r="H33" s="3" t="s">
        <v>259</v>
      </c>
      <c r="M33" s="3">
        <v>0</v>
      </c>
      <c r="N33" s="3">
        <v>3</v>
      </c>
      <c r="O33" s="3">
        <v>4</v>
      </c>
      <c r="P33" s="3">
        <f t="shared" si="0"/>
        <v>7</v>
      </c>
      <c r="Q33" s="3">
        <f>SUM(IFERROR(IF(VLOOKUP($B33,Champions!$A:$B,2,0)=1,1,0),0),IFERROR(IF(VLOOKUP($C33,Champions!$A:$B,2,0)=1,1,0),0),IFERROR(IF(VLOOKUP($D33,Champions!$A:$B,2,0)=1,1,0),0),IFERROR(IF(VLOOKUP($E33,Champions!$A:$B,2,0)=1,1,0),0),IFERROR(IF(VLOOKUP($F33,Champions!$A:$B,2,0)=1,1,0),0),IFERROR(IF(VLOOKUP($G33,Champions!$A:$B,2,0)=1,1,0),0),IFERROR(IF(VLOOKUP($H33,Champions!$A:$B,2,0)=1,1,0),0),IFERROR(IF(VLOOKUP($I33,Champions!$A:$B,2,0)=1,1,0),0),IFERROR(IF(VLOOKUP($J33,Champions!$A:$B,2,0)=1,1,0),0),IFERROR(IF(VLOOKUP($K33,Champions!$A:$B,2,0)=1,1,0),0),IFERROR(IF(VLOOKUP($L33,Champions!$A:$B,2,0)=1,1,0),0))</f>
        <v>1</v>
      </c>
      <c r="R33" s="3">
        <f>SUM(IFERROR(IF(VLOOKUP($B33,Champions!$A:$B,2,0)=2,1,0),0),IFERROR(IF(VLOOKUP($C33,Champions!$A:$B,2,0)=2,1,0),0),IFERROR(IF(VLOOKUP($D33,Champions!$A:$B,2,0)=2,1,0),0),IFERROR(IF(VLOOKUP($E33,Champions!$A:$B,2,0)=2,1,0),0),IFERROR(IF(VLOOKUP($F33,Champions!$A:$B,2,0)=2,1,0),0),IFERROR(IF(VLOOKUP($G33,Champions!$A:$B,2,0)=2,1,0),0),IFERROR(IF(VLOOKUP($H33,Champions!$A:$B,2,0)=2,1,0),0),IFERROR(IF(VLOOKUP($I33,Champions!$A:$B,2,0)=2,1,0),0),IFERROR(IF(VLOOKUP($J33,Champions!$A:$B,2,0)=2,1,0),0),IFERROR(IF(VLOOKUP($K33,Champions!$A:$B,2,0)=2,1,0),0),IFERROR(IF(VLOOKUP($L33,Champions!$A:$B,2,0)=2,1,0),0))</f>
        <v>2</v>
      </c>
      <c r="S33" s="3">
        <f>SUM(IFERROR(IF(VLOOKUP($B33,Champions!$A:$B,2,0)=3,1,0),0),IFERROR(IF(VLOOKUP($C33,Champions!$A:$B,2,0)=3,1,0),0),IFERROR(IF(VLOOKUP($D33,Champions!$A:$B,2,0)=3,1,0),0),IFERROR(IF(VLOOKUP($E33,Champions!$A:$B,2,0)=3,1,0),0),IFERROR(IF(VLOOKUP($F33,Champions!$A:$B,2,0)=3,1,0),0),IFERROR(IF(VLOOKUP($G33,Champions!$A:$B,2,0)=3,1,0),0),IFERROR(IF(VLOOKUP($H33,Champions!$A:$B,2,0)=3,1,0),0),IFERROR(IF(VLOOKUP($I33,Champions!$A:$B,2,0)=3,1,0),0),IFERROR(IF(VLOOKUP($J33,Champions!$A:$B,2,0)=3,1,0),0),IFERROR(IF(VLOOKUP($K33,Champions!$A:$B,2,0)=3,1,0),0),IFERROR(IF(VLOOKUP($L33,Champions!$A:$B,2,0)=3,1,0),0))</f>
        <v>3</v>
      </c>
      <c r="T33" s="3">
        <f>SUM(IFERROR(IF(VLOOKUP($B33,Champions!$A:$B,2,0)=4,1,0),0),IFERROR(IF(VLOOKUP($C33,Champions!$A:$B,2,0)=4,1,0),0),IFERROR(IF(VLOOKUP($D33,Champions!$A:$B,2,0)=4,1,0),0),IFERROR(IF(VLOOKUP($E33,Champions!$A:$B,2,0)=4,1,0),0),IFERROR(IF(VLOOKUP($F33,Champions!$A:$B,2,0)=4,1,0),0),IFERROR(IF(VLOOKUP($G33,Champions!$A:$B,2,0)=4,1,0),0),IFERROR(IF(VLOOKUP($H33,Champions!$A:$B,2,0)=4,1,0),0),IFERROR(IF(VLOOKUP($I33,Champions!$A:$B,2,0)=4,1,0),0),IFERROR(IF(VLOOKUP($J33,Champions!$A:$B,2,0)=4,1,0),0),IFERROR(IF(VLOOKUP($K33,Champions!$A:$B,2,0)=4,1,0),0),IFERROR(IF(VLOOKUP($L33,Champions!$A:$B,2,0)=4,1,0),0))</f>
        <v>0</v>
      </c>
      <c r="U33" s="3">
        <f>SUM(IFERROR(IF(VLOOKUP($B33,Champions!$A:$B,2,0)=5,1,0),0),IFERROR(IF(VLOOKUP($C33,Champions!$A:$B,2,0)=5,1,0),0),IFERROR(IF(VLOOKUP($D33,Champions!$A:$B,2,0)=5,1,0),0),IFERROR(IF(VLOOKUP($E33,Champions!$A:$B,2,0)=5,1,0),0),IFERROR(IF(VLOOKUP($F33,Champions!$A:$B,2,0)=5,1,0),0),IFERROR(IF(VLOOKUP($G33,Champions!$A:$B,2,0)=5,1,0),0),IFERROR(IF(VLOOKUP($H33,Champions!$A:$B,2,0)=5,1,0),0),IFERROR(IF(VLOOKUP($I33,Champions!$A:$B,2,0)=5,1,0),0),IFERROR(IF(VLOOKUP($J33,Champions!$A:$B,2,0)=5,1,0),0),IFERROR(IF(VLOOKUP($K33,Champions!$A:$B,2,0)=5,1,0),0),IFERROR(IF(VLOOKUP($L33,Champions!$A:$B,2,0)=5,1,0),0))</f>
        <v>1</v>
      </c>
      <c r="AK33" s="3" t="str">
        <f>Champions!A33</f>
        <v>Ornn</v>
      </c>
      <c r="AL33" s="3">
        <f>COUNTIF($B:$L,AK33)</f>
        <v>24</v>
      </c>
      <c r="AM33" s="3">
        <f>SUM(COUNTIFS($A:$A,"&lt;=4th",$B:$B,AK33),COUNTIFS($A:$A,"&lt;=4th",$C:$C,AK33),COUNTIFS($A:$A,"&lt;=4th",$D:$D,AK33),COUNTIFS($A:$A,"&lt;=4th",$E:$E,AK33),COUNTIFS($A:$A,"&lt;=4th",$F:$F,AK33),COUNTIFS($A:$A,"&lt;=4th",$G:$G,AK33),COUNTIFS($A:$A,"&lt;=4th",$H:$H,AK33),COUNTIFS($A:$A,"&lt;=4th",$I:$I,AK33),COUNTIFS($A:$A,"&lt;=4th",$J:$J,AK33),COUNTIFS($A:$A,"&lt;=4th",$K:$K,AK33),COUNTIFS($A:$A,"&lt;=4th",$L:$L,AK33))</f>
        <v>4</v>
      </c>
      <c r="AN33" s="3">
        <f>SUM(COUNTIFS($A:$A,"&gt;4th",$B:$B,AK33),COUNTIFS($A:$A,"&gt;4th",$C:$C,AK33),COUNTIFS($A:$A,"&gt;4th",$D:$D,AK33),COUNTIFS($A:$A,"&gt;4th",$E:$E,AK33),COUNTIFS($A:$A,"&gt;4th",$F:$F,AK33),COUNTIFS($A:$A,"&gt;4th",$G:$G,AK33),COUNTIFS($A:$A,"&gt;4th",$H:$H,AK33),COUNTIFS($A:$A,"&gt;4th",$I:$I,AK33),COUNTIFS($A:$A,"&gt;4th",$J:$J,AK33),COUNTIFS($A:$A,"&gt;4th",$K:$K,AK33),COUNTIFS($A:$A,"&gt;4th",$L:$L,AK33))</f>
        <v>20</v>
      </c>
    </row>
    <row r="34" spans="1:40">
      <c r="A34" s="3" t="s">
        <v>574</v>
      </c>
      <c r="B34" s="3" t="s">
        <v>268</v>
      </c>
      <c r="C34" s="3" t="s">
        <v>290</v>
      </c>
      <c r="D34" s="3" t="s">
        <v>106</v>
      </c>
      <c r="E34" s="3" t="s">
        <v>164</v>
      </c>
      <c r="F34" s="3" t="s">
        <v>185</v>
      </c>
      <c r="G34" s="3" t="s">
        <v>215</v>
      </c>
      <c r="M34" s="3">
        <v>2</v>
      </c>
      <c r="N34" s="3">
        <v>4</v>
      </c>
      <c r="O34" s="3">
        <v>0</v>
      </c>
      <c r="P34" s="3">
        <f t="shared" si="0"/>
        <v>6</v>
      </c>
      <c r="Q34" s="3">
        <f>SUM(IFERROR(IF(VLOOKUP($B34,Champions!$A:$B,2,0)=1,1,0),0),IFERROR(IF(VLOOKUP($C34,Champions!$A:$B,2,0)=1,1,0),0),IFERROR(IF(VLOOKUP($D34,Champions!$A:$B,2,0)=1,1,0),0),IFERROR(IF(VLOOKUP($E34,Champions!$A:$B,2,0)=1,1,0),0),IFERROR(IF(VLOOKUP($F34,Champions!$A:$B,2,0)=1,1,0),0),IFERROR(IF(VLOOKUP($G34,Champions!$A:$B,2,0)=1,1,0),0),IFERROR(IF(VLOOKUP($H34,Champions!$A:$B,2,0)=1,1,0),0),IFERROR(IF(VLOOKUP($I34,Champions!$A:$B,2,0)=1,1,0),0),IFERROR(IF(VLOOKUP($J34,Champions!$A:$B,2,0)=1,1,0),0),IFERROR(IF(VLOOKUP($K34,Champions!$A:$B,2,0)=1,1,0),0),IFERROR(IF(VLOOKUP($L34,Champions!$A:$B,2,0)=1,1,0),0))</f>
        <v>3</v>
      </c>
      <c r="R34" s="3">
        <f>SUM(IFERROR(IF(VLOOKUP($B34,Champions!$A:$B,2,0)=2,1,0),0),IFERROR(IF(VLOOKUP($C34,Champions!$A:$B,2,0)=2,1,0),0),IFERROR(IF(VLOOKUP($D34,Champions!$A:$B,2,0)=2,1,0),0),IFERROR(IF(VLOOKUP($E34,Champions!$A:$B,2,0)=2,1,0),0),IFERROR(IF(VLOOKUP($F34,Champions!$A:$B,2,0)=2,1,0),0),IFERROR(IF(VLOOKUP($G34,Champions!$A:$B,2,0)=2,1,0),0),IFERROR(IF(VLOOKUP($H34,Champions!$A:$B,2,0)=2,1,0),0),IFERROR(IF(VLOOKUP($I34,Champions!$A:$B,2,0)=2,1,0),0),IFERROR(IF(VLOOKUP($J34,Champions!$A:$B,2,0)=2,1,0),0),IFERROR(IF(VLOOKUP($K34,Champions!$A:$B,2,0)=2,1,0),0),IFERROR(IF(VLOOKUP($L34,Champions!$A:$B,2,0)=2,1,0),0))</f>
        <v>0</v>
      </c>
      <c r="S34" s="3">
        <f>SUM(IFERROR(IF(VLOOKUP($B34,Champions!$A:$B,2,0)=3,1,0),0),IFERROR(IF(VLOOKUP($C34,Champions!$A:$B,2,0)=3,1,0),0),IFERROR(IF(VLOOKUP($D34,Champions!$A:$B,2,0)=3,1,0),0),IFERROR(IF(VLOOKUP($E34,Champions!$A:$B,2,0)=3,1,0),0),IFERROR(IF(VLOOKUP($F34,Champions!$A:$B,2,0)=3,1,0),0),IFERROR(IF(VLOOKUP($G34,Champions!$A:$B,2,0)=3,1,0),0),IFERROR(IF(VLOOKUP($H34,Champions!$A:$B,2,0)=3,1,0),0),IFERROR(IF(VLOOKUP($I34,Champions!$A:$B,2,0)=3,1,0),0),IFERROR(IF(VLOOKUP($J34,Champions!$A:$B,2,0)=3,1,0),0),IFERROR(IF(VLOOKUP($K34,Champions!$A:$B,2,0)=3,1,0),0),IFERROR(IF(VLOOKUP($L34,Champions!$A:$B,2,0)=3,1,0),0))</f>
        <v>2</v>
      </c>
      <c r="T34" s="3">
        <f>SUM(IFERROR(IF(VLOOKUP($B34,Champions!$A:$B,2,0)=4,1,0),0),IFERROR(IF(VLOOKUP($C34,Champions!$A:$B,2,0)=4,1,0),0),IFERROR(IF(VLOOKUP($D34,Champions!$A:$B,2,0)=4,1,0),0),IFERROR(IF(VLOOKUP($E34,Champions!$A:$B,2,0)=4,1,0),0),IFERROR(IF(VLOOKUP($F34,Champions!$A:$B,2,0)=4,1,0),0),IFERROR(IF(VLOOKUP($G34,Champions!$A:$B,2,0)=4,1,0),0),IFERROR(IF(VLOOKUP($H34,Champions!$A:$B,2,0)=4,1,0),0),IFERROR(IF(VLOOKUP($I34,Champions!$A:$B,2,0)=4,1,0),0),IFERROR(IF(VLOOKUP($J34,Champions!$A:$B,2,0)=4,1,0),0),IFERROR(IF(VLOOKUP($K34,Champions!$A:$B,2,0)=4,1,0),0),IFERROR(IF(VLOOKUP($L34,Champions!$A:$B,2,0)=4,1,0),0))</f>
        <v>1</v>
      </c>
      <c r="U34" s="3">
        <f>SUM(IFERROR(IF(VLOOKUP($B34,Champions!$A:$B,2,0)=5,1,0),0),IFERROR(IF(VLOOKUP($C34,Champions!$A:$B,2,0)=5,1,0),0),IFERROR(IF(VLOOKUP($D34,Champions!$A:$B,2,0)=5,1,0),0),IFERROR(IF(VLOOKUP($E34,Champions!$A:$B,2,0)=5,1,0),0),IFERROR(IF(VLOOKUP($F34,Champions!$A:$B,2,0)=5,1,0),0),IFERROR(IF(VLOOKUP($G34,Champions!$A:$B,2,0)=5,1,0),0),IFERROR(IF(VLOOKUP($H34,Champions!$A:$B,2,0)=5,1,0),0),IFERROR(IF(VLOOKUP($I34,Champions!$A:$B,2,0)=5,1,0),0),IFERROR(IF(VLOOKUP($J34,Champions!$A:$B,2,0)=5,1,0),0),IFERROR(IF(VLOOKUP($K34,Champions!$A:$B,2,0)=5,1,0),0),IFERROR(IF(VLOOKUP($L34,Champions!$A:$B,2,0)=5,1,0),0))</f>
        <v>0</v>
      </c>
      <c r="AK34" s="3" t="str">
        <f>Champions!A34</f>
        <v>Qiyana</v>
      </c>
      <c r="AL34" s="3">
        <f>COUNTIF($B:$L,AK34)</f>
        <v>14</v>
      </c>
      <c r="AM34" s="3">
        <f>SUM(COUNTIFS($A:$A,"&lt;=4th",$B:$B,AK34),COUNTIFS($A:$A,"&lt;=4th",$C:$C,AK34),COUNTIFS($A:$A,"&lt;=4th",$D:$D,AK34),COUNTIFS($A:$A,"&lt;=4th",$E:$E,AK34),COUNTIFS($A:$A,"&lt;=4th",$F:$F,AK34),COUNTIFS($A:$A,"&lt;=4th",$G:$G,AK34),COUNTIFS($A:$A,"&lt;=4th",$H:$H,AK34),COUNTIFS($A:$A,"&lt;=4th",$I:$I,AK34),COUNTIFS($A:$A,"&lt;=4th",$J:$J,AK34),COUNTIFS($A:$A,"&lt;=4th",$K:$K,AK34),COUNTIFS($A:$A,"&lt;=4th",$L:$L,AK34))</f>
        <v>8</v>
      </c>
      <c r="AN34" s="3">
        <f>SUM(COUNTIFS($A:$A,"&gt;4th",$B:$B,AK34),COUNTIFS($A:$A,"&gt;4th",$C:$C,AK34),COUNTIFS($A:$A,"&gt;4th",$D:$D,AK34),COUNTIFS($A:$A,"&gt;4th",$E:$E,AK34),COUNTIFS($A:$A,"&gt;4th",$F:$F,AK34),COUNTIFS($A:$A,"&gt;4th",$G:$G,AK34),COUNTIFS($A:$A,"&gt;4th",$H:$H,AK34),COUNTIFS($A:$A,"&gt;4th",$I:$I,AK34),COUNTIFS($A:$A,"&gt;4th",$J:$J,AK34),COUNTIFS($A:$A,"&gt;4th",$K:$K,AK34),COUNTIFS($A:$A,"&gt;4th",$L:$L,AK34))</f>
        <v>6</v>
      </c>
    </row>
    <row r="35" spans="1:40">
      <c r="A35" s="3" t="s">
        <v>576</v>
      </c>
      <c r="B35" s="3" t="s">
        <v>174</v>
      </c>
      <c r="C35" s="3" t="s">
        <v>201</v>
      </c>
      <c r="D35" s="3" t="s">
        <v>287</v>
      </c>
      <c r="E35" s="3" t="s">
        <v>133</v>
      </c>
      <c r="F35" s="3" t="s">
        <v>314</v>
      </c>
      <c r="G35" s="3" t="s">
        <v>99</v>
      </c>
      <c r="H35" s="3" t="s">
        <v>121</v>
      </c>
      <c r="I35" s="3" t="s">
        <v>249</v>
      </c>
      <c r="M35" s="3">
        <v>0</v>
      </c>
      <c r="N35" s="3">
        <v>5</v>
      </c>
      <c r="O35" s="3">
        <v>3</v>
      </c>
      <c r="P35" s="3">
        <f t="shared" si="0"/>
        <v>8</v>
      </c>
      <c r="Q35" s="3">
        <f>SUM(IFERROR(IF(VLOOKUP($B35,Champions!$A:$B,2,0)=1,1,0),0),IFERROR(IF(VLOOKUP($C35,Champions!$A:$B,2,0)=1,1,0),0),IFERROR(IF(VLOOKUP($D35,Champions!$A:$B,2,0)=1,1,0),0),IFERROR(IF(VLOOKUP($E35,Champions!$A:$B,2,0)=1,1,0),0),IFERROR(IF(VLOOKUP($F35,Champions!$A:$B,2,0)=1,1,0),0),IFERROR(IF(VLOOKUP($G35,Champions!$A:$B,2,0)=1,1,0),0),IFERROR(IF(VLOOKUP($H35,Champions!$A:$B,2,0)=1,1,0),0),IFERROR(IF(VLOOKUP($I35,Champions!$A:$B,2,0)=1,1,0),0),IFERROR(IF(VLOOKUP($J35,Champions!$A:$B,2,0)=1,1,0),0),IFERROR(IF(VLOOKUP($K35,Champions!$A:$B,2,0)=1,1,0),0),IFERROR(IF(VLOOKUP($L35,Champions!$A:$B,2,0)=1,1,0),0))</f>
        <v>2</v>
      </c>
      <c r="R35" s="3">
        <f>SUM(IFERROR(IF(VLOOKUP($B35,Champions!$A:$B,2,0)=2,1,0),0),IFERROR(IF(VLOOKUP($C35,Champions!$A:$B,2,0)=2,1,0),0),IFERROR(IF(VLOOKUP($D35,Champions!$A:$B,2,0)=2,1,0),0),IFERROR(IF(VLOOKUP($E35,Champions!$A:$B,2,0)=2,1,0),0),IFERROR(IF(VLOOKUP($F35,Champions!$A:$B,2,0)=2,1,0),0),IFERROR(IF(VLOOKUP($G35,Champions!$A:$B,2,0)=2,1,0),0),IFERROR(IF(VLOOKUP($H35,Champions!$A:$B,2,0)=2,1,0),0),IFERROR(IF(VLOOKUP($I35,Champions!$A:$B,2,0)=2,1,0),0),IFERROR(IF(VLOOKUP($J35,Champions!$A:$B,2,0)=2,1,0),0),IFERROR(IF(VLOOKUP($K35,Champions!$A:$B,2,0)=2,1,0),0),IFERROR(IF(VLOOKUP($L35,Champions!$A:$B,2,0)=2,1,0),0))</f>
        <v>3</v>
      </c>
      <c r="S35" s="3">
        <f>SUM(IFERROR(IF(VLOOKUP($B35,Champions!$A:$B,2,0)=3,1,0),0),IFERROR(IF(VLOOKUP($C35,Champions!$A:$B,2,0)=3,1,0),0),IFERROR(IF(VLOOKUP($D35,Champions!$A:$B,2,0)=3,1,0),0),IFERROR(IF(VLOOKUP($E35,Champions!$A:$B,2,0)=3,1,0),0),IFERROR(IF(VLOOKUP($F35,Champions!$A:$B,2,0)=3,1,0),0),IFERROR(IF(VLOOKUP($G35,Champions!$A:$B,2,0)=3,1,0),0),IFERROR(IF(VLOOKUP($H35,Champions!$A:$B,2,0)=3,1,0),0),IFERROR(IF(VLOOKUP($I35,Champions!$A:$B,2,0)=3,1,0),0),IFERROR(IF(VLOOKUP($J35,Champions!$A:$B,2,0)=3,1,0),0),IFERROR(IF(VLOOKUP($K35,Champions!$A:$B,2,0)=3,1,0),0),IFERROR(IF(VLOOKUP($L35,Champions!$A:$B,2,0)=3,1,0),0))</f>
        <v>1</v>
      </c>
      <c r="T35" s="3">
        <f>SUM(IFERROR(IF(VLOOKUP($B35,Champions!$A:$B,2,0)=4,1,0),0),IFERROR(IF(VLOOKUP($C35,Champions!$A:$B,2,0)=4,1,0),0),IFERROR(IF(VLOOKUP($D35,Champions!$A:$B,2,0)=4,1,0),0),IFERROR(IF(VLOOKUP($E35,Champions!$A:$B,2,0)=4,1,0),0),IFERROR(IF(VLOOKUP($F35,Champions!$A:$B,2,0)=4,1,0),0),IFERROR(IF(VLOOKUP($G35,Champions!$A:$B,2,0)=4,1,0),0),IFERROR(IF(VLOOKUP($H35,Champions!$A:$B,2,0)=4,1,0),0),IFERROR(IF(VLOOKUP($I35,Champions!$A:$B,2,0)=4,1,0),0),IFERROR(IF(VLOOKUP($J35,Champions!$A:$B,2,0)=4,1,0),0),IFERROR(IF(VLOOKUP($K35,Champions!$A:$B,2,0)=4,1,0),0),IFERROR(IF(VLOOKUP($L35,Champions!$A:$B,2,0)=4,1,0),0))</f>
        <v>2</v>
      </c>
      <c r="U35" s="3">
        <f>SUM(IFERROR(IF(VLOOKUP($B35,Champions!$A:$B,2,0)=5,1,0),0),IFERROR(IF(VLOOKUP($C35,Champions!$A:$B,2,0)=5,1,0),0),IFERROR(IF(VLOOKUP($D35,Champions!$A:$B,2,0)=5,1,0),0),IFERROR(IF(VLOOKUP($E35,Champions!$A:$B,2,0)=5,1,0),0),IFERROR(IF(VLOOKUP($F35,Champions!$A:$B,2,0)=5,1,0),0),IFERROR(IF(VLOOKUP($G35,Champions!$A:$B,2,0)=5,1,0),0),IFERROR(IF(VLOOKUP($H35,Champions!$A:$B,2,0)=5,1,0),0),IFERROR(IF(VLOOKUP($I35,Champions!$A:$B,2,0)=5,1,0),0),IFERROR(IF(VLOOKUP($J35,Champions!$A:$B,2,0)=5,1,0),0),IFERROR(IF(VLOOKUP($K35,Champions!$A:$B,2,0)=5,1,0),0),IFERROR(IF(VLOOKUP($L35,Champions!$A:$B,2,0)=5,1,0),0))</f>
        <v>0</v>
      </c>
      <c r="AK35" s="3" t="str">
        <f>Champions!A35</f>
        <v>Rek'Sai</v>
      </c>
      <c r="AL35" s="3">
        <f>COUNTIF($B:$L,AK35)</f>
        <v>18</v>
      </c>
      <c r="AM35" s="3">
        <f>SUM(COUNTIFS($A:$A,"&lt;=4th",$B:$B,AK35),COUNTIFS($A:$A,"&lt;=4th",$C:$C,AK35),COUNTIFS($A:$A,"&lt;=4th",$D:$D,AK35),COUNTIFS($A:$A,"&lt;=4th",$E:$E,AK35),COUNTIFS($A:$A,"&lt;=4th",$F:$F,AK35),COUNTIFS($A:$A,"&lt;=4th",$G:$G,AK35),COUNTIFS($A:$A,"&lt;=4th",$H:$H,AK35),COUNTIFS($A:$A,"&lt;=4th",$I:$I,AK35),COUNTIFS($A:$A,"&lt;=4th",$J:$J,AK35),COUNTIFS($A:$A,"&lt;=4th",$K:$K,AK35),COUNTIFS($A:$A,"&lt;=4th",$L:$L,AK35))</f>
        <v>12</v>
      </c>
      <c r="AN35" s="3">
        <f>SUM(COUNTIFS($A:$A,"&gt;4th",$B:$B,AK35),COUNTIFS($A:$A,"&gt;4th",$C:$C,AK35),COUNTIFS($A:$A,"&gt;4th",$D:$D,AK35),COUNTIFS($A:$A,"&gt;4th",$E:$E,AK35),COUNTIFS($A:$A,"&gt;4th",$F:$F,AK35),COUNTIFS($A:$A,"&gt;4th",$G:$G,AK35),COUNTIFS($A:$A,"&gt;4th",$H:$H,AK35),COUNTIFS($A:$A,"&gt;4th",$I:$I,AK35),COUNTIFS($A:$A,"&gt;4th",$J:$J,AK35),COUNTIFS($A:$A,"&gt;4th",$K:$K,AK35),COUNTIFS($A:$A,"&gt;4th",$L:$L,AK35))</f>
        <v>6</v>
      </c>
    </row>
    <row r="36" spans="1:40">
      <c r="A36" s="3" t="s">
        <v>578</v>
      </c>
      <c r="B36" s="3" t="s">
        <v>139</v>
      </c>
      <c r="C36" s="3" t="s">
        <v>164</v>
      </c>
      <c r="D36" s="3" t="s">
        <v>126</v>
      </c>
      <c r="E36" s="3" t="s">
        <v>160</v>
      </c>
      <c r="F36" s="3" t="s">
        <v>299</v>
      </c>
      <c r="G36" s="3" t="s">
        <v>185</v>
      </c>
      <c r="H36" s="3" t="s">
        <v>235</v>
      </c>
      <c r="M36" s="3">
        <v>0</v>
      </c>
      <c r="N36" s="3">
        <v>7</v>
      </c>
      <c r="O36" s="3">
        <v>0</v>
      </c>
      <c r="P36" s="3">
        <f t="shared" si="0"/>
        <v>7</v>
      </c>
      <c r="Q36" s="3">
        <f>SUM(IFERROR(IF(VLOOKUP($B36,Champions!$A:$B,2,0)=1,1,0),0),IFERROR(IF(VLOOKUP($C36,Champions!$A:$B,2,0)=1,1,0),0),IFERROR(IF(VLOOKUP($D36,Champions!$A:$B,2,0)=1,1,0),0),IFERROR(IF(VLOOKUP($E36,Champions!$A:$B,2,0)=1,1,0),0),IFERROR(IF(VLOOKUP($F36,Champions!$A:$B,2,0)=1,1,0),0),IFERROR(IF(VLOOKUP($G36,Champions!$A:$B,2,0)=1,1,0),0),IFERROR(IF(VLOOKUP($H36,Champions!$A:$B,2,0)=1,1,0),0),IFERROR(IF(VLOOKUP($I36,Champions!$A:$B,2,0)=1,1,0),0),IFERROR(IF(VLOOKUP($J36,Champions!$A:$B,2,0)=1,1,0),0),IFERROR(IF(VLOOKUP($K36,Champions!$A:$B,2,0)=1,1,0),0),IFERROR(IF(VLOOKUP($L36,Champions!$A:$B,2,0)=1,1,0),0))</f>
        <v>2</v>
      </c>
      <c r="R36" s="3">
        <f>SUM(IFERROR(IF(VLOOKUP($B36,Champions!$A:$B,2,0)=2,1,0),0),IFERROR(IF(VLOOKUP($C36,Champions!$A:$B,2,0)=2,1,0),0),IFERROR(IF(VLOOKUP($D36,Champions!$A:$B,2,0)=2,1,0),0),IFERROR(IF(VLOOKUP($E36,Champions!$A:$B,2,0)=2,1,0),0),IFERROR(IF(VLOOKUP($F36,Champions!$A:$B,2,0)=2,1,0),0),IFERROR(IF(VLOOKUP($G36,Champions!$A:$B,2,0)=2,1,0),0),IFERROR(IF(VLOOKUP($H36,Champions!$A:$B,2,0)=2,1,0),0),IFERROR(IF(VLOOKUP($I36,Champions!$A:$B,2,0)=2,1,0),0),IFERROR(IF(VLOOKUP($J36,Champions!$A:$B,2,0)=2,1,0),0),IFERROR(IF(VLOOKUP($K36,Champions!$A:$B,2,0)=2,1,0),0),IFERROR(IF(VLOOKUP($L36,Champions!$A:$B,2,0)=2,1,0),0))</f>
        <v>3</v>
      </c>
      <c r="S36" s="3">
        <f>SUM(IFERROR(IF(VLOOKUP($B36,Champions!$A:$B,2,0)=3,1,0),0),IFERROR(IF(VLOOKUP($C36,Champions!$A:$B,2,0)=3,1,0),0),IFERROR(IF(VLOOKUP($D36,Champions!$A:$B,2,0)=3,1,0),0),IFERROR(IF(VLOOKUP($E36,Champions!$A:$B,2,0)=3,1,0),0),IFERROR(IF(VLOOKUP($F36,Champions!$A:$B,2,0)=3,1,0),0),IFERROR(IF(VLOOKUP($G36,Champions!$A:$B,2,0)=3,1,0),0),IFERROR(IF(VLOOKUP($H36,Champions!$A:$B,2,0)=3,1,0),0),IFERROR(IF(VLOOKUP($I36,Champions!$A:$B,2,0)=3,1,0),0),IFERROR(IF(VLOOKUP($J36,Champions!$A:$B,2,0)=3,1,0),0),IFERROR(IF(VLOOKUP($K36,Champions!$A:$B,2,0)=3,1,0),0),IFERROR(IF(VLOOKUP($L36,Champions!$A:$B,2,0)=3,1,0),0))</f>
        <v>2</v>
      </c>
      <c r="T36" s="3">
        <f>SUM(IFERROR(IF(VLOOKUP($B36,Champions!$A:$B,2,0)=4,1,0),0),IFERROR(IF(VLOOKUP($C36,Champions!$A:$B,2,0)=4,1,0),0),IFERROR(IF(VLOOKUP($D36,Champions!$A:$B,2,0)=4,1,0),0),IFERROR(IF(VLOOKUP($E36,Champions!$A:$B,2,0)=4,1,0),0),IFERROR(IF(VLOOKUP($F36,Champions!$A:$B,2,0)=4,1,0),0),IFERROR(IF(VLOOKUP($G36,Champions!$A:$B,2,0)=4,1,0),0),IFERROR(IF(VLOOKUP($H36,Champions!$A:$B,2,0)=4,1,0),0),IFERROR(IF(VLOOKUP($I36,Champions!$A:$B,2,0)=4,1,0),0),IFERROR(IF(VLOOKUP($J36,Champions!$A:$B,2,0)=4,1,0),0),IFERROR(IF(VLOOKUP($K36,Champions!$A:$B,2,0)=4,1,0),0),IFERROR(IF(VLOOKUP($L36,Champions!$A:$B,2,0)=4,1,0),0))</f>
        <v>0</v>
      </c>
      <c r="U36" s="3">
        <f>SUM(IFERROR(IF(VLOOKUP($B36,Champions!$A:$B,2,0)=5,1,0),0),IFERROR(IF(VLOOKUP($C36,Champions!$A:$B,2,0)=5,1,0),0),IFERROR(IF(VLOOKUP($D36,Champions!$A:$B,2,0)=5,1,0),0),IFERROR(IF(VLOOKUP($E36,Champions!$A:$B,2,0)=5,1,0),0),IFERROR(IF(VLOOKUP($F36,Champions!$A:$B,2,0)=5,1,0),0),IFERROR(IF(VLOOKUP($G36,Champions!$A:$B,2,0)=5,1,0),0),IFERROR(IF(VLOOKUP($H36,Champions!$A:$B,2,0)=5,1,0),0),IFERROR(IF(VLOOKUP($I36,Champions!$A:$B,2,0)=5,1,0),0),IFERROR(IF(VLOOKUP($J36,Champions!$A:$B,2,0)=5,1,0),0),IFERROR(IF(VLOOKUP($K36,Champions!$A:$B,2,0)=5,1,0),0),IFERROR(IF(VLOOKUP($L36,Champions!$A:$B,2,0)=5,1,0),0))</f>
        <v>0</v>
      </c>
      <c r="AK36" s="3" t="str">
        <f>Champions!A36</f>
        <v>Renekton</v>
      </c>
      <c r="AL36" s="3">
        <f>COUNTIF($B:$L,AK36)</f>
        <v>24</v>
      </c>
      <c r="AM36" s="3">
        <f>SUM(COUNTIFS($A:$A,"&lt;=4th",$B:$B,AK36),COUNTIFS($A:$A,"&lt;=4th",$C:$C,AK36),COUNTIFS($A:$A,"&lt;=4th",$D:$D,AK36),COUNTIFS($A:$A,"&lt;=4th",$E:$E,AK36),COUNTIFS($A:$A,"&lt;=4th",$F:$F,AK36),COUNTIFS($A:$A,"&lt;=4th",$G:$G,AK36),COUNTIFS($A:$A,"&lt;=4th",$H:$H,AK36),COUNTIFS($A:$A,"&lt;=4th",$I:$I,AK36),COUNTIFS($A:$A,"&lt;=4th",$J:$J,AK36),COUNTIFS($A:$A,"&lt;=4th",$K:$K,AK36),COUNTIFS($A:$A,"&lt;=4th",$L:$L,AK36))</f>
        <v>7</v>
      </c>
      <c r="AN36" s="3">
        <f>SUM(COUNTIFS($A:$A,"&gt;4th",$B:$B,AK36),COUNTIFS($A:$A,"&gt;4th",$C:$C,AK36),COUNTIFS($A:$A,"&gt;4th",$D:$D,AK36),COUNTIFS($A:$A,"&gt;4th",$E:$E,AK36),COUNTIFS($A:$A,"&gt;4th",$F:$F,AK36),COUNTIFS($A:$A,"&gt;4th",$G:$G,AK36),COUNTIFS($A:$A,"&gt;4th",$H:$H,AK36),COUNTIFS($A:$A,"&gt;4th",$I:$I,AK36),COUNTIFS($A:$A,"&gt;4th",$J:$J,AK36),COUNTIFS($A:$A,"&gt;4th",$K:$K,AK36),COUNTIFS($A:$A,"&gt;4th",$L:$L,AK36))</f>
        <v>17</v>
      </c>
    </row>
    <row r="37" spans="1:40">
      <c r="A37" s="3" t="s">
        <v>579</v>
      </c>
      <c r="B37" s="3" t="s">
        <v>231</v>
      </c>
      <c r="C37" s="3" t="s">
        <v>145</v>
      </c>
      <c r="D37" s="3" t="s">
        <v>174</v>
      </c>
      <c r="E37" s="3" t="s">
        <v>126</v>
      </c>
      <c r="F37" s="3" t="s">
        <v>299</v>
      </c>
      <c r="G37" s="3" t="s">
        <v>235</v>
      </c>
      <c r="H37" s="3" t="s">
        <v>290</v>
      </c>
      <c r="I37" s="3" t="s">
        <v>106</v>
      </c>
      <c r="M37" s="3">
        <v>0</v>
      </c>
      <c r="N37" s="3">
        <v>7</v>
      </c>
      <c r="O37" s="3">
        <v>1</v>
      </c>
      <c r="P37" s="3">
        <f t="shared" si="0"/>
        <v>8</v>
      </c>
      <c r="Q37" s="3">
        <f>SUM(IFERROR(IF(VLOOKUP($B37,Champions!$A:$B,2,0)=1,1,0),0),IFERROR(IF(VLOOKUP($C37,Champions!$A:$B,2,0)=1,1,0),0),IFERROR(IF(VLOOKUP($D37,Champions!$A:$B,2,0)=1,1,0),0),IFERROR(IF(VLOOKUP($E37,Champions!$A:$B,2,0)=1,1,0),0),IFERROR(IF(VLOOKUP($F37,Champions!$A:$B,2,0)=1,1,0),0),IFERROR(IF(VLOOKUP($G37,Champions!$A:$B,2,0)=1,1,0),0),IFERROR(IF(VLOOKUP($H37,Champions!$A:$B,2,0)=1,1,0),0),IFERROR(IF(VLOOKUP($I37,Champions!$A:$B,2,0)=1,1,0),0),IFERROR(IF(VLOOKUP($J37,Champions!$A:$B,2,0)=1,1,0),0),IFERROR(IF(VLOOKUP($K37,Champions!$A:$B,2,0)=1,1,0),0),IFERROR(IF(VLOOKUP($L37,Champions!$A:$B,2,0)=1,1,0),0))</f>
        <v>2</v>
      </c>
      <c r="R37" s="3">
        <f>SUM(IFERROR(IF(VLOOKUP($B37,Champions!$A:$B,2,0)=2,1,0),0),IFERROR(IF(VLOOKUP($C37,Champions!$A:$B,2,0)=2,1,0),0),IFERROR(IF(VLOOKUP($D37,Champions!$A:$B,2,0)=2,1,0),0),IFERROR(IF(VLOOKUP($E37,Champions!$A:$B,2,0)=2,1,0),0),IFERROR(IF(VLOOKUP($F37,Champions!$A:$B,2,0)=2,1,0),0),IFERROR(IF(VLOOKUP($G37,Champions!$A:$B,2,0)=2,1,0),0),IFERROR(IF(VLOOKUP($H37,Champions!$A:$B,2,0)=2,1,0),0),IFERROR(IF(VLOOKUP($I37,Champions!$A:$B,2,0)=2,1,0),0),IFERROR(IF(VLOOKUP($J37,Champions!$A:$B,2,0)=2,1,0),0),IFERROR(IF(VLOOKUP($K37,Champions!$A:$B,2,0)=2,1,0),0),IFERROR(IF(VLOOKUP($L37,Champions!$A:$B,2,0)=2,1,0),0))</f>
        <v>2</v>
      </c>
      <c r="S37" s="3">
        <f>SUM(IFERROR(IF(VLOOKUP($B37,Champions!$A:$B,2,0)=3,1,0),0),IFERROR(IF(VLOOKUP($C37,Champions!$A:$B,2,0)=3,1,0),0),IFERROR(IF(VLOOKUP($D37,Champions!$A:$B,2,0)=3,1,0),0),IFERROR(IF(VLOOKUP($E37,Champions!$A:$B,2,0)=3,1,0),0),IFERROR(IF(VLOOKUP($F37,Champions!$A:$B,2,0)=3,1,0),0),IFERROR(IF(VLOOKUP($G37,Champions!$A:$B,2,0)=3,1,0),0),IFERROR(IF(VLOOKUP($H37,Champions!$A:$B,2,0)=3,1,0),0),IFERROR(IF(VLOOKUP($I37,Champions!$A:$B,2,0)=3,1,0),0),IFERROR(IF(VLOOKUP($J37,Champions!$A:$B,2,0)=3,1,0),0),IFERROR(IF(VLOOKUP($K37,Champions!$A:$B,2,0)=3,1,0),0),IFERROR(IF(VLOOKUP($L37,Champions!$A:$B,2,0)=3,1,0),0))</f>
        <v>2</v>
      </c>
      <c r="T37" s="3">
        <f>SUM(IFERROR(IF(VLOOKUP($B37,Champions!$A:$B,2,0)=4,1,0),0),IFERROR(IF(VLOOKUP($C37,Champions!$A:$B,2,0)=4,1,0),0),IFERROR(IF(VLOOKUP($D37,Champions!$A:$B,2,0)=4,1,0),0),IFERROR(IF(VLOOKUP($E37,Champions!$A:$B,2,0)=4,1,0),0),IFERROR(IF(VLOOKUP($F37,Champions!$A:$B,2,0)=4,1,0),0),IFERROR(IF(VLOOKUP($G37,Champions!$A:$B,2,0)=4,1,0),0),IFERROR(IF(VLOOKUP($H37,Champions!$A:$B,2,0)=4,1,0),0),IFERROR(IF(VLOOKUP($I37,Champions!$A:$B,2,0)=4,1,0),0),IFERROR(IF(VLOOKUP($J37,Champions!$A:$B,2,0)=4,1,0),0),IFERROR(IF(VLOOKUP($K37,Champions!$A:$B,2,0)=4,1,0),0),IFERROR(IF(VLOOKUP($L37,Champions!$A:$B,2,0)=4,1,0),0))</f>
        <v>2</v>
      </c>
      <c r="U37" s="3">
        <f>SUM(IFERROR(IF(VLOOKUP($B37,Champions!$A:$B,2,0)=5,1,0),0),IFERROR(IF(VLOOKUP($C37,Champions!$A:$B,2,0)=5,1,0),0),IFERROR(IF(VLOOKUP($D37,Champions!$A:$B,2,0)=5,1,0),0),IFERROR(IF(VLOOKUP($E37,Champions!$A:$B,2,0)=5,1,0),0),IFERROR(IF(VLOOKUP($F37,Champions!$A:$B,2,0)=5,1,0),0),IFERROR(IF(VLOOKUP($G37,Champions!$A:$B,2,0)=5,1,0),0),IFERROR(IF(VLOOKUP($H37,Champions!$A:$B,2,0)=5,1,0),0),IFERROR(IF(VLOOKUP($I37,Champions!$A:$B,2,0)=5,1,0),0),IFERROR(IF(VLOOKUP($J37,Champions!$A:$B,2,0)=5,1,0),0),IFERROR(IF(VLOOKUP($K37,Champions!$A:$B,2,0)=5,1,0),0),IFERROR(IF(VLOOKUP($L37,Champions!$A:$B,2,0)=5,1,0),0))</f>
        <v>0</v>
      </c>
      <c r="AK37" s="3" t="str">
        <f>Champions!A37</f>
        <v>Senna</v>
      </c>
      <c r="AL37" s="3">
        <f>COUNTIF($B:$L,AK37)</f>
        <v>18</v>
      </c>
      <c r="AM37" s="3">
        <f>SUM(COUNTIFS($A:$A,"&lt;=4th",$B:$B,AK37),COUNTIFS($A:$A,"&lt;=4th",$C:$C,AK37),COUNTIFS($A:$A,"&lt;=4th",$D:$D,AK37),COUNTIFS($A:$A,"&lt;=4th",$E:$E,AK37),COUNTIFS($A:$A,"&lt;=4th",$F:$F,AK37),COUNTIFS($A:$A,"&lt;=4th",$G:$G,AK37),COUNTIFS($A:$A,"&lt;=4th",$H:$H,AK37),COUNTIFS($A:$A,"&lt;=4th",$I:$I,AK37),COUNTIFS($A:$A,"&lt;=4th",$J:$J,AK37),COUNTIFS($A:$A,"&lt;=4th",$K:$K,AK37),COUNTIFS($A:$A,"&lt;=4th",$L:$L,AK37))</f>
        <v>6</v>
      </c>
      <c r="AN37" s="3">
        <f>SUM(COUNTIFS($A:$A,"&gt;4th",$B:$B,AK37),COUNTIFS($A:$A,"&gt;4th",$C:$C,AK37),COUNTIFS($A:$A,"&gt;4th",$D:$D,AK37),COUNTIFS($A:$A,"&gt;4th",$E:$E,AK37),COUNTIFS($A:$A,"&gt;4th",$F:$F,AK37),COUNTIFS($A:$A,"&gt;4th",$G:$G,AK37),COUNTIFS($A:$A,"&gt;4th",$H:$H,AK37),COUNTIFS($A:$A,"&gt;4th",$I:$I,AK37),COUNTIFS($A:$A,"&gt;4th",$J:$J,AK37),COUNTIFS($A:$A,"&gt;4th",$K:$K,AK37),COUNTIFS($A:$A,"&gt;4th",$L:$L,AK37))</f>
        <v>12</v>
      </c>
    </row>
    <row r="38" spans="1:40">
      <c r="A38" s="3" t="s">
        <v>580</v>
      </c>
      <c r="B38" s="3" t="s">
        <v>271</v>
      </c>
      <c r="C38" s="3" t="s">
        <v>274</v>
      </c>
      <c r="D38" s="3" t="s">
        <v>197</v>
      </c>
      <c r="E38" s="3" t="s">
        <v>219</v>
      </c>
      <c r="F38" s="3" t="s">
        <v>239</v>
      </c>
      <c r="G38" s="3" t="s">
        <v>293</v>
      </c>
      <c r="H38" s="3" t="s">
        <v>296</v>
      </c>
      <c r="I38" s="3" t="s">
        <v>121</v>
      </c>
      <c r="M38" s="3">
        <v>2</v>
      </c>
      <c r="N38" s="3">
        <v>5</v>
      </c>
      <c r="O38" s="3">
        <v>1</v>
      </c>
      <c r="P38" s="3">
        <f t="shared" si="0"/>
        <v>8</v>
      </c>
      <c r="Q38" s="3">
        <f>SUM(IFERROR(IF(VLOOKUP($B38,Champions!$A:$B,2,0)=1,1,0),0),IFERROR(IF(VLOOKUP($C38,Champions!$A:$B,2,0)=1,1,0),0),IFERROR(IF(VLOOKUP($D38,Champions!$A:$B,2,0)=1,1,0),0),IFERROR(IF(VLOOKUP($E38,Champions!$A:$B,2,0)=1,1,0),0),IFERROR(IF(VLOOKUP($F38,Champions!$A:$B,2,0)=1,1,0),0),IFERROR(IF(VLOOKUP($G38,Champions!$A:$B,2,0)=1,1,0),0),IFERROR(IF(VLOOKUP($H38,Champions!$A:$B,2,0)=1,1,0),0),IFERROR(IF(VLOOKUP($I38,Champions!$A:$B,2,0)=1,1,0),0),IFERROR(IF(VLOOKUP($J38,Champions!$A:$B,2,0)=1,1,0),0),IFERROR(IF(VLOOKUP($K38,Champions!$A:$B,2,0)=1,1,0),0),IFERROR(IF(VLOOKUP($L38,Champions!$A:$B,2,0)=1,1,0),0))</f>
        <v>2</v>
      </c>
      <c r="R38" s="3">
        <f>SUM(IFERROR(IF(VLOOKUP($B38,Champions!$A:$B,2,0)=2,1,0),0),IFERROR(IF(VLOOKUP($C38,Champions!$A:$B,2,0)=2,1,0),0),IFERROR(IF(VLOOKUP($D38,Champions!$A:$B,2,0)=2,1,0),0),IFERROR(IF(VLOOKUP($E38,Champions!$A:$B,2,0)=2,1,0),0),IFERROR(IF(VLOOKUP($F38,Champions!$A:$B,2,0)=2,1,0),0),IFERROR(IF(VLOOKUP($G38,Champions!$A:$B,2,0)=2,1,0),0),IFERROR(IF(VLOOKUP($H38,Champions!$A:$B,2,0)=2,1,0),0),IFERROR(IF(VLOOKUP($I38,Champions!$A:$B,2,0)=2,1,0),0),IFERROR(IF(VLOOKUP($J38,Champions!$A:$B,2,0)=2,1,0),0),IFERROR(IF(VLOOKUP($K38,Champions!$A:$B,2,0)=2,1,0),0),IFERROR(IF(VLOOKUP($L38,Champions!$A:$B,2,0)=2,1,0),0))</f>
        <v>1</v>
      </c>
      <c r="S38" s="3">
        <f>SUM(IFERROR(IF(VLOOKUP($B38,Champions!$A:$B,2,0)=3,1,0),0),IFERROR(IF(VLOOKUP($C38,Champions!$A:$B,2,0)=3,1,0),0),IFERROR(IF(VLOOKUP($D38,Champions!$A:$B,2,0)=3,1,0),0),IFERROR(IF(VLOOKUP($E38,Champions!$A:$B,2,0)=3,1,0),0),IFERROR(IF(VLOOKUP($F38,Champions!$A:$B,2,0)=3,1,0),0),IFERROR(IF(VLOOKUP($G38,Champions!$A:$B,2,0)=3,1,0),0),IFERROR(IF(VLOOKUP($H38,Champions!$A:$B,2,0)=3,1,0),0),IFERROR(IF(VLOOKUP($I38,Champions!$A:$B,2,0)=3,1,0),0),IFERROR(IF(VLOOKUP($J38,Champions!$A:$B,2,0)=3,1,0),0),IFERROR(IF(VLOOKUP($K38,Champions!$A:$B,2,0)=3,1,0),0),IFERROR(IF(VLOOKUP($L38,Champions!$A:$B,2,0)=3,1,0),0))</f>
        <v>3</v>
      </c>
      <c r="T38" s="3">
        <f>SUM(IFERROR(IF(VLOOKUP($B38,Champions!$A:$B,2,0)=4,1,0),0),IFERROR(IF(VLOOKUP($C38,Champions!$A:$B,2,0)=4,1,0),0),IFERROR(IF(VLOOKUP($D38,Champions!$A:$B,2,0)=4,1,0),0),IFERROR(IF(VLOOKUP($E38,Champions!$A:$B,2,0)=4,1,0),0),IFERROR(IF(VLOOKUP($F38,Champions!$A:$B,2,0)=4,1,0),0),IFERROR(IF(VLOOKUP($G38,Champions!$A:$B,2,0)=4,1,0),0),IFERROR(IF(VLOOKUP($H38,Champions!$A:$B,2,0)=4,1,0),0),IFERROR(IF(VLOOKUP($I38,Champions!$A:$B,2,0)=4,1,0),0),IFERROR(IF(VLOOKUP($J38,Champions!$A:$B,2,0)=4,1,0),0),IFERROR(IF(VLOOKUP($K38,Champions!$A:$B,2,0)=4,1,0),0),IFERROR(IF(VLOOKUP($L38,Champions!$A:$B,2,0)=4,1,0),0))</f>
        <v>2</v>
      </c>
      <c r="U38" s="3">
        <f>SUM(IFERROR(IF(VLOOKUP($B38,Champions!$A:$B,2,0)=5,1,0),0),IFERROR(IF(VLOOKUP($C38,Champions!$A:$B,2,0)=5,1,0),0),IFERROR(IF(VLOOKUP($D38,Champions!$A:$B,2,0)=5,1,0),0),IFERROR(IF(VLOOKUP($E38,Champions!$A:$B,2,0)=5,1,0),0),IFERROR(IF(VLOOKUP($F38,Champions!$A:$B,2,0)=5,1,0),0),IFERROR(IF(VLOOKUP($G38,Champions!$A:$B,2,0)=5,1,0),0),IFERROR(IF(VLOOKUP($H38,Champions!$A:$B,2,0)=5,1,0),0),IFERROR(IF(VLOOKUP($I38,Champions!$A:$B,2,0)=5,1,0),0),IFERROR(IF(VLOOKUP($J38,Champions!$A:$B,2,0)=5,1,0),0),IFERROR(IF(VLOOKUP($K38,Champions!$A:$B,2,0)=5,1,0),0),IFERROR(IF(VLOOKUP($L38,Champions!$A:$B,2,0)=5,1,0),0))</f>
        <v>0</v>
      </c>
      <c r="AK38" s="3" t="str">
        <f>Champions!A38</f>
        <v>Singed</v>
      </c>
      <c r="AL38" s="3">
        <f>COUNTIF($B:$L,AK38)</f>
        <v>10</v>
      </c>
      <c r="AM38" s="3">
        <f>SUM(COUNTIFS($A:$A,"&lt;=4th",$B:$B,AK38),COUNTIFS($A:$A,"&lt;=4th",$C:$C,AK38),COUNTIFS($A:$A,"&lt;=4th",$D:$D,AK38),COUNTIFS($A:$A,"&lt;=4th",$E:$E,AK38),COUNTIFS($A:$A,"&lt;=4th",$F:$F,AK38),COUNTIFS($A:$A,"&lt;=4th",$G:$G,AK38),COUNTIFS($A:$A,"&lt;=4th",$H:$H,AK38),COUNTIFS($A:$A,"&lt;=4th",$I:$I,AK38),COUNTIFS($A:$A,"&lt;=4th",$J:$J,AK38),COUNTIFS($A:$A,"&lt;=4th",$K:$K,AK38),COUNTIFS($A:$A,"&lt;=4th",$L:$L,AK38))</f>
        <v>7</v>
      </c>
      <c r="AN38" s="3">
        <f>SUM(COUNTIFS($A:$A,"&gt;4th",$B:$B,AK38),COUNTIFS($A:$A,"&gt;4th",$C:$C,AK38),COUNTIFS($A:$A,"&gt;4th",$D:$D,AK38),COUNTIFS($A:$A,"&gt;4th",$E:$E,AK38),COUNTIFS($A:$A,"&gt;4th",$F:$F,AK38),COUNTIFS($A:$A,"&gt;4th",$G:$G,AK38),COUNTIFS($A:$A,"&gt;4th",$H:$H,AK38),COUNTIFS($A:$A,"&gt;4th",$I:$I,AK38),COUNTIFS($A:$A,"&gt;4th",$J:$J,AK38),COUNTIFS($A:$A,"&gt;4th",$K:$K,AK38),COUNTIFS($A:$A,"&gt;4th",$L:$L,AK38))</f>
        <v>3</v>
      </c>
    </row>
    <row r="39" spans="1:40">
      <c r="A39" s="3" t="s">
        <v>581</v>
      </c>
      <c r="B39" s="3" t="s">
        <v>139</v>
      </c>
      <c r="C39" s="3" t="s">
        <v>133</v>
      </c>
      <c r="D39" s="3" t="s">
        <v>106</v>
      </c>
      <c r="E39" s="3" t="s">
        <v>283</v>
      </c>
      <c r="F39" s="3" t="s">
        <v>174</v>
      </c>
      <c r="G39" s="3" t="s">
        <v>287</v>
      </c>
      <c r="H39" s="3" t="s">
        <v>277</v>
      </c>
      <c r="M39" s="3">
        <v>2</v>
      </c>
      <c r="N39" s="3">
        <v>4</v>
      </c>
      <c r="O39" s="3">
        <v>1</v>
      </c>
      <c r="P39" s="3">
        <f t="shared" si="0"/>
        <v>7</v>
      </c>
      <c r="Q39" s="3">
        <f>SUM(IFERROR(IF(VLOOKUP($B39,Champions!$A:$B,2,0)=1,1,0),0),IFERROR(IF(VLOOKUP($C39,Champions!$A:$B,2,0)=1,1,0),0),IFERROR(IF(VLOOKUP($D39,Champions!$A:$B,2,0)=1,1,0),0),IFERROR(IF(VLOOKUP($E39,Champions!$A:$B,2,0)=1,1,0),0),IFERROR(IF(VLOOKUP($F39,Champions!$A:$B,2,0)=1,1,0),0),IFERROR(IF(VLOOKUP($G39,Champions!$A:$B,2,0)=1,1,0),0),IFERROR(IF(VLOOKUP($H39,Champions!$A:$B,2,0)=1,1,0),0),IFERROR(IF(VLOOKUP($I39,Champions!$A:$B,2,0)=1,1,0),0),IFERROR(IF(VLOOKUP($J39,Champions!$A:$B,2,0)=1,1,0),0),IFERROR(IF(VLOOKUP($K39,Champions!$A:$B,2,0)=1,1,0),0),IFERROR(IF(VLOOKUP($L39,Champions!$A:$B,2,0)=1,1,0),0))</f>
        <v>1</v>
      </c>
      <c r="R39" s="3">
        <f>SUM(IFERROR(IF(VLOOKUP($B39,Champions!$A:$B,2,0)=2,1,0),0),IFERROR(IF(VLOOKUP($C39,Champions!$A:$B,2,0)=2,1,0),0),IFERROR(IF(VLOOKUP($D39,Champions!$A:$B,2,0)=2,1,0),0),IFERROR(IF(VLOOKUP($E39,Champions!$A:$B,2,0)=2,1,0),0),IFERROR(IF(VLOOKUP($F39,Champions!$A:$B,2,0)=2,1,0),0),IFERROR(IF(VLOOKUP($G39,Champions!$A:$B,2,0)=2,1,0),0),IFERROR(IF(VLOOKUP($H39,Champions!$A:$B,2,0)=2,1,0),0),IFERROR(IF(VLOOKUP($I39,Champions!$A:$B,2,0)=2,1,0),0),IFERROR(IF(VLOOKUP($J39,Champions!$A:$B,2,0)=2,1,0),0),IFERROR(IF(VLOOKUP($K39,Champions!$A:$B,2,0)=2,1,0),0),IFERROR(IF(VLOOKUP($L39,Champions!$A:$B,2,0)=2,1,0),0))</f>
        <v>1</v>
      </c>
      <c r="S39" s="3">
        <f>SUM(IFERROR(IF(VLOOKUP($B39,Champions!$A:$B,2,0)=3,1,0),0),IFERROR(IF(VLOOKUP($C39,Champions!$A:$B,2,0)=3,1,0),0),IFERROR(IF(VLOOKUP($D39,Champions!$A:$B,2,0)=3,1,0),0),IFERROR(IF(VLOOKUP($E39,Champions!$A:$B,2,0)=3,1,0),0),IFERROR(IF(VLOOKUP($F39,Champions!$A:$B,2,0)=3,1,0),0),IFERROR(IF(VLOOKUP($G39,Champions!$A:$B,2,0)=3,1,0),0),IFERROR(IF(VLOOKUP($H39,Champions!$A:$B,2,0)=3,1,0),0),IFERROR(IF(VLOOKUP($I39,Champions!$A:$B,2,0)=3,1,0),0),IFERROR(IF(VLOOKUP($J39,Champions!$A:$B,2,0)=3,1,0),0),IFERROR(IF(VLOOKUP($K39,Champions!$A:$B,2,0)=3,1,0),0),IFERROR(IF(VLOOKUP($L39,Champions!$A:$B,2,0)=3,1,0),0))</f>
        <v>2</v>
      </c>
      <c r="T39" s="3">
        <f>SUM(IFERROR(IF(VLOOKUP($B39,Champions!$A:$B,2,0)=4,1,0),0),IFERROR(IF(VLOOKUP($C39,Champions!$A:$B,2,0)=4,1,0),0),IFERROR(IF(VLOOKUP($D39,Champions!$A:$B,2,0)=4,1,0),0),IFERROR(IF(VLOOKUP($E39,Champions!$A:$B,2,0)=4,1,0),0),IFERROR(IF(VLOOKUP($F39,Champions!$A:$B,2,0)=4,1,0),0),IFERROR(IF(VLOOKUP($G39,Champions!$A:$B,2,0)=4,1,0),0),IFERROR(IF(VLOOKUP($H39,Champions!$A:$B,2,0)=4,1,0),0),IFERROR(IF(VLOOKUP($I39,Champions!$A:$B,2,0)=4,1,0),0),IFERROR(IF(VLOOKUP($J39,Champions!$A:$B,2,0)=4,1,0),0),IFERROR(IF(VLOOKUP($K39,Champions!$A:$B,2,0)=4,1,0),0),IFERROR(IF(VLOOKUP($L39,Champions!$A:$B,2,0)=4,1,0),0))</f>
        <v>2</v>
      </c>
      <c r="U39" s="3">
        <f>SUM(IFERROR(IF(VLOOKUP($B39,Champions!$A:$B,2,0)=5,1,0),0),IFERROR(IF(VLOOKUP($C39,Champions!$A:$B,2,0)=5,1,0),0),IFERROR(IF(VLOOKUP($D39,Champions!$A:$B,2,0)=5,1,0),0),IFERROR(IF(VLOOKUP($E39,Champions!$A:$B,2,0)=5,1,0),0),IFERROR(IF(VLOOKUP($F39,Champions!$A:$B,2,0)=5,1,0),0),IFERROR(IF(VLOOKUP($G39,Champions!$A:$B,2,0)=5,1,0),0),IFERROR(IF(VLOOKUP($H39,Champions!$A:$B,2,0)=5,1,0),0),IFERROR(IF(VLOOKUP($I39,Champions!$A:$B,2,0)=5,1,0),0),IFERROR(IF(VLOOKUP($J39,Champions!$A:$B,2,0)=5,1,0),0),IFERROR(IF(VLOOKUP($K39,Champions!$A:$B,2,0)=5,1,0),0),IFERROR(IF(VLOOKUP($L39,Champions!$A:$B,2,0)=5,1,0),0))</f>
        <v>1</v>
      </c>
      <c r="AK39" s="3" t="str">
        <f>Champions!A39</f>
        <v>Sion</v>
      </c>
      <c r="AL39" s="3">
        <f>COUNTIF($B:$L,AK39)</f>
        <v>25</v>
      </c>
      <c r="AM39" s="3">
        <f>SUM(COUNTIFS($A:$A,"&lt;=4th",$B:$B,AK39),COUNTIFS($A:$A,"&lt;=4th",$C:$C,AK39),COUNTIFS($A:$A,"&lt;=4th",$D:$D,AK39),COUNTIFS($A:$A,"&lt;=4th",$E:$E,AK39),COUNTIFS($A:$A,"&lt;=4th",$F:$F,AK39),COUNTIFS($A:$A,"&lt;=4th",$G:$G,AK39),COUNTIFS($A:$A,"&lt;=4th",$H:$H,AK39),COUNTIFS($A:$A,"&lt;=4th",$I:$I,AK39),COUNTIFS($A:$A,"&lt;=4th",$J:$J,AK39),COUNTIFS($A:$A,"&lt;=4th",$K:$K,AK39),COUNTIFS($A:$A,"&lt;=4th",$L:$L,AK39))</f>
        <v>12</v>
      </c>
      <c r="AN39" s="3">
        <f>SUM(COUNTIFS($A:$A,"&gt;4th",$B:$B,AK39),COUNTIFS($A:$A,"&gt;4th",$C:$C,AK39),COUNTIFS($A:$A,"&gt;4th",$D:$D,AK39),COUNTIFS($A:$A,"&gt;4th",$E:$E,AK39),COUNTIFS($A:$A,"&gt;4th",$F:$F,AK39),COUNTIFS($A:$A,"&gt;4th",$G:$G,AK39),COUNTIFS($A:$A,"&gt;4th",$H:$H,AK39),COUNTIFS($A:$A,"&gt;4th",$I:$I,AK39),COUNTIFS($A:$A,"&gt;4th",$J:$J,AK39),COUNTIFS($A:$A,"&gt;4th",$K:$K,AK39),COUNTIFS($A:$A,"&gt;4th",$L:$L,AK39))</f>
        <v>13</v>
      </c>
    </row>
    <row r="40" spans="1:40">
      <c r="A40" s="3" t="s">
        <v>582</v>
      </c>
      <c r="B40" s="3" t="s">
        <v>149</v>
      </c>
      <c r="C40" s="3" t="s">
        <v>204</v>
      </c>
      <c r="D40" s="3" t="s">
        <v>192</v>
      </c>
      <c r="E40" s="3" t="s">
        <v>207</v>
      </c>
      <c r="F40" s="3" t="s">
        <v>188</v>
      </c>
      <c r="G40" s="3" t="s">
        <v>293</v>
      </c>
      <c r="H40" s="3" t="s">
        <v>223</v>
      </c>
      <c r="I40" s="3" t="s">
        <v>249</v>
      </c>
      <c r="J40" s="3" t="s">
        <v>271</v>
      </c>
      <c r="K40" s="3" t="s">
        <v>296</v>
      </c>
      <c r="M40" s="3">
        <v>2</v>
      </c>
      <c r="N40" s="3">
        <v>8</v>
      </c>
      <c r="O40" s="3">
        <v>0</v>
      </c>
      <c r="P40" s="3">
        <f t="shared" si="0"/>
        <v>10</v>
      </c>
      <c r="Q40" s="3">
        <f>SUM(IFERROR(IF(VLOOKUP($B40,Champions!$A:$B,2,0)=1,1,0),0),IFERROR(IF(VLOOKUP($C40,Champions!$A:$B,2,0)=1,1,0),0),IFERROR(IF(VLOOKUP($D40,Champions!$A:$B,2,0)=1,1,0),0),IFERROR(IF(VLOOKUP($E40,Champions!$A:$B,2,0)=1,1,0),0),IFERROR(IF(VLOOKUP($F40,Champions!$A:$B,2,0)=1,1,0),0),IFERROR(IF(VLOOKUP($G40,Champions!$A:$B,2,0)=1,1,0),0),IFERROR(IF(VLOOKUP($H40,Champions!$A:$B,2,0)=1,1,0),0),IFERROR(IF(VLOOKUP($I40,Champions!$A:$B,2,0)=1,1,0),0),IFERROR(IF(VLOOKUP($J40,Champions!$A:$B,2,0)=1,1,0),0),IFERROR(IF(VLOOKUP($K40,Champions!$A:$B,2,0)=1,1,0),0),IFERROR(IF(VLOOKUP($L40,Champions!$A:$B,2,0)=1,1,0),0))</f>
        <v>3</v>
      </c>
      <c r="R40" s="3">
        <f>SUM(IFERROR(IF(VLOOKUP($B40,Champions!$A:$B,2,0)=2,1,0),0),IFERROR(IF(VLOOKUP($C40,Champions!$A:$B,2,0)=2,1,0),0),IFERROR(IF(VLOOKUP($D40,Champions!$A:$B,2,0)=2,1,0),0),IFERROR(IF(VLOOKUP($E40,Champions!$A:$B,2,0)=2,1,0),0),IFERROR(IF(VLOOKUP($F40,Champions!$A:$B,2,0)=2,1,0),0),IFERROR(IF(VLOOKUP($G40,Champions!$A:$B,2,0)=2,1,0),0),IFERROR(IF(VLOOKUP($H40,Champions!$A:$B,2,0)=2,1,0),0),IFERROR(IF(VLOOKUP($I40,Champions!$A:$B,2,0)=2,1,0),0),IFERROR(IF(VLOOKUP($J40,Champions!$A:$B,2,0)=2,1,0),0),IFERROR(IF(VLOOKUP($K40,Champions!$A:$B,2,0)=2,1,0),0),IFERROR(IF(VLOOKUP($L40,Champions!$A:$B,2,0)=2,1,0),0))</f>
        <v>3</v>
      </c>
      <c r="S40" s="3">
        <f>SUM(IFERROR(IF(VLOOKUP($B40,Champions!$A:$B,2,0)=3,1,0),0),IFERROR(IF(VLOOKUP($C40,Champions!$A:$B,2,0)=3,1,0),0),IFERROR(IF(VLOOKUP($D40,Champions!$A:$B,2,0)=3,1,0),0),IFERROR(IF(VLOOKUP($E40,Champions!$A:$B,2,0)=3,1,0),0),IFERROR(IF(VLOOKUP($F40,Champions!$A:$B,2,0)=3,1,0),0),IFERROR(IF(VLOOKUP($G40,Champions!$A:$B,2,0)=3,1,0),0),IFERROR(IF(VLOOKUP($H40,Champions!$A:$B,2,0)=3,1,0),0),IFERROR(IF(VLOOKUP($I40,Champions!$A:$B,2,0)=3,1,0),0),IFERROR(IF(VLOOKUP($J40,Champions!$A:$B,2,0)=3,1,0),0),IFERROR(IF(VLOOKUP($K40,Champions!$A:$B,2,0)=3,1,0),0),IFERROR(IF(VLOOKUP($L40,Champions!$A:$B,2,0)=3,1,0),0))</f>
        <v>1</v>
      </c>
      <c r="T40" s="3">
        <f>SUM(IFERROR(IF(VLOOKUP($B40,Champions!$A:$B,2,0)=4,1,0),0),IFERROR(IF(VLOOKUP($C40,Champions!$A:$B,2,0)=4,1,0),0),IFERROR(IF(VLOOKUP($D40,Champions!$A:$B,2,0)=4,1,0),0),IFERROR(IF(VLOOKUP($E40,Champions!$A:$B,2,0)=4,1,0),0),IFERROR(IF(VLOOKUP($F40,Champions!$A:$B,2,0)=4,1,0),0),IFERROR(IF(VLOOKUP($G40,Champions!$A:$B,2,0)=4,1,0),0),IFERROR(IF(VLOOKUP($H40,Champions!$A:$B,2,0)=4,1,0),0),IFERROR(IF(VLOOKUP($I40,Champions!$A:$B,2,0)=4,1,0),0),IFERROR(IF(VLOOKUP($J40,Champions!$A:$B,2,0)=4,1,0),0),IFERROR(IF(VLOOKUP($K40,Champions!$A:$B,2,0)=4,1,0),0),IFERROR(IF(VLOOKUP($L40,Champions!$A:$B,2,0)=4,1,0),0))</f>
        <v>1</v>
      </c>
      <c r="U40" s="3">
        <f>SUM(IFERROR(IF(VLOOKUP($B40,Champions!$A:$B,2,0)=5,1,0),0),IFERROR(IF(VLOOKUP($C40,Champions!$A:$B,2,0)=5,1,0),0),IFERROR(IF(VLOOKUP($D40,Champions!$A:$B,2,0)=5,1,0),0),IFERROR(IF(VLOOKUP($E40,Champions!$A:$B,2,0)=5,1,0),0),IFERROR(IF(VLOOKUP($F40,Champions!$A:$B,2,0)=5,1,0),0),IFERROR(IF(VLOOKUP($G40,Champions!$A:$B,2,0)=5,1,0),0),IFERROR(IF(VLOOKUP($H40,Champions!$A:$B,2,0)=5,1,0),0),IFERROR(IF(VLOOKUP($I40,Champions!$A:$B,2,0)=5,1,0),0),IFERROR(IF(VLOOKUP($J40,Champions!$A:$B,2,0)=5,1,0),0),IFERROR(IF(VLOOKUP($K40,Champions!$A:$B,2,0)=5,1,0),0),IFERROR(IF(VLOOKUP($L40,Champions!$A:$B,2,0)=5,1,0),0))</f>
        <v>1</v>
      </c>
      <c r="AK40" s="3" t="str">
        <f>Champions!A40</f>
        <v>Sivir</v>
      </c>
      <c r="AL40" s="3">
        <f>COUNTIF($B:$L,AK40)</f>
        <v>13</v>
      </c>
      <c r="AM40" s="3">
        <f>SUM(COUNTIFS($A:$A,"&lt;=4th",$B:$B,AK40),COUNTIFS($A:$A,"&lt;=4th",$C:$C,AK40),COUNTIFS($A:$A,"&lt;=4th",$D:$D,AK40),COUNTIFS($A:$A,"&lt;=4th",$E:$E,AK40),COUNTIFS($A:$A,"&lt;=4th",$F:$F,AK40),COUNTIFS($A:$A,"&lt;=4th",$G:$G,AK40),COUNTIFS($A:$A,"&lt;=4th",$H:$H,AK40),COUNTIFS($A:$A,"&lt;=4th",$I:$I,AK40),COUNTIFS($A:$A,"&lt;=4th",$J:$J,AK40),COUNTIFS($A:$A,"&lt;=4th",$K:$K,AK40),COUNTIFS($A:$A,"&lt;=4th",$L:$L,AK40))</f>
        <v>4</v>
      </c>
      <c r="AN40" s="3">
        <f>SUM(COUNTIFS($A:$A,"&gt;4th",$B:$B,AK40),COUNTIFS($A:$A,"&gt;4th",$C:$C,AK40),COUNTIFS($A:$A,"&gt;4th",$D:$D,AK40),COUNTIFS($A:$A,"&gt;4th",$E:$E,AK40),COUNTIFS($A:$A,"&gt;4th",$F:$F,AK40),COUNTIFS($A:$A,"&gt;4th",$G:$G,AK40),COUNTIFS($A:$A,"&gt;4th",$H:$H,AK40),COUNTIFS($A:$A,"&gt;4th",$I:$I,AK40),COUNTIFS($A:$A,"&gt;4th",$J:$J,AK40),COUNTIFS($A:$A,"&gt;4th",$K:$K,AK40),COUNTIFS($A:$A,"&gt;4th",$L:$L,AK40))</f>
        <v>9</v>
      </c>
    </row>
    <row r="41" spans="1:40">
      <c r="A41" s="3" t="s">
        <v>572</v>
      </c>
      <c r="B41" s="3" t="s">
        <v>219</v>
      </c>
      <c r="C41" s="3" t="s">
        <v>182</v>
      </c>
      <c r="D41" s="3" t="s">
        <v>271</v>
      </c>
      <c r="E41" s="3" t="s">
        <v>280</v>
      </c>
      <c r="F41" s="3" t="s">
        <v>274</v>
      </c>
      <c r="G41" s="3" t="s">
        <v>296</v>
      </c>
      <c r="H41" s="3" t="s">
        <v>192</v>
      </c>
      <c r="I41" s="3" t="s">
        <v>293</v>
      </c>
      <c r="M41" s="3">
        <v>0</v>
      </c>
      <c r="N41" s="3">
        <v>6</v>
      </c>
      <c r="O41" s="3">
        <v>2</v>
      </c>
      <c r="P41" s="3">
        <f t="shared" si="0"/>
        <v>8</v>
      </c>
      <c r="Q41" s="3">
        <f>SUM(IFERROR(IF(VLOOKUP($B41,Champions!$A:$B,2,0)=1,1,0),0),IFERROR(IF(VLOOKUP($C41,Champions!$A:$B,2,0)=1,1,0),0),IFERROR(IF(VLOOKUP($D41,Champions!$A:$B,2,0)=1,1,0),0),IFERROR(IF(VLOOKUP($E41,Champions!$A:$B,2,0)=1,1,0),0),IFERROR(IF(VLOOKUP($F41,Champions!$A:$B,2,0)=1,1,0),0),IFERROR(IF(VLOOKUP($G41,Champions!$A:$B,2,0)=1,1,0),0),IFERROR(IF(VLOOKUP($H41,Champions!$A:$B,2,0)=1,1,0),0),IFERROR(IF(VLOOKUP($I41,Champions!$A:$B,2,0)=1,1,0),0),IFERROR(IF(VLOOKUP($J41,Champions!$A:$B,2,0)=1,1,0),0),IFERROR(IF(VLOOKUP($K41,Champions!$A:$B,2,0)=1,1,0),0),IFERROR(IF(VLOOKUP($L41,Champions!$A:$B,2,0)=1,1,0),0))</f>
        <v>2</v>
      </c>
      <c r="R41" s="3">
        <f>SUM(IFERROR(IF(VLOOKUP($B41,Champions!$A:$B,2,0)=2,1,0),0),IFERROR(IF(VLOOKUP($C41,Champions!$A:$B,2,0)=2,1,0),0),IFERROR(IF(VLOOKUP($D41,Champions!$A:$B,2,0)=2,1,0),0),IFERROR(IF(VLOOKUP($E41,Champions!$A:$B,2,0)=2,1,0),0),IFERROR(IF(VLOOKUP($F41,Champions!$A:$B,2,0)=2,1,0),0),IFERROR(IF(VLOOKUP($G41,Champions!$A:$B,2,0)=2,1,0),0),IFERROR(IF(VLOOKUP($H41,Champions!$A:$B,2,0)=2,1,0),0),IFERROR(IF(VLOOKUP($I41,Champions!$A:$B,2,0)=2,1,0),0),IFERROR(IF(VLOOKUP($J41,Champions!$A:$B,2,0)=2,1,0),0),IFERROR(IF(VLOOKUP($K41,Champions!$A:$B,2,0)=2,1,0),0),IFERROR(IF(VLOOKUP($L41,Champions!$A:$B,2,0)=2,1,0),0))</f>
        <v>3</v>
      </c>
      <c r="S41" s="3">
        <f>SUM(IFERROR(IF(VLOOKUP($B41,Champions!$A:$B,2,0)=3,1,0),0),IFERROR(IF(VLOOKUP($C41,Champions!$A:$B,2,0)=3,1,0),0),IFERROR(IF(VLOOKUP($D41,Champions!$A:$B,2,0)=3,1,0),0),IFERROR(IF(VLOOKUP($E41,Champions!$A:$B,2,0)=3,1,0),0),IFERROR(IF(VLOOKUP($F41,Champions!$A:$B,2,0)=3,1,0),0),IFERROR(IF(VLOOKUP($G41,Champions!$A:$B,2,0)=3,1,0),0),IFERROR(IF(VLOOKUP($H41,Champions!$A:$B,2,0)=3,1,0),0),IFERROR(IF(VLOOKUP($I41,Champions!$A:$B,2,0)=3,1,0),0),IFERROR(IF(VLOOKUP($J41,Champions!$A:$B,2,0)=3,1,0),0),IFERROR(IF(VLOOKUP($K41,Champions!$A:$B,2,0)=3,1,0),0),IFERROR(IF(VLOOKUP($L41,Champions!$A:$B,2,0)=3,1,0),0))</f>
        <v>2</v>
      </c>
      <c r="T41" s="3">
        <f>SUM(IFERROR(IF(VLOOKUP($B41,Champions!$A:$B,2,0)=4,1,0),0),IFERROR(IF(VLOOKUP($C41,Champions!$A:$B,2,0)=4,1,0),0),IFERROR(IF(VLOOKUP($D41,Champions!$A:$B,2,0)=4,1,0),0),IFERROR(IF(VLOOKUP($E41,Champions!$A:$B,2,0)=4,1,0),0),IFERROR(IF(VLOOKUP($F41,Champions!$A:$B,2,0)=4,1,0),0),IFERROR(IF(VLOOKUP($G41,Champions!$A:$B,2,0)=4,1,0),0),IFERROR(IF(VLOOKUP($H41,Champions!$A:$B,2,0)=4,1,0),0),IFERROR(IF(VLOOKUP($I41,Champions!$A:$B,2,0)=4,1,0),0),IFERROR(IF(VLOOKUP($J41,Champions!$A:$B,2,0)=4,1,0),0),IFERROR(IF(VLOOKUP($K41,Champions!$A:$B,2,0)=4,1,0),0),IFERROR(IF(VLOOKUP($L41,Champions!$A:$B,2,0)=4,1,0),0))</f>
        <v>0</v>
      </c>
      <c r="U41" s="3">
        <f>SUM(IFERROR(IF(VLOOKUP($B41,Champions!$A:$B,2,0)=5,1,0),0),IFERROR(IF(VLOOKUP($C41,Champions!$A:$B,2,0)=5,1,0),0),IFERROR(IF(VLOOKUP($D41,Champions!$A:$B,2,0)=5,1,0),0),IFERROR(IF(VLOOKUP($E41,Champions!$A:$B,2,0)=5,1,0),0),IFERROR(IF(VLOOKUP($F41,Champions!$A:$B,2,0)=5,1,0),0),IFERROR(IF(VLOOKUP($G41,Champions!$A:$B,2,0)=5,1,0),0),IFERROR(IF(VLOOKUP($H41,Champions!$A:$B,2,0)=5,1,0),0),IFERROR(IF(VLOOKUP($I41,Champions!$A:$B,2,0)=5,1,0),0),IFERROR(IF(VLOOKUP($J41,Champions!$A:$B,2,0)=5,1,0),0),IFERROR(IF(VLOOKUP($K41,Champions!$A:$B,2,0)=5,1,0),0),IFERROR(IF(VLOOKUP($L41,Champions!$A:$B,2,0)=5,1,0),0))</f>
        <v>0</v>
      </c>
      <c r="AK41" s="3" t="str">
        <f>Champions!A41</f>
        <v>Skarner</v>
      </c>
      <c r="AL41" s="3">
        <f>COUNTIF($B:$L,AK41)</f>
        <v>17</v>
      </c>
      <c r="AM41" s="3">
        <f>SUM(COUNTIFS($A:$A,"&lt;=4th",$B:$B,AK41),COUNTIFS($A:$A,"&lt;=4th",$C:$C,AK41),COUNTIFS($A:$A,"&lt;=4th",$D:$D,AK41),COUNTIFS($A:$A,"&lt;=4th",$E:$E,AK41),COUNTIFS($A:$A,"&lt;=4th",$F:$F,AK41),COUNTIFS($A:$A,"&lt;=4th",$G:$G,AK41),COUNTIFS($A:$A,"&lt;=4th",$H:$H,AK41),COUNTIFS($A:$A,"&lt;=4th",$I:$I,AK41),COUNTIFS($A:$A,"&lt;=4th",$J:$J,AK41),COUNTIFS($A:$A,"&lt;=4th",$K:$K,AK41),COUNTIFS($A:$A,"&lt;=4th",$L:$L,AK41))</f>
        <v>13</v>
      </c>
      <c r="AN41" s="3">
        <f>SUM(COUNTIFS($A:$A,"&gt;4th",$B:$B,AK41),COUNTIFS($A:$A,"&gt;4th",$C:$C,AK41),COUNTIFS($A:$A,"&gt;4th",$D:$D,AK41),COUNTIFS($A:$A,"&gt;4th",$E:$E,AK41),COUNTIFS($A:$A,"&gt;4th",$F:$F,AK41),COUNTIFS($A:$A,"&gt;4th",$G:$G,AK41),COUNTIFS($A:$A,"&gt;4th",$H:$H,AK41),COUNTIFS($A:$A,"&gt;4th",$I:$I,AK41),COUNTIFS($A:$A,"&gt;4th",$J:$J,AK41),COUNTIFS($A:$A,"&gt;4th",$K:$K,AK41),COUNTIFS($A:$A,"&gt;4th",$L:$L,AK41))</f>
        <v>4</v>
      </c>
    </row>
    <row r="42" spans="1:40">
      <c r="A42" s="3" t="s">
        <v>574</v>
      </c>
      <c r="B42" s="3" t="s">
        <v>223</v>
      </c>
      <c r="C42" s="3" t="s">
        <v>249</v>
      </c>
      <c r="D42" s="3" t="s">
        <v>271</v>
      </c>
      <c r="E42" s="3" t="s">
        <v>149</v>
      </c>
      <c r="F42" s="3" t="s">
        <v>204</v>
      </c>
      <c r="G42" s="3" t="s">
        <v>293</v>
      </c>
      <c r="H42" s="3" t="s">
        <v>293</v>
      </c>
      <c r="I42" s="3" t="s">
        <v>235</v>
      </c>
      <c r="J42" s="3" t="s">
        <v>296</v>
      </c>
      <c r="M42" s="3">
        <v>5</v>
      </c>
      <c r="N42" s="3">
        <v>4</v>
      </c>
      <c r="O42" s="3">
        <v>0</v>
      </c>
      <c r="P42" s="3">
        <f t="shared" si="0"/>
        <v>9</v>
      </c>
      <c r="Q42" s="3">
        <f>SUM(IFERROR(IF(VLOOKUP($B42,Champions!$A:$B,2,0)=1,1,0),0),IFERROR(IF(VLOOKUP($C42,Champions!$A:$B,2,0)=1,1,0),0),IFERROR(IF(VLOOKUP($D42,Champions!$A:$B,2,0)=1,1,0),0),IFERROR(IF(VLOOKUP($E42,Champions!$A:$B,2,0)=1,1,0),0),IFERROR(IF(VLOOKUP($F42,Champions!$A:$B,2,0)=1,1,0),0),IFERROR(IF(VLOOKUP($G42,Champions!$A:$B,2,0)=1,1,0),0),IFERROR(IF(VLOOKUP($H42,Champions!$A:$B,2,0)=1,1,0),0),IFERROR(IF(VLOOKUP($I42,Champions!$A:$B,2,0)=1,1,0),0),IFERROR(IF(VLOOKUP($J42,Champions!$A:$B,2,0)=1,1,0),0),IFERROR(IF(VLOOKUP($K42,Champions!$A:$B,2,0)=1,1,0),0),IFERROR(IF(VLOOKUP($L42,Champions!$A:$B,2,0)=1,1,0),0))</f>
        <v>4</v>
      </c>
      <c r="R42" s="3">
        <f>SUM(IFERROR(IF(VLOOKUP($B42,Champions!$A:$B,2,0)=2,1,0),0),IFERROR(IF(VLOOKUP($C42,Champions!$A:$B,2,0)=2,1,0),0),IFERROR(IF(VLOOKUP($D42,Champions!$A:$B,2,0)=2,1,0),0),IFERROR(IF(VLOOKUP($E42,Champions!$A:$B,2,0)=2,1,0),0),IFERROR(IF(VLOOKUP($F42,Champions!$A:$B,2,0)=2,1,0),0),IFERROR(IF(VLOOKUP($G42,Champions!$A:$B,2,0)=2,1,0),0),IFERROR(IF(VLOOKUP($H42,Champions!$A:$B,2,0)=2,1,0),0),IFERROR(IF(VLOOKUP($I42,Champions!$A:$B,2,0)=2,1,0),0),IFERROR(IF(VLOOKUP($J42,Champions!$A:$B,2,0)=2,1,0),0),IFERROR(IF(VLOOKUP($K42,Champions!$A:$B,2,0)=2,1,0),0),IFERROR(IF(VLOOKUP($L42,Champions!$A:$B,2,0)=2,1,0),0))</f>
        <v>3</v>
      </c>
      <c r="S42" s="3">
        <f>SUM(IFERROR(IF(VLOOKUP($B42,Champions!$A:$B,2,0)=3,1,0),0),IFERROR(IF(VLOOKUP($C42,Champions!$A:$B,2,0)=3,1,0),0),IFERROR(IF(VLOOKUP($D42,Champions!$A:$B,2,0)=3,1,0),0),IFERROR(IF(VLOOKUP($E42,Champions!$A:$B,2,0)=3,1,0),0),IFERROR(IF(VLOOKUP($F42,Champions!$A:$B,2,0)=3,1,0),0),IFERROR(IF(VLOOKUP($G42,Champions!$A:$B,2,0)=3,1,0),0),IFERROR(IF(VLOOKUP($H42,Champions!$A:$B,2,0)=3,1,0),0),IFERROR(IF(VLOOKUP($I42,Champions!$A:$B,2,0)=3,1,0),0),IFERROR(IF(VLOOKUP($J42,Champions!$A:$B,2,0)=3,1,0),0),IFERROR(IF(VLOOKUP($K42,Champions!$A:$B,2,0)=3,1,0),0),IFERROR(IF(VLOOKUP($L42,Champions!$A:$B,2,0)=3,1,0),0))</f>
        <v>2</v>
      </c>
      <c r="T42" s="3">
        <f>SUM(IFERROR(IF(VLOOKUP($B42,Champions!$A:$B,2,0)=4,1,0),0),IFERROR(IF(VLOOKUP($C42,Champions!$A:$B,2,0)=4,1,0),0),IFERROR(IF(VLOOKUP($D42,Champions!$A:$B,2,0)=4,1,0),0),IFERROR(IF(VLOOKUP($E42,Champions!$A:$B,2,0)=4,1,0),0),IFERROR(IF(VLOOKUP($F42,Champions!$A:$B,2,0)=4,1,0),0),IFERROR(IF(VLOOKUP($G42,Champions!$A:$B,2,0)=4,1,0),0),IFERROR(IF(VLOOKUP($H42,Champions!$A:$B,2,0)=4,1,0),0),IFERROR(IF(VLOOKUP($I42,Champions!$A:$B,2,0)=4,1,0),0),IFERROR(IF(VLOOKUP($J42,Champions!$A:$B,2,0)=4,1,0),0),IFERROR(IF(VLOOKUP($K42,Champions!$A:$B,2,0)=4,1,0),0),IFERROR(IF(VLOOKUP($L42,Champions!$A:$B,2,0)=4,1,0),0))</f>
        <v>0</v>
      </c>
      <c r="U42" s="3">
        <f>SUM(IFERROR(IF(VLOOKUP($B42,Champions!$A:$B,2,0)=5,1,0),0),IFERROR(IF(VLOOKUP($C42,Champions!$A:$B,2,0)=5,1,0),0),IFERROR(IF(VLOOKUP($D42,Champions!$A:$B,2,0)=5,1,0),0),IFERROR(IF(VLOOKUP($E42,Champions!$A:$B,2,0)=5,1,0),0),IFERROR(IF(VLOOKUP($F42,Champions!$A:$B,2,0)=5,1,0),0),IFERROR(IF(VLOOKUP($G42,Champions!$A:$B,2,0)=5,1,0),0),IFERROR(IF(VLOOKUP($H42,Champions!$A:$B,2,0)=5,1,0),0),IFERROR(IF(VLOOKUP($I42,Champions!$A:$B,2,0)=5,1,0),0),IFERROR(IF(VLOOKUP($J42,Champions!$A:$B,2,0)=5,1,0),0),IFERROR(IF(VLOOKUP($K42,Champions!$A:$B,2,0)=5,1,0),0),IFERROR(IF(VLOOKUP($L42,Champions!$A:$B,2,0)=5,1,0),0))</f>
        <v>0</v>
      </c>
      <c r="AK42" s="3" t="str">
        <f>Champions!A42</f>
        <v>Soraka</v>
      </c>
      <c r="AL42" s="3">
        <f>COUNTIF($B:$L,AK42)</f>
        <v>23</v>
      </c>
      <c r="AM42" s="3">
        <f>SUM(COUNTIFS($A:$A,"&lt;=4th",$B:$B,AK42),COUNTIFS($A:$A,"&lt;=4th",$C:$C,AK42),COUNTIFS($A:$A,"&lt;=4th",$D:$D,AK42),COUNTIFS($A:$A,"&lt;=4th",$E:$E,AK42),COUNTIFS($A:$A,"&lt;=4th",$F:$F,AK42),COUNTIFS($A:$A,"&lt;=4th",$G:$G,AK42),COUNTIFS($A:$A,"&lt;=4th",$H:$H,AK42),COUNTIFS($A:$A,"&lt;=4th",$I:$I,AK42),COUNTIFS($A:$A,"&lt;=4th",$J:$J,AK42),COUNTIFS($A:$A,"&lt;=4th",$K:$K,AK42),COUNTIFS($A:$A,"&lt;=4th",$L:$L,AK42))</f>
        <v>5</v>
      </c>
      <c r="AN42" s="3">
        <f>SUM(COUNTIFS($A:$A,"&gt;4th",$B:$B,AK42),COUNTIFS($A:$A,"&gt;4th",$C:$C,AK42),COUNTIFS($A:$A,"&gt;4th",$D:$D,AK42),COUNTIFS($A:$A,"&gt;4th",$E:$E,AK42),COUNTIFS($A:$A,"&gt;4th",$F:$F,AK42),COUNTIFS($A:$A,"&gt;4th",$G:$G,AK42),COUNTIFS($A:$A,"&gt;4th",$H:$H,AK42),COUNTIFS($A:$A,"&gt;4th",$I:$I,AK42),COUNTIFS($A:$A,"&gt;4th",$J:$J,AK42),COUNTIFS($A:$A,"&gt;4th",$K:$K,AK42),COUNTIFS($A:$A,"&gt;4th",$L:$L,AK42))</f>
        <v>18</v>
      </c>
    </row>
    <row r="43" spans="1:40">
      <c r="A43" s="3" t="s">
        <v>572</v>
      </c>
      <c r="B43" s="3" t="s">
        <v>185</v>
      </c>
      <c r="C43" s="3" t="s">
        <v>204</v>
      </c>
      <c r="D43" s="3" t="s">
        <v>293</v>
      </c>
      <c r="E43" s="3" t="s">
        <v>271</v>
      </c>
      <c r="F43" s="3" t="s">
        <v>296</v>
      </c>
      <c r="G43" s="3" t="s">
        <v>219</v>
      </c>
      <c r="M43" s="3">
        <v>2</v>
      </c>
      <c r="N43" s="3">
        <v>3</v>
      </c>
      <c r="O43" s="3">
        <v>1</v>
      </c>
      <c r="P43" s="3">
        <f t="shared" si="0"/>
        <v>6</v>
      </c>
      <c r="Q43" s="3">
        <f>SUM(IFERROR(IF(VLOOKUP($B43,Champions!$A:$B,2,0)=1,1,0),0),IFERROR(IF(VLOOKUP($C43,Champions!$A:$B,2,0)=1,1,0),0),IFERROR(IF(VLOOKUP($D43,Champions!$A:$B,2,0)=1,1,0),0),IFERROR(IF(VLOOKUP($E43,Champions!$A:$B,2,0)=1,1,0),0),IFERROR(IF(VLOOKUP($F43,Champions!$A:$B,2,0)=1,1,0),0),IFERROR(IF(VLOOKUP($G43,Champions!$A:$B,2,0)=1,1,0),0),IFERROR(IF(VLOOKUP($H43,Champions!$A:$B,2,0)=1,1,0),0),IFERROR(IF(VLOOKUP($I43,Champions!$A:$B,2,0)=1,1,0),0),IFERROR(IF(VLOOKUP($J43,Champions!$A:$B,2,0)=1,1,0),0),IFERROR(IF(VLOOKUP($K43,Champions!$A:$B,2,0)=1,1,0),0),IFERROR(IF(VLOOKUP($L43,Champions!$A:$B,2,0)=1,1,0),0))</f>
        <v>3</v>
      </c>
      <c r="R43" s="3">
        <f>SUM(IFERROR(IF(VLOOKUP($B43,Champions!$A:$B,2,0)=2,1,0),0),IFERROR(IF(VLOOKUP($C43,Champions!$A:$B,2,0)=2,1,0),0),IFERROR(IF(VLOOKUP($D43,Champions!$A:$B,2,0)=2,1,0),0),IFERROR(IF(VLOOKUP($E43,Champions!$A:$B,2,0)=2,1,0),0),IFERROR(IF(VLOOKUP($F43,Champions!$A:$B,2,0)=2,1,0),0),IFERROR(IF(VLOOKUP($G43,Champions!$A:$B,2,0)=2,1,0),0),IFERROR(IF(VLOOKUP($H43,Champions!$A:$B,2,0)=2,1,0),0),IFERROR(IF(VLOOKUP($I43,Champions!$A:$B,2,0)=2,1,0),0),IFERROR(IF(VLOOKUP($J43,Champions!$A:$B,2,0)=2,1,0),0),IFERROR(IF(VLOOKUP($K43,Champions!$A:$B,2,0)=2,1,0),0),IFERROR(IF(VLOOKUP($L43,Champions!$A:$B,2,0)=2,1,0),0))</f>
        <v>1</v>
      </c>
      <c r="S43" s="3">
        <f>SUM(IFERROR(IF(VLOOKUP($B43,Champions!$A:$B,2,0)=3,1,0),0),IFERROR(IF(VLOOKUP($C43,Champions!$A:$B,2,0)=3,1,0),0),IFERROR(IF(VLOOKUP($D43,Champions!$A:$B,2,0)=3,1,0),0),IFERROR(IF(VLOOKUP($E43,Champions!$A:$B,2,0)=3,1,0),0),IFERROR(IF(VLOOKUP($F43,Champions!$A:$B,2,0)=3,1,0),0),IFERROR(IF(VLOOKUP($G43,Champions!$A:$B,2,0)=3,1,0),0),IFERROR(IF(VLOOKUP($H43,Champions!$A:$B,2,0)=3,1,0),0),IFERROR(IF(VLOOKUP($I43,Champions!$A:$B,2,0)=3,1,0),0),IFERROR(IF(VLOOKUP($J43,Champions!$A:$B,2,0)=3,1,0),0),IFERROR(IF(VLOOKUP($K43,Champions!$A:$B,2,0)=3,1,0),0),IFERROR(IF(VLOOKUP($L43,Champions!$A:$B,2,0)=3,1,0),0))</f>
        <v>2</v>
      </c>
      <c r="T43" s="3">
        <f>SUM(IFERROR(IF(VLOOKUP($B43,Champions!$A:$B,2,0)=4,1,0),0),IFERROR(IF(VLOOKUP($C43,Champions!$A:$B,2,0)=4,1,0),0),IFERROR(IF(VLOOKUP($D43,Champions!$A:$B,2,0)=4,1,0),0),IFERROR(IF(VLOOKUP($E43,Champions!$A:$B,2,0)=4,1,0),0),IFERROR(IF(VLOOKUP($F43,Champions!$A:$B,2,0)=4,1,0),0),IFERROR(IF(VLOOKUP($G43,Champions!$A:$B,2,0)=4,1,0),0),IFERROR(IF(VLOOKUP($H43,Champions!$A:$B,2,0)=4,1,0),0),IFERROR(IF(VLOOKUP($I43,Champions!$A:$B,2,0)=4,1,0),0),IFERROR(IF(VLOOKUP($J43,Champions!$A:$B,2,0)=4,1,0),0),IFERROR(IF(VLOOKUP($K43,Champions!$A:$B,2,0)=4,1,0),0),IFERROR(IF(VLOOKUP($L43,Champions!$A:$B,2,0)=4,1,0),0))</f>
        <v>0</v>
      </c>
      <c r="U43" s="3">
        <f>SUM(IFERROR(IF(VLOOKUP($B43,Champions!$A:$B,2,0)=5,1,0),0),IFERROR(IF(VLOOKUP($C43,Champions!$A:$B,2,0)=5,1,0),0),IFERROR(IF(VLOOKUP($D43,Champions!$A:$B,2,0)=5,1,0),0),IFERROR(IF(VLOOKUP($E43,Champions!$A:$B,2,0)=5,1,0),0),IFERROR(IF(VLOOKUP($F43,Champions!$A:$B,2,0)=5,1,0),0),IFERROR(IF(VLOOKUP($G43,Champions!$A:$B,2,0)=5,1,0),0),IFERROR(IF(VLOOKUP($H43,Champions!$A:$B,2,0)=5,1,0),0),IFERROR(IF(VLOOKUP($I43,Champions!$A:$B,2,0)=5,1,0),0),IFERROR(IF(VLOOKUP($J43,Champions!$A:$B,2,0)=5,1,0),0),IFERROR(IF(VLOOKUP($K43,Champions!$A:$B,2,0)=5,1,0),0),IFERROR(IF(VLOOKUP($L43,Champions!$A:$B,2,0)=5,1,0),0))</f>
        <v>0</v>
      </c>
      <c r="AK43" s="3" t="str">
        <f>Champions!A43</f>
        <v>Syndra</v>
      </c>
      <c r="AL43" s="3">
        <f>COUNTIF($B:$L,AK43)</f>
        <v>33</v>
      </c>
      <c r="AM43" s="3">
        <f>SUM(COUNTIFS($A:$A,"&lt;=4th",$B:$B,AK43),COUNTIFS($A:$A,"&lt;=4th",$C:$C,AK43),COUNTIFS($A:$A,"&lt;=4th",$D:$D,AK43),COUNTIFS($A:$A,"&lt;=4th",$E:$E,AK43),COUNTIFS($A:$A,"&lt;=4th",$F:$F,AK43),COUNTIFS($A:$A,"&lt;=4th",$G:$G,AK43),COUNTIFS($A:$A,"&lt;=4th",$H:$H,AK43),COUNTIFS($A:$A,"&lt;=4th",$I:$I,AK43),COUNTIFS($A:$A,"&lt;=4th",$J:$J,AK43),COUNTIFS($A:$A,"&lt;=4th",$K:$K,AK43),COUNTIFS($A:$A,"&lt;=4th",$L:$L,AK43))</f>
        <v>10</v>
      </c>
      <c r="AN43" s="3">
        <f>SUM(COUNTIFS($A:$A,"&gt;4th",$B:$B,AK43),COUNTIFS($A:$A,"&gt;4th",$C:$C,AK43),COUNTIFS($A:$A,"&gt;4th",$D:$D,AK43),COUNTIFS($A:$A,"&gt;4th",$E:$E,AK43),COUNTIFS($A:$A,"&gt;4th",$F:$F,AK43),COUNTIFS($A:$A,"&gt;4th",$G:$G,AK43),COUNTIFS($A:$A,"&gt;4th",$H:$H,AK43),COUNTIFS($A:$A,"&gt;4th",$I:$I,AK43),COUNTIFS($A:$A,"&gt;4th",$J:$J,AK43),COUNTIFS($A:$A,"&gt;4th",$K:$K,AK43),COUNTIFS($A:$A,"&gt;4th",$L:$L,AK43))</f>
        <v>23</v>
      </c>
    </row>
    <row r="44" spans="1:40">
      <c r="A44" s="3" t="s">
        <v>574</v>
      </c>
      <c r="B44" s="3" t="s">
        <v>106</v>
      </c>
      <c r="C44" s="3" t="s">
        <v>283</v>
      </c>
      <c r="D44" s="3" t="s">
        <v>114</v>
      </c>
      <c r="E44" s="3" t="s">
        <v>145</v>
      </c>
      <c r="F44" s="3" t="s">
        <v>287</v>
      </c>
      <c r="G44" s="3" t="s">
        <v>290</v>
      </c>
      <c r="H44" s="3" t="s">
        <v>314</v>
      </c>
      <c r="I44" s="3" t="s">
        <v>174</v>
      </c>
      <c r="M44" s="3">
        <v>0</v>
      </c>
      <c r="N44" s="3">
        <v>7</v>
      </c>
      <c r="O44" s="3">
        <v>1</v>
      </c>
      <c r="P44" s="3">
        <f t="shared" si="0"/>
        <v>8</v>
      </c>
      <c r="Q44" s="3">
        <f>SUM(IFERROR(IF(VLOOKUP($B44,Champions!$A:$B,2,0)=1,1,0),0),IFERROR(IF(VLOOKUP($C44,Champions!$A:$B,2,0)=1,1,0),0),IFERROR(IF(VLOOKUP($D44,Champions!$A:$B,2,0)=1,1,0),0),IFERROR(IF(VLOOKUP($E44,Champions!$A:$B,2,0)=1,1,0),0),IFERROR(IF(VLOOKUP($F44,Champions!$A:$B,2,0)=1,1,0),0),IFERROR(IF(VLOOKUP($G44,Champions!$A:$B,2,0)=1,1,0),0),IFERROR(IF(VLOOKUP($H44,Champions!$A:$B,2,0)=1,1,0),0),IFERROR(IF(VLOOKUP($I44,Champions!$A:$B,2,0)=1,1,0),0),IFERROR(IF(VLOOKUP($J44,Champions!$A:$B,2,0)=1,1,0),0),IFERROR(IF(VLOOKUP($K44,Champions!$A:$B,2,0)=1,1,0),0),IFERROR(IF(VLOOKUP($L44,Champions!$A:$B,2,0)=1,1,0),0))</f>
        <v>2</v>
      </c>
      <c r="R44" s="3">
        <f>SUM(IFERROR(IF(VLOOKUP($B44,Champions!$A:$B,2,0)=2,1,0),0),IFERROR(IF(VLOOKUP($C44,Champions!$A:$B,2,0)=2,1,0),0),IFERROR(IF(VLOOKUP($D44,Champions!$A:$B,2,0)=2,1,0),0),IFERROR(IF(VLOOKUP($E44,Champions!$A:$B,2,0)=2,1,0),0),IFERROR(IF(VLOOKUP($F44,Champions!$A:$B,2,0)=2,1,0),0),IFERROR(IF(VLOOKUP($G44,Champions!$A:$B,2,0)=2,1,0),0),IFERROR(IF(VLOOKUP($H44,Champions!$A:$B,2,0)=2,1,0),0),IFERROR(IF(VLOOKUP($I44,Champions!$A:$B,2,0)=2,1,0),0),IFERROR(IF(VLOOKUP($J44,Champions!$A:$B,2,0)=2,1,0),0),IFERROR(IF(VLOOKUP($K44,Champions!$A:$B,2,0)=2,1,0),0),IFERROR(IF(VLOOKUP($L44,Champions!$A:$B,2,0)=2,1,0),0))</f>
        <v>1</v>
      </c>
      <c r="S44" s="3">
        <f>SUM(IFERROR(IF(VLOOKUP($B44,Champions!$A:$B,2,0)=3,1,0),0),IFERROR(IF(VLOOKUP($C44,Champions!$A:$B,2,0)=3,1,0),0),IFERROR(IF(VLOOKUP($D44,Champions!$A:$B,2,0)=3,1,0),0),IFERROR(IF(VLOOKUP($E44,Champions!$A:$B,2,0)=3,1,0),0),IFERROR(IF(VLOOKUP($F44,Champions!$A:$B,2,0)=3,1,0),0),IFERROR(IF(VLOOKUP($G44,Champions!$A:$B,2,0)=3,1,0),0),IFERROR(IF(VLOOKUP($H44,Champions!$A:$B,2,0)=3,1,0),0),IFERROR(IF(VLOOKUP($I44,Champions!$A:$B,2,0)=3,1,0),0),IFERROR(IF(VLOOKUP($J44,Champions!$A:$B,2,0)=3,1,0),0),IFERROR(IF(VLOOKUP($K44,Champions!$A:$B,2,0)=3,1,0),0),IFERROR(IF(VLOOKUP($L44,Champions!$A:$B,2,0)=3,1,0),0))</f>
        <v>3</v>
      </c>
      <c r="T44" s="3">
        <f>SUM(IFERROR(IF(VLOOKUP($B44,Champions!$A:$B,2,0)=4,1,0),0),IFERROR(IF(VLOOKUP($C44,Champions!$A:$B,2,0)=4,1,0),0),IFERROR(IF(VLOOKUP($D44,Champions!$A:$B,2,0)=4,1,0),0),IFERROR(IF(VLOOKUP($E44,Champions!$A:$B,2,0)=4,1,0),0),IFERROR(IF(VLOOKUP($F44,Champions!$A:$B,2,0)=4,1,0),0),IFERROR(IF(VLOOKUP($G44,Champions!$A:$B,2,0)=4,1,0),0),IFERROR(IF(VLOOKUP($H44,Champions!$A:$B,2,0)=4,1,0),0),IFERROR(IF(VLOOKUP($I44,Champions!$A:$B,2,0)=4,1,0),0),IFERROR(IF(VLOOKUP($J44,Champions!$A:$B,2,0)=4,1,0),0),IFERROR(IF(VLOOKUP($K44,Champions!$A:$B,2,0)=4,1,0),0),IFERROR(IF(VLOOKUP($L44,Champions!$A:$B,2,0)=4,1,0),0))</f>
        <v>2</v>
      </c>
      <c r="U44" s="3">
        <f>SUM(IFERROR(IF(VLOOKUP($B44,Champions!$A:$B,2,0)=5,1,0),0),IFERROR(IF(VLOOKUP($C44,Champions!$A:$B,2,0)=5,1,0),0),IFERROR(IF(VLOOKUP($D44,Champions!$A:$B,2,0)=5,1,0),0),IFERROR(IF(VLOOKUP($E44,Champions!$A:$B,2,0)=5,1,0),0),IFERROR(IF(VLOOKUP($F44,Champions!$A:$B,2,0)=5,1,0),0),IFERROR(IF(VLOOKUP($G44,Champions!$A:$B,2,0)=5,1,0),0),IFERROR(IF(VLOOKUP($H44,Champions!$A:$B,2,0)=5,1,0),0),IFERROR(IF(VLOOKUP($I44,Champions!$A:$B,2,0)=5,1,0),0),IFERROR(IF(VLOOKUP($J44,Champions!$A:$B,2,0)=5,1,0),0),IFERROR(IF(VLOOKUP($K44,Champions!$A:$B,2,0)=5,1,0),0),IFERROR(IF(VLOOKUP($L44,Champions!$A:$B,2,0)=5,1,0),0))</f>
        <v>0</v>
      </c>
      <c r="AK44" s="3" t="str">
        <f>Champions!A44</f>
        <v>Taliyah</v>
      </c>
      <c r="AL44" s="3">
        <f>COUNTIF($B:$L,AK44)</f>
        <v>24</v>
      </c>
      <c r="AM44" s="3">
        <f>SUM(COUNTIFS($A:$A,"&lt;=4th",$B:$B,AK44),COUNTIFS($A:$A,"&lt;=4th",$C:$C,AK44),COUNTIFS($A:$A,"&lt;=4th",$D:$D,AK44),COUNTIFS($A:$A,"&lt;=4th",$E:$E,AK44),COUNTIFS($A:$A,"&lt;=4th",$F:$F,AK44),COUNTIFS($A:$A,"&lt;=4th",$G:$G,AK44),COUNTIFS($A:$A,"&lt;=4th",$H:$H,AK44),COUNTIFS($A:$A,"&lt;=4th",$I:$I,AK44),COUNTIFS($A:$A,"&lt;=4th",$J:$J,AK44),COUNTIFS($A:$A,"&lt;=4th",$K:$K,AK44),COUNTIFS($A:$A,"&lt;=4th",$L:$L,AK44))</f>
        <v>8</v>
      </c>
      <c r="AN44" s="3">
        <f>SUM(COUNTIFS($A:$A,"&gt;4th",$B:$B,AK44),COUNTIFS($A:$A,"&gt;4th",$C:$C,AK44),COUNTIFS($A:$A,"&gt;4th",$D:$D,AK44),COUNTIFS($A:$A,"&gt;4th",$E:$E,AK44),COUNTIFS($A:$A,"&gt;4th",$F:$F,AK44),COUNTIFS($A:$A,"&gt;4th",$G:$G,AK44),COUNTIFS($A:$A,"&gt;4th",$H:$H,AK44),COUNTIFS($A:$A,"&gt;4th",$I:$I,AK44),COUNTIFS($A:$A,"&gt;4th",$J:$J,AK44),COUNTIFS($A:$A,"&gt;4th",$K:$K,AK44),COUNTIFS($A:$A,"&gt;4th",$L:$L,AK44))</f>
        <v>16</v>
      </c>
    </row>
    <row r="45" spans="1:40">
      <c r="A45" s="3" t="s">
        <v>576</v>
      </c>
      <c r="B45" s="3" t="s">
        <v>239</v>
      </c>
      <c r="C45" s="3" t="s">
        <v>259</v>
      </c>
      <c r="D45" s="3" t="s">
        <v>226</v>
      </c>
      <c r="E45" s="3" t="s">
        <v>242</v>
      </c>
      <c r="F45" s="3" t="s">
        <v>305</v>
      </c>
      <c r="G45" s="3" t="s">
        <v>154</v>
      </c>
      <c r="H45" s="3" t="s">
        <v>169</v>
      </c>
      <c r="M45" s="3">
        <v>2</v>
      </c>
      <c r="N45" s="3">
        <v>3</v>
      </c>
      <c r="O45" s="3">
        <v>2</v>
      </c>
      <c r="P45" s="3">
        <f t="shared" si="0"/>
        <v>7</v>
      </c>
      <c r="Q45" s="3">
        <f>SUM(IFERROR(IF(VLOOKUP($B45,Champions!$A:$B,2,0)=1,1,0),0),IFERROR(IF(VLOOKUP($C45,Champions!$A:$B,2,0)=1,1,0),0),IFERROR(IF(VLOOKUP($D45,Champions!$A:$B,2,0)=1,1,0),0),IFERROR(IF(VLOOKUP($E45,Champions!$A:$B,2,0)=1,1,0),0),IFERROR(IF(VLOOKUP($F45,Champions!$A:$B,2,0)=1,1,0),0),IFERROR(IF(VLOOKUP($G45,Champions!$A:$B,2,0)=1,1,0),0),IFERROR(IF(VLOOKUP($H45,Champions!$A:$B,2,0)=1,1,0),0),IFERROR(IF(VLOOKUP($I45,Champions!$A:$B,2,0)=1,1,0),0),IFERROR(IF(VLOOKUP($J45,Champions!$A:$B,2,0)=1,1,0),0),IFERROR(IF(VLOOKUP($K45,Champions!$A:$B,2,0)=1,1,0),0),IFERROR(IF(VLOOKUP($L45,Champions!$A:$B,2,0)=1,1,0),0))</f>
        <v>0</v>
      </c>
      <c r="R45" s="3">
        <f>SUM(IFERROR(IF(VLOOKUP($B45,Champions!$A:$B,2,0)=2,1,0),0),IFERROR(IF(VLOOKUP($C45,Champions!$A:$B,2,0)=2,1,0),0),IFERROR(IF(VLOOKUP($D45,Champions!$A:$B,2,0)=2,1,0),0),IFERROR(IF(VLOOKUP($E45,Champions!$A:$B,2,0)=2,1,0),0),IFERROR(IF(VLOOKUP($F45,Champions!$A:$B,2,0)=2,1,0),0),IFERROR(IF(VLOOKUP($G45,Champions!$A:$B,2,0)=2,1,0),0),IFERROR(IF(VLOOKUP($H45,Champions!$A:$B,2,0)=2,1,0),0),IFERROR(IF(VLOOKUP($I45,Champions!$A:$B,2,0)=2,1,0),0),IFERROR(IF(VLOOKUP($J45,Champions!$A:$B,2,0)=2,1,0),0),IFERROR(IF(VLOOKUP($K45,Champions!$A:$B,2,0)=2,1,0),0),IFERROR(IF(VLOOKUP($L45,Champions!$A:$B,2,0)=2,1,0),0))</f>
        <v>2</v>
      </c>
      <c r="S45" s="3">
        <f>SUM(IFERROR(IF(VLOOKUP($B45,Champions!$A:$B,2,0)=3,1,0),0),IFERROR(IF(VLOOKUP($C45,Champions!$A:$B,2,0)=3,1,0),0),IFERROR(IF(VLOOKUP($D45,Champions!$A:$B,2,0)=3,1,0),0),IFERROR(IF(VLOOKUP($E45,Champions!$A:$B,2,0)=3,1,0),0),IFERROR(IF(VLOOKUP($F45,Champions!$A:$B,2,0)=3,1,0),0),IFERROR(IF(VLOOKUP($G45,Champions!$A:$B,2,0)=3,1,0),0),IFERROR(IF(VLOOKUP($H45,Champions!$A:$B,2,0)=3,1,0),0),IFERROR(IF(VLOOKUP($I45,Champions!$A:$B,2,0)=3,1,0),0),IFERROR(IF(VLOOKUP($J45,Champions!$A:$B,2,0)=3,1,0),0),IFERROR(IF(VLOOKUP($K45,Champions!$A:$B,2,0)=3,1,0),0),IFERROR(IF(VLOOKUP($L45,Champions!$A:$B,2,0)=3,1,0),0))</f>
        <v>3</v>
      </c>
      <c r="T45" s="3">
        <f>SUM(IFERROR(IF(VLOOKUP($B45,Champions!$A:$B,2,0)=4,1,0),0),IFERROR(IF(VLOOKUP($C45,Champions!$A:$B,2,0)=4,1,0),0),IFERROR(IF(VLOOKUP($D45,Champions!$A:$B,2,0)=4,1,0),0),IFERROR(IF(VLOOKUP($E45,Champions!$A:$B,2,0)=4,1,0),0),IFERROR(IF(VLOOKUP($F45,Champions!$A:$B,2,0)=4,1,0),0),IFERROR(IF(VLOOKUP($G45,Champions!$A:$B,2,0)=4,1,0),0),IFERROR(IF(VLOOKUP($H45,Champions!$A:$B,2,0)=4,1,0),0),IFERROR(IF(VLOOKUP($I45,Champions!$A:$B,2,0)=4,1,0),0),IFERROR(IF(VLOOKUP($J45,Champions!$A:$B,2,0)=4,1,0),0),IFERROR(IF(VLOOKUP($K45,Champions!$A:$B,2,0)=4,1,0),0),IFERROR(IF(VLOOKUP($L45,Champions!$A:$B,2,0)=4,1,0),0))</f>
        <v>2</v>
      </c>
      <c r="U45" s="3">
        <f>SUM(IFERROR(IF(VLOOKUP($B45,Champions!$A:$B,2,0)=5,1,0),0),IFERROR(IF(VLOOKUP($C45,Champions!$A:$B,2,0)=5,1,0),0),IFERROR(IF(VLOOKUP($D45,Champions!$A:$B,2,0)=5,1,0),0),IFERROR(IF(VLOOKUP($E45,Champions!$A:$B,2,0)=5,1,0),0),IFERROR(IF(VLOOKUP($F45,Champions!$A:$B,2,0)=5,1,0),0),IFERROR(IF(VLOOKUP($G45,Champions!$A:$B,2,0)=5,1,0),0),IFERROR(IF(VLOOKUP($H45,Champions!$A:$B,2,0)=5,1,0),0),IFERROR(IF(VLOOKUP($I45,Champions!$A:$B,2,0)=5,1,0),0),IFERROR(IF(VLOOKUP($J45,Champions!$A:$B,2,0)=5,1,0),0),IFERROR(IF(VLOOKUP($K45,Champions!$A:$B,2,0)=5,1,0),0),IFERROR(IF(VLOOKUP($L45,Champions!$A:$B,2,0)=5,1,0),0))</f>
        <v>0</v>
      </c>
      <c r="AK45" s="3" t="str">
        <f>Champions!A45</f>
        <v>Taric</v>
      </c>
      <c r="AL45" s="3">
        <f>COUNTIF($B:$L,AK45)</f>
        <v>6</v>
      </c>
      <c r="AM45" s="3">
        <f>SUM(COUNTIFS($A:$A,"&lt;=4th",$B:$B,AK45),COUNTIFS($A:$A,"&lt;=4th",$C:$C,AK45),COUNTIFS($A:$A,"&lt;=4th",$D:$D,AK45),COUNTIFS($A:$A,"&lt;=4th",$E:$E,AK45),COUNTIFS($A:$A,"&lt;=4th",$F:$F,AK45),COUNTIFS($A:$A,"&lt;=4th",$G:$G,AK45),COUNTIFS($A:$A,"&lt;=4th",$H:$H,AK45),COUNTIFS($A:$A,"&lt;=4th",$I:$I,AK45),COUNTIFS($A:$A,"&lt;=4th",$J:$J,AK45),COUNTIFS($A:$A,"&lt;=4th",$K:$K,AK45),COUNTIFS($A:$A,"&lt;=4th",$L:$L,AK45))</f>
        <v>5</v>
      </c>
      <c r="AN45" s="3">
        <f>SUM(COUNTIFS($A:$A,"&gt;4th",$B:$B,AK45),COUNTIFS($A:$A,"&gt;4th",$C:$C,AK45),COUNTIFS($A:$A,"&gt;4th",$D:$D,AK45),COUNTIFS($A:$A,"&gt;4th",$E:$E,AK45),COUNTIFS($A:$A,"&gt;4th",$F:$F,AK45),COUNTIFS($A:$A,"&gt;4th",$G:$G,AK45),COUNTIFS($A:$A,"&gt;4th",$H:$H,AK45),COUNTIFS($A:$A,"&gt;4th",$I:$I,AK45),COUNTIFS($A:$A,"&gt;4th",$J:$J,AK45),COUNTIFS($A:$A,"&gt;4th",$K:$K,AK45),COUNTIFS($A:$A,"&gt;4th",$L:$L,AK45))</f>
        <v>1</v>
      </c>
    </row>
    <row r="46" spans="1:40">
      <c r="A46" s="3" t="s">
        <v>578</v>
      </c>
      <c r="B46" s="3" t="s">
        <v>211</v>
      </c>
      <c r="C46" s="3" t="s">
        <v>308</v>
      </c>
      <c r="D46" s="3" t="s">
        <v>268</v>
      </c>
      <c r="E46" s="3" t="s">
        <v>160</v>
      </c>
      <c r="F46" s="3" t="s">
        <v>201</v>
      </c>
      <c r="G46" s="3" t="s">
        <v>249</v>
      </c>
      <c r="H46" s="3" t="s">
        <v>133</v>
      </c>
      <c r="I46" s="3" t="s">
        <v>314</v>
      </c>
      <c r="J46" s="3" t="s">
        <v>188</v>
      </c>
      <c r="M46" s="3">
        <v>0</v>
      </c>
      <c r="N46" s="3">
        <v>8</v>
      </c>
      <c r="O46" s="3">
        <v>1</v>
      </c>
      <c r="P46" s="3">
        <f t="shared" si="0"/>
        <v>9</v>
      </c>
      <c r="Q46" s="3">
        <f>SUM(IFERROR(IF(VLOOKUP($B46,Champions!$A:$B,2,0)=1,1,0),0),IFERROR(IF(VLOOKUP($C46,Champions!$A:$B,2,0)=1,1,0),0),IFERROR(IF(VLOOKUP($D46,Champions!$A:$B,2,0)=1,1,0),0),IFERROR(IF(VLOOKUP($E46,Champions!$A:$B,2,0)=1,1,0),0),IFERROR(IF(VLOOKUP($F46,Champions!$A:$B,2,0)=1,1,0),0),IFERROR(IF(VLOOKUP($G46,Champions!$A:$B,2,0)=1,1,0),0),IFERROR(IF(VLOOKUP($H46,Champions!$A:$B,2,0)=1,1,0),0),IFERROR(IF(VLOOKUP($I46,Champions!$A:$B,2,0)=1,1,0),0),IFERROR(IF(VLOOKUP($J46,Champions!$A:$B,2,0)=1,1,0),0),IFERROR(IF(VLOOKUP($K46,Champions!$A:$B,2,0)=1,1,0),0),IFERROR(IF(VLOOKUP($L46,Champions!$A:$B,2,0)=1,1,0),0))</f>
        <v>2</v>
      </c>
      <c r="R46" s="3">
        <f>SUM(IFERROR(IF(VLOOKUP($B46,Champions!$A:$B,2,0)=2,1,0),0),IFERROR(IF(VLOOKUP($C46,Champions!$A:$B,2,0)=2,1,0),0),IFERROR(IF(VLOOKUP($D46,Champions!$A:$B,2,0)=2,1,0),0),IFERROR(IF(VLOOKUP($E46,Champions!$A:$B,2,0)=2,1,0),0),IFERROR(IF(VLOOKUP($F46,Champions!$A:$B,2,0)=2,1,0),0),IFERROR(IF(VLOOKUP($G46,Champions!$A:$B,2,0)=2,1,0),0),IFERROR(IF(VLOOKUP($H46,Champions!$A:$B,2,0)=2,1,0),0),IFERROR(IF(VLOOKUP($I46,Champions!$A:$B,2,0)=2,1,0),0),IFERROR(IF(VLOOKUP($J46,Champions!$A:$B,2,0)=2,1,0),0),IFERROR(IF(VLOOKUP($K46,Champions!$A:$B,2,0)=2,1,0),0),IFERROR(IF(VLOOKUP($L46,Champions!$A:$B,2,0)=2,1,0),0))</f>
        <v>3</v>
      </c>
      <c r="S46" s="3">
        <f>SUM(IFERROR(IF(VLOOKUP($B46,Champions!$A:$B,2,0)=3,1,0),0),IFERROR(IF(VLOOKUP($C46,Champions!$A:$B,2,0)=3,1,0),0),IFERROR(IF(VLOOKUP($D46,Champions!$A:$B,2,0)=3,1,0),0),IFERROR(IF(VLOOKUP($E46,Champions!$A:$B,2,0)=3,1,0),0),IFERROR(IF(VLOOKUP($F46,Champions!$A:$B,2,0)=3,1,0),0),IFERROR(IF(VLOOKUP($G46,Champions!$A:$B,2,0)=3,1,0),0),IFERROR(IF(VLOOKUP($H46,Champions!$A:$B,2,0)=3,1,0),0),IFERROR(IF(VLOOKUP($I46,Champions!$A:$B,2,0)=3,1,0),0),IFERROR(IF(VLOOKUP($J46,Champions!$A:$B,2,0)=3,1,0),0),IFERROR(IF(VLOOKUP($K46,Champions!$A:$B,2,0)=3,1,0),0),IFERROR(IF(VLOOKUP($L46,Champions!$A:$B,2,0)=3,1,0),0))</f>
        <v>1</v>
      </c>
      <c r="T46" s="3">
        <f>SUM(IFERROR(IF(VLOOKUP($B46,Champions!$A:$B,2,0)=4,1,0),0),IFERROR(IF(VLOOKUP($C46,Champions!$A:$B,2,0)=4,1,0),0),IFERROR(IF(VLOOKUP($D46,Champions!$A:$B,2,0)=4,1,0),0),IFERROR(IF(VLOOKUP($E46,Champions!$A:$B,2,0)=4,1,0),0),IFERROR(IF(VLOOKUP($F46,Champions!$A:$B,2,0)=4,1,0),0),IFERROR(IF(VLOOKUP($G46,Champions!$A:$B,2,0)=4,1,0),0),IFERROR(IF(VLOOKUP($H46,Champions!$A:$B,2,0)=4,1,0),0),IFERROR(IF(VLOOKUP($I46,Champions!$A:$B,2,0)=4,1,0),0),IFERROR(IF(VLOOKUP($J46,Champions!$A:$B,2,0)=4,1,0),0),IFERROR(IF(VLOOKUP($K46,Champions!$A:$B,2,0)=4,1,0),0),IFERROR(IF(VLOOKUP($L46,Champions!$A:$B,2,0)=4,1,0),0))</f>
        <v>2</v>
      </c>
      <c r="U46" s="3">
        <f>SUM(IFERROR(IF(VLOOKUP($B46,Champions!$A:$B,2,0)=5,1,0),0),IFERROR(IF(VLOOKUP($C46,Champions!$A:$B,2,0)=5,1,0),0),IFERROR(IF(VLOOKUP($D46,Champions!$A:$B,2,0)=5,1,0),0),IFERROR(IF(VLOOKUP($E46,Champions!$A:$B,2,0)=5,1,0),0),IFERROR(IF(VLOOKUP($F46,Champions!$A:$B,2,0)=5,1,0),0),IFERROR(IF(VLOOKUP($G46,Champions!$A:$B,2,0)=5,1,0),0),IFERROR(IF(VLOOKUP($H46,Champions!$A:$B,2,0)=5,1,0),0),IFERROR(IF(VLOOKUP($I46,Champions!$A:$B,2,0)=5,1,0),0),IFERROR(IF(VLOOKUP($J46,Champions!$A:$B,2,0)=5,1,0),0),IFERROR(IF(VLOOKUP($K46,Champions!$A:$B,2,0)=5,1,0),0),IFERROR(IF(VLOOKUP($L46,Champions!$A:$B,2,0)=5,1,0),0))</f>
        <v>1</v>
      </c>
      <c r="AK46" s="3" t="str">
        <f>Champions!A46</f>
        <v>Thresh</v>
      </c>
      <c r="AL46" s="3">
        <f>COUNTIF($B:$L,AK46)</f>
        <v>35</v>
      </c>
      <c r="AM46" s="3">
        <f>SUM(COUNTIFS($A:$A,"&lt;=4th",$B:$B,AK46),COUNTIFS($A:$A,"&lt;=4th",$C:$C,AK46),COUNTIFS($A:$A,"&lt;=4th",$D:$D,AK46),COUNTIFS($A:$A,"&lt;=4th",$E:$E,AK46),COUNTIFS($A:$A,"&lt;=4th",$F:$F,AK46),COUNTIFS($A:$A,"&lt;=4th",$G:$G,AK46),COUNTIFS($A:$A,"&lt;=4th",$H:$H,AK46),COUNTIFS($A:$A,"&lt;=4th",$I:$I,AK46),COUNTIFS($A:$A,"&lt;=4th",$J:$J,AK46),COUNTIFS($A:$A,"&lt;=4th",$K:$K,AK46),COUNTIFS($A:$A,"&lt;=4th",$L:$L,AK46))</f>
        <v>13</v>
      </c>
      <c r="AN46" s="3">
        <f>SUM(COUNTIFS($A:$A,"&gt;4th",$B:$B,AK46),COUNTIFS($A:$A,"&gt;4th",$C:$C,AK46),COUNTIFS($A:$A,"&gt;4th",$D:$D,AK46),COUNTIFS($A:$A,"&gt;4th",$E:$E,AK46),COUNTIFS($A:$A,"&gt;4th",$F:$F,AK46),COUNTIFS($A:$A,"&gt;4th",$G:$G,AK46),COUNTIFS($A:$A,"&gt;4th",$H:$H,AK46),COUNTIFS($A:$A,"&gt;4th",$I:$I,AK46),COUNTIFS($A:$A,"&gt;4th",$J:$J,AK46),COUNTIFS($A:$A,"&gt;4th",$K:$K,AK46),COUNTIFS($A:$A,"&gt;4th",$L:$L,AK46))</f>
        <v>22</v>
      </c>
    </row>
    <row r="47" spans="1:40">
      <c r="A47" s="3" t="s">
        <v>579</v>
      </c>
      <c r="B47" s="3" t="s">
        <v>293</v>
      </c>
      <c r="C47" s="3" t="s">
        <v>126</v>
      </c>
      <c r="D47" s="3" t="s">
        <v>299</v>
      </c>
      <c r="E47" s="3" t="s">
        <v>302</v>
      </c>
      <c r="F47" s="3" t="s">
        <v>231</v>
      </c>
      <c r="G47" s="3" t="s">
        <v>256</v>
      </c>
      <c r="H47" s="3" t="s">
        <v>235</v>
      </c>
      <c r="M47" s="3">
        <v>4</v>
      </c>
      <c r="N47" s="3">
        <v>3</v>
      </c>
      <c r="O47" s="3">
        <v>0</v>
      </c>
      <c r="P47" s="3">
        <f t="shared" si="0"/>
        <v>7</v>
      </c>
      <c r="Q47" s="3">
        <f>SUM(IFERROR(IF(VLOOKUP($B47,Champions!$A:$B,2,0)=1,1,0),0),IFERROR(IF(VLOOKUP($C47,Champions!$A:$B,2,0)=1,1,0),0),IFERROR(IF(VLOOKUP($D47,Champions!$A:$B,2,0)=1,1,0),0),IFERROR(IF(VLOOKUP($E47,Champions!$A:$B,2,0)=1,1,0),0),IFERROR(IF(VLOOKUP($F47,Champions!$A:$B,2,0)=1,1,0),0),IFERROR(IF(VLOOKUP($G47,Champions!$A:$B,2,0)=1,1,0),0),IFERROR(IF(VLOOKUP($H47,Champions!$A:$B,2,0)=1,1,0),0),IFERROR(IF(VLOOKUP($I47,Champions!$A:$B,2,0)=1,1,0),0),IFERROR(IF(VLOOKUP($J47,Champions!$A:$B,2,0)=1,1,0),0),IFERROR(IF(VLOOKUP($K47,Champions!$A:$B,2,0)=1,1,0),0),IFERROR(IF(VLOOKUP($L47,Champions!$A:$B,2,0)=1,1,0),0))</f>
        <v>2</v>
      </c>
      <c r="R47" s="3">
        <f>SUM(IFERROR(IF(VLOOKUP($B47,Champions!$A:$B,2,0)=2,1,0),0),IFERROR(IF(VLOOKUP($C47,Champions!$A:$B,2,0)=2,1,0),0),IFERROR(IF(VLOOKUP($D47,Champions!$A:$B,2,0)=2,1,0),0),IFERROR(IF(VLOOKUP($E47,Champions!$A:$B,2,0)=2,1,0),0),IFERROR(IF(VLOOKUP($F47,Champions!$A:$B,2,0)=2,1,0),0),IFERROR(IF(VLOOKUP($G47,Champions!$A:$B,2,0)=2,1,0),0),IFERROR(IF(VLOOKUP($H47,Champions!$A:$B,2,0)=2,1,0),0),IFERROR(IF(VLOOKUP($I47,Champions!$A:$B,2,0)=2,1,0),0),IFERROR(IF(VLOOKUP($J47,Champions!$A:$B,2,0)=2,1,0),0),IFERROR(IF(VLOOKUP($K47,Champions!$A:$B,2,0)=2,1,0),0),IFERROR(IF(VLOOKUP($L47,Champions!$A:$B,2,0)=2,1,0),0))</f>
        <v>2</v>
      </c>
      <c r="S47" s="3">
        <f>SUM(IFERROR(IF(VLOOKUP($B47,Champions!$A:$B,2,0)=3,1,0),0),IFERROR(IF(VLOOKUP($C47,Champions!$A:$B,2,0)=3,1,0),0),IFERROR(IF(VLOOKUP($D47,Champions!$A:$B,2,0)=3,1,0),0),IFERROR(IF(VLOOKUP($E47,Champions!$A:$B,2,0)=3,1,0),0),IFERROR(IF(VLOOKUP($F47,Champions!$A:$B,2,0)=3,1,0),0),IFERROR(IF(VLOOKUP($G47,Champions!$A:$B,2,0)=3,1,0),0),IFERROR(IF(VLOOKUP($H47,Champions!$A:$B,2,0)=3,1,0),0),IFERROR(IF(VLOOKUP($I47,Champions!$A:$B,2,0)=3,1,0),0),IFERROR(IF(VLOOKUP($J47,Champions!$A:$B,2,0)=3,1,0),0),IFERROR(IF(VLOOKUP($K47,Champions!$A:$B,2,0)=3,1,0),0),IFERROR(IF(VLOOKUP($L47,Champions!$A:$B,2,0)=3,1,0),0))</f>
        <v>2</v>
      </c>
      <c r="T47" s="3">
        <f>SUM(IFERROR(IF(VLOOKUP($B47,Champions!$A:$B,2,0)=4,1,0),0),IFERROR(IF(VLOOKUP($C47,Champions!$A:$B,2,0)=4,1,0),0),IFERROR(IF(VLOOKUP($D47,Champions!$A:$B,2,0)=4,1,0),0),IFERROR(IF(VLOOKUP($E47,Champions!$A:$B,2,0)=4,1,0),0),IFERROR(IF(VLOOKUP($F47,Champions!$A:$B,2,0)=4,1,0),0),IFERROR(IF(VLOOKUP($G47,Champions!$A:$B,2,0)=4,1,0),0),IFERROR(IF(VLOOKUP($H47,Champions!$A:$B,2,0)=4,1,0),0),IFERROR(IF(VLOOKUP($I47,Champions!$A:$B,2,0)=4,1,0),0),IFERROR(IF(VLOOKUP($J47,Champions!$A:$B,2,0)=4,1,0),0),IFERROR(IF(VLOOKUP($K47,Champions!$A:$B,2,0)=4,1,0),0),IFERROR(IF(VLOOKUP($L47,Champions!$A:$B,2,0)=4,1,0),0))</f>
        <v>1</v>
      </c>
      <c r="U47" s="3">
        <f>SUM(IFERROR(IF(VLOOKUP($B47,Champions!$A:$B,2,0)=5,1,0),0),IFERROR(IF(VLOOKUP($C47,Champions!$A:$B,2,0)=5,1,0),0),IFERROR(IF(VLOOKUP($D47,Champions!$A:$B,2,0)=5,1,0),0),IFERROR(IF(VLOOKUP($E47,Champions!$A:$B,2,0)=5,1,0),0),IFERROR(IF(VLOOKUP($F47,Champions!$A:$B,2,0)=5,1,0),0),IFERROR(IF(VLOOKUP($G47,Champions!$A:$B,2,0)=5,1,0),0),IFERROR(IF(VLOOKUP($H47,Champions!$A:$B,2,0)=5,1,0),0),IFERROR(IF(VLOOKUP($I47,Champions!$A:$B,2,0)=5,1,0),0),IFERROR(IF(VLOOKUP($J47,Champions!$A:$B,2,0)=5,1,0),0),IFERROR(IF(VLOOKUP($K47,Champions!$A:$B,2,0)=5,1,0),0),IFERROR(IF(VLOOKUP($L47,Champions!$A:$B,2,0)=5,1,0),0))</f>
        <v>0</v>
      </c>
      <c r="AK47" s="3" t="str">
        <f>Champions!A47</f>
        <v>Twitch</v>
      </c>
      <c r="AL47" s="3">
        <f>COUNTIF($B:$L,AK47)</f>
        <v>10</v>
      </c>
      <c r="AM47" s="3">
        <f>SUM(COUNTIFS($A:$A,"&lt;=4th",$B:$B,AK47),COUNTIFS($A:$A,"&lt;=4th",$C:$C,AK47),COUNTIFS($A:$A,"&lt;=4th",$D:$D,AK47),COUNTIFS($A:$A,"&lt;=4th",$E:$E,AK47),COUNTIFS($A:$A,"&lt;=4th",$F:$F,AK47),COUNTIFS($A:$A,"&lt;=4th",$G:$G,AK47),COUNTIFS($A:$A,"&lt;=4th",$H:$H,AK47),COUNTIFS($A:$A,"&lt;=4th",$I:$I,AK47),COUNTIFS($A:$A,"&lt;=4th",$J:$J,AK47),COUNTIFS($A:$A,"&lt;=4th",$K:$K,AK47),COUNTIFS($A:$A,"&lt;=4th",$L:$L,AK47))</f>
        <v>5</v>
      </c>
      <c r="AN47" s="3">
        <f>SUM(COUNTIFS($A:$A,"&gt;4th",$B:$B,AK47),COUNTIFS($A:$A,"&gt;4th",$C:$C,AK47),COUNTIFS($A:$A,"&gt;4th",$D:$D,AK47),COUNTIFS($A:$A,"&gt;4th",$E:$E,AK47),COUNTIFS($A:$A,"&gt;4th",$F:$F,AK47),COUNTIFS($A:$A,"&gt;4th",$G:$G,AK47),COUNTIFS($A:$A,"&gt;4th",$H:$H,AK47),COUNTIFS($A:$A,"&gt;4th",$I:$I,AK47),COUNTIFS($A:$A,"&gt;4th",$J:$J,AK47),COUNTIFS($A:$A,"&gt;4th",$K:$K,AK47),COUNTIFS($A:$A,"&gt;4th",$L:$L,AK47))</f>
        <v>5</v>
      </c>
    </row>
    <row r="48" spans="1:40">
      <c r="A48" s="3" t="s">
        <v>580</v>
      </c>
      <c r="B48" s="3" t="s">
        <v>139</v>
      </c>
      <c r="C48" s="3" t="s">
        <v>256</v>
      </c>
      <c r="D48" s="3" t="s">
        <v>231</v>
      </c>
      <c r="E48" s="3" t="s">
        <v>226</v>
      </c>
      <c r="F48" s="3" t="s">
        <v>178</v>
      </c>
      <c r="G48" s="3" t="s">
        <v>302</v>
      </c>
      <c r="H48" s="3" t="s">
        <v>252</v>
      </c>
      <c r="I48" s="3" t="s">
        <v>242</v>
      </c>
      <c r="M48" s="3">
        <v>2</v>
      </c>
      <c r="N48" s="3">
        <v>4</v>
      </c>
      <c r="O48" s="3">
        <v>2</v>
      </c>
      <c r="P48" s="3">
        <f t="shared" si="0"/>
        <v>8</v>
      </c>
      <c r="Q48" s="3">
        <f>SUM(IFERROR(IF(VLOOKUP($B48,Champions!$A:$B,2,0)=1,1,0),0),IFERROR(IF(VLOOKUP($C48,Champions!$A:$B,2,0)=1,1,0),0),IFERROR(IF(VLOOKUP($D48,Champions!$A:$B,2,0)=1,1,0),0),IFERROR(IF(VLOOKUP($E48,Champions!$A:$B,2,0)=1,1,0),0),IFERROR(IF(VLOOKUP($F48,Champions!$A:$B,2,0)=1,1,0),0),IFERROR(IF(VLOOKUP($G48,Champions!$A:$B,2,0)=1,1,0),0),IFERROR(IF(VLOOKUP($H48,Champions!$A:$B,2,0)=1,1,0),0),IFERROR(IF(VLOOKUP($I48,Champions!$A:$B,2,0)=1,1,0),0),IFERROR(IF(VLOOKUP($J48,Champions!$A:$B,2,0)=1,1,0),0),IFERROR(IF(VLOOKUP($K48,Champions!$A:$B,2,0)=1,1,0),0),IFERROR(IF(VLOOKUP($L48,Champions!$A:$B,2,0)=1,1,0),0))</f>
        <v>2</v>
      </c>
      <c r="R48" s="3">
        <f>SUM(IFERROR(IF(VLOOKUP($B48,Champions!$A:$B,2,0)=2,1,0),0),IFERROR(IF(VLOOKUP($C48,Champions!$A:$B,2,0)=2,1,0),0),IFERROR(IF(VLOOKUP($D48,Champions!$A:$B,2,0)=2,1,0),0),IFERROR(IF(VLOOKUP($E48,Champions!$A:$B,2,0)=2,1,0),0),IFERROR(IF(VLOOKUP($F48,Champions!$A:$B,2,0)=2,1,0),0),IFERROR(IF(VLOOKUP($G48,Champions!$A:$B,2,0)=2,1,0),0),IFERROR(IF(VLOOKUP($H48,Champions!$A:$B,2,0)=2,1,0),0),IFERROR(IF(VLOOKUP($I48,Champions!$A:$B,2,0)=2,1,0),0),IFERROR(IF(VLOOKUP($J48,Champions!$A:$B,2,0)=2,1,0),0),IFERROR(IF(VLOOKUP($K48,Champions!$A:$B,2,0)=2,1,0),0),IFERROR(IF(VLOOKUP($L48,Champions!$A:$B,2,0)=2,1,0),0))</f>
        <v>1</v>
      </c>
      <c r="S48" s="3">
        <f>SUM(IFERROR(IF(VLOOKUP($B48,Champions!$A:$B,2,0)=3,1,0),0),IFERROR(IF(VLOOKUP($C48,Champions!$A:$B,2,0)=3,1,0),0),IFERROR(IF(VLOOKUP($D48,Champions!$A:$B,2,0)=3,1,0),0),IFERROR(IF(VLOOKUP($E48,Champions!$A:$B,2,0)=3,1,0),0),IFERROR(IF(VLOOKUP($F48,Champions!$A:$B,2,0)=3,1,0),0),IFERROR(IF(VLOOKUP($G48,Champions!$A:$B,2,0)=3,1,0),0),IFERROR(IF(VLOOKUP($H48,Champions!$A:$B,2,0)=3,1,0),0),IFERROR(IF(VLOOKUP($I48,Champions!$A:$B,2,0)=3,1,0),0),IFERROR(IF(VLOOKUP($J48,Champions!$A:$B,2,0)=3,1,0),0),IFERROR(IF(VLOOKUP($K48,Champions!$A:$B,2,0)=3,1,0),0),IFERROR(IF(VLOOKUP($L48,Champions!$A:$B,2,0)=3,1,0),0))</f>
        <v>3</v>
      </c>
      <c r="T48" s="3">
        <f>SUM(IFERROR(IF(VLOOKUP($B48,Champions!$A:$B,2,0)=4,1,0),0),IFERROR(IF(VLOOKUP($C48,Champions!$A:$B,2,0)=4,1,0),0),IFERROR(IF(VLOOKUP($D48,Champions!$A:$B,2,0)=4,1,0),0),IFERROR(IF(VLOOKUP($E48,Champions!$A:$B,2,0)=4,1,0),0),IFERROR(IF(VLOOKUP($F48,Champions!$A:$B,2,0)=4,1,0),0),IFERROR(IF(VLOOKUP($G48,Champions!$A:$B,2,0)=4,1,0),0),IFERROR(IF(VLOOKUP($H48,Champions!$A:$B,2,0)=4,1,0),0),IFERROR(IF(VLOOKUP($I48,Champions!$A:$B,2,0)=4,1,0),0),IFERROR(IF(VLOOKUP($J48,Champions!$A:$B,2,0)=4,1,0),0),IFERROR(IF(VLOOKUP($K48,Champions!$A:$B,2,0)=4,1,0),0),IFERROR(IF(VLOOKUP($L48,Champions!$A:$B,2,0)=4,1,0),0))</f>
        <v>1</v>
      </c>
      <c r="U48" s="3">
        <f>SUM(IFERROR(IF(VLOOKUP($B48,Champions!$A:$B,2,0)=5,1,0),0),IFERROR(IF(VLOOKUP($C48,Champions!$A:$B,2,0)=5,1,0),0),IFERROR(IF(VLOOKUP($D48,Champions!$A:$B,2,0)=5,1,0),0),IFERROR(IF(VLOOKUP($E48,Champions!$A:$B,2,0)=5,1,0),0),IFERROR(IF(VLOOKUP($F48,Champions!$A:$B,2,0)=5,1,0),0),IFERROR(IF(VLOOKUP($G48,Champions!$A:$B,2,0)=5,1,0),0),IFERROR(IF(VLOOKUP($H48,Champions!$A:$B,2,0)=5,1,0),0),IFERROR(IF(VLOOKUP($I48,Champions!$A:$B,2,0)=5,1,0),0),IFERROR(IF(VLOOKUP($J48,Champions!$A:$B,2,0)=5,1,0),0),IFERROR(IF(VLOOKUP($K48,Champions!$A:$B,2,0)=5,1,0),0),IFERROR(IF(VLOOKUP($L48,Champions!$A:$B,2,0)=5,1,0),0))</f>
        <v>1</v>
      </c>
      <c r="AK48" s="3" t="str">
        <f>Champions!A48</f>
        <v>Varus</v>
      </c>
      <c r="AL48" s="3">
        <f>COUNTIF($B:$L,AK48)</f>
        <v>30</v>
      </c>
      <c r="AM48" s="3">
        <f>SUM(COUNTIFS($A:$A,"&lt;=4th",$B:$B,AK48),COUNTIFS($A:$A,"&lt;=4th",$C:$C,AK48),COUNTIFS($A:$A,"&lt;=4th",$D:$D,AK48),COUNTIFS($A:$A,"&lt;=4th",$E:$E,AK48),COUNTIFS($A:$A,"&lt;=4th",$F:$F,AK48),COUNTIFS($A:$A,"&lt;=4th",$G:$G,AK48),COUNTIFS($A:$A,"&lt;=4th",$H:$H,AK48),COUNTIFS($A:$A,"&lt;=4th",$I:$I,AK48),COUNTIFS($A:$A,"&lt;=4th",$J:$J,AK48),COUNTIFS($A:$A,"&lt;=4th",$K:$K,AK48),COUNTIFS($A:$A,"&lt;=4th",$L:$L,AK48))</f>
        <v>12</v>
      </c>
      <c r="AN48" s="3">
        <f>SUM(COUNTIFS($A:$A,"&gt;4th",$B:$B,AK48),COUNTIFS($A:$A,"&gt;4th",$C:$C,AK48),COUNTIFS($A:$A,"&gt;4th",$D:$D,AK48),COUNTIFS($A:$A,"&gt;4th",$E:$E,AK48),COUNTIFS($A:$A,"&gt;4th",$F:$F,AK48),COUNTIFS($A:$A,"&gt;4th",$G:$G,AK48),COUNTIFS($A:$A,"&gt;4th",$H:$H,AK48),COUNTIFS($A:$A,"&gt;4th",$I:$I,AK48),COUNTIFS($A:$A,"&gt;4th",$J:$J,AK48),COUNTIFS($A:$A,"&gt;4th",$K:$K,AK48),COUNTIFS($A:$A,"&gt;4th",$L:$L,AK48))</f>
        <v>18</v>
      </c>
    </row>
    <row r="49" spans="1:40">
      <c r="A49" s="3" t="s">
        <v>581</v>
      </c>
      <c r="B49" s="3" t="s">
        <v>242</v>
      </c>
      <c r="C49" s="3" t="s">
        <v>215</v>
      </c>
      <c r="D49" s="3" t="s">
        <v>277</v>
      </c>
      <c r="E49" s="3" t="s">
        <v>219</v>
      </c>
      <c r="F49" s="3" t="s">
        <v>226</v>
      </c>
      <c r="G49" s="3" t="s">
        <v>264</v>
      </c>
      <c r="H49" s="3" t="s">
        <v>280</v>
      </c>
      <c r="I49" s="3" t="s">
        <v>178</v>
      </c>
      <c r="M49" s="3">
        <v>2</v>
      </c>
      <c r="N49" s="3">
        <v>6</v>
      </c>
      <c r="O49" s="3">
        <v>0</v>
      </c>
      <c r="P49" s="3">
        <f t="shared" si="0"/>
        <v>8</v>
      </c>
      <c r="Q49" s="3">
        <f>SUM(IFERROR(IF(VLOOKUP($B49,Champions!$A:$B,2,0)=1,1,0),0),IFERROR(IF(VLOOKUP($C49,Champions!$A:$B,2,0)=1,1,0),0),IFERROR(IF(VLOOKUP($D49,Champions!$A:$B,2,0)=1,1,0),0),IFERROR(IF(VLOOKUP($E49,Champions!$A:$B,2,0)=1,1,0),0),IFERROR(IF(VLOOKUP($F49,Champions!$A:$B,2,0)=1,1,0),0),IFERROR(IF(VLOOKUP($G49,Champions!$A:$B,2,0)=1,1,0),0),IFERROR(IF(VLOOKUP($H49,Champions!$A:$B,2,0)=1,1,0),0),IFERROR(IF(VLOOKUP($I49,Champions!$A:$B,2,0)=1,1,0),0),IFERROR(IF(VLOOKUP($J49,Champions!$A:$B,2,0)=1,1,0),0),IFERROR(IF(VLOOKUP($K49,Champions!$A:$B,2,0)=1,1,0),0),IFERROR(IF(VLOOKUP($L49,Champions!$A:$B,2,0)=1,1,0),0))</f>
        <v>2</v>
      </c>
      <c r="R49" s="3">
        <f>SUM(IFERROR(IF(VLOOKUP($B49,Champions!$A:$B,2,0)=2,1,0),0),IFERROR(IF(VLOOKUP($C49,Champions!$A:$B,2,0)=2,1,0),0),IFERROR(IF(VLOOKUP($D49,Champions!$A:$B,2,0)=2,1,0),0),IFERROR(IF(VLOOKUP($E49,Champions!$A:$B,2,0)=2,1,0),0),IFERROR(IF(VLOOKUP($F49,Champions!$A:$B,2,0)=2,1,0),0),IFERROR(IF(VLOOKUP($G49,Champions!$A:$B,2,0)=2,1,0),0),IFERROR(IF(VLOOKUP($H49,Champions!$A:$B,2,0)=2,1,0),0),IFERROR(IF(VLOOKUP($I49,Champions!$A:$B,2,0)=2,1,0),0),IFERROR(IF(VLOOKUP($J49,Champions!$A:$B,2,0)=2,1,0),0),IFERROR(IF(VLOOKUP($K49,Champions!$A:$B,2,0)=2,1,0),0),IFERROR(IF(VLOOKUP($L49,Champions!$A:$B,2,0)=2,1,0),0))</f>
        <v>3</v>
      </c>
      <c r="S49" s="3">
        <f>SUM(IFERROR(IF(VLOOKUP($B49,Champions!$A:$B,2,0)=3,1,0),0),IFERROR(IF(VLOOKUP($C49,Champions!$A:$B,2,0)=3,1,0),0),IFERROR(IF(VLOOKUP($D49,Champions!$A:$B,2,0)=3,1,0),0),IFERROR(IF(VLOOKUP($E49,Champions!$A:$B,2,0)=3,1,0),0),IFERROR(IF(VLOOKUP($F49,Champions!$A:$B,2,0)=3,1,0),0),IFERROR(IF(VLOOKUP($G49,Champions!$A:$B,2,0)=3,1,0),0),IFERROR(IF(VLOOKUP($H49,Champions!$A:$B,2,0)=3,1,0),0),IFERROR(IF(VLOOKUP($I49,Champions!$A:$B,2,0)=3,1,0),0),IFERROR(IF(VLOOKUP($J49,Champions!$A:$B,2,0)=3,1,0),0),IFERROR(IF(VLOOKUP($K49,Champions!$A:$B,2,0)=3,1,0),0),IFERROR(IF(VLOOKUP($L49,Champions!$A:$B,2,0)=3,1,0),0))</f>
        <v>2</v>
      </c>
      <c r="T49" s="3">
        <f>SUM(IFERROR(IF(VLOOKUP($B49,Champions!$A:$B,2,0)=4,1,0),0),IFERROR(IF(VLOOKUP($C49,Champions!$A:$B,2,0)=4,1,0),0),IFERROR(IF(VLOOKUP($D49,Champions!$A:$B,2,0)=4,1,0),0),IFERROR(IF(VLOOKUP($E49,Champions!$A:$B,2,0)=4,1,0),0),IFERROR(IF(VLOOKUP($F49,Champions!$A:$B,2,0)=4,1,0),0),IFERROR(IF(VLOOKUP($G49,Champions!$A:$B,2,0)=4,1,0),0),IFERROR(IF(VLOOKUP($H49,Champions!$A:$B,2,0)=4,1,0),0),IFERROR(IF(VLOOKUP($I49,Champions!$A:$B,2,0)=4,1,0),0),IFERROR(IF(VLOOKUP($J49,Champions!$A:$B,2,0)=4,1,0),0),IFERROR(IF(VLOOKUP($K49,Champions!$A:$B,2,0)=4,1,0),0),IFERROR(IF(VLOOKUP($L49,Champions!$A:$B,2,0)=4,1,0),0))</f>
        <v>0</v>
      </c>
      <c r="U49" s="3">
        <f>SUM(IFERROR(IF(VLOOKUP($B49,Champions!$A:$B,2,0)=5,1,0),0),IFERROR(IF(VLOOKUP($C49,Champions!$A:$B,2,0)=5,1,0),0),IFERROR(IF(VLOOKUP($D49,Champions!$A:$B,2,0)=5,1,0),0),IFERROR(IF(VLOOKUP($E49,Champions!$A:$B,2,0)=5,1,0),0),IFERROR(IF(VLOOKUP($F49,Champions!$A:$B,2,0)=5,1,0),0),IFERROR(IF(VLOOKUP($G49,Champions!$A:$B,2,0)=5,1,0),0),IFERROR(IF(VLOOKUP($H49,Champions!$A:$B,2,0)=5,1,0),0),IFERROR(IF(VLOOKUP($I49,Champions!$A:$B,2,0)=5,1,0),0),IFERROR(IF(VLOOKUP($J49,Champions!$A:$B,2,0)=5,1,0),0),IFERROR(IF(VLOOKUP($K49,Champions!$A:$B,2,0)=5,1,0),0),IFERROR(IF(VLOOKUP($L49,Champions!$A:$B,2,0)=5,1,0),0))</f>
        <v>1</v>
      </c>
      <c r="AK49" s="3" t="str">
        <f>Champions!A49</f>
        <v>Vayne</v>
      </c>
      <c r="AL49" s="3">
        <f>COUNTIF($B:$L,AK49)</f>
        <v>26</v>
      </c>
      <c r="AM49" s="3">
        <f>SUM(COUNTIFS($A:$A,"&lt;=4th",$B:$B,AK49),COUNTIFS($A:$A,"&lt;=4th",$C:$C,AK49),COUNTIFS($A:$A,"&lt;=4th",$D:$D,AK49),COUNTIFS($A:$A,"&lt;=4th",$E:$E,AK49),COUNTIFS($A:$A,"&lt;=4th",$F:$F,AK49),COUNTIFS($A:$A,"&lt;=4th",$G:$G,AK49),COUNTIFS($A:$A,"&lt;=4th",$H:$H,AK49),COUNTIFS($A:$A,"&lt;=4th",$I:$I,AK49),COUNTIFS($A:$A,"&lt;=4th",$J:$J,AK49),COUNTIFS($A:$A,"&lt;=4th",$K:$K,AK49),COUNTIFS($A:$A,"&lt;=4th",$L:$L,AK49))</f>
        <v>7</v>
      </c>
      <c r="AN49" s="3">
        <f>SUM(COUNTIFS($A:$A,"&gt;4th",$B:$B,AK49),COUNTIFS($A:$A,"&gt;4th",$C:$C,AK49),COUNTIFS($A:$A,"&gt;4th",$D:$D,AK49),COUNTIFS($A:$A,"&gt;4th",$E:$E,AK49),COUNTIFS($A:$A,"&gt;4th",$F:$F,AK49),COUNTIFS($A:$A,"&gt;4th",$G:$G,AK49),COUNTIFS($A:$A,"&gt;4th",$H:$H,AK49),COUNTIFS($A:$A,"&gt;4th",$I:$I,AK49),COUNTIFS($A:$A,"&gt;4th",$J:$J,AK49),COUNTIFS($A:$A,"&gt;4th",$K:$K,AK49),COUNTIFS($A:$A,"&gt;4th",$L:$L,AK49))</f>
        <v>19</v>
      </c>
    </row>
    <row r="50" spans="1:40">
      <c r="A50" s="3" t="s">
        <v>582</v>
      </c>
      <c r="B50" s="3" t="s">
        <v>106</v>
      </c>
      <c r="C50" s="3" t="s">
        <v>145</v>
      </c>
      <c r="D50" s="3" t="s">
        <v>174</v>
      </c>
      <c r="E50" s="3" t="s">
        <v>219</v>
      </c>
      <c r="F50" s="3" t="s">
        <v>126</v>
      </c>
      <c r="G50" s="3" t="s">
        <v>280</v>
      </c>
      <c r="H50" s="3" t="s">
        <v>287</v>
      </c>
      <c r="I50" s="3" t="s">
        <v>91</v>
      </c>
      <c r="J50" s="3" t="s">
        <v>192</v>
      </c>
      <c r="M50" s="3">
        <v>0</v>
      </c>
      <c r="N50" s="3">
        <v>7</v>
      </c>
      <c r="O50" s="3">
        <v>2</v>
      </c>
      <c r="P50" s="3">
        <f t="shared" si="0"/>
        <v>9</v>
      </c>
      <c r="Q50" s="3">
        <f>SUM(IFERROR(IF(VLOOKUP($B50,Champions!$A:$B,2,0)=1,1,0),0),IFERROR(IF(VLOOKUP($C50,Champions!$A:$B,2,0)=1,1,0),0),IFERROR(IF(VLOOKUP($D50,Champions!$A:$B,2,0)=1,1,0),0),IFERROR(IF(VLOOKUP($E50,Champions!$A:$B,2,0)=1,1,0),0),IFERROR(IF(VLOOKUP($F50,Champions!$A:$B,2,0)=1,1,0),0),IFERROR(IF(VLOOKUP($G50,Champions!$A:$B,2,0)=1,1,0),0),IFERROR(IF(VLOOKUP($H50,Champions!$A:$B,2,0)=1,1,0),0),IFERROR(IF(VLOOKUP($I50,Champions!$A:$B,2,0)=1,1,0),0),IFERROR(IF(VLOOKUP($J50,Champions!$A:$B,2,0)=1,1,0),0),IFERROR(IF(VLOOKUP($K50,Champions!$A:$B,2,0)=1,1,0),0),IFERROR(IF(VLOOKUP($L50,Champions!$A:$B,2,0)=1,1,0),0))</f>
        <v>0</v>
      </c>
      <c r="R50" s="3">
        <f>SUM(IFERROR(IF(VLOOKUP($B50,Champions!$A:$B,2,0)=2,1,0),0),IFERROR(IF(VLOOKUP($C50,Champions!$A:$B,2,0)=2,1,0),0),IFERROR(IF(VLOOKUP($D50,Champions!$A:$B,2,0)=2,1,0),0),IFERROR(IF(VLOOKUP($E50,Champions!$A:$B,2,0)=2,1,0),0),IFERROR(IF(VLOOKUP($F50,Champions!$A:$B,2,0)=2,1,0),0),IFERROR(IF(VLOOKUP($G50,Champions!$A:$B,2,0)=2,1,0),0),IFERROR(IF(VLOOKUP($H50,Champions!$A:$B,2,0)=2,1,0),0),IFERROR(IF(VLOOKUP($I50,Champions!$A:$B,2,0)=2,1,0),0),IFERROR(IF(VLOOKUP($J50,Champions!$A:$B,2,0)=2,1,0),0),IFERROR(IF(VLOOKUP($K50,Champions!$A:$B,2,0)=2,1,0),0),IFERROR(IF(VLOOKUP($L50,Champions!$A:$B,2,0)=2,1,0),0))</f>
        <v>3</v>
      </c>
      <c r="S50" s="3">
        <f>SUM(IFERROR(IF(VLOOKUP($B50,Champions!$A:$B,2,0)=3,1,0),0),IFERROR(IF(VLOOKUP($C50,Champions!$A:$B,2,0)=3,1,0),0),IFERROR(IF(VLOOKUP($D50,Champions!$A:$B,2,0)=3,1,0),0),IFERROR(IF(VLOOKUP($E50,Champions!$A:$B,2,0)=3,1,0),0),IFERROR(IF(VLOOKUP($F50,Champions!$A:$B,2,0)=3,1,0),0),IFERROR(IF(VLOOKUP($G50,Champions!$A:$B,2,0)=3,1,0),0),IFERROR(IF(VLOOKUP($H50,Champions!$A:$B,2,0)=3,1,0),0),IFERROR(IF(VLOOKUP($I50,Champions!$A:$B,2,0)=3,1,0),0),IFERROR(IF(VLOOKUP($J50,Champions!$A:$B,2,0)=3,1,0),0),IFERROR(IF(VLOOKUP($K50,Champions!$A:$B,2,0)=3,1,0),0),IFERROR(IF(VLOOKUP($L50,Champions!$A:$B,2,0)=3,1,0),0))</f>
        <v>3</v>
      </c>
      <c r="T50" s="3">
        <f>SUM(IFERROR(IF(VLOOKUP($B50,Champions!$A:$B,2,0)=4,1,0),0),IFERROR(IF(VLOOKUP($C50,Champions!$A:$B,2,0)=4,1,0),0),IFERROR(IF(VLOOKUP($D50,Champions!$A:$B,2,0)=4,1,0),0),IFERROR(IF(VLOOKUP($E50,Champions!$A:$B,2,0)=4,1,0),0),IFERROR(IF(VLOOKUP($F50,Champions!$A:$B,2,0)=4,1,0),0),IFERROR(IF(VLOOKUP($G50,Champions!$A:$B,2,0)=4,1,0),0),IFERROR(IF(VLOOKUP($H50,Champions!$A:$B,2,0)=4,1,0),0),IFERROR(IF(VLOOKUP($I50,Champions!$A:$B,2,0)=4,1,0),0),IFERROR(IF(VLOOKUP($J50,Champions!$A:$B,2,0)=4,1,0),0),IFERROR(IF(VLOOKUP($K50,Champions!$A:$B,2,0)=4,1,0),0),IFERROR(IF(VLOOKUP($L50,Champions!$A:$B,2,0)=4,1,0),0))</f>
        <v>1</v>
      </c>
      <c r="U50" s="3">
        <f>SUM(IFERROR(IF(VLOOKUP($B50,Champions!$A:$B,2,0)=5,1,0),0),IFERROR(IF(VLOOKUP($C50,Champions!$A:$B,2,0)=5,1,0),0),IFERROR(IF(VLOOKUP($D50,Champions!$A:$B,2,0)=5,1,0),0),IFERROR(IF(VLOOKUP($E50,Champions!$A:$B,2,0)=5,1,0),0),IFERROR(IF(VLOOKUP($F50,Champions!$A:$B,2,0)=5,1,0),0),IFERROR(IF(VLOOKUP($G50,Champions!$A:$B,2,0)=5,1,0),0),IFERROR(IF(VLOOKUP($H50,Champions!$A:$B,2,0)=5,1,0),0),IFERROR(IF(VLOOKUP($I50,Champions!$A:$B,2,0)=5,1,0),0),IFERROR(IF(VLOOKUP($J50,Champions!$A:$B,2,0)=5,1,0),0),IFERROR(IF(VLOOKUP($K50,Champions!$A:$B,2,0)=5,1,0),0),IFERROR(IF(VLOOKUP($L50,Champions!$A:$B,2,0)=5,1,0),0))</f>
        <v>1</v>
      </c>
      <c r="AK50" s="3" t="str">
        <f>Champions!A50</f>
        <v>Veigar</v>
      </c>
      <c r="AL50" s="3">
        <f>COUNTIF($B:$L,AK50)</f>
        <v>31</v>
      </c>
      <c r="AM50" s="3">
        <f>SUM(COUNTIFS($A:$A,"&lt;=4th",$B:$B,AK50),COUNTIFS($A:$A,"&lt;=4th",$C:$C,AK50),COUNTIFS($A:$A,"&lt;=4th",$D:$D,AK50),COUNTIFS($A:$A,"&lt;=4th",$E:$E,AK50),COUNTIFS($A:$A,"&lt;=4th",$F:$F,AK50),COUNTIFS($A:$A,"&lt;=4th",$G:$G,AK50),COUNTIFS($A:$A,"&lt;=4th",$H:$H,AK50),COUNTIFS($A:$A,"&lt;=4th",$I:$I,AK50),COUNTIFS($A:$A,"&lt;=4th",$J:$J,AK50),COUNTIFS($A:$A,"&lt;=4th",$K:$K,AK50),COUNTIFS($A:$A,"&lt;=4th",$L:$L,AK50))</f>
        <v>11</v>
      </c>
      <c r="AN50" s="3">
        <f>SUM(COUNTIFS($A:$A,"&gt;4th",$B:$B,AK50),COUNTIFS($A:$A,"&gt;4th",$C:$C,AK50),COUNTIFS($A:$A,"&gt;4th",$D:$D,AK50),COUNTIFS($A:$A,"&gt;4th",$E:$E,AK50),COUNTIFS($A:$A,"&gt;4th",$F:$F,AK50),COUNTIFS($A:$A,"&gt;4th",$G:$G,AK50),COUNTIFS($A:$A,"&gt;4th",$H:$H,AK50),COUNTIFS($A:$A,"&gt;4th",$I:$I,AK50),COUNTIFS($A:$A,"&gt;4th",$J:$J,AK50),COUNTIFS($A:$A,"&gt;4th",$K:$K,AK50),COUNTIFS($A:$A,"&gt;4th",$L:$L,AK50))</f>
        <v>20</v>
      </c>
    </row>
    <row r="51" spans="1:40">
      <c r="A51" s="3" t="s">
        <v>572</v>
      </c>
      <c r="B51" s="3" t="s">
        <v>82</v>
      </c>
      <c r="C51" s="3" t="s">
        <v>114</v>
      </c>
      <c r="D51" s="3" t="s">
        <v>259</v>
      </c>
      <c r="E51" s="3" t="s">
        <v>305</v>
      </c>
      <c r="F51" s="3" t="s">
        <v>245</v>
      </c>
      <c r="G51" s="3" t="s">
        <v>169</v>
      </c>
      <c r="M51" s="3">
        <v>0</v>
      </c>
      <c r="N51" s="3">
        <v>5</v>
      </c>
      <c r="O51" s="3">
        <v>1</v>
      </c>
      <c r="P51" s="3">
        <f t="shared" si="0"/>
        <v>6</v>
      </c>
      <c r="Q51" s="3">
        <f>SUM(IFERROR(IF(VLOOKUP($B51,Champions!$A:$B,2,0)=1,1,0),0),IFERROR(IF(VLOOKUP($C51,Champions!$A:$B,2,0)=1,1,0),0),IFERROR(IF(VLOOKUP($D51,Champions!$A:$B,2,0)=1,1,0),0),IFERROR(IF(VLOOKUP($E51,Champions!$A:$B,2,0)=1,1,0),0),IFERROR(IF(VLOOKUP($F51,Champions!$A:$B,2,0)=1,1,0),0),IFERROR(IF(VLOOKUP($G51,Champions!$A:$B,2,0)=1,1,0),0),IFERROR(IF(VLOOKUP($H51,Champions!$A:$B,2,0)=1,1,0),0),IFERROR(IF(VLOOKUP($I51,Champions!$A:$B,2,0)=1,1,0),0),IFERROR(IF(VLOOKUP($J51,Champions!$A:$B,2,0)=1,1,0),0),IFERROR(IF(VLOOKUP($K51,Champions!$A:$B,2,0)=1,1,0),0),IFERROR(IF(VLOOKUP($L51,Champions!$A:$B,2,0)=1,1,0),0))</f>
        <v>1</v>
      </c>
      <c r="R51" s="3">
        <f>SUM(IFERROR(IF(VLOOKUP($B51,Champions!$A:$B,2,0)=2,1,0),0),IFERROR(IF(VLOOKUP($C51,Champions!$A:$B,2,0)=2,1,0),0),IFERROR(IF(VLOOKUP($D51,Champions!$A:$B,2,0)=2,1,0),0),IFERROR(IF(VLOOKUP($E51,Champions!$A:$B,2,0)=2,1,0),0),IFERROR(IF(VLOOKUP($F51,Champions!$A:$B,2,0)=2,1,0),0),IFERROR(IF(VLOOKUP($G51,Champions!$A:$B,2,0)=2,1,0),0),IFERROR(IF(VLOOKUP($H51,Champions!$A:$B,2,0)=2,1,0),0),IFERROR(IF(VLOOKUP($I51,Champions!$A:$B,2,0)=2,1,0),0),IFERROR(IF(VLOOKUP($J51,Champions!$A:$B,2,0)=2,1,0),0),IFERROR(IF(VLOOKUP($K51,Champions!$A:$B,2,0)=2,1,0),0),IFERROR(IF(VLOOKUP($L51,Champions!$A:$B,2,0)=2,1,0),0))</f>
        <v>1</v>
      </c>
      <c r="S51" s="3">
        <f>SUM(IFERROR(IF(VLOOKUP($B51,Champions!$A:$B,2,0)=3,1,0),0),IFERROR(IF(VLOOKUP($C51,Champions!$A:$B,2,0)=3,1,0),0),IFERROR(IF(VLOOKUP($D51,Champions!$A:$B,2,0)=3,1,0),0),IFERROR(IF(VLOOKUP($E51,Champions!$A:$B,2,0)=3,1,0),0),IFERROR(IF(VLOOKUP($F51,Champions!$A:$B,2,0)=3,1,0),0),IFERROR(IF(VLOOKUP($G51,Champions!$A:$B,2,0)=3,1,0),0),IFERROR(IF(VLOOKUP($H51,Champions!$A:$B,2,0)=3,1,0),0),IFERROR(IF(VLOOKUP($I51,Champions!$A:$B,2,0)=3,1,0),0),IFERROR(IF(VLOOKUP($J51,Champions!$A:$B,2,0)=3,1,0),0),IFERROR(IF(VLOOKUP($K51,Champions!$A:$B,2,0)=3,1,0),0),IFERROR(IF(VLOOKUP($L51,Champions!$A:$B,2,0)=3,1,0),0))</f>
        <v>3</v>
      </c>
      <c r="T51" s="3">
        <f>SUM(IFERROR(IF(VLOOKUP($B51,Champions!$A:$B,2,0)=4,1,0),0),IFERROR(IF(VLOOKUP($C51,Champions!$A:$B,2,0)=4,1,0),0),IFERROR(IF(VLOOKUP($D51,Champions!$A:$B,2,0)=4,1,0),0),IFERROR(IF(VLOOKUP($E51,Champions!$A:$B,2,0)=4,1,0),0),IFERROR(IF(VLOOKUP($F51,Champions!$A:$B,2,0)=4,1,0),0),IFERROR(IF(VLOOKUP($G51,Champions!$A:$B,2,0)=4,1,0),0),IFERROR(IF(VLOOKUP($H51,Champions!$A:$B,2,0)=4,1,0),0),IFERROR(IF(VLOOKUP($I51,Champions!$A:$B,2,0)=4,1,0),0),IFERROR(IF(VLOOKUP($J51,Champions!$A:$B,2,0)=4,1,0),0),IFERROR(IF(VLOOKUP($K51,Champions!$A:$B,2,0)=4,1,0),0),IFERROR(IF(VLOOKUP($L51,Champions!$A:$B,2,0)=4,1,0),0))</f>
        <v>1</v>
      </c>
      <c r="U51" s="3">
        <f>SUM(IFERROR(IF(VLOOKUP($B51,Champions!$A:$B,2,0)=5,1,0),0),IFERROR(IF(VLOOKUP($C51,Champions!$A:$B,2,0)=5,1,0),0),IFERROR(IF(VLOOKUP($D51,Champions!$A:$B,2,0)=5,1,0),0),IFERROR(IF(VLOOKUP($E51,Champions!$A:$B,2,0)=5,1,0),0),IFERROR(IF(VLOOKUP($F51,Champions!$A:$B,2,0)=5,1,0),0),IFERROR(IF(VLOOKUP($G51,Champions!$A:$B,2,0)=5,1,0),0),IFERROR(IF(VLOOKUP($H51,Champions!$A:$B,2,0)=5,1,0),0),IFERROR(IF(VLOOKUP($I51,Champions!$A:$B,2,0)=5,1,0),0),IFERROR(IF(VLOOKUP($J51,Champions!$A:$B,2,0)=5,1,0),0),IFERROR(IF(VLOOKUP($K51,Champions!$A:$B,2,0)=5,1,0),0),IFERROR(IF(VLOOKUP($L51,Champions!$A:$B,2,0)=5,1,0),0))</f>
        <v>0</v>
      </c>
      <c r="AK51" s="3" t="str">
        <f>Champions!A51</f>
        <v>Vladimir</v>
      </c>
      <c r="AL51" s="3">
        <f>COUNTIF($B:$L,AK51)</f>
        <v>40</v>
      </c>
      <c r="AM51" s="3">
        <f>SUM(COUNTIFS($A:$A,"&lt;=4th",$B:$B,AK51),COUNTIFS($A:$A,"&lt;=4th",$C:$C,AK51),COUNTIFS($A:$A,"&lt;=4th",$D:$D,AK51),COUNTIFS($A:$A,"&lt;=4th",$E:$E,AK51),COUNTIFS($A:$A,"&lt;=4th",$F:$F,AK51),COUNTIFS($A:$A,"&lt;=4th",$G:$G,AK51),COUNTIFS($A:$A,"&lt;=4th",$H:$H,AK51),COUNTIFS($A:$A,"&lt;=4th",$I:$I,AK51),COUNTIFS($A:$A,"&lt;=4th",$J:$J,AK51),COUNTIFS($A:$A,"&lt;=4th",$K:$K,AK51),COUNTIFS($A:$A,"&lt;=4th",$L:$L,AK51))</f>
        <v>10</v>
      </c>
      <c r="AN51" s="3">
        <f>SUM(COUNTIFS($A:$A,"&gt;4th",$B:$B,AK51),COUNTIFS($A:$A,"&gt;4th",$C:$C,AK51),COUNTIFS($A:$A,"&gt;4th",$D:$D,AK51),COUNTIFS($A:$A,"&gt;4th",$E:$E,AK51),COUNTIFS($A:$A,"&gt;4th",$F:$F,AK51),COUNTIFS($A:$A,"&gt;4th",$G:$G,AK51),COUNTIFS($A:$A,"&gt;4th",$H:$H,AK51),COUNTIFS($A:$A,"&gt;4th",$I:$I,AK51),COUNTIFS($A:$A,"&gt;4th",$J:$J,AK51),COUNTIFS($A:$A,"&gt;4th",$K:$K,AK51),COUNTIFS($A:$A,"&gt;4th",$L:$L,AK51))</f>
        <v>30</v>
      </c>
    </row>
    <row r="52" spans="1:40">
      <c r="A52" s="3" t="s">
        <v>574</v>
      </c>
      <c r="B52" s="3" t="s">
        <v>197</v>
      </c>
      <c r="C52" s="3" t="s">
        <v>139</v>
      </c>
      <c r="D52" s="3" t="s">
        <v>256</v>
      </c>
      <c r="E52" s="3" t="s">
        <v>280</v>
      </c>
      <c r="F52" s="3" t="s">
        <v>178</v>
      </c>
      <c r="G52" s="3" t="s">
        <v>252</v>
      </c>
      <c r="H52" s="3" t="s">
        <v>231</v>
      </c>
      <c r="I52" s="3" t="s">
        <v>219</v>
      </c>
      <c r="M52" s="3">
        <v>0</v>
      </c>
      <c r="N52" s="3">
        <v>5</v>
      </c>
      <c r="O52" s="3">
        <v>3</v>
      </c>
      <c r="P52" s="3">
        <f t="shared" si="0"/>
        <v>8</v>
      </c>
      <c r="Q52" s="3">
        <f>SUM(IFERROR(IF(VLOOKUP($B52,Champions!$A:$B,2,0)=1,1,0),0),IFERROR(IF(VLOOKUP($C52,Champions!$A:$B,2,0)=1,1,0),0),IFERROR(IF(VLOOKUP($D52,Champions!$A:$B,2,0)=1,1,0),0),IFERROR(IF(VLOOKUP($E52,Champions!$A:$B,2,0)=1,1,0),0),IFERROR(IF(VLOOKUP($F52,Champions!$A:$B,2,0)=1,1,0),0),IFERROR(IF(VLOOKUP($G52,Champions!$A:$B,2,0)=1,1,0),0),IFERROR(IF(VLOOKUP($H52,Champions!$A:$B,2,0)=1,1,0),0),IFERROR(IF(VLOOKUP($I52,Champions!$A:$B,2,0)=1,1,0),0),IFERROR(IF(VLOOKUP($J52,Champions!$A:$B,2,0)=1,1,0),0),IFERROR(IF(VLOOKUP($K52,Champions!$A:$B,2,0)=1,1,0),0),IFERROR(IF(VLOOKUP($L52,Champions!$A:$B,2,0)=1,1,0),0))</f>
        <v>1</v>
      </c>
      <c r="R52" s="3">
        <f>SUM(IFERROR(IF(VLOOKUP($B52,Champions!$A:$B,2,0)=2,1,0),0),IFERROR(IF(VLOOKUP($C52,Champions!$A:$B,2,0)=2,1,0),0),IFERROR(IF(VLOOKUP($D52,Champions!$A:$B,2,0)=2,1,0),0),IFERROR(IF(VLOOKUP($E52,Champions!$A:$B,2,0)=2,1,0),0),IFERROR(IF(VLOOKUP($F52,Champions!$A:$B,2,0)=2,1,0),0),IFERROR(IF(VLOOKUP($G52,Champions!$A:$B,2,0)=2,1,0),0),IFERROR(IF(VLOOKUP($H52,Champions!$A:$B,2,0)=2,1,0),0),IFERROR(IF(VLOOKUP($I52,Champions!$A:$B,2,0)=2,1,0),0),IFERROR(IF(VLOOKUP($J52,Champions!$A:$B,2,0)=2,1,0),0),IFERROR(IF(VLOOKUP($K52,Champions!$A:$B,2,0)=2,1,0),0),IFERROR(IF(VLOOKUP($L52,Champions!$A:$B,2,0)=2,1,0),0))</f>
        <v>1</v>
      </c>
      <c r="S52" s="3">
        <f>SUM(IFERROR(IF(VLOOKUP($B52,Champions!$A:$B,2,0)=3,1,0),0),IFERROR(IF(VLOOKUP($C52,Champions!$A:$B,2,0)=3,1,0),0),IFERROR(IF(VLOOKUP($D52,Champions!$A:$B,2,0)=3,1,0),0),IFERROR(IF(VLOOKUP($E52,Champions!$A:$B,2,0)=3,1,0),0),IFERROR(IF(VLOOKUP($F52,Champions!$A:$B,2,0)=3,1,0),0),IFERROR(IF(VLOOKUP($G52,Champions!$A:$B,2,0)=3,1,0),0),IFERROR(IF(VLOOKUP($H52,Champions!$A:$B,2,0)=3,1,0),0),IFERROR(IF(VLOOKUP($I52,Champions!$A:$B,2,0)=3,1,0),0),IFERROR(IF(VLOOKUP($J52,Champions!$A:$B,2,0)=3,1,0),0),IFERROR(IF(VLOOKUP($K52,Champions!$A:$B,2,0)=3,1,0),0),IFERROR(IF(VLOOKUP($L52,Champions!$A:$B,2,0)=3,1,0),0))</f>
        <v>3</v>
      </c>
      <c r="T52" s="3">
        <f>SUM(IFERROR(IF(VLOOKUP($B52,Champions!$A:$B,2,0)=4,1,0),0),IFERROR(IF(VLOOKUP($C52,Champions!$A:$B,2,0)=4,1,0),0),IFERROR(IF(VLOOKUP($D52,Champions!$A:$B,2,0)=4,1,0),0),IFERROR(IF(VLOOKUP($E52,Champions!$A:$B,2,0)=4,1,0),0),IFERROR(IF(VLOOKUP($F52,Champions!$A:$B,2,0)=4,1,0),0),IFERROR(IF(VLOOKUP($G52,Champions!$A:$B,2,0)=4,1,0),0),IFERROR(IF(VLOOKUP($H52,Champions!$A:$B,2,0)=4,1,0),0),IFERROR(IF(VLOOKUP($I52,Champions!$A:$B,2,0)=4,1,0),0),IFERROR(IF(VLOOKUP($J52,Champions!$A:$B,2,0)=4,1,0),0),IFERROR(IF(VLOOKUP($K52,Champions!$A:$B,2,0)=4,1,0),0),IFERROR(IF(VLOOKUP($L52,Champions!$A:$B,2,0)=4,1,0),0))</f>
        <v>2</v>
      </c>
      <c r="U52" s="3">
        <f>SUM(IFERROR(IF(VLOOKUP($B52,Champions!$A:$B,2,0)=5,1,0),0),IFERROR(IF(VLOOKUP($C52,Champions!$A:$B,2,0)=5,1,0),0),IFERROR(IF(VLOOKUP($D52,Champions!$A:$B,2,0)=5,1,0),0),IFERROR(IF(VLOOKUP($E52,Champions!$A:$B,2,0)=5,1,0),0),IFERROR(IF(VLOOKUP($F52,Champions!$A:$B,2,0)=5,1,0),0),IFERROR(IF(VLOOKUP($G52,Champions!$A:$B,2,0)=5,1,0),0),IFERROR(IF(VLOOKUP($H52,Champions!$A:$B,2,0)=5,1,0),0),IFERROR(IF(VLOOKUP($I52,Champions!$A:$B,2,0)=5,1,0),0),IFERROR(IF(VLOOKUP($J52,Champions!$A:$B,2,0)=5,1,0),0),IFERROR(IF(VLOOKUP($K52,Champions!$A:$B,2,0)=5,1,0),0),IFERROR(IF(VLOOKUP($L52,Champions!$A:$B,2,0)=5,1,0),0))</f>
        <v>1</v>
      </c>
      <c r="AK52" s="3" t="str">
        <f>Champions!A52</f>
        <v>Volibear</v>
      </c>
      <c r="AL52" s="3">
        <f>COUNTIF($B:$L,AK52)</f>
        <v>34</v>
      </c>
      <c r="AM52" s="3">
        <f>SUM(COUNTIFS($A:$A,"&lt;=4th",$B:$B,AK52),COUNTIFS($A:$A,"&lt;=4th",$C:$C,AK52),COUNTIFS($A:$A,"&lt;=4th",$D:$D,AK52),COUNTIFS($A:$A,"&lt;=4th",$E:$E,AK52),COUNTIFS($A:$A,"&lt;=4th",$F:$F,AK52),COUNTIFS($A:$A,"&lt;=4th",$G:$G,AK52),COUNTIFS($A:$A,"&lt;=4th",$H:$H,AK52),COUNTIFS($A:$A,"&lt;=4th",$I:$I,AK52),COUNTIFS($A:$A,"&lt;=4th",$J:$J,AK52),COUNTIFS($A:$A,"&lt;=4th",$K:$K,AK52),COUNTIFS($A:$A,"&lt;=4th",$L:$L,AK52))</f>
        <v>12</v>
      </c>
      <c r="AN52" s="3">
        <f>SUM(COUNTIFS($A:$A,"&gt;4th",$B:$B,AK52),COUNTIFS($A:$A,"&gt;4th",$C:$C,AK52),COUNTIFS($A:$A,"&gt;4th",$D:$D,AK52),COUNTIFS($A:$A,"&gt;4th",$E:$E,AK52),COUNTIFS($A:$A,"&gt;4th",$F:$F,AK52),COUNTIFS($A:$A,"&gt;4th",$G:$G,AK52),COUNTIFS($A:$A,"&gt;4th",$H:$H,AK52),COUNTIFS($A:$A,"&gt;4th",$I:$I,AK52),COUNTIFS($A:$A,"&gt;4th",$J:$J,AK52),COUNTIFS($A:$A,"&gt;4th",$K:$K,AK52),COUNTIFS($A:$A,"&gt;4th",$L:$L,AK52))</f>
        <v>22</v>
      </c>
    </row>
    <row r="53" spans="1:40">
      <c r="A53" s="3" t="s">
        <v>576</v>
      </c>
      <c r="B53" s="3" t="s">
        <v>114</v>
      </c>
      <c r="C53" s="3" t="s">
        <v>139</v>
      </c>
      <c r="D53" s="3" t="s">
        <v>305</v>
      </c>
      <c r="E53" s="3" t="s">
        <v>99</v>
      </c>
      <c r="F53" s="3" t="s">
        <v>154</v>
      </c>
      <c r="G53" s="3" t="s">
        <v>308</v>
      </c>
      <c r="H53" s="3" t="s">
        <v>259</v>
      </c>
      <c r="M53" s="3">
        <v>0</v>
      </c>
      <c r="N53" s="3">
        <v>3</v>
      </c>
      <c r="O53" s="3">
        <v>4</v>
      </c>
      <c r="P53" s="3">
        <f t="shared" si="0"/>
        <v>7</v>
      </c>
      <c r="Q53" s="3">
        <f>SUM(IFERROR(IF(VLOOKUP($B53,Champions!$A:$B,2,0)=1,1,0),0),IFERROR(IF(VLOOKUP($C53,Champions!$A:$B,2,0)=1,1,0),0),IFERROR(IF(VLOOKUP($D53,Champions!$A:$B,2,0)=1,1,0),0),IFERROR(IF(VLOOKUP($E53,Champions!$A:$B,2,0)=1,1,0),0),IFERROR(IF(VLOOKUP($F53,Champions!$A:$B,2,0)=1,1,0),0),IFERROR(IF(VLOOKUP($G53,Champions!$A:$B,2,0)=1,1,0),0),IFERROR(IF(VLOOKUP($H53,Champions!$A:$B,2,0)=1,1,0),0),IFERROR(IF(VLOOKUP($I53,Champions!$A:$B,2,0)=1,1,0),0),IFERROR(IF(VLOOKUP($J53,Champions!$A:$B,2,0)=1,1,0),0),IFERROR(IF(VLOOKUP($K53,Champions!$A:$B,2,0)=1,1,0),0),IFERROR(IF(VLOOKUP($L53,Champions!$A:$B,2,0)=1,1,0),0))</f>
        <v>0</v>
      </c>
      <c r="R53" s="3">
        <f>SUM(IFERROR(IF(VLOOKUP($B53,Champions!$A:$B,2,0)=2,1,0),0),IFERROR(IF(VLOOKUP($C53,Champions!$A:$B,2,0)=2,1,0),0),IFERROR(IF(VLOOKUP($D53,Champions!$A:$B,2,0)=2,1,0),0),IFERROR(IF(VLOOKUP($E53,Champions!$A:$B,2,0)=2,1,0),0),IFERROR(IF(VLOOKUP($F53,Champions!$A:$B,2,0)=2,1,0),0),IFERROR(IF(VLOOKUP($G53,Champions!$A:$B,2,0)=2,1,0),0),IFERROR(IF(VLOOKUP($H53,Champions!$A:$B,2,0)=2,1,0),0),IFERROR(IF(VLOOKUP($I53,Champions!$A:$B,2,0)=2,1,0),0),IFERROR(IF(VLOOKUP($J53,Champions!$A:$B,2,0)=2,1,0),0),IFERROR(IF(VLOOKUP($K53,Champions!$A:$B,2,0)=2,1,0),0),IFERROR(IF(VLOOKUP($L53,Champions!$A:$B,2,0)=2,1,0),0))</f>
        <v>1</v>
      </c>
      <c r="S53" s="3">
        <f>SUM(IFERROR(IF(VLOOKUP($B53,Champions!$A:$B,2,0)=3,1,0),0),IFERROR(IF(VLOOKUP($C53,Champions!$A:$B,2,0)=3,1,0),0),IFERROR(IF(VLOOKUP($D53,Champions!$A:$B,2,0)=3,1,0),0),IFERROR(IF(VLOOKUP($E53,Champions!$A:$B,2,0)=3,1,0),0),IFERROR(IF(VLOOKUP($F53,Champions!$A:$B,2,0)=3,1,0),0),IFERROR(IF(VLOOKUP($G53,Champions!$A:$B,2,0)=3,1,0),0),IFERROR(IF(VLOOKUP($H53,Champions!$A:$B,2,0)=3,1,0),0),IFERROR(IF(VLOOKUP($I53,Champions!$A:$B,2,0)=3,1,0),0),IFERROR(IF(VLOOKUP($J53,Champions!$A:$B,2,0)=3,1,0),0),IFERROR(IF(VLOOKUP($K53,Champions!$A:$B,2,0)=3,1,0),0),IFERROR(IF(VLOOKUP($L53,Champions!$A:$B,2,0)=3,1,0),0))</f>
        <v>3</v>
      </c>
      <c r="T53" s="3">
        <f>SUM(IFERROR(IF(VLOOKUP($B53,Champions!$A:$B,2,0)=4,1,0),0),IFERROR(IF(VLOOKUP($C53,Champions!$A:$B,2,0)=4,1,0),0),IFERROR(IF(VLOOKUP($D53,Champions!$A:$B,2,0)=4,1,0),0),IFERROR(IF(VLOOKUP($E53,Champions!$A:$B,2,0)=4,1,0),0),IFERROR(IF(VLOOKUP($F53,Champions!$A:$B,2,0)=4,1,0),0),IFERROR(IF(VLOOKUP($G53,Champions!$A:$B,2,0)=4,1,0),0),IFERROR(IF(VLOOKUP($H53,Champions!$A:$B,2,0)=4,1,0),0),IFERROR(IF(VLOOKUP($I53,Champions!$A:$B,2,0)=4,1,0),0),IFERROR(IF(VLOOKUP($J53,Champions!$A:$B,2,0)=4,1,0),0),IFERROR(IF(VLOOKUP($K53,Champions!$A:$B,2,0)=4,1,0),0),IFERROR(IF(VLOOKUP($L53,Champions!$A:$B,2,0)=4,1,0),0))</f>
        <v>3</v>
      </c>
      <c r="U53" s="3">
        <f>SUM(IFERROR(IF(VLOOKUP($B53,Champions!$A:$B,2,0)=5,1,0),0),IFERROR(IF(VLOOKUP($C53,Champions!$A:$B,2,0)=5,1,0),0),IFERROR(IF(VLOOKUP($D53,Champions!$A:$B,2,0)=5,1,0),0),IFERROR(IF(VLOOKUP($E53,Champions!$A:$B,2,0)=5,1,0),0),IFERROR(IF(VLOOKUP($F53,Champions!$A:$B,2,0)=5,1,0),0),IFERROR(IF(VLOOKUP($G53,Champions!$A:$B,2,0)=5,1,0),0),IFERROR(IF(VLOOKUP($H53,Champions!$A:$B,2,0)=5,1,0),0),IFERROR(IF(VLOOKUP($I53,Champions!$A:$B,2,0)=5,1,0),0),IFERROR(IF(VLOOKUP($J53,Champions!$A:$B,2,0)=5,1,0),0),IFERROR(IF(VLOOKUP($K53,Champions!$A:$B,2,0)=5,1,0),0),IFERROR(IF(VLOOKUP($L53,Champions!$A:$B,2,0)=5,1,0),0))</f>
        <v>0</v>
      </c>
      <c r="AK53" s="3" t="str">
        <f>Champions!A53</f>
        <v>Warwick</v>
      </c>
      <c r="AL53" s="3">
        <f>COUNTIF($B:$L,AK53)</f>
        <v>25</v>
      </c>
      <c r="AM53" s="3">
        <f>SUM(COUNTIFS($A:$A,"&lt;=4th",$B:$B,AK53),COUNTIFS($A:$A,"&lt;=4th",$C:$C,AK53),COUNTIFS($A:$A,"&lt;=4th",$D:$D,AK53),COUNTIFS($A:$A,"&lt;=4th",$E:$E,AK53),COUNTIFS($A:$A,"&lt;=4th",$F:$F,AK53),COUNTIFS($A:$A,"&lt;=4th",$G:$G,AK53),COUNTIFS($A:$A,"&lt;=4th",$H:$H,AK53),COUNTIFS($A:$A,"&lt;=4th",$I:$I,AK53),COUNTIFS($A:$A,"&lt;=4th",$J:$J,AK53),COUNTIFS($A:$A,"&lt;=4th",$K:$K,AK53),COUNTIFS($A:$A,"&lt;=4th",$L:$L,AK53))</f>
        <v>16</v>
      </c>
      <c r="AN53" s="3">
        <f>SUM(COUNTIFS($A:$A,"&gt;4th",$B:$B,AK53),COUNTIFS($A:$A,"&gt;4th",$C:$C,AK53),COUNTIFS($A:$A,"&gt;4th",$D:$D,AK53),COUNTIFS($A:$A,"&gt;4th",$E:$E,AK53),COUNTIFS($A:$A,"&gt;4th",$F:$F,AK53),COUNTIFS($A:$A,"&gt;4th",$G:$G,AK53),COUNTIFS($A:$A,"&gt;4th",$H:$H,AK53),COUNTIFS($A:$A,"&gt;4th",$I:$I,AK53),COUNTIFS($A:$A,"&gt;4th",$J:$J,AK53),COUNTIFS($A:$A,"&gt;4th",$K:$K,AK53),COUNTIFS($A:$A,"&gt;4th",$L:$L,AK53))</f>
        <v>9</v>
      </c>
    </row>
    <row r="54" spans="1:40">
      <c r="A54" s="3" t="s">
        <v>578</v>
      </c>
      <c r="B54" s="3" t="s">
        <v>160</v>
      </c>
      <c r="C54" s="3" t="s">
        <v>245</v>
      </c>
      <c r="D54" s="3" t="s">
        <v>82</v>
      </c>
      <c r="E54" s="3" t="s">
        <v>139</v>
      </c>
      <c r="F54" s="3" t="s">
        <v>259</v>
      </c>
      <c r="G54" s="3" t="s">
        <v>305</v>
      </c>
      <c r="H54" s="3" t="s">
        <v>215</v>
      </c>
      <c r="M54" s="3">
        <v>2</v>
      </c>
      <c r="N54" s="3">
        <v>5</v>
      </c>
      <c r="O54" s="3">
        <v>0</v>
      </c>
      <c r="P54" s="3">
        <f t="shared" si="0"/>
        <v>7</v>
      </c>
      <c r="Q54" s="3">
        <f>SUM(IFERROR(IF(VLOOKUP($B54,Champions!$A:$B,2,0)=1,1,0),0),IFERROR(IF(VLOOKUP($C54,Champions!$A:$B,2,0)=1,1,0),0),IFERROR(IF(VLOOKUP($D54,Champions!$A:$B,2,0)=1,1,0),0),IFERROR(IF(VLOOKUP($E54,Champions!$A:$B,2,0)=1,1,0),0),IFERROR(IF(VLOOKUP($F54,Champions!$A:$B,2,0)=1,1,0),0),IFERROR(IF(VLOOKUP($G54,Champions!$A:$B,2,0)=1,1,0),0),IFERROR(IF(VLOOKUP($H54,Champions!$A:$B,2,0)=1,1,0),0),IFERROR(IF(VLOOKUP($I54,Champions!$A:$B,2,0)=1,1,0),0),IFERROR(IF(VLOOKUP($J54,Champions!$A:$B,2,0)=1,1,0),0),IFERROR(IF(VLOOKUP($K54,Champions!$A:$B,2,0)=1,1,0),0),IFERROR(IF(VLOOKUP($L54,Champions!$A:$B,2,0)=1,1,0),0))</f>
        <v>2</v>
      </c>
      <c r="R54" s="3">
        <f>SUM(IFERROR(IF(VLOOKUP($B54,Champions!$A:$B,2,0)=2,1,0),0),IFERROR(IF(VLOOKUP($C54,Champions!$A:$B,2,0)=2,1,0),0),IFERROR(IF(VLOOKUP($D54,Champions!$A:$B,2,0)=2,1,0),0),IFERROR(IF(VLOOKUP($E54,Champions!$A:$B,2,0)=2,1,0),0),IFERROR(IF(VLOOKUP($F54,Champions!$A:$B,2,0)=2,1,0),0),IFERROR(IF(VLOOKUP($G54,Champions!$A:$B,2,0)=2,1,0),0),IFERROR(IF(VLOOKUP($H54,Champions!$A:$B,2,0)=2,1,0),0),IFERROR(IF(VLOOKUP($I54,Champions!$A:$B,2,0)=2,1,0),0),IFERROR(IF(VLOOKUP($J54,Champions!$A:$B,2,0)=2,1,0),0),IFERROR(IF(VLOOKUP($K54,Champions!$A:$B,2,0)=2,1,0),0),IFERROR(IF(VLOOKUP($L54,Champions!$A:$B,2,0)=2,1,0),0))</f>
        <v>2</v>
      </c>
      <c r="S54" s="3">
        <f>SUM(IFERROR(IF(VLOOKUP($B54,Champions!$A:$B,2,0)=3,1,0),0),IFERROR(IF(VLOOKUP($C54,Champions!$A:$B,2,0)=3,1,0),0),IFERROR(IF(VLOOKUP($D54,Champions!$A:$B,2,0)=3,1,0),0),IFERROR(IF(VLOOKUP($E54,Champions!$A:$B,2,0)=3,1,0),0),IFERROR(IF(VLOOKUP($F54,Champions!$A:$B,2,0)=3,1,0),0),IFERROR(IF(VLOOKUP($G54,Champions!$A:$B,2,0)=3,1,0),0),IFERROR(IF(VLOOKUP($H54,Champions!$A:$B,2,0)=3,1,0),0),IFERROR(IF(VLOOKUP($I54,Champions!$A:$B,2,0)=3,1,0),0),IFERROR(IF(VLOOKUP($J54,Champions!$A:$B,2,0)=3,1,0),0),IFERROR(IF(VLOOKUP($K54,Champions!$A:$B,2,0)=3,1,0),0),IFERROR(IF(VLOOKUP($L54,Champions!$A:$B,2,0)=3,1,0),0))</f>
        <v>3</v>
      </c>
      <c r="T54" s="3">
        <f>SUM(IFERROR(IF(VLOOKUP($B54,Champions!$A:$B,2,0)=4,1,0),0),IFERROR(IF(VLOOKUP($C54,Champions!$A:$B,2,0)=4,1,0),0),IFERROR(IF(VLOOKUP($D54,Champions!$A:$B,2,0)=4,1,0),0),IFERROR(IF(VLOOKUP($E54,Champions!$A:$B,2,0)=4,1,0),0),IFERROR(IF(VLOOKUP($F54,Champions!$A:$B,2,0)=4,1,0),0),IFERROR(IF(VLOOKUP($G54,Champions!$A:$B,2,0)=4,1,0),0),IFERROR(IF(VLOOKUP($H54,Champions!$A:$B,2,0)=4,1,0),0),IFERROR(IF(VLOOKUP($I54,Champions!$A:$B,2,0)=4,1,0),0),IFERROR(IF(VLOOKUP($J54,Champions!$A:$B,2,0)=4,1,0),0),IFERROR(IF(VLOOKUP($K54,Champions!$A:$B,2,0)=4,1,0),0),IFERROR(IF(VLOOKUP($L54,Champions!$A:$B,2,0)=4,1,0),0))</f>
        <v>0</v>
      </c>
      <c r="U54" s="3">
        <f>SUM(IFERROR(IF(VLOOKUP($B54,Champions!$A:$B,2,0)=5,1,0),0),IFERROR(IF(VLOOKUP($C54,Champions!$A:$B,2,0)=5,1,0),0),IFERROR(IF(VLOOKUP($D54,Champions!$A:$B,2,0)=5,1,0),0),IFERROR(IF(VLOOKUP($E54,Champions!$A:$B,2,0)=5,1,0),0),IFERROR(IF(VLOOKUP($F54,Champions!$A:$B,2,0)=5,1,0),0),IFERROR(IF(VLOOKUP($G54,Champions!$A:$B,2,0)=5,1,0),0),IFERROR(IF(VLOOKUP($H54,Champions!$A:$B,2,0)=5,1,0),0),IFERROR(IF(VLOOKUP($I54,Champions!$A:$B,2,0)=5,1,0),0),IFERROR(IF(VLOOKUP($J54,Champions!$A:$B,2,0)=5,1,0),0),IFERROR(IF(VLOOKUP($K54,Champions!$A:$B,2,0)=5,1,0),0),IFERROR(IF(VLOOKUP($L54,Champions!$A:$B,2,0)=5,1,0),0))</f>
        <v>0</v>
      </c>
      <c r="AK54" s="3" t="str">
        <f>Champions!A54</f>
        <v>Yasuo</v>
      </c>
      <c r="AL54" s="3">
        <f>COUNTIF($B:$L,AK54)</f>
        <v>22</v>
      </c>
      <c r="AM54" s="3">
        <f>SUM(COUNTIFS($A:$A,"&lt;=4th",$B:$B,AK54),COUNTIFS($A:$A,"&lt;=4th",$C:$C,AK54),COUNTIFS($A:$A,"&lt;=4th",$D:$D,AK54),COUNTIFS($A:$A,"&lt;=4th",$E:$E,AK54),COUNTIFS($A:$A,"&lt;=4th",$F:$F,AK54),COUNTIFS($A:$A,"&lt;=4th",$G:$G,AK54),COUNTIFS($A:$A,"&lt;=4th",$H:$H,AK54),COUNTIFS($A:$A,"&lt;=4th",$I:$I,AK54),COUNTIFS($A:$A,"&lt;=4th",$J:$J,AK54),COUNTIFS($A:$A,"&lt;=4th",$K:$K,AK54),COUNTIFS($A:$A,"&lt;=4th",$L:$L,AK54))</f>
        <v>6</v>
      </c>
      <c r="AN54" s="3">
        <f>SUM(COUNTIFS($A:$A,"&gt;4th",$B:$B,AK54),COUNTIFS($A:$A,"&gt;4th",$C:$C,AK54),COUNTIFS($A:$A,"&gt;4th",$D:$D,AK54),COUNTIFS($A:$A,"&gt;4th",$E:$E,AK54),COUNTIFS($A:$A,"&gt;4th",$F:$F,AK54),COUNTIFS($A:$A,"&gt;4th",$G:$G,AK54),COUNTIFS($A:$A,"&gt;4th",$H:$H,AK54),COUNTIFS($A:$A,"&gt;4th",$I:$I,AK54),COUNTIFS($A:$A,"&gt;4th",$J:$J,AK54),COUNTIFS($A:$A,"&gt;4th",$K:$K,AK54),COUNTIFS($A:$A,"&gt;4th",$L:$L,AK54))</f>
        <v>16</v>
      </c>
    </row>
    <row r="55" spans="1:40">
      <c r="A55" s="3" t="s">
        <v>579</v>
      </c>
      <c r="B55" s="3" t="s">
        <v>242</v>
      </c>
      <c r="C55" s="3" t="s">
        <v>264</v>
      </c>
      <c r="D55" s="3" t="s">
        <v>219</v>
      </c>
      <c r="E55" s="3" t="s">
        <v>226</v>
      </c>
      <c r="F55" s="3" t="s">
        <v>280</v>
      </c>
      <c r="G55" s="3" t="s">
        <v>178</v>
      </c>
      <c r="H55" s="3" t="s">
        <v>215</v>
      </c>
      <c r="M55" s="3">
        <v>2</v>
      </c>
      <c r="N55" s="3">
        <v>5</v>
      </c>
      <c r="O55" s="3">
        <v>0</v>
      </c>
      <c r="P55" s="3">
        <f t="shared" si="0"/>
        <v>7</v>
      </c>
      <c r="Q55" s="3">
        <f>SUM(IFERROR(IF(VLOOKUP($B55,Champions!$A:$B,2,0)=1,1,0),0),IFERROR(IF(VLOOKUP($C55,Champions!$A:$B,2,0)=1,1,0),0),IFERROR(IF(VLOOKUP($D55,Champions!$A:$B,2,0)=1,1,0),0),IFERROR(IF(VLOOKUP($E55,Champions!$A:$B,2,0)=1,1,0),0),IFERROR(IF(VLOOKUP($F55,Champions!$A:$B,2,0)=1,1,0),0),IFERROR(IF(VLOOKUP($G55,Champions!$A:$B,2,0)=1,1,0),0),IFERROR(IF(VLOOKUP($H55,Champions!$A:$B,2,0)=1,1,0),0),IFERROR(IF(VLOOKUP($I55,Champions!$A:$B,2,0)=1,1,0),0),IFERROR(IF(VLOOKUP($J55,Champions!$A:$B,2,0)=1,1,0),0),IFERROR(IF(VLOOKUP($K55,Champions!$A:$B,2,0)=1,1,0),0),IFERROR(IF(VLOOKUP($L55,Champions!$A:$B,2,0)=1,1,0),0))</f>
        <v>2</v>
      </c>
      <c r="R55" s="3">
        <f>SUM(IFERROR(IF(VLOOKUP($B55,Champions!$A:$B,2,0)=2,1,0),0),IFERROR(IF(VLOOKUP($C55,Champions!$A:$B,2,0)=2,1,0),0),IFERROR(IF(VLOOKUP($D55,Champions!$A:$B,2,0)=2,1,0),0),IFERROR(IF(VLOOKUP($E55,Champions!$A:$B,2,0)=2,1,0),0),IFERROR(IF(VLOOKUP($F55,Champions!$A:$B,2,0)=2,1,0),0),IFERROR(IF(VLOOKUP($G55,Champions!$A:$B,2,0)=2,1,0),0),IFERROR(IF(VLOOKUP($H55,Champions!$A:$B,2,0)=2,1,0),0),IFERROR(IF(VLOOKUP($I55,Champions!$A:$B,2,0)=2,1,0),0),IFERROR(IF(VLOOKUP($J55,Champions!$A:$B,2,0)=2,1,0),0),IFERROR(IF(VLOOKUP($K55,Champions!$A:$B,2,0)=2,1,0),0),IFERROR(IF(VLOOKUP($L55,Champions!$A:$B,2,0)=2,1,0),0))</f>
        <v>3</v>
      </c>
      <c r="S55" s="3">
        <f>SUM(IFERROR(IF(VLOOKUP($B55,Champions!$A:$B,2,0)=3,1,0),0),IFERROR(IF(VLOOKUP($C55,Champions!$A:$B,2,0)=3,1,0),0),IFERROR(IF(VLOOKUP($D55,Champions!$A:$B,2,0)=3,1,0),0),IFERROR(IF(VLOOKUP($E55,Champions!$A:$B,2,0)=3,1,0),0),IFERROR(IF(VLOOKUP($F55,Champions!$A:$B,2,0)=3,1,0),0),IFERROR(IF(VLOOKUP($G55,Champions!$A:$B,2,0)=3,1,0),0),IFERROR(IF(VLOOKUP($H55,Champions!$A:$B,2,0)=3,1,0),0),IFERROR(IF(VLOOKUP($I55,Champions!$A:$B,2,0)=3,1,0),0),IFERROR(IF(VLOOKUP($J55,Champions!$A:$B,2,0)=3,1,0),0),IFERROR(IF(VLOOKUP($K55,Champions!$A:$B,2,0)=3,1,0),0),IFERROR(IF(VLOOKUP($L55,Champions!$A:$B,2,0)=3,1,0),0))</f>
        <v>2</v>
      </c>
      <c r="T55" s="3">
        <f>SUM(IFERROR(IF(VLOOKUP($B55,Champions!$A:$B,2,0)=4,1,0),0),IFERROR(IF(VLOOKUP($C55,Champions!$A:$B,2,0)=4,1,0),0),IFERROR(IF(VLOOKUP($D55,Champions!$A:$B,2,0)=4,1,0),0),IFERROR(IF(VLOOKUP($E55,Champions!$A:$B,2,0)=4,1,0),0),IFERROR(IF(VLOOKUP($F55,Champions!$A:$B,2,0)=4,1,0),0),IFERROR(IF(VLOOKUP($G55,Champions!$A:$B,2,0)=4,1,0),0),IFERROR(IF(VLOOKUP($H55,Champions!$A:$B,2,0)=4,1,0),0),IFERROR(IF(VLOOKUP($I55,Champions!$A:$B,2,0)=4,1,0),0),IFERROR(IF(VLOOKUP($J55,Champions!$A:$B,2,0)=4,1,0),0),IFERROR(IF(VLOOKUP($K55,Champions!$A:$B,2,0)=4,1,0),0),IFERROR(IF(VLOOKUP($L55,Champions!$A:$B,2,0)=4,1,0),0))</f>
        <v>0</v>
      </c>
      <c r="U55" s="3">
        <f>SUM(IFERROR(IF(VLOOKUP($B55,Champions!$A:$B,2,0)=5,1,0),0),IFERROR(IF(VLOOKUP($C55,Champions!$A:$B,2,0)=5,1,0),0),IFERROR(IF(VLOOKUP($D55,Champions!$A:$B,2,0)=5,1,0),0),IFERROR(IF(VLOOKUP($E55,Champions!$A:$B,2,0)=5,1,0),0),IFERROR(IF(VLOOKUP($F55,Champions!$A:$B,2,0)=5,1,0),0),IFERROR(IF(VLOOKUP($G55,Champions!$A:$B,2,0)=5,1,0),0),IFERROR(IF(VLOOKUP($H55,Champions!$A:$B,2,0)=5,1,0),0),IFERROR(IF(VLOOKUP($I55,Champions!$A:$B,2,0)=5,1,0),0),IFERROR(IF(VLOOKUP($J55,Champions!$A:$B,2,0)=5,1,0),0),IFERROR(IF(VLOOKUP($K55,Champions!$A:$B,2,0)=5,1,0),0),IFERROR(IF(VLOOKUP($L55,Champions!$A:$B,2,0)=5,1,0),0))</f>
        <v>0</v>
      </c>
      <c r="AK55" s="3" t="str">
        <f>Champions!A55</f>
        <v>Yorick</v>
      </c>
      <c r="AL55" s="3">
        <f>COUNTIF($B:$L,AK55)</f>
        <v>19</v>
      </c>
      <c r="AM55" s="3">
        <f>SUM(COUNTIFS($A:$A,"&lt;=4th",$B:$B,AK55),COUNTIFS($A:$A,"&lt;=4th",$C:$C,AK55),COUNTIFS($A:$A,"&lt;=4th",$D:$D,AK55),COUNTIFS($A:$A,"&lt;=4th",$E:$E,AK55),COUNTIFS($A:$A,"&lt;=4th",$F:$F,AK55),COUNTIFS($A:$A,"&lt;=4th",$G:$G,AK55),COUNTIFS($A:$A,"&lt;=4th",$H:$H,AK55),COUNTIFS($A:$A,"&lt;=4th",$I:$I,AK55),COUNTIFS($A:$A,"&lt;=4th",$J:$J,AK55),COUNTIFS($A:$A,"&lt;=4th",$K:$K,AK55),COUNTIFS($A:$A,"&lt;=4th",$L:$L,AK55))</f>
        <v>8</v>
      </c>
      <c r="AN55" s="3">
        <f>SUM(COUNTIFS($A:$A,"&gt;4th",$B:$B,AK55),COUNTIFS($A:$A,"&gt;4th",$C:$C,AK55),COUNTIFS($A:$A,"&gt;4th",$D:$D,AK55),COUNTIFS($A:$A,"&gt;4th",$E:$E,AK55),COUNTIFS($A:$A,"&gt;4th",$F:$F,AK55),COUNTIFS($A:$A,"&gt;4th",$G:$G,AK55),COUNTIFS($A:$A,"&gt;4th",$H:$H,AK55),COUNTIFS($A:$A,"&gt;4th",$I:$I,AK55),COUNTIFS($A:$A,"&gt;4th",$J:$J,AK55),COUNTIFS($A:$A,"&gt;4th",$K:$K,AK55),COUNTIFS($A:$A,"&gt;4th",$L:$L,AK55))</f>
        <v>11</v>
      </c>
    </row>
    <row r="56" spans="1:40">
      <c r="A56" s="3" t="s">
        <v>572</v>
      </c>
      <c r="B56" s="3" t="s">
        <v>139</v>
      </c>
      <c r="C56" s="3" t="s">
        <v>164</v>
      </c>
      <c r="D56" s="3" t="s">
        <v>256</v>
      </c>
      <c r="E56" s="3" t="s">
        <v>160</v>
      </c>
      <c r="F56" s="3" t="s">
        <v>299</v>
      </c>
      <c r="G56" s="3" t="s">
        <v>185</v>
      </c>
      <c r="H56" s="3" t="s">
        <v>245</v>
      </c>
      <c r="M56" s="3">
        <v>0</v>
      </c>
      <c r="N56" s="3">
        <v>6</v>
      </c>
      <c r="O56" s="3">
        <v>1</v>
      </c>
      <c r="P56" s="3">
        <f t="shared" si="0"/>
        <v>7</v>
      </c>
      <c r="Q56" s="3">
        <f>SUM(IFERROR(IF(VLOOKUP($B56,Champions!$A:$B,2,0)=1,1,0),0),IFERROR(IF(VLOOKUP($C56,Champions!$A:$B,2,0)=1,1,0),0),IFERROR(IF(VLOOKUP($D56,Champions!$A:$B,2,0)=1,1,0),0),IFERROR(IF(VLOOKUP($E56,Champions!$A:$B,2,0)=1,1,0),0),IFERROR(IF(VLOOKUP($F56,Champions!$A:$B,2,0)=1,1,0),0),IFERROR(IF(VLOOKUP($G56,Champions!$A:$B,2,0)=1,1,0),0),IFERROR(IF(VLOOKUP($H56,Champions!$A:$B,2,0)=1,1,0),0),IFERROR(IF(VLOOKUP($I56,Champions!$A:$B,2,0)=1,1,0),0),IFERROR(IF(VLOOKUP($J56,Champions!$A:$B,2,0)=1,1,0),0),IFERROR(IF(VLOOKUP($K56,Champions!$A:$B,2,0)=1,1,0),0),IFERROR(IF(VLOOKUP($L56,Champions!$A:$B,2,0)=1,1,0),0))</f>
        <v>2</v>
      </c>
      <c r="R56" s="3">
        <f>SUM(IFERROR(IF(VLOOKUP($B56,Champions!$A:$B,2,0)=2,1,0),0),IFERROR(IF(VLOOKUP($C56,Champions!$A:$B,2,0)=2,1,0),0),IFERROR(IF(VLOOKUP($D56,Champions!$A:$B,2,0)=2,1,0),0),IFERROR(IF(VLOOKUP($E56,Champions!$A:$B,2,0)=2,1,0),0),IFERROR(IF(VLOOKUP($F56,Champions!$A:$B,2,0)=2,1,0),0),IFERROR(IF(VLOOKUP($G56,Champions!$A:$B,2,0)=2,1,0),0),IFERROR(IF(VLOOKUP($H56,Champions!$A:$B,2,0)=2,1,0),0),IFERROR(IF(VLOOKUP($I56,Champions!$A:$B,2,0)=2,1,0),0),IFERROR(IF(VLOOKUP($J56,Champions!$A:$B,2,0)=2,1,0),0),IFERROR(IF(VLOOKUP($K56,Champions!$A:$B,2,0)=2,1,0),0),IFERROR(IF(VLOOKUP($L56,Champions!$A:$B,2,0)=2,1,0),0))</f>
        <v>2</v>
      </c>
      <c r="S56" s="3">
        <f>SUM(IFERROR(IF(VLOOKUP($B56,Champions!$A:$B,2,0)=3,1,0),0),IFERROR(IF(VLOOKUP($C56,Champions!$A:$B,2,0)=3,1,0),0),IFERROR(IF(VLOOKUP($D56,Champions!$A:$B,2,0)=3,1,0),0),IFERROR(IF(VLOOKUP($E56,Champions!$A:$B,2,0)=3,1,0),0),IFERROR(IF(VLOOKUP($F56,Champions!$A:$B,2,0)=3,1,0),0),IFERROR(IF(VLOOKUP($G56,Champions!$A:$B,2,0)=3,1,0),0),IFERROR(IF(VLOOKUP($H56,Champions!$A:$B,2,0)=3,1,0),0),IFERROR(IF(VLOOKUP($I56,Champions!$A:$B,2,0)=3,1,0),0),IFERROR(IF(VLOOKUP($J56,Champions!$A:$B,2,0)=3,1,0),0),IFERROR(IF(VLOOKUP($K56,Champions!$A:$B,2,0)=3,1,0),0),IFERROR(IF(VLOOKUP($L56,Champions!$A:$B,2,0)=3,1,0),0))</f>
        <v>3</v>
      </c>
      <c r="T56" s="3">
        <f>SUM(IFERROR(IF(VLOOKUP($B56,Champions!$A:$B,2,0)=4,1,0),0),IFERROR(IF(VLOOKUP($C56,Champions!$A:$B,2,0)=4,1,0),0),IFERROR(IF(VLOOKUP($D56,Champions!$A:$B,2,0)=4,1,0),0),IFERROR(IF(VLOOKUP($E56,Champions!$A:$B,2,0)=4,1,0),0),IFERROR(IF(VLOOKUP($F56,Champions!$A:$B,2,0)=4,1,0),0),IFERROR(IF(VLOOKUP($G56,Champions!$A:$B,2,0)=4,1,0),0),IFERROR(IF(VLOOKUP($H56,Champions!$A:$B,2,0)=4,1,0),0),IFERROR(IF(VLOOKUP($I56,Champions!$A:$B,2,0)=4,1,0),0),IFERROR(IF(VLOOKUP($J56,Champions!$A:$B,2,0)=4,1,0),0),IFERROR(IF(VLOOKUP($K56,Champions!$A:$B,2,0)=4,1,0),0),IFERROR(IF(VLOOKUP($L56,Champions!$A:$B,2,0)=4,1,0),0))</f>
        <v>0</v>
      </c>
      <c r="U56" s="3">
        <f>SUM(IFERROR(IF(VLOOKUP($B56,Champions!$A:$B,2,0)=5,1,0),0),IFERROR(IF(VLOOKUP($C56,Champions!$A:$B,2,0)=5,1,0),0),IFERROR(IF(VLOOKUP($D56,Champions!$A:$B,2,0)=5,1,0),0),IFERROR(IF(VLOOKUP($E56,Champions!$A:$B,2,0)=5,1,0),0),IFERROR(IF(VLOOKUP($F56,Champions!$A:$B,2,0)=5,1,0),0),IFERROR(IF(VLOOKUP($G56,Champions!$A:$B,2,0)=5,1,0),0),IFERROR(IF(VLOOKUP($H56,Champions!$A:$B,2,0)=5,1,0),0),IFERROR(IF(VLOOKUP($I56,Champions!$A:$B,2,0)=5,1,0),0),IFERROR(IF(VLOOKUP($J56,Champions!$A:$B,2,0)=5,1,0),0),IFERROR(IF(VLOOKUP($K56,Champions!$A:$B,2,0)=5,1,0),0),IFERROR(IF(VLOOKUP($L56,Champions!$A:$B,2,0)=5,1,0),0))</f>
        <v>0</v>
      </c>
      <c r="AK56" s="3" t="str">
        <f>Champions!A56</f>
        <v>Zed</v>
      </c>
      <c r="AL56" s="3">
        <f>COUNTIF($B:$L,AK56)</f>
        <v>7</v>
      </c>
      <c r="AM56" s="3">
        <f>SUM(COUNTIFS($A:$A,"&lt;=4th",$B:$B,AK56),COUNTIFS($A:$A,"&lt;=4th",$C:$C,AK56),COUNTIFS($A:$A,"&lt;=4th",$D:$D,AK56),COUNTIFS($A:$A,"&lt;=4th",$E:$E,AK56),COUNTIFS($A:$A,"&lt;=4th",$F:$F,AK56),COUNTIFS($A:$A,"&lt;=4th",$G:$G,AK56),COUNTIFS($A:$A,"&lt;=4th",$H:$H,AK56),COUNTIFS($A:$A,"&lt;=4th",$I:$I,AK56),COUNTIFS($A:$A,"&lt;=4th",$J:$J,AK56),COUNTIFS($A:$A,"&lt;=4th",$K:$K,AK56),COUNTIFS($A:$A,"&lt;=4th",$L:$L,AK56))</f>
        <v>2</v>
      </c>
      <c r="AN56" s="3">
        <f>SUM(COUNTIFS($A:$A,"&gt;4th",$B:$B,AK56),COUNTIFS($A:$A,"&gt;4th",$C:$C,AK56),COUNTIFS($A:$A,"&gt;4th",$D:$D,AK56),COUNTIFS($A:$A,"&gt;4th",$E:$E,AK56),COUNTIFS($A:$A,"&gt;4th",$F:$F,AK56),COUNTIFS($A:$A,"&gt;4th",$G:$G,AK56),COUNTIFS($A:$A,"&gt;4th",$H:$H,AK56),COUNTIFS($A:$A,"&gt;4th",$I:$I,AK56),COUNTIFS($A:$A,"&gt;4th",$J:$J,AK56),COUNTIFS($A:$A,"&gt;4th",$K:$K,AK56),COUNTIFS($A:$A,"&gt;4th",$L:$L,AK56))</f>
        <v>5</v>
      </c>
    </row>
    <row r="57" spans="1:40">
      <c r="A57" s="3" t="s">
        <v>574</v>
      </c>
      <c r="B57" s="3" t="s">
        <v>121</v>
      </c>
      <c r="C57" s="3" t="s">
        <v>219</v>
      </c>
      <c r="D57" s="3" t="s">
        <v>293</v>
      </c>
      <c r="E57" s="3" t="s">
        <v>182</v>
      </c>
      <c r="F57" s="3" t="s">
        <v>271</v>
      </c>
      <c r="G57" s="3" t="s">
        <v>274</v>
      </c>
      <c r="H57" s="3" t="s">
        <v>296</v>
      </c>
      <c r="I57" s="3" t="s">
        <v>280</v>
      </c>
      <c r="M57" s="3">
        <v>0</v>
      </c>
      <c r="N57" s="3">
        <v>7</v>
      </c>
      <c r="O57" s="3">
        <v>1</v>
      </c>
      <c r="P57" s="3">
        <f t="shared" si="0"/>
        <v>8</v>
      </c>
      <c r="Q57" s="3">
        <f>SUM(IFERROR(IF(VLOOKUP($B57,Champions!$A:$B,2,0)=1,1,0),0),IFERROR(IF(VLOOKUP($C57,Champions!$A:$B,2,0)=1,1,0),0),IFERROR(IF(VLOOKUP($D57,Champions!$A:$B,2,0)=1,1,0),0),IFERROR(IF(VLOOKUP($E57,Champions!$A:$B,2,0)=1,1,0),0),IFERROR(IF(VLOOKUP($F57,Champions!$A:$B,2,0)=1,1,0),0),IFERROR(IF(VLOOKUP($G57,Champions!$A:$B,2,0)=1,1,0),0),IFERROR(IF(VLOOKUP($H57,Champions!$A:$B,2,0)=1,1,0),0),IFERROR(IF(VLOOKUP($I57,Champions!$A:$B,2,0)=1,1,0),0),IFERROR(IF(VLOOKUP($J57,Champions!$A:$B,2,0)=1,1,0),0),IFERROR(IF(VLOOKUP($K57,Champions!$A:$B,2,0)=1,1,0),0),IFERROR(IF(VLOOKUP($L57,Champions!$A:$B,2,0)=1,1,0),0))</f>
        <v>2</v>
      </c>
      <c r="R57" s="3">
        <f>SUM(IFERROR(IF(VLOOKUP($B57,Champions!$A:$B,2,0)=2,1,0),0),IFERROR(IF(VLOOKUP($C57,Champions!$A:$B,2,0)=2,1,0),0),IFERROR(IF(VLOOKUP($D57,Champions!$A:$B,2,0)=2,1,0),0),IFERROR(IF(VLOOKUP($E57,Champions!$A:$B,2,0)=2,1,0),0),IFERROR(IF(VLOOKUP($F57,Champions!$A:$B,2,0)=2,1,0),0),IFERROR(IF(VLOOKUP($G57,Champions!$A:$B,2,0)=2,1,0),0),IFERROR(IF(VLOOKUP($H57,Champions!$A:$B,2,0)=2,1,0),0),IFERROR(IF(VLOOKUP($I57,Champions!$A:$B,2,0)=2,1,0),0),IFERROR(IF(VLOOKUP($J57,Champions!$A:$B,2,0)=2,1,0),0),IFERROR(IF(VLOOKUP($K57,Champions!$A:$B,2,0)=2,1,0),0),IFERROR(IF(VLOOKUP($L57,Champions!$A:$B,2,0)=2,1,0),0))</f>
        <v>3</v>
      </c>
      <c r="S57" s="3">
        <f>SUM(IFERROR(IF(VLOOKUP($B57,Champions!$A:$B,2,0)=3,1,0),0),IFERROR(IF(VLOOKUP($C57,Champions!$A:$B,2,0)=3,1,0),0),IFERROR(IF(VLOOKUP($D57,Champions!$A:$B,2,0)=3,1,0),0),IFERROR(IF(VLOOKUP($E57,Champions!$A:$B,2,0)=3,1,0),0),IFERROR(IF(VLOOKUP($F57,Champions!$A:$B,2,0)=3,1,0),0),IFERROR(IF(VLOOKUP($G57,Champions!$A:$B,2,0)=3,1,0),0),IFERROR(IF(VLOOKUP($H57,Champions!$A:$B,2,0)=3,1,0),0),IFERROR(IF(VLOOKUP($I57,Champions!$A:$B,2,0)=3,1,0),0),IFERROR(IF(VLOOKUP($J57,Champions!$A:$B,2,0)=3,1,0),0),IFERROR(IF(VLOOKUP($K57,Champions!$A:$B,2,0)=3,1,0),0),IFERROR(IF(VLOOKUP($L57,Champions!$A:$B,2,0)=3,1,0),0))</f>
        <v>2</v>
      </c>
      <c r="T57" s="3">
        <f>SUM(IFERROR(IF(VLOOKUP($B57,Champions!$A:$B,2,0)=4,1,0),0),IFERROR(IF(VLOOKUP($C57,Champions!$A:$B,2,0)=4,1,0),0),IFERROR(IF(VLOOKUP($D57,Champions!$A:$B,2,0)=4,1,0),0),IFERROR(IF(VLOOKUP($E57,Champions!$A:$B,2,0)=4,1,0),0),IFERROR(IF(VLOOKUP($F57,Champions!$A:$B,2,0)=4,1,0),0),IFERROR(IF(VLOOKUP($G57,Champions!$A:$B,2,0)=4,1,0),0),IFERROR(IF(VLOOKUP($H57,Champions!$A:$B,2,0)=4,1,0),0),IFERROR(IF(VLOOKUP($I57,Champions!$A:$B,2,0)=4,1,0),0),IFERROR(IF(VLOOKUP($J57,Champions!$A:$B,2,0)=4,1,0),0),IFERROR(IF(VLOOKUP($K57,Champions!$A:$B,2,0)=4,1,0),0),IFERROR(IF(VLOOKUP($L57,Champions!$A:$B,2,0)=4,1,0),0))</f>
        <v>1</v>
      </c>
      <c r="U57" s="3">
        <f>SUM(IFERROR(IF(VLOOKUP($B57,Champions!$A:$B,2,0)=5,1,0),0),IFERROR(IF(VLOOKUP($C57,Champions!$A:$B,2,0)=5,1,0),0),IFERROR(IF(VLOOKUP($D57,Champions!$A:$B,2,0)=5,1,0),0),IFERROR(IF(VLOOKUP($E57,Champions!$A:$B,2,0)=5,1,0),0),IFERROR(IF(VLOOKUP($F57,Champions!$A:$B,2,0)=5,1,0),0),IFERROR(IF(VLOOKUP($G57,Champions!$A:$B,2,0)=5,1,0),0),IFERROR(IF(VLOOKUP($H57,Champions!$A:$B,2,0)=5,1,0),0),IFERROR(IF(VLOOKUP($I57,Champions!$A:$B,2,0)=5,1,0),0),IFERROR(IF(VLOOKUP($J57,Champions!$A:$B,2,0)=5,1,0),0),IFERROR(IF(VLOOKUP($K57,Champions!$A:$B,2,0)=5,1,0),0),IFERROR(IF(VLOOKUP($L57,Champions!$A:$B,2,0)=5,1,0),0))</f>
        <v>0</v>
      </c>
      <c r="AK57" s="3" t="str">
        <f>Champions!A57</f>
        <v>Zyra</v>
      </c>
      <c r="AL57" s="3">
        <f>COUNTIF($B:$L,AK57)</f>
        <v>23</v>
      </c>
      <c r="AM57" s="3">
        <f>SUM(COUNTIFS($A:$A,"&lt;=4th",$B:$B,AK57),COUNTIFS($A:$A,"&lt;=4th",$C:$C,AK57),COUNTIFS($A:$A,"&lt;=4th",$D:$D,AK57),COUNTIFS($A:$A,"&lt;=4th",$E:$E,AK57),COUNTIFS($A:$A,"&lt;=4th",$F:$F,AK57),COUNTIFS($A:$A,"&lt;=4th",$G:$G,AK57),COUNTIFS($A:$A,"&lt;=4th",$H:$H,AK57),COUNTIFS($A:$A,"&lt;=4th",$I:$I,AK57),COUNTIFS($A:$A,"&lt;=4th",$J:$J,AK57),COUNTIFS($A:$A,"&lt;=4th",$K:$K,AK57),COUNTIFS($A:$A,"&lt;=4th",$L:$L,AK57))</f>
        <v>6</v>
      </c>
      <c r="AN57" s="3">
        <f>SUM(COUNTIFS($A:$A,"&gt;4th",$B:$B,AK57),COUNTIFS($A:$A,"&gt;4th",$C:$C,AK57),COUNTIFS($A:$A,"&gt;4th",$D:$D,AK57),COUNTIFS($A:$A,"&gt;4th",$E:$E,AK57),COUNTIFS($A:$A,"&gt;4th",$F:$F,AK57),COUNTIFS($A:$A,"&gt;4th",$G:$G,AK57),COUNTIFS($A:$A,"&gt;4th",$H:$H,AK57),COUNTIFS($A:$A,"&gt;4th",$I:$I,AK57),COUNTIFS($A:$A,"&gt;4th",$J:$J,AK57),COUNTIFS($A:$A,"&gt;4th",$K:$K,AK57),COUNTIFS($A:$A,"&gt;4th",$L:$L,AK57))</f>
        <v>17</v>
      </c>
    </row>
    <row r="58" spans="1:21">
      <c r="A58" s="3" t="s">
        <v>576</v>
      </c>
      <c r="B58" s="3" t="s">
        <v>235</v>
      </c>
      <c r="C58" s="3" t="s">
        <v>154</v>
      </c>
      <c r="D58" s="3" t="s">
        <v>164</v>
      </c>
      <c r="E58" s="3" t="s">
        <v>268</v>
      </c>
      <c r="F58" s="3" t="s">
        <v>126</v>
      </c>
      <c r="G58" s="3" t="s">
        <v>185</v>
      </c>
      <c r="H58" s="3" t="s">
        <v>215</v>
      </c>
      <c r="M58" s="3">
        <v>1</v>
      </c>
      <c r="N58" s="3">
        <v>6</v>
      </c>
      <c r="O58" s="3">
        <v>0</v>
      </c>
      <c r="P58" s="3">
        <f t="shared" si="0"/>
        <v>7</v>
      </c>
      <c r="Q58" s="3">
        <f>SUM(IFERROR(IF(VLOOKUP($B58,Champions!$A:$B,2,0)=1,1,0),0),IFERROR(IF(VLOOKUP($C58,Champions!$A:$B,2,0)=1,1,0),0),IFERROR(IF(VLOOKUP($D58,Champions!$A:$B,2,0)=1,1,0),0),IFERROR(IF(VLOOKUP($E58,Champions!$A:$B,2,0)=1,1,0),0),IFERROR(IF(VLOOKUP($F58,Champions!$A:$B,2,0)=1,1,0),0),IFERROR(IF(VLOOKUP($G58,Champions!$A:$B,2,0)=1,1,0),0),IFERROR(IF(VLOOKUP($H58,Champions!$A:$B,2,0)=1,1,0),0),IFERROR(IF(VLOOKUP($I58,Champions!$A:$B,2,0)=1,1,0),0),IFERROR(IF(VLOOKUP($J58,Champions!$A:$B,2,0)=1,1,0),0),IFERROR(IF(VLOOKUP($K58,Champions!$A:$B,2,0)=1,1,0),0),IFERROR(IF(VLOOKUP($L58,Champions!$A:$B,2,0)=1,1,0),0))</f>
        <v>3</v>
      </c>
      <c r="R58" s="3">
        <f>SUM(IFERROR(IF(VLOOKUP($B58,Champions!$A:$B,2,0)=2,1,0),0),IFERROR(IF(VLOOKUP($C58,Champions!$A:$B,2,0)=2,1,0),0),IFERROR(IF(VLOOKUP($D58,Champions!$A:$B,2,0)=2,1,0),0),IFERROR(IF(VLOOKUP($E58,Champions!$A:$B,2,0)=2,1,0),0),IFERROR(IF(VLOOKUP($F58,Champions!$A:$B,2,0)=2,1,0),0),IFERROR(IF(VLOOKUP($G58,Champions!$A:$B,2,0)=2,1,0),0),IFERROR(IF(VLOOKUP($H58,Champions!$A:$B,2,0)=2,1,0),0),IFERROR(IF(VLOOKUP($I58,Champions!$A:$B,2,0)=2,1,0),0),IFERROR(IF(VLOOKUP($J58,Champions!$A:$B,2,0)=2,1,0),0),IFERROR(IF(VLOOKUP($K58,Champions!$A:$B,2,0)=2,1,0),0),IFERROR(IF(VLOOKUP($L58,Champions!$A:$B,2,0)=2,1,0),0))</f>
        <v>1</v>
      </c>
      <c r="S58" s="3">
        <f>SUM(IFERROR(IF(VLOOKUP($B58,Champions!$A:$B,2,0)=3,1,0),0),IFERROR(IF(VLOOKUP($C58,Champions!$A:$B,2,0)=3,1,0),0),IFERROR(IF(VLOOKUP($D58,Champions!$A:$B,2,0)=3,1,0),0),IFERROR(IF(VLOOKUP($E58,Champions!$A:$B,2,0)=3,1,0),0),IFERROR(IF(VLOOKUP($F58,Champions!$A:$B,2,0)=3,1,0),0),IFERROR(IF(VLOOKUP($G58,Champions!$A:$B,2,0)=3,1,0),0),IFERROR(IF(VLOOKUP($H58,Champions!$A:$B,2,0)=3,1,0),0),IFERROR(IF(VLOOKUP($I58,Champions!$A:$B,2,0)=3,1,0),0),IFERROR(IF(VLOOKUP($J58,Champions!$A:$B,2,0)=3,1,0),0),IFERROR(IF(VLOOKUP($K58,Champions!$A:$B,2,0)=3,1,0),0),IFERROR(IF(VLOOKUP($L58,Champions!$A:$B,2,0)=3,1,0),0))</f>
        <v>2</v>
      </c>
      <c r="T58" s="3">
        <f>SUM(IFERROR(IF(VLOOKUP($B58,Champions!$A:$B,2,0)=4,1,0),0),IFERROR(IF(VLOOKUP($C58,Champions!$A:$B,2,0)=4,1,0),0),IFERROR(IF(VLOOKUP($D58,Champions!$A:$B,2,0)=4,1,0),0),IFERROR(IF(VLOOKUP($E58,Champions!$A:$B,2,0)=4,1,0),0),IFERROR(IF(VLOOKUP($F58,Champions!$A:$B,2,0)=4,1,0),0),IFERROR(IF(VLOOKUP($G58,Champions!$A:$B,2,0)=4,1,0),0),IFERROR(IF(VLOOKUP($H58,Champions!$A:$B,2,0)=4,1,0),0),IFERROR(IF(VLOOKUP($I58,Champions!$A:$B,2,0)=4,1,0),0),IFERROR(IF(VLOOKUP($J58,Champions!$A:$B,2,0)=4,1,0),0),IFERROR(IF(VLOOKUP($K58,Champions!$A:$B,2,0)=4,1,0),0),IFERROR(IF(VLOOKUP($L58,Champions!$A:$B,2,0)=4,1,0),0))</f>
        <v>1</v>
      </c>
      <c r="U58" s="3">
        <f>SUM(IFERROR(IF(VLOOKUP($B58,Champions!$A:$B,2,0)=5,1,0),0),IFERROR(IF(VLOOKUP($C58,Champions!$A:$B,2,0)=5,1,0),0),IFERROR(IF(VLOOKUP($D58,Champions!$A:$B,2,0)=5,1,0),0),IFERROR(IF(VLOOKUP($E58,Champions!$A:$B,2,0)=5,1,0),0),IFERROR(IF(VLOOKUP($F58,Champions!$A:$B,2,0)=5,1,0),0),IFERROR(IF(VLOOKUP($G58,Champions!$A:$B,2,0)=5,1,0),0),IFERROR(IF(VLOOKUP($H58,Champions!$A:$B,2,0)=5,1,0),0),IFERROR(IF(VLOOKUP($I58,Champions!$A:$B,2,0)=5,1,0),0),IFERROR(IF(VLOOKUP($J58,Champions!$A:$B,2,0)=5,1,0),0),IFERROR(IF(VLOOKUP($K58,Champions!$A:$B,2,0)=5,1,0),0),IFERROR(IF(VLOOKUP($L58,Champions!$A:$B,2,0)=5,1,0),0))</f>
        <v>0</v>
      </c>
    </row>
    <row r="59" spans="1:21">
      <c r="A59" s="3" t="s">
        <v>578</v>
      </c>
      <c r="B59" s="3" t="s">
        <v>192</v>
      </c>
      <c r="C59" s="3" t="s">
        <v>154</v>
      </c>
      <c r="D59" s="3" t="s">
        <v>231</v>
      </c>
      <c r="E59" s="3" t="s">
        <v>139</v>
      </c>
      <c r="F59" s="3" t="s">
        <v>145</v>
      </c>
      <c r="G59" s="3" t="s">
        <v>256</v>
      </c>
      <c r="H59" s="3" t="s">
        <v>305</v>
      </c>
      <c r="I59" s="3" t="s">
        <v>207</v>
      </c>
      <c r="M59" s="3">
        <v>0</v>
      </c>
      <c r="N59" s="3">
        <v>7</v>
      </c>
      <c r="O59" s="3">
        <v>1</v>
      </c>
      <c r="P59" s="3">
        <f t="shared" si="0"/>
        <v>8</v>
      </c>
      <c r="Q59" s="3">
        <f>SUM(IFERROR(IF(VLOOKUP($B59,Champions!$A:$B,2,0)=1,1,0),0),IFERROR(IF(VLOOKUP($C59,Champions!$A:$B,2,0)=1,1,0),0),IFERROR(IF(VLOOKUP($D59,Champions!$A:$B,2,0)=1,1,0),0),IFERROR(IF(VLOOKUP($E59,Champions!$A:$B,2,0)=1,1,0),0),IFERROR(IF(VLOOKUP($F59,Champions!$A:$B,2,0)=1,1,0),0),IFERROR(IF(VLOOKUP($G59,Champions!$A:$B,2,0)=1,1,0),0),IFERROR(IF(VLOOKUP($H59,Champions!$A:$B,2,0)=1,1,0),0),IFERROR(IF(VLOOKUP($I59,Champions!$A:$B,2,0)=1,1,0),0),IFERROR(IF(VLOOKUP($J59,Champions!$A:$B,2,0)=1,1,0),0),IFERROR(IF(VLOOKUP($K59,Champions!$A:$B,2,0)=1,1,0),0),IFERROR(IF(VLOOKUP($L59,Champions!$A:$B,2,0)=1,1,0),0))</f>
        <v>0</v>
      </c>
      <c r="R59" s="3">
        <f>SUM(IFERROR(IF(VLOOKUP($B59,Champions!$A:$B,2,0)=2,1,0),0),IFERROR(IF(VLOOKUP($C59,Champions!$A:$B,2,0)=2,1,0),0),IFERROR(IF(VLOOKUP($D59,Champions!$A:$B,2,0)=2,1,0),0),IFERROR(IF(VLOOKUP($E59,Champions!$A:$B,2,0)=2,1,0),0),IFERROR(IF(VLOOKUP($F59,Champions!$A:$B,2,0)=2,1,0),0),IFERROR(IF(VLOOKUP($G59,Champions!$A:$B,2,0)=2,1,0),0),IFERROR(IF(VLOOKUP($H59,Champions!$A:$B,2,0)=2,1,0),0),IFERROR(IF(VLOOKUP($I59,Champions!$A:$B,2,0)=2,1,0),0),IFERROR(IF(VLOOKUP($J59,Champions!$A:$B,2,0)=2,1,0),0),IFERROR(IF(VLOOKUP($K59,Champions!$A:$B,2,0)=2,1,0),0),IFERROR(IF(VLOOKUP($L59,Champions!$A:$B,2,0)=2,1,0),0))</f>
        <v>1</v>
      </c>
      <c r="S59" s="3">
        <f>SUM(IFERROR(IF(VLOOKUP($B59,Champions!$A:$B,2,0)=3,1,0),0),IFERROR(IF(VLOOKUP($C59,Champions!$A:$B,2,0)=3,1,0),0),IFERROR(IF(VLOOKUP($D59,Champions!$A:$B,2,0)=3,1,0),0),IFERROR(IF(VLOOKUP($E59,Champions!$A:$B,2,0)=3,1,0),0),IFERROR(IF(VLOOKUP($F59,Champions!$A:$B,2,0)=3,1,0),0),IFERROR(IF(VLOOKUP($G59,Champions!$A:$B,2,0)=3,1,0),0),IFERROR(IF(VLOOKUP($H59,Champions!$A:$B,2,0)=3,1,0),0),IFERROR(IF(VLOOKUP($I59,Champions!$A:$B,2,0)=3,1,0),0),IFERROR(IF(VLOOKUP($J59,Champions!$A:$B,2,0)=3,1,0),0),IFERROR(IF(VLOOKUP($K59,Champions!$A:$B,2,0)=3,1,0),0),IFERROR(IF(VLOOKUP($L59,Champions!$A:$B,2,0)=3,1,0),0))</f>
        <v>3</v>
      </c>
      <c r="T59" s="3">
        <f>SUM(IFERROR(IF(VLOOKUP($B59,Champions!$A:$B,2,0)=4,1,0),0),IFERROR(IF(VLOOKUP($C59,Champions!$A:$B,2,0)=4,1,0),0),IFERROR(IF(VLOOKUP($D59,Champions!$A:$B,2,0)=4,1,0),0),IFERROR(IF(VLOOKUP($E59,Champions!$A:$B,2,0)=4,1,0),0),IFERROR(IF(VLOOKUP($F59,Champions!$A:$B,2,0)=4,1,0),0),IFERROR(IF(VLOOKUP($G59,Champions!$A:$B,2,0)=4,1,0),0),IFERROR(IF(VLOOKUP($H59,Champions!$A:$B,2,0)=4,1,0),0),IFERROR(IF(VLOOKUP($I59,Champions!$A:$B,2,0)=4,1,0),0),IFERROR(IF(VLOOKUP($J59,Champions!$A:$B,2,0)=4,1,0),0),IFERROR(IF(VLOOKUP($K59,Champions!$A:$B,2,0)=4,1,0),0),IFERROR(IF(VLOOKUP($L59,Champions!$A:$B,2,0)=4,1,0),0))</f>
        <v>2</v>
      </c>
      <c r="U59" s="3">
        <f>SUM(IFERROR(IF(VLOOKUP($B59,Champions!$A:$B,2,0)=5,1,0),0),IFERROR(IF(VLOOKUP($C59,Champions!$A:$B,2,0)=5,1,0),0),IFERROR(IF(VLOOKUP($D59,Champions!$A:$B,2,0)=5,1,0),0),IFERROR(IF(VLOOKUP($E59,Champions!$A:$B,2,0)=5,1,0),0),IFERROR(IF(VLOOKUP($F59,Champions!$A:$B,2,0)=5,1,0),0),IFERROR(IF(VLOOKUP($G59,Champions!$A:$B,2,0)=5,1,0),0),IFERROR(IF(VLOOKUP($H59,Champions!$A:$B,2,0)=5,1,0),0),IFERROR(IF(VLOOKUP($I59,Champions!$A:$B,2,0)=5,1,0),0),IFERROR(IF(VLOOKUP($J59,Champions!$A:$B,2,0)=5,1,0),0),IFERROR(IF(VLOOKUP($K59,Champions!$A:$B,2,0)=5,1,0),0),IFERROR(IF(VLOOKUP($L59,Champions!$A:$B,2,0)=5,1,0),0))</f>
        <v>1</v>
      </c>
    </row>
    <row r="60" spans="1:21">
      <c r="A60" s="3" t="s">
        <v>579</v>
      </c>
      <c r="B60" s="3" t="s">
        <v>290</v>
      </c>
      <c r="C60" s="3" t="s">
        <v>106</v>
      </c>
      <c r="D60" s="3" t="s">
        <v>308</v>
      </c>
      <c r="E60" s="3" t="s">
        <v>82</v>
      </c>
      <c r="F60" s="3" t="s">
        <v>160</v>
      </c>
      <c r="G60" s="3" t="s">
        <v>215</v>
      </c>
      <c r="H60" s="3" t="s">
        <v>188</v>
      </c>
      <c r="M60" s="3">
        <v>1</v>
      </c>
      <c r="N60" s="3">
        <v>5</v>
      </c>
      <c r="O60" s="3">
        <v>1</v>
      </c>
      <c r="P60" s="3">
        <f t="shared" si="0"/>
        <v>7</v>
      </c>
      <c r="Q60" s="3">
        <f>SUM(IFERROR(IF(VLOOKUP($B60,Champions!$A:$B,2,0)=1,1,0),0),IFERROR(IF(VLOOKUP($C60,Champions!$A:$B,2,0)=1,1,0),0),IFERROR(IF(VLOOKUP($D60,Champions!$A:$B,2,0)=1,1,0),0),IFERROR(IF(VLOOKUP($E60,Champions!$A:$B,2,0)=1,1,0),0),IFERROR(IF(VLOOKUP($F60,Champions!$A:$B,2,0)=1,1,0),0),IFERROR(IF(VLOOKUP($G60,Champions!$A:$B,2,0)=1,1,0),0),IFERROR(IF(VLOOKUP($H60,Champions!$A:$B,2,0)=1,1,0),0),IFERROR(IF(VLOOKUP($I60,Champions!$A:$B,2,0)=1,1,0),0),IFERROR(IF(VLOOKUP($J60,Champions!$A:$B,2,0)=1,1,0),0),IFERROR(IF(VLOOKUP($K60,Champions!$A:$B,2,0)=1,1,0),0),IFERROR(IF(VLOOKUP($L60,Champions!$A:$B,2,0)=1,1,0),0))</f>
        <v>2</v>
      </c>
      <c r="R60" s="3">
        <f>SUM(IFERROR(IF(VLOOKUP($B60,Champions!$A:$B,2,0)=2,1,0),0),IFERROR(IF(VLOOKUP($C60,Champions!$A:$B,2,0)=2,1,0),0),IFERROR(IF(VLOOKUP($D60,Champions!$A:$B,2,0)=2,1,0),0),IFERROR(IF(VLOOKUP($E60,Champions!$A:$B,2,0)=2,1,0),0),IFERROR(IF(VLOOKUP($F60,Champions!$A:$B,2,0)=2,1,0),0),IFERROR(IF(VLOOKUP($G60,Champions!$A:$B,2,0)=2,1,0),0),IFERROR(IF(VLOOKUP($H60,Champions!$A:$B,2,0)=2,1,0),0),IFERROR(IF(VLOOKUP($I60,Champions!$A:$B,2,0)=2,1,0),0),IFERROR(IF(VLOOKUP($J60,Champions!$A:$B,2,0)=2,1,0),0),IFERROR(IF(VLOOKUP($K60,Champions!$A:$B,2,0)=2,1,0),0),IFERROR(IF(VLOOKUP($L60,Champions!$A:$B,2,0)=2,1,0),0))</f>
        <v>1</v>
      </c>
      <c r="S60" s="3">
        <f>SUM(IFERROR(IF(VLOOKUP($B60,Champions!$A:$B,2,0)=3,1,0),0),IFERROR(IF(VLOOKUP($C60,Champions!$A:$B,2,0)=3,1,0),0),IFERROR(IF(VLOOKUP($D60,Champions!$A:$B,2,0)=3,1,0),0),IFERROR(IF(VLOOKUP($E60,Champions!$A:$B,2,0)=3,1,0),0),IFERROR(IF(VLOOKUP($F60,Champions!$A:$B,2,0)=3,1,0),0),IFERROR(IF(VLOOKUP($G60,Champions!$A:$B,2,0)=3,1,0),0),IFERROR(IF(VLOOKUP($H60,Champions!$A:$B,2,0)=3,1,0),0),IFERROR(IF(VLOOKUP($I60,Champions!$A:$B,2,0)=3,1,0),0),IFERROR(IF(VLOOKUP($J60,Champions!$A:$B,2,0)=3,1,0),0),IFERROR(IF(VLOOKUP($K60,Champions!$A:$B,2,0)=3,1,0),0),IFERROR(IF(VLOOKUP($L60,Champions!$A:$B,2,0)=3,1,0),0))</f>
        <v>1</v>
      </c>
      <c r="T60" s="3">
        <f>SUM(IFERROR(IF(VLOOKUP($B60,Champions!$A:$B,2,0)=4,1,0),0),IFERROR(IF(VLOOKUP($C60,Champions!$A:$B,2,0)=4,1,0),0),IFERROR(IF(VLOOKUP($D60,Champions!$A:$B,2,0)=4,1,0),0),IFERROR(IF(VLOOKUP($E60,Champions!$A:$B,2,0)=4,1,0),0),IFERROR(IF(VLOOKUP($F60,Champions!$A:$B,2,0)=4,1,0),0),IFERROR(IF(VLOOKUP($G60,Champions!$A:$B,2,0)=4,1,0),0),IFERROR(IF(VLOOKUP($H60,Champions!$A:$B,2,0)=4,1,0),0),IFERROR(IF(VLOOKUP($I60,Champions!$A:$B,2,0)=4,1,0),0),IFERROR(IF(VLOOKUP($J60,Champions!$A:$B,2,0)=4,1,0),0),IFERROR(IF(VLOOKUP($K60,Champions!$A:$B,2,0)=4,1,0),0),IFERROR(IF(VLOOKUP($L60,Champions!$A:$B,2,0)=4,1,0),0))</f>
        <v>3</v>
      </c>
      <c r="U60" s="3">
        <f>SUM(IFERROR(IF(VLOOKUP($B60,Champions!$A:$B,2,0)=5,1,0),0),IFERROR(IF(VLOOKUP($C60,Champions!$A:$B,2,0)=5,1,0),0),IFERROR(IF(VLOOKUP($D60,Champions!$A:$B,2,0)=5,1,0),0),IFERROR(IF(VLOOKUP($E60,Champions!$A:$B,2,0)=5,1,0),0),IFERROR(IF(VLOOKUP($F60,Champions!$A:$B,2,0)=5,1,0),0),IFERROR(IF(VLOOKUP($G60,Champions!$A:$B,2,0)=5,1,0),0),IFERROR(IF(VLOOKUP($H60,Champions!$A:$B,2,0)=5,1,0),0),IFERROR(IF(VLOOKUP($I60,Champions!$A:$B,2,0)=5,1,0),0),IFERROR(IF(VLOOKUP($J60,Champions!$A:$B,2,0)=5,1,0),0),IFERROR(IF(VLOOKUP($K60,Champions!$A:$B,2,0)=5,1,0),0),IFERROR(IF(VLOOKUP($L60,Champions!$A:$B,2,0)=5,1,0),0))</f>
        <v>0</v>
      </c>
    </row>
    <row r="61" spans="1:21">
      <c r="A61" s="3" t="s">
        <v>580</v>
      </c>
      <c r="B61" s="3" t="s">
        <v>126</v>
      </c>
      <c r="C61" s="3" t="s">
        <v>145</v>
      </c>
      <c r="D61" s="3" t="s">
        <v>164</v>
      </c>
      <c r="E61" s="3" t="s">
        <v>219</v>
      </c>
      <c r="F61" s="3" t="s">
        <v>268</v>
      </c>
      <c r="G61" s="3" t="s">
        <v>280</v>
      </c>
      <c r="H61" s="3" t="s">
        <v>185</v>
      </c>
      <c r="I61" s="3" t="s">
        <v>215</v>
      </c>
      <c r="J61" s="3" t="s">
        <v>290</v>
      </c>
      <c r="M61" s="3">
        <v>1</v>
      </c>
      <c r="N61" s="3">
        <v>8</v>
      </c>
      <c r="O61" s="3">
        <v>0</v>
      </c>
      <c r="P61" s="3">
        <f t="shared" si="0"/>
        <v>9</v>
      </c>
      <c r="Q61" s="3">
        <f>SUM(IFERROR(IF(VLOOKUP($B61,Champions!$A:$B,2,0)=1,1,0),0),IFERROR(IF(VLOOKUP($C61,Champions!$A:$B,2,0)=1,1,0),0),IFERROR(IF(VLOOKUP($D61,Champions!$A:$B,2,0)=1,1,0),0),IFERROR(IF(VLOOKUP($E61,Champions!$A:$B,2,0)=1,1,0),0),IFERROR(IF(VLOOKUP($F61,Champions!$A:$B,2,0)=1,1,0),0),IFERROR(IF(VLOOKUP($G61,Champions!$A:$B,2,0)=1,1,0),0),IFERROR(IF(VLOOKUP($H61,Champions!$A:$B,2,0)=1,1,0),0),IFERROR(IF(VLOOKUP($I61,Champions!$A:$B,2,0)=1,1,0),0),IFERROR(IF(VLOOKUP($J61,Champions!$A:$B,2,0)=1,1,0),0),IFERROR(IF(VLOOKUP($K61,Champions!$A:$B,2,0)=1,1,0),0),IFERROR(IF(VLOOKUP($L61,Champions!$A:$B,2,0)=1,1,0),0))</f>
        <v>3</v>
      </c>
      <c r="R61" s="3">
        <f>SUM(IFERROR(IF(VLOOKUP($B61,Champions!$A:$B,2,0)=2,1,0),0),IFERROR(IF(VLOOKUP($C61,Champions!$A:$B,2,0)=2,1,0),0),IFERROR(IF(VLOOKUP($D61,Champions!$A:$B,2,0)=2,1,0),0),IFERROR(IF(VLOOKUP($E61,Champions!$A:$B,2,0)=2,1,0),0),IFERROR(IF(VLOOKUP($F61,Champions!$A:$B,2,0)=2,1,0),0),IFERROR(IF(VLOOKUP($G61,Champions!$A:$B,2,0)=2,1,0),0),IFERROR(IF(VLOOKUP($H61,Champions!$A:$B,2,0)=2,1,0),0),IFERROR(IF(VLOOKUP($I61,Champions!$A:$B,2,0)=2,1,0),0),IFERROR(IF(VLOOKUP($J61,Champions!$A:$B,2,0)=2,1,0),0),IFERROR(IF(VLOOKUP($K61,Champions!$A:$B,2,0)=2,1,0),0),IFERROR(IF(VLOOKUP($L61,Champions!$A:$B,2,0)=2,1,0),0))</f>
        <v>2</v>
      </c>
      <c r="S61" s="3">
        <f>SUM(IFERROR(IF(VLOOKUP($B61,Champions!$A:$B,2,0)=3,1,0),0),IFERROR(IF(VLOOKUP($C61,Champions!$A:$B,2,0)=3,1,0),0),IFERROR(IF(VLOOKUP($D61,Champions!$A:$B,2,0)=3,1,0),0),IFERROR(IF(VLOOKUP($E61,Champions!$A:$B,2,0)=3,1,0),0),IFERROR(IF(VLOOKUP($F61,Champions!$A:$B,2,0)=3,1,0),0),IFERROR(IF(VLOOKUP($G61,Champions!$A:$B,2,0)=3,1,0),0),IFERROR(IF(VLOOKUP($H61,Champions!$A:$B,2,0)=3,1,0),0),IFERROR(IF(VLOOKUP($I61,Champions!$A:$B,2,0)=3,1,0),0),IFERROR(IF(VLOOKUP($J61,Champions!$A:$B,2,0)=3,1,0),0),IFERROR(IF(VLOOKUP($K61,Champions!$A:$B,2,0)=3,1,0),0),IFERROR(IF(VLOOKUP($L61,Champions!$A:$B,2,0)=3,1,0),0))</f>
        <v>4</v>
      </c>
      <c r="T61" s="3">
        <f>SUM(IFERROR(IF(VLOOKUP($B61,Champions!$A:$B,2,0)=4,1,0),0),IFERROR(IF(VLOOKUP($C61,Champions!$A:$B,2,0)=4,1,0),0),IFERROR(IF(VLOOKUP($D61,Champions!$A:$B,2,0)=4,1,0),0),IFERROR(IF(VLOOKUP($E61,Champions!$A:$B,2,0)=4,1,0),0),IFERROR(IF(VLOOKUP($F61,Champions!$A:$B,2,0)=4,1,0),0),IFERROR(IF(VLOOKUP($G61,Champions!$A:$B,2,0)=4,1,0),0),IFERROR(IF(VLOOKUP($H61,Champions!$A:$B,2,0)=4,1,0),0),IFERROR(IF(VLOOKUP($I61,Champions!$A:$B,2,0)=4,1,0),0),IFERROR(IF(VLOOKUP($J61,Champions!$A:$B,2,0)=4,1,0),0),IFERROR(IF(VLOOKUP($K61,Champions!$A:$B,2,0)=4,1,0),0),IFERROR(IF(VLOOKUP($L61,Champions!$A:$B,2,0)=4,1,0),0))</f>
        <v>0</v>
      </c>
      <c r="U61" s="3">
        <f>SUM(IFERROR(IF(VLOOKUP($B61,Champions!$A:$B,2,0)=5,1,0),0),IFERROR(IF(VLOOKUP($C61,Champions!$A:$B,2,0)=5,1,0),0),IFERROR(IF(VLOOKUP($D61,Champions!$A:$B,2,0)=5,1,0),0),IFERROR(IF(VLOOKUP($E61,Champions!$A:$B,2,0)=5,1,0),0),IFERROR(IF(VLOOKUP($F61,Champions!$A:$B,2,0)=5,1,0),0),IFERROR(IF(VLOOKUP($G61,Champions!$A:$B,2,0)=5,1,0),0),IFERROR(IF(VLOOKUP($H61,Champions!$A:$B,2,0)=5,1,0),0),IFERROR(IF(VLOOKUP($I61,Champions!$A:$B,2,0)=5,1,0),0),IFERROR(IF(VLOOKUP($J61,Champions!$A:$B,2,0)=5,1,0),0),IFERROR(IF(VLOOKUP($K61,Champions!$A:$B,2,0)=5,1,0),0),IFERROR(IF(VLOOKUP($L61,Champions!$A:$B,2,0)=5,1,0),0))</f>
        <v>0</v>
      </c>
    </row>
    <row r="62" spans="1:21">
      <c r="A62" s="3" t="s">
        <v>572</v>
      </c>
      <c r="B62" s="3" t="s">
        <v>293</v>
      </c>
      <c r="C62" s="3" t="s">
        <v>182</v>
      </c>
      <c r="D62" s="3" t="s">
        <v>271</v>
      </c>
      <c r="E62" s="3" t="s">
        <v>274</v>
      </c>
      <c r="F62" s="3" t="s">
        <v>296</v>
      </c>
      <c r="G62" s="3" t="s">
        <v>211</v>
      </c>
      <c r="H62" s="3" t="s">
        <v>121</v>
      </c>
      <c r="I62" s="3" t="s">
        <v>219</v>
      </c>
      <c r="M62" s="3">
        <v>0</v>
      </c>
      <c r="N62" s="3">
        <v>5</v>
      </c>
      <c r="O62" s="3">
        <v>3</v>
      </c>
      <c r="P62" s="3">
        <f t="shared" si="0"/>
        <v>8</v>
      </c>
      <c r="Q62" s="3">
        <f>SUM(IFERROR(IF(VLOOKUP($B62,Champions!$A:$B,2,0)=1,1,0),0),IFERROR(IF(VLOOKUP($C62,Champions!$A:$B,2,0)=1,1,0),0),IFERROR(IF(VLOOKUP($D62,Champions!$A:$B,2,0)=1,1,0),0),IFERROR(IF(VLOOKUP($E62,Champions!$A:$B,2,0)=1,1,0),0),IFERROR(IF(VLOOKUP($F62,Champions!$A:$B,2,0)=1,1,0),0),IFERROR(IF(VLOOKUP($G62,Champions!$A:$B,2,0)=1,1,0),0),IFERROR(IF(VLOOKUP($H62,Champions!$A:$B,2,0)=1,1,0),0),IFERROR(IF(VLOOKUP($I62,Champions!$A:$B,2,0)=1,1,0),0),IFERROR(IF(VLOOKUP($J62,Champions!$A:$B,2,0)=1,1,0),0),IFERROR(IF(VLOOKUP($K62,Champions!$A:$B,2,0)=1,1,0),0),IFERROR(IF(VLOOKUP($L62,Champions!$A:$B,2,0)=1,1,0),0))</f>
        <v>2</v>
      </c>
      <c r="R62" s="3">
        <f>SUM(IFERROR(IF(VLOOKUP($B62,Champions!$A:$B,2,0)=2,1,0),0),IFERROR(IF(VLOOKUP($C62,Champions!$A:$B,2,0)=2,1,0),0),IFERROR(IF(VLOOKUP($D62,Champions!$A:$B,2,0)=2,1,0),0),IFERROR(IF(VLOOKUP($E62,Champions!$A:$B,2,0)=2,1,0),0),IFERROR(IF(VLOOKUP($F62,Champions!$A:$B,2,0)=2,1,0),0),IFERROR(IF(VLOOKUP($G62,Champions!$A:$B,2,0)=2,1,0),0),IFERROR(IF(VLOOKUP($H62,Champions!$A:$B,2,0)=2,1,0),0),IFERROR(IF(VLOOKUP($I62,Champions!$A:$B,2,0)=2,1,0),0),IFERROR(IF(VLOOKUP($J62,Champions!$A:$B,2,0)=2,1,0),0),IFERROR(IF(VLOOKUP($K62,Champions!$A:$B,2,0)=2,1,0),0),IFERROR(IF(VLOOKUP($L62,Champions!$A:$B,2,0)=2,1,0),0))</f>
        <v>2</v>
      </c>
      <c r="S62" s="3">
        <f>SUM(IFERROR(IF(VLOOKUP($B62,Champions!$A:$B,2,0)=3,1,0),0),IFERROR(IF(VLOOKUP($C62,Champions!$A:$B,2,0)=3,1,0),0),IFERROR(IF(VLOOKUP($D62,Champions!$A:$B,2,0)=3,1,0),0),IFERROR(IF(VLOOKUP($E62,Champions!$A:$B,2,0)=3,1,0),0),IFERROR(IF(VLOOKUP($F62,Champions!$A:$B,2,0)=3,1,0),0),IFERROR(IF(VLOOKUP($G62,Champions!$A:$B,2,0)=3,1,0),0),IFERROR(IF(VLOOKUP($H62,Champions!$A:$B,2,0)=3,1,0),0),IFERROR(IF(VLOOKUP($I62,Champions!$A:$B,2,0)=3,1,0),0),IFERROR(IF(VLOOKUP($J62,Champions!$A:$B,2,0)=3,1,0),0),IFERROR(IF(VLOOKUP($K62,Champions!$A:$B,2,0)=3,1,0),0),IFERROR(IF(VLOOKUP($L62,Champions!$A:$B,2,0)=3,1,0),0))</f>
        <v>2</v>
      </c>
      <c r="T62" s="3">
        <f>SUM(IFERROR(IF(VLOOKUP($B62,Champions!$A:$B,2,0)=4,1,0),0),IFERROR(IF(VLOOKUP($C62,Champions!$A:$B,2,0)=4,1,0),0),IFERROR(IF(VLOOKUP($D62,Champions!$A:$B,2,0)=4,1,0),0),IFERROR(IF(VLOOKUP($E62,Champions!$A:$B,2,0)=4,1,0),0),IFERROR(IF(VLOOKUP($F62,Champions!$A:$B,2,0)=4,1,0),0),IFERROR(IF(VLOOKUP($G62,Champions!$A:$B,2,0)=4,1,0),0),IFERROR(IF(VLOOKUP($H62,Champions!$A:$B,2,0)=4,1,0),0),IFERROR(IF(VLOOKUP($I62,Champions!$A:$B,2,0)=4,1,0),0),IFERROR(IF(VLOOKUP($J62,Champions!$A:$B,2,0)=4,1,0),0),IFERROR(IF(VLOOKUP($K62,Champions!$A:$B,2,0)=4,1,0),0),IFERROR(IF(VLOOKUP($L62,Champions!$A:$B,2,0)=4,1,0),0))</f>
        <v>1</v>
      </c>
      <c r="U62" s="3">
        <f>SUM(IFERROR(IF(VLOOKUP($B62,Champions!$A:$B,2,0)=5,1,0),0),IFERROR(IF(VLOOKUP($C62,Champions!$A:$B,2,0)=5,1,0),0),IFERROR(IF(VLOOKUP($D62,Champions!$A:$B,2,0)=5,1,0),0),IFERROR(IF(VLOOKUP($E62,Champions!$A:$B,2,0)=5,1,0),0),IFERROR(IF(VLOOKUP($F62,Champions!$A:$B,2,0)=5,1,0),0),IFERROR(IF(VLOOKUP($G62,Champions!$A:$B,2,0)=5,1,0),0),IFERROR(IF(VLOOKUP($H62,Champions!$A:$B,2,0)=5,1,0),0),IFERROR(IF(VLOOKUP($I62,Champions!$A:$B,2,0)=5,1,0),0),IFERROR(IF(VLOOKUP($J62,Champions!$A:$B,2,0)=5,1,0),0),IFERROR(IF(VLOOKUP($K62,Champions!$A:$B,2,0)=5,1,0),0),IFERROR(IF(VLOOKUP($L62,Champions!$A:$B,2,0)=5,1,0),0))</f>
        <v>1</v>
      </c>
    </row>
    <row r="63" spans="1:21">
      <c r="A63" s="3" t="s">
        <v>574</v>
      </c>
      <c r="B63" s="3" t="s">
        <v>231</v>
      </c>
      <c r="C63" s="3" t="s">
        <v>164</v>
      </c>
      <c r="D63" s="3" t="s">
        <v>219</v>
      </c>
      <c r="E63" s="3" t="s">
        <v>126</v>
      </c>
      <c r="F63" s="3" t="s">
        <v>280</v>
      </c>
      <c r="G63" s="3" t="s">
        <v>185</v>
      </c>
      <c r="H63" s="3" t="s">
        <v>215</v>
      </c>
      <c r="I63" s="3" t="s">
        <v>197</v>
      </c>
      <c r="M63" s="3">
        <v>0</v>
      </c>
      <c r="N63" s="3">
        <v>7</v>
      </c>
      <c r="O63" s="3">
        <v>1</v>
      </c>
      <c r="P63" s="3">
        <f t="shared" si="0"/>
        <v>8</v>
      </c>
      <c r="Q63" s="3">
        <f>SUM(IFERROR(IF(VLOOKUP($B63,Champions!$A:$B,2,0)=1,1,0),0),IFERROR(IF(VLOOKUP($C63,Champions!$A:$B,2,0)=1,1,0),0),IFERROR(IF(VLOOKUP($D63,Champions!$A:$B,2,0)=1,1,0),0),IFERROR(IF(VLOOKUP($E63,Champions!$A:$B,2,0)=1,1,0),0),IFERROR(IF(VLOOKUP($F63,Champions!$A:$B,2,0)=1,1,0),0),IFERROR(IF(VLOOKUP($G63,Champions!$A:$B,2,0)=1,1,0),0),IFERROR(IF(VLOOKUP($H63,Champions!$A:$B,2,0)=1,1,0),0),IFERROR(IF(VLOOKUP($I63,Champions!$A:$B,2,0)=1,1,0),0),IFERROR(IF(VLOOKUP($J63,Champions!$A:$B,2,0)=1,1,0),0),IFERROR(IF(VLOOKUP($K63,Champions!$A:$B,2,0)=1,1,0),0),IFERROR(IF(VLOOKUP($L63,Champions!$A:$B,2,0)=1,1,0),0))</f>
        <v>2</v>
      </c>
      <c r="R63" s="3">
        <f>SUM(IFERROR(IF(VLOOKUP($B63,Champions!$A:$B,2,0)=2,1,0),0),IFERROR(IF(VLOOKUP($C63,Champions!$A:$B,2,0)=2,1,0),0),IFERROR(IF(VLOOKUP($D63,Champions!$A:$B,2,0)=2,1,0),0),IFERROR(IF(VLOOKUP($E63,Champions!$A:$B,2,0)=2,1,0),0),IFERROR(IF(VLOOKUP($F63,Champions!$A:$B,2,0)=2,1,0),0),IFERROR(IF(VLOOKUP($G63,Champions!$A:$B,2,0)=2,1,0),0),IFERROR(IF(VLOOKUP($H63,Champions!$A:$B,2,0)=2,1,0),0),IFERROR(IF(VLOOKUP($I63,Champions!$A:$B,2,0)=2,1,0),0),IFERROR(IF(VLOOKUP($J63,Champions!$A:$B,2,0)=2,1,0),0),IFERROR(IF(VLOOKUP($K63,Champions!$A:$B,2,0)=2,1,0),0),IFERROR(IF(VLOOKUP($L63,Champions!$A:$B,2,0)=2,1,0),0))</f>
        <v>2</v>
      </c>
      <c r="S63" s="3">
        <f>SUM(IFERROR(IF(VLOOKUP($B63,Champions!$A:$B,2,0)=3,1,0),0),IFERROR(IF(VLOOKUP($C63,Champions!$A:$B,2,0)=3,1,0),0),IFERROR(IF(VLOOKUP($D63,Champions!$A:$B,2,0)=3,1,0),0),IFERROR(IF(VLOOKUP($E63,Champions!$A:$B,2,0)=3,1,0),0),IFERROR(IF(VLOOKUP($F63,Champions!$A:$B,2,0)=3,1,0),0),IFERROR(IF(VLOOKUP($G63,Champions!$A:$B,2,0)=3,1,0),0),IFERROR(IF(VLOOKUP($H63,Champions!$A:$B,2,0)=3,1,0),0),IFERROR(IF(VLOOKUP($I63,Champions!$A:$B,2,0)=3,1,0),0),IFERROR(IF(VLOOKUP($J63,Champions!$A:$B,2,0)=3,1,0),0),IFERROR(IF(VLOOKUP($K63,Champions!$A:$B,2,0)=3,1,0),0),IFERROR(IF(VLOOKUP($L63,Champions!$A:$B,2,0)=3,1,0),0))</f>
        <v>2</v>
      </c>
      <c r="T63" s="3">
        <f>SUM(IFERROR(IF(VLOOKUP($B63,Champions!$A:$B,2,0)=4,1,0),0),IFERROR(IF(VLOOKUP($C63,Champions!$A:$B,2,0)=4,1,0),0),IFERROR(IF(VLOOKUP($D63,Champions!$A:$B,2,0)=4,1,0),0),IFERROR(IF(VLOOKUP($E63,Champions!$A:$B,2,0)=4,1,0),0),IFERROR(IF(VLOOKUP($F63,Champions!$A:$B,2,0)=4,1,0),0),IFERROR(IF(VLOOKUP($G63,Champions!$A:$B,2,0)=4,1,0),0),IFERROR(IF(VLOOKUP($H63,Champions!$A:$B,2,0)=4,1,0),0),IFERROR(IF(VLOOKUP($I63,Champions!$A:$B,2,0)=4,1,0),0),IFERROR(IF(VLOOKUP($J63,Champions!$A:$B,2,0)=4,1,0),0),IFERROR(IF(VLOOKUP($K63,Champions!$A:$B,2,0)=4,1,0),0),IFERROR(IF(VLOOKUP($L63,Champions!$A:$B,2,0)=4,1,0),0))</f>
        <v>2</v>
      </c>
      <c r="U63" s="3">
        <f>SUM(IFERROR(IF(VLOOKUP($B63,Champions!$A:$B,2,0)=5,1,0),0),IFERROR(IF(VLOOKUP($C63,Champions!$A:$B,2,0)=5,1,0),0),IFERROR(IF(VLOOKUP($D63,Champions!$A:$B,2,0)=5,1,0),0),IFERROR(IF(VLOOKUP($E63,Champions!$A:$B,2,0)=5,1,0),0),IFERROR(IF(VLOOKUP($F63,Champions!$A:$B,2,0)=5,1,0),0),IFERROR(IF(VLOOKUP($G63,Champions!$A:$B,2,0)=5,1,0),0),IFERROR(IF(VLOOKUP($H63,Champions!$A:$B,2,0)=5,1,0),0),IFERROR(IF(VLOOKUP($I63,Champions!$A:$B,2,0)=5,1,0),0),IFERROR(IF(VLOOKUP($J63,Champions!$A:$B,2,0)=5,1,0),0),IFERROR(IF(VLOOKUP($K63,Champions!$A:$B,2,0)=5,1,0),0),IFERROR(IF(VLOOKUP($L63,Champions!$A:$B,2,0)=5,1,0),0))</f>
        <v>0</v>
      </c>
    </row>
    <row r="64" spans="1:21">
      <c r="A64" s="3" t="s">
        <v>576</v>
      </c>
      <c r="B64" s="3" t="s">
        <v>302</v>
      </c>
      <c r="C64" s="3" t="s">
        <v>106</v>
      </c>
      <c r="D64" s="3" t="s">
        <v>126</v>
      </c>
      <c r="E64" s="3" t="s">
        <v>264</v>
      </c>
      <c r="F64" s="3" t="s">
        <v>299</v>
      </c>
      <c r="G64" s="3" t="s">
        <v>178</v>
      </c>
      <c r="H64" s="3" t="s">
        <v>145</v>
      </c>
      <c r="M64" s="3">
        <v>1</v>
      </c>
      <c r="N64" s="3">
        <v>5</v>
      </c>
      <c r="O64" s="3">
        <v>1</v>
      </c>
      <c r="P64" s="3">
        <f t="shared" si="0"/>
        <v>7</v>
      </c>
      <c r="Q64" s="3">
        <f>SUM(IFERROR(IF(VLOOKUP($B64,Champions!$A:$B,2,0)=1,1,0),0),IFERROR(IF(VLOOKUP($C64,Champions!$A:$B,2,0)=1,1,0),0),IFERROR(IF(VLOOKUP($D64,Champions!$A:$B,2,0)=1,1,0),0),IFERROR(IF(VLOOKUP($E64,Champions!$A:$B,2,0)=1,1,0),0),IFERROR(IF(VLOOKUP($F64,Champions!$A:$B,2,0)=1,1,0),0),IFERROR(IF(VLOOKUP($G64,Champions!$A:$B,2,0)=1,1,0),0),IFERROR(IF(VLOOKUP($H64,Champions!$A:$B,2,0)=1,1,0),0),IFERROR(IF(VLOOKUP($I64,Champions!$A:$B,2,0)=1,1,0),0),IFERROR(IF(VLOOKUP($J64,Champions!$A:$B,2,0)=1,1,0),0),IFERROR(IF(VLOOKUP($K64,Champions!$A:$B,2,0)=1,1,0),0),IFERROR(IF(VLOOKUP($L64,Champions!$A:$B,2,0)=1,1,0),0))</f>
        <v>2</v>
      </c>
      <c r="R64" s="3">
        <f>SUM(IFERROR(IF(VLOOKUP($B64,Champions!$A:$B,2,0)=2,1,0),0),IFERROR(IF(VLOOKUP($C64,Champions!$A:$B,2,0)=2,1,0),0),IFERROR(IF(VLOOKUP($D64,Champions!$A:$B,2,0)=2,1,0),0),IFERROR(IF(VLOOKUP($E64,Champions!$A:$B,2,0)=2,1,0),0),IFERROR(IF(VLOOKUP($F64,Champions!$A:$B,2,0)=2,1,0),0),IFERROR(IF(VLOOKUP($G64,Champions!$A:$B,2,0)=2,1,0),0),IFERROR(IF(VLOOKUP($H64,Champions!$A:$B,2,0)=2,1,0),0),IFERROR(IF(VLOOKUP($I64,Champions!$A:$B,2,0)=2,1,0),0),IFERROR(IF(VLOOKUP($J64,Champions!$A:$B,2,0)=2,1,0),0),IFERROR(IF(VLOOKUP($K64,Champions!$A:$B,2,0)=2,1,0),0),IFERROR(IF(VLOOKUP($L64,Champions!$A:$B,2,0)=2,1,0),0))</f>
        <v>3</v>
      </c>
      <c r="S64" s="3">
        <f>SUM(IFERROR(IF(VLOOKUP($B64,Champions!$A:$B,2,0)=3,1,0),0),IFERROR(IF(VLOOKUP($C64,Champions!$A:$B,2,0)=3,1,0),0),IFERROR(IF(VLOOKUP($D64,Champions!$A:$B,2,0)=3,1,0),0),IFERROR(IF(VLOOKUP($E64,Champions!$A:$B,2,0)=3,1,0),0),IFERROR(IF(VLOOKUP($F64,Champions!$A:$B,2,0)=3,1,0),0),IFERROR(IF(VLOOKUP($G64,Champions!$A:$B,2,0)=3,1,0),0),IFERROR(IF(VLOOKUP($H64,Champions!$A:$B,2,0)=3,1,0),0),IFERROR(IF(VLOOKUP($I64,Champions!$A:$B,2,0)=3,1,0),0),IFERROR(IF(VLOOKUP($J64,Champions!$A:$B,2,0)=3,1,0),0),IFERROR(IF(VLOOKUP($K64,Champions!$A:$B,2,0)=3,1,0),0),IFERROR(IF(VLOOKUP($L64,Champions!$A:$B,2,0)=3,1,0),0))</f>
        <v>1</v>
      </c>
      <c r="T64" s="3">
        <f>SUM(IFERROR(IF(VLOOKUP($B64,Champions!$A:$B,2,0)=4,1,0),0),IFERROR(IF(VLOOKUP($C64,Champions!$A:$B,2,0)=4,1,0),0),IFERROR(IF(VLOOKUP($D64,Champions!$A:$B,2,0)=4,1,0),0),IFERROR(IF(VLOOKUP($E64,Champions!$A:$B,2,0)=4,1,0),0),IFERROR(IF(VLOOKUP($F64,Champions!$A:$B,2,0)=4,1,0),0),IFERROR(IF(VLOOKUP($G64,Champions!$A:$B,2,0)=4,1,0),0),IFERROR(IF(VLOOKUP($H64,Champions!$A:$B,2,0)=4,1,0),0),IFERROR(IF(VLOOKUP($I64,Champions!$A:$B,2,0)=4,1,0),0),IFERROR(IF(VLOOKUP($J64,Champions!$A:$B,2,0)=4,1,0),0),IFERROR(IF(VLOOKUP($K64,Champions!$A:$B,2,0)=4,1,0),0),IFERROR(IF(VLOOKUP($L64,Champions!$A:$B,2,0)=4,1,0),0))</f>
        <v>1</v>
      </c>
      <c r="U64" s="3">
        <f>SUM(IFERROR(IF(VLOOKUP($B64,Champions!$A:$B,2,0)=5,1,0),0),IFERROR(IF(VLOOKUP($C64,Champions!$A:$B,2,0)=5,1,0),0),IFERROR(IF(VLOOKUP($D64,Champions!$A:$B,2,0)=5,1,0),0),IFERROR(IF(VLOOKUP($E64,Champions!$A:$B,2,0)=5,1,0),0),IFERROR(IF(VLOOKUP($F64,Champions!$A:$B,2,0)=5,1,0),0),IFERROR(IF(VLOOKUP($G64,Champions!$A:$B,2,0)=5,1,0),0),IFERROR(IF(VLOOKUP($H64,Champions!$A:$B,2,0)=5,1,0),0),IFERROR(IF(VLOOKUP($I64,Champions!$A:$B,2,0)=5,1,0),0),IFERROR(IF(VLOOKUP($J64,Champions!$A:$B,2,0)=5,1,0),0),IFERROR(IF(VLOOKUP($K64,Champions!$A:$B,2,0)=5,1,0),0),IFERROR(IF(VLOOKUP($L64,Champions!$A:$B,2,0)=5,1,0),0))</f>
        <v>0</v>
      </c>
    </row>
    <row r="65" spans="1:21">
      <c r="A65" s="3" t="s">
        <v>578</v>
      </c>
      <c r="B65" s="3" t="s">
        <v>121</v>
      </c>
      <c r="C65" s="3" t="s">
        <v>219</v>
      </c>
      <c r="D65" s="3" t="s">
        <v>271</v>
      </c>
      <c r="E65" s="3" t="s">
        <v>280</v>
      </c>
      <c r="F65" s="3" t="s">
        <v>296</v>
      </c>
      <c r="G65" s="3" t="s">
        <v>91</v>
      </c>
      <c r="H65" s="3" t="s">
        <v>197</v>
      </c>
      <c r="M65" s="3">
        <v>0</v>
      </c>
      <c r="N65" s="3">
        <v>5</v>
      </c>
      <c r="O65" s="3">
        <v>2</v>
      </c>
      <c r="P65" s="3">
        <f t="shared" si="0"/>
        <v>7</v>
      </c>
      <c r="Q65" s="3">
        <f>SUM(IFERROR(IF(VLOOKUP($B65,Champions!$A:$B,2,0)=1,1,0),0),IFERROR(IF(VLOOKUP($C65,Champions!$A:$B,2,0)=1,1,0),0),IFERROR(IF(VLOOKUP($D65,Champions!$A:$B,2,0)=1,1,0),0),IFERROR(IF(VLOOKUP($E65,Champions!$A:$B,2,0)=1,1,0),0),IFERROR(IF(VLOOKUP($F65,Champions!$A:$B,2,0)=1,1,0),0),IFERROR(IF(VLOOKUP($G65,Champions!$A:$B,2,0)=1,1,0),0),IFERROR(IF(VLOOKUP($H65,Champions!$A:$B,2,0)=1,1,0),0),IFERROR(IF(VLOOKUP($I65,Champions!$A:$B,2,0)=1,1,0),0),IFERROR(IF(VLOOKUP($J65,Champions!$A:$B,2,0)=1,1,0),0),IFERROR(IF(VLOOKUP($K65,Champions!$A:$B,2,0)=1,1,0),0),IFERROR(IF(VLOOKUP($L65,Champions!$A:$B,2,0)=1,1,0),0))</f>
        <v>1</v>
      </c>
      <c r="R65" s="3">
        <f>SUM(IFERROR(IF(VLOOKUP($B65,Champions!$A:$B,2,0)=2,1,0),0),IFERROR(IF(VLOOKUP($C65,Champions!$A:$B,2,0)=2,1,0),0),IFERROR(IF(VLOOKUP($D65,Champions!$A:$B,2,0)=2,1,0),0),IFERROR(IF(VLOOKUP($E65,Champions!$A:$B,2,0)=2,1,0),0),IFERROR(IF(VLOOKUP($F65,Champions!$A:$B,2,0)=2,1,0),0),IFERROR(IF(VLOOKUP($G65,Champions!$A:$B,2,0)=2,1,0),0),IFERROR(IF(VLOOKUP($H65,Champions!$A:$B,2,0)=2,1,0),0),IFERROR(IF(VLOOKUP($I65,Champions!$A:$B,2,0)=2,1,0),0),IFERROR(IF(VLOOKUP($J65,Champions!$A:$B,2,0)=2,1,0),0),IFERROR(IF(VLOOKUP($K65,Champions!$A:$B,2,0)=2,1,0),0),IFERROR(IF(VLOOKUP($L65,Champions!$A:$B,2,0)=2,1,0),0))</f>
        <v>2</v>
      </c>
      <c r="S65" s="3">
        <f>SUM(IFERROR(IF(VLOOKUP($B65,Champions!$A:$B,2,0)=3,1,0),0),IFERROR(IF(VLOOKUP($C65,Champions!$A:$B,2,0)=3,1,0),0),IFERROR(IF(VLOOKUP($D65,Champions!$A:$B,2,0)=3,1,0),0),IFERROR(IF(VLOOKUP($E65,Champions!$A:$B,2,0)=3,1,0),0),IFERROR(IF(VLOOKUP($F65,Champions!$A:$B,2,0)=3,1,0),0),IFERROR(IF(VLOOKUP($G65,Champions!$A:$B,2,0)=3,1,0),0),IFERROR(IF(VLOOKUP($H65,Champions!$A:$B,2,0)=3,1,0),0),IFERROR(IF(VLOOKUP($I65,Champions!$A:$B,2,0)=3,1,0),0),IFERROR(IF(VLOOKUP($J65,Champions!$A:$B,2,0)=3,1,0),0),IFERROR(IF(VLOOKUP($K65,Champions!$A:$B,2,0)=3,1,0),0),IFERROR(IF(VLOOKUP($L65,Champions!$A:$B,2,0)=3,1,0),0))</f>
        <v>1</v>
      </c>
      <c r="T65" s="3">
        <f>SUM(IFERROR(IF(VLOOKUP($B65,Champions!$A:$B,2,0)=4,1,0),0),IFERROR(IF(VLOOKUP($C65,Champions!$A:$B,2,0)=4,1,0),0),IFERROR(IF(VLOOKUP($D65,Champions!$A:$B,2,0)=4,1,0),0),IFERROR(IF(VLOOKUP($E65,Champions!$A:$B,2,0)=4,1,0),0),IFERROR(IF(VLOOKUP($F65,Champions!$A:$B,2,0)=4,1,0),0),IFERROR(IF(VLOOKUP($G65,Champions!$A:$B,2,0)=4,1,0),0),IFERROR(IF(VLOOKUP($H65,Champions!$A:$B,2,0)=4,1,0),0),IFERROR(IF(VLOOKUP($I65,Champions!$A:$B,2,0)=4,1,0),0),IFERROR(IF(VLOOKUP($J65,Champions!$A:$B,2,0)=4,1,0),0),IFERROR(IF(VLOOKUP($K65,Champions!$A:$B,2,0)=4,1,0),0),IFERROR(IF(VLOOKUP($L65,Champions!$A:$B,2,0)=4,1,0),0))</f>
        <v>2</v>
      </c>
      <c r="U65" s="3">
        <f>SUM(IFERROR(IF(VLOOKUP($B65,Champions!$A:$B,2,0)=5,1,0),0),IFERROR(IF(VLOOKUP($C65,Champions!$A:$B,2,0)=5,1,0),0),IFERROR(IF(VLOOKUP($D65,Champions!$A:$B,2,0)=5,1,0),0),IFERROR(IF(VLOOKUP($E65,Champions!$A:$B,2,0)=5,1,0),0),IFERROR(IF(VLOOKUP($F65,Champions!$A:$B,2,0)=5,1,0),0),IFERROR(IF(VLOOKUP($G65,Champions!$A:$B,2,0)=5,1,0),0),IFERROR(IF(VLOOKUP($H65,Champions!$A:$B,2,0)=5,1,0),0),IFERROR(IF(VLOOKUP($I65,Champions!$A:$B,2,0)=5,1,0),0),IFERROR(IF(VLOOKUP($J65,Champions!$A:$B,2,0)=5,1,0),0),IFERROR(IF(VLOOKUP($K65,Champions!$A:$B,2,0)=5,1,0),0),IFERROR(IF(VLOOKUP($L65,Champions!$A:$B,2,0)=5,1,0),0))</f>
        <v>1</v>
      </c>
    </row>
    <row r="66" spans="1:21">
      <c r="A66" s="3" t="s">
        <v>579</v>
      </c>
      <c r="B66" s="3" t="s">
        <v>197</v>
      </c>
      <c r="C66" s="3" t="s">
        <v>219</v>
      </c>
      <c r="D66" s="3" t="s">
        <v>271</v>
      </c>
      <c r="E66" s="3" t="s">
        <v>280</v>
      </c>
      <c r="F66" s="3" t="s">
        <v>274</v>
      </c>
      <c r="G66" s="3" t="s">
        <v>296</v>
      </c>
      <c r="H66" s="3" t="s">
        <v>121</v>
      </c>
      <c r="M66" s="3">
        <v>0</v>
      </c>
      <c r="N66" s="3">
        <v>6</v>
      </c>
      <c r="O66" s="3">
        <v>1</v>
      </c>
      <c r="P66" s="3">
        <f t="shared" ref="P66:P77" si="2">IF(COUNTA(B66:L66)=0,"",COUNTA(B66:L66))</f>
        <v>7</v>
      </c>
      <c r="Q66" s="3">
        <f>SUM(IFERROR(IF(VLOOKUP($B66,Champions!$A:$B,2,0)=1,1,0),0),IFERROR(IF(VLOOKUP($C66,Champions!$A:$B,2,0)=1,1,0),0),IFERROR(IF(VLOOKUP($D66,Champions!$A:$B,2,0)=1,1,0),0),IFERROR(IF(VLOOKUP($E66,Champions!$A:$B,2,0)=1,1,0),0),IFERROR(IF(VLOOKUP($F66,Champions!$A:$B,2,0)=1,1,0),0),IFERROR(IF(VLOOKUP($G66,Champions!$A:$B,2,0)=1,1,0),0),IFERROR(IF(VLOOKUP($H66,Champions!$A:$B,2,0)=1,1,0),0),IFERROR(IF(VLOOKUP($I66,Champions!$A:$B,2,0)=1,1,0),0),IFERROR(IF(VLOOKUP($J66,Champions!$A:$B,2,0)=1,1,0),0),IFERROR(IF(VLOOKUP($K66,Champions!$A:$B,2,0)=1,1,0),0),IFERROR(IF(VLOOKUP($L66,Champions!$A:$B,2,0)=1,1,0),0))</f>
        <v>2</v>
      </c>
      <c r="R66" s="3">
        <f>SUM(IFERROR(IF(VLOOKUP($B66,Champions!$A:$B,2,0)=2,1,0),0),IFERROR(IF(VLOOKUP($C66,Champions!$A:$B,2,0)=2,1,0),0),IFERROR(IF(VLOOKUP($D66,Champions!$A:$B,2,0)=2,1,0),0),IFERROR(IF(VLOOKUP($E66,Champions!$A:$B,2,0)=2,1,0),0),IFERROR(IF(VLOOKUP($F66,Champions!$A:$B,2,0)=2,1,0),0),IFERROR(IF(VLOOKUP($G66,Champions!$A:$B,2,0)=2,1,0),0),IFERROR(IF(VLOOKUP($H66,Champions!$A:$B,2,0)=2,1,0),0),IFERROR(IF(VLOOKUP($I66,Champions!$A:$B,2,0)=2,1,0),0),IFERROR(IF(VLOOKUP($J66,Champions!$A:$B,2,0)=2,1,0),0),IFERROR(IF(VLOOKUP($K66,Champions!$A:$B,2,0)=2,1,0),0),IFERROR(IF(VLOOKUP($L66,Champions!$A:$B,2,0)=2,1,0),0))</f>
        <v>2</v>
      </c>
      <c r="S66" s="3">
        <f>SUM(IFERROR(IF(VLOOKUP($B66,Champions!$A:$B,2,0)=3,1,0),0),IFERROR(IF(VLOOKUP($C66,Champions!$A:$B,2,0)=3,1,0),0),IFERROR(IF(VLOOKUP($D66,Champions!$A:$B,2,0)=3,1,0),0),IFERROR(IF(VLOOKUP($E66,Champions!$A:$B,2,0)=3,1,0),0),IFERROR(IF(VLOOKUP($F66,Champions!$A:$B,2,0)=3,1,0),0),IFERROR(IF(VLOOKUP($G66,Champions!$A:$B,2,0)=3,1,0),0),IFERROR(IF(VLOOKUP($H66,Champions!$A:$B,2,0)=3,1,0),0),IFERROR(IF(VLOOKUP($I66,Champions!$A:$B,2,0)=3,1,0),0),IFERROR(IF(VLOOKUP($J66,Champions!$A:$B,2,0)=3,1,0),0),IFERROR(IF(VLOOKUP($K66,Champions!$A:$B,2,0)=3,1,0),0),IFERROR(IF(VLOOKUP($L66,Champions!$A:$B,2,0)=3,1,0),0))</f>
        <v>1</v>
      </c>
      <c r="T66" s="3">
        <f>SUM(IFERROR(IF(VLOOKUP($B66,Champions!$A:$B,2,0)=4,1,0),0),IFERROR(IF(VLOOKUP($C66,Champions!$A:$B,2,0)=4,1,0),0),IFERROR(IF(VLOOKUP($D66,Champions!$A:$B,2,0)=4,1,0),0),IFERROR(IF(VLOOKUP($E66,Champions!$A:$B,2,0)=4,1,0),0),IFERROR(IF(VLOOKUP($F66,Champions!$A:$B,2,0)=4,1,0),0),IFERROR(IF(VLOOKUP($G66,Champions!$A:$B,2,0)=4,1,0),0),IFERROR(IF(VLOOKUP($H66,Champions!$A:$B,2,0)=4,1,0),0),IFERROR(IF(VLOOKUP($I66,Champions!$A:$B,2,0)=4,1,0),0),IFERROR(IF(VLOOKUP($J66,Champions!$A:$B,2,0)=4,1,0),0),IFERROR(IF(VLOOKUP($K66,Champions!$A:$B,2,0)=4,1,0),0),IFERROR(IF(VLOOKUP($L66,Champions!$A:$B,2,0)=4,1,0),0))</f>
        <v>2</v>
      </c>
      <c r="U66" s="3">
        <f>SUM(IFERROR(IF(VLOOKUP($B66,Champions!$A:$B,2,0)=5,1,0),0),IFERROR(IF(VLOOKUP($C66,Champions!$A:$B,2,0)=5,1,0),0),IFERROR(IF(VLOOKUP($D66,Champions!$A:$B,2,0)=5,1,0),0),IFERROR(IF(VLOOKUP($E66,Champions!$A:$B,2,0)=5,1,0),0),IFERROR(IF(VLOOKUP($F66,Champions!$A:$B,2,0)=5,1,0),0),IFERROR(IF(VLOOKUP($G66,Champions!$A:$B,2,0)=5,1,0),0),IFERROR(IF(VLOOKUP($H66,Champions!$A:$B,2,0)=5,1,0),0),IFERROR(IF(VLOOKUP($I66,Champions!$A:$B,2,0)=5,1,0),0),IFERROR(IF(VLOOKUP($J66,Champions!$A:$B,2,0)=5,1,0),0),IFERROR(IF(VLOOKUP($K66,Champions!$A:$B,2,0)=5,1,0),0),IFERROR(IF(VLOOKUP($L66,Champions!$A:$B,2,0)=5,1,0),0))</f>
        <v>0</v>
      </c>
    </row>
    <row r="67" spans="1:21">
      <c r="A67" s="3" t="s">
        <v>580</v>
      </c>
      <c r="B67" s="3" t="s">
        <v>201</v>
      </c>
      <c r="C67" s="3" t="s">
        <v>99</v>
      </c>
      <c r="D67" s="3" t="s">
        <v>114</v>
      </c>
      <c r="E67" s="3" t="s">
        <v>256</v>
      </c>
      <c r="F67" s="3" t="s">
        <v>259</v>
      </c>
      <c r="G67" s="3" t="s">
        <v>192</v>
      </c>
      <c r="H67" s="3" t="s">
        <v>174</v>
      </c>
      <c r="M67" s="3">
        <v>1</v>
      </c>
      <c r="N67" s="3">
        <v>4</v>
      </c>
      <c r="O67" s="3">
        <v>2</v>
      </c>
      <c r="P67" s="3">
        <f t="shared" si="2"/>
        <v>7</v>
      </c>
      <c r="Q67" s="3">
        <f>SUM(IFERROR(IF(VLOOKUP($B67,Champions!$A:$B,2,0)=1,1,0),0),IFERROR(IF(VLOOKUP($C67,Champions!$A:$B,2,0)=1,1,0),0),IFERROR(IF(VLOOKUP($D67,Champions!$A:$B,2,0)=1,1,0),0),IFERROR(IF(VLOOKUP($E67,Champions!$A:$B,2,0)=1,1,0),0),IFERROR(IF(VLOOKUP($F67,Champions!$A:$B,2,0)=1,1,0),0),IFERROR(IF(VLOOKUP($G67,Champions!$A:$B,2,0)=1,1,0),0),IFERROR(IF(VLOOKUP($H67,Champions!$A:$B,2,0)=1,1,0),0),IFERROR(IF(VLOOKUP($I67,Champions!$A:$B,2,0)=1,1,0),0),IFERROR(IF(VLOOKUP($J67,Champions!$A:$B,2,0)=1,1,0),0),IFERROR(IF(VLOOKUP($K67,Champions!$A:$B,2,0)=1,1,0),0),IFERROR(IF(VLOOKUP($L67,Champions!$A:$B,2,0)=1,1,0),0))</f>
        <v>0</v>
      </c>
      <c r="R67" s="3">
        <f>SUM(IFERROR(IF(VLOOKUP($B67,Champions!$A:$B,2,0)=2,1,0),0),IFERROR(IF(VLOOKUP($C67,Champions!$A:$B,2,0)=2,1,0),0),IFERROR(IF(VLOOKUP($D67,Champions!$A:$B,2,0)=2,1,0),0),IFERROR(IF(VLOOKUP($E67,Champions!$A:$B,2,0)=2,1,0),0),IFERROR(IF(VLOOKUP($F67,Champions!$A:$B,2,0)=2,1,0),0),IFERROR(IF(VLOOKUP($G67,Champions!$A:$B,2,0)=2,1,0),0),IFERROR(IF(VLOOKUP($H67,Champions!$A:$B,2,0)=2,1,0),0),IFERROR(IF(VLOOKUP($I67,Champions!$A:$B,2,0)=2,1,0),0),IFERROR(IF(VLOOKUP($J67,Champions!$A:$B,2,0)=2,1,0),0),IFERROR(IF(VLOOKUP($K67,Champions!$A:$B,2,0)=2,1,0),0),IFERROR(IF(VLOOKUP($L67,Champions!$A:$B,2,0)=2,1,0),0))</f>
        <v>1</v>
      </c>
      <c r="S67" s="3">
        <f>SUM(IFERROR(IF(VLOOKUP($B67,Champions!$A:$B,2,0)=3,1,0),0),IFERROR(IF(VLOOKUP($C67,Champions!$A:$B,2,0)=3,1,0),0),IFERROR(IF(VLOOKUP($D67,Champions!$A:$B,2,0)=3,1,0),0),IFERROR(IF(VLOOKUP($E67,Champions!$A:$B,2,0)=3,1,0),0),IFERROR(IF(VLOOKUP($F67,Champions!$A:$B,2,0)=3,1,0),0),IFERROR(IF(VLOOKUP($G67,Champions!$A:$B,2,0)=3,1,0),0),IFERROR(IF(VLOOKUP($H67,Champions!$A:$B,2,0)=3,1,0),0),IFERROR(IF(VLOOKUP($I67,Champions!$A:$B,2,0)=3,1,0),0),IFERROR(IF(VLOOKUP($J67,Champions!$A:$B,2,0)=3,1,0),0),IFERROR(IF(VLOOKUP($K67,Champions!$A:$B,2,0)=3,1,0),0),IFERROR(IF(VLOOKUP($L67,Champions!$A:$B,2,0)=3,1,0),0))</f>
        <v>4</v>
      </c>
      <c r="T67" s="3">
        <f>SUM(IFERROR(IF(VLOOKUP($B67,Champions!$A:$B,2,0)=4,1,0),0),IFERROR(IF(VLOOKUP($C67,Champions!$A:$B,2,0)=4,1,0),0),IFERROR(IF(VLOOKUP($D67,Champions!$A:$B,2,0)=4,1,0),0),IFERROR(IF(VLOOKUP($E67,Champions!$A:$B,2,0)=4,1,0),0),IFERROR(IF(VLOOKUP($F67,Champions!$A:$B,2,0)=4,1,0),0),IFERROR(IF(VLOOKUP($G67,Champions!$A:$B,2,0)=4,1,0),0),IFERROR(IF(VLOOKUP($H67,Champions!$A:$B,2,0)=4,1,0),0),IFERROR(IF(VLOOKUP($I67,Champions!$A:$B,2,0)=4,1,0),0),IFERROR(IF(VLOOKUP($J67,Champions!$A:$B,2,0)=4,1,0),0),IFERROR(IF(VLOOKUP($K67,Champions!$A:$B,2,0)=4,1,0),0),IFERROR(IF(VLOOKUP($L67,Champions!$A:$B,2,0)=4,1,0),0))</f>
        <v>1</v>
      </c>
      <c r="U67" s="3">
        <f>SUM(IFERROR(IF(VLOOKUP($B67,Champions!$A:$B,2,0)=5,1,0),0),IFERROR(IF(VLOOKUP($C67,Champions!$A:$B,2,0)=5,1,0),0),IFERROR(IF(VLOOKUP($D67,Champions!$A:$B,2,0)=5,1,0),0),IFERROR(IF(VLOOKUP($E67,Champions!$A:$B,2,0)=5,1,0),0),IFERROR(IF(VLOOKUP($F67,Champions!$A:$B,2,0)=5,1,0),0),IFERROR(IF(VLOOKUP($G67,Champions!$A:$B,2,0)=5,1,0),0),IFERROR(IF(VLOOKUP($H67,Champions!$A:$B,2,0)=5,1,0),0),IFERROR(IF(VLOOKUP($I67,Champions!$A:$B,2,0)=5,1,0),0),IFERROR(IF(VLOOKUP($J67,Champions!$A:$B,2,0)=5,1,0),0),IFERROR(IF(VLOOKUP($K67,Champions!$A:$B,2,0)=5,1,0),0),IFERROR(IF(VLOOKUP($L67,Champions!$A:$B,2,0)=5,1,0),0))</f>
        <v>0</v>
      </c>
    </row>
    <row r="68" spans="1:21">
      <c r="A68" s="3" t="s">
        <v>581</v>
      </c>
      <c r="B68" s="3" t="s">
        <v>160</v>
      </c>
      <c r="C68" s="3" t="s">
        <v>245</v>
      </c>
      <c r="D68" s="3" t="s">
        <v>231</v>
      </c>
      <c r="E68" s="3" t="s">
        <v>308</v>
      </c>
      <c r="F68" s="3" t="s">
        <v>114</v>
      </c>
      <c r="G68" s="3" t="s">
        <v>256</v>
      </c>
      <c r="H68" s="3" t="s">
        <v>201</v>
      </c>
      <c r="I68" s="3" t="s">
        <v>299</v>
      </c>
      <c r="J68" s="3" t="s">
        <v>215</v>
      </c>
      <c r="M68" s="3">
        <v>2</v>
      </c>
      <c r="N68" s="3">
        <v>7</v>
      </c>
      <c r="O68" s="3">
        <v>0</v>
      </c>
      <c r="P68" s="3">
        <f t="shared" si="2"/>
        <v>9</v>
      </c>
      <c r="Q68" s="3">
        <f>SUM(IFERROR(IF(VLOOKUP($B68,Champions!$A:$B,2,0)=1,1,0),0),IFERROR(IF(VLOOKUP($C68,Champions!$A:$B,2,0)=1,1,0),0),IFERROR(IF(VLOOKUP($D68,Champions!$A:$B,2,0)=1,1,0),0),IFERROR(IF(VLOOKUP($E68,Champions!$A:$B,2,0)=1,1,0),0),IFERROR(IF(VLOOKUP($F68,Champions!$A:$B,2,0)=1,1,0),0),IFERROR(IF(VLOOKUP($G68,Champions!$A:$B,2,0)=1,1,0),0),IFERROR(IF(VLOOKUP($H68,Champions!$A:$B,2,0)=1,1,0),0),IFERROR(IF(VLOOKUP($I68,Champions!$A:$B,2,0)=1,1,0),0),IFERROR(IF(VLOOKUP($J68,Champions!$A:$B,2,0)=1,1,0),0),IFERROR(IF(VLOOKUP($K68,Champions!$A:$B,2,0)=1,1,0),0),IFERROR(IF(VLOOKUP($L68,Champions!$A:$B,2,0)=1,1,0),0))</f>
        <v>2</v>
      </c>
      <c r="R68" s="3">
        <f>SUM(IFERROR(IF(VLOOKUP($B68,Champions!$A:$B,2,0)=2,1,0),0),IFERROR(IF(VLOOKUP($C68,Champions!$A:$B,2,0)=2,1,0),0),IFERROR(IF(VLOOKUP($D68,Champions!$A:$B,2,0)=2,1,0),0),IFERROR(IF(VLOOKUP($E68,Champions!$A:$B,2,0)=2,1,0),0),IFERROR(IF(VLOOKUP($F68,Champions!$A:$B,2,0)=2,1,0),0),IFERROR(IF(VLOOKUP($G68,Champions!$A:$B,2,0)=2,1,0),0),IFERROR(IF(VLOOKUP($H68,Champions!$A:$B,2,0)=2,1,0),0),IFERROR(IF(VLOOKUP($I68,Champions!$A:$B,2,0)=2,1,0),0),IFERROR(IF(VLOOKUP($J68,Champions!$A:$B,2,0)=2,1,0),0),IFERROR(IF(VLOOKUP($K68,Champions!$A:$B,2,0)=2,1,0),0),IFERROR(IF(VLOOKUP($L68,Champions!$A:$B,2,0)=2,1,0),0))</f>
        <v>3</v>
      </c>
      <c r="S68" s="3">
        <f>SUM(IFERROR(IF(VLOOKUP($B68,Champions!$A:$B,2,0)=3,1,0),0),IFERROR(IF(VLOOKUP($C68,Champions!$A:$B,2,0)=3,1,0),0),IFERROR(IF(VLOOKUP($D68,Champions!$A:$B,2,0)=3,1,0),0),IFERROR(IF(VLOOKUP($E68,Champions!$A:$B,2,0)=3,1,0),0),IFERROR(IF(VLOOKUP($F68,Champions!$A:$B,2,0)=3,1,0),0),IFERROR(IF(VLOOKUP($G68,Champions!$A:$B,2,0)=3,1,0),0),IFERROR(IF(VLOOKUP($H68,Champions!$A:$B,2,0)=3,1,0),0),IFERROR(IF(VLOOKUP($I68,Champions!$A:$B,2,0)=3,1,0),0),IFERROR(IF(VLOOKUP($J68,Champions!$A:$B,2,0)=3,1,0),0),IFERROR(IF(VLOOKUP($K68,Champions!$A:$B,2,0)=3,1,0),0),IFERROR(IF(VLOOKUP($L68,Champions!$A:$B,2,0)=3,1,0),0))</f>
        <v>2</v>
      </c>
      <c r="T68" s="3">
        <f>SUM(IFERROR(IF(VLOOKUP($B68,Champions!$A:$B,2,0)=4,1,0),0),IFERROR(IF(VLOOKUP($C68,Champions!$A:$B,2,0)=4,1,0),0),IFERROR(IF(VLOOKUP($D68,Champions!$A:$B,2,0)=4,1,0),0),IFERROR(IF(VLOOKUP($E68,Champions!$A:$B,2,0)=4,1,0),0),IFERROR(IF(VLOOKUP($F68,Champions!$A:$B,2,0)=4,1,0),0),IFERROR(IF(VLOOKUP($G68,Champions!$A:$B,2,0)=4,1,0),0),IFERROR(IF(VLOOKUP($H68,Champions!$A:$B,2,0)=4,1,0),0),IFERROR(IF(VLOOKUP($I68,Champions!$A:$B,2,0)=4,1,0),0),IFERROR(IF(VLOOKUP($J68,Champions!$A:$B,2,0)=4,1,0),0),IFERROR(IF(VLOOKUP($K68,Champions!$A:$B,2,0)=4,1,0),0),IFERROR(IF(VLOOKUP($L68,Champions!$A:$B,2,0)=4,1,0),0))</f>
        <v>2</v>
      </c>
      <c r="U68" s="3">
        <f>SUM(IFERROR(IF(VLOOKUP($B68,Champions!$A:$B,2,0)=5,1,0),0),IFERROR(IF(VLOOKUP($C68,Champions!$A:$B,2,0)=5,1,0),0),IFERROR(IF(VLOOKUP($D68,Champions!$A:$B,2,0)=5,1,0),0),IFERROR(IF(VLOOKUP($E68,Champions!$A:$B,2,0)=5,1,0),0),IFERROR(IF(VLOOKUP($F68,Champions!$A:$B,2,0)=5,1,0),0),IFERROR(IF(VLOOKUP($G68,Champions!$A:$B,2,0)=5,1,0),0),IFERROR(IF(VLOOKUP($H68,Champions!$A:$B,2,0)=5,1,0),0),IFERROR(IF(VLOOKUP($I68,Champions!$A:$B,2,0)=5,1,0),0),IFERROR(IF(VLOOKUP($J68,Champions!$A:$B,2,0)=5,1,0),0),IFERROR(IF(VLOOKUP($K68,Champions!$A:$B,2,0)=5,1,0),0),IFERROR(IF(VLOOKUP($L68,Champions!$A:$B,2,0)=5,1,0),0))</f>
        <v>0</v>
      </c>
    </row>
    <row r="69" spans="1:21">
      <c r="A69" s="3" t="s">
        <v>582</v>
      </c>
      <c r="B69" s="3" t="s">
        <v>207</v>
      </c>
      <c r="C69" s="3" t="s">
        <v>154</v>
      </c>
      <c r="D69" s="3" t="s">
        <v>169</v>
      </c>
      <c r="E69" s="3" t="s">
        <v>82</v>
      </c>
      <c r="F69" s="3" t="s">
        <v>239</v>
      </c>
      <c r="G69" s="3" t="s">
        <v>259</v>
      </c>
      <c r="H69" s="3" t="s">
        <v>305</v>
      </c>
      <c r="I69" s="3" t="s">
        <v>305</v>
      </c>
      <c r="J69" s="3" t="s">
        <v>277</v>
      </c>
      <c r="M69" s="3">
        <v>0</v>
      </c>
      <c r="N69" s="3">
        <v>8</v>
      </c>
      <c r="O69" s="3">
        <v>1</v>
      </c>
      <c r="P69" s="3">
        <f t="shared" si="2"/>
        <v>9</v>
      </c>
      <c r="Q69" s="3">
        <f>SUM(IFERROR(IF(VLOOKUP($B69,Champions!$A:$B,2,0)=1,1,0),0),IFERROR(IF(VLOOKUP($C69,Champions!$A:$B,2,0)=1,1,0),0),IFERROR(IF(VLOOKUP($D69,Champions!$A:$B,2,0)=1,1,0),0),IFERROR(IF(VLOOKUP($E69,Champions!$A:$B,2,0)=1,1,0),0),IFERROR(IF(VLOOKUP($F69,Champions!$A:$B,2,0)=1,1,0),0),IFERROR(IF(VLOOKUP($G69,Champions!$A:$B,2,0)=1,1,0),0),IFERROR(IF(VLOOKUP($H69,Champions!$A:$B,2,0)=1,1,0),0),IFERROR(IF(VLOOKUP($I69,Champions!$A:$B,2,0)=1,1,0),0),IFERROR(IF(VLOOKUP($J69,Champions!$A:$B,2,0)=1,1,0),0),IFERROR(IF(VLOOKUP($K69,Champions!$A:$B,2,0)=1,1,0),0),IFERROR(IF(VLOOKUP($L69,Champions!$A:$B,2,0)=1,1,0),0))</f>
        <v>0</v>
      </c>
      <c r="R69" s="3">
        <f>SUM(IFERROR(IF(VLOOKUP($B69,Champions!$A:$B,2,0)=2,1,0),0),IFERROR(IF(VLOOKUP($C69,Champions!$A:$B,2,0)=2,1,0),0),IFERROR(IF(VLOOKUP($D69,Champions!$A:$B,2,0)=2,1,0),0),IFERROR(IF(VLOOKUP($E69,Champions!$A:$B,2,0)=2,1,0),0),IFERROR(IF(VLOOKUP($F69,Champions!$A:$B,2,0)=2,1,0),0),IFERROR(IF(VLOOKUP($G69,Champions!$A:$B,2,0)=2,1,0),0),IFERROR(IF(VLOOKUP($H69,Champions!$A:$B,2,0)=2,1,0),0),IFERROR(IF(VLOOKUP($I69,Champions!$A:$B,2,0)=2,1,0),0),IFERROR(IF(VLOOKUP($J69,Champions!$A:$B,2,0)=2,1,0),0),IFERROR(IF(VLOOKUP($K69,Champions!$A:$B,2,0)=2,1,0),0),IFERROR(IF(VLOOKUP($L69,Champions!$A:$B,2,0)=2,1,0),0))</f>
        <v>2</v>
      </c>
      <c r="S69" s="3">
        <f>SUM(IFERROR(IF(VLOOKUP($B69,Champions!$A:$B,2,0)=3,1,0),0),IFERROR(IF(VLOOKUP($C69,Champions!$A:$B,2,0)=3,1,0),0),IFERROR(IF(VLOOKUP($D69,Champions!$A:$B,2,0)=3,1,0),0),IFERROR(IF(VLOOKUP($E69,Champions!$A:$B,2,0)=3,1,0),0),IFERROR(IF(VLOOKUP($F69,Champions!$A:$B,2,0)=3,1,0),0),IFERROR(IF(VLOOKUP($G69,Champions!$A:$B,2,0)=3,1,0),0),IFERROR(IF(VLOOKUP($H69,Champions!$A:$B,2,0)=3,1,0),0),IFERROR(IF(VLOOKUP($I69,Champions!$A:$B,2,0)=3,1,0),0),IFERROR(IF(VLOOKUP($J69,Champions!$A:$B,2,0)=3,1,0),0),IFERROR(IF(VLOOKUP($K69,Champions!$A:$B,2,0)=3,1,0),0),IFERROR(IF(VLOOKUP($L69,Champions!$A:$B,2,0)=3,1,0),0))</f>
        <v>3</v>
      </c>
      <c r="T69" s="3">
        <f>SUM(IFERROR(IF(VLOOKUP($B69,Champions!$A:$B,2,0)=4,1,0),0),IFERROR(IF(VLOOKUP($C69,Champions!$A:$B,2,0)=4,1,0),0),IFERROR(IF(VLOOKUP($D69,Champions!$A:$B,2,0)=4,1,0),0),IFERROR(IF(VLOOKUP($E69,Champions!$A:$B,2,0)=4,1,0),0),IFERROR(IF(VLOOKUP($F69,Champions!$A:$B,2,0)=4,1,0),0),IFERROR(IF(VLOOKUP($G69,Champions!$A:$B,2,0)=4,1,0),0),IFERROR(IF(VLOOKUP($H69,Champions!$A:$B,2,0)=4,1,0),0),IFERROR(IF(VLOOKUP($I69,Champions!$A:$B,2,0)=4,1,0),0),IFERROR(IF(VLOOKUP($J69,Champions!$A:$B,2,0)=4,1,0),0),IFERROR(IF(VLOOKUP($K69,Champions!$A:$B,2,0)=4,1,0),0),IFERROR(IF(VLOOKUP($L69,Champions!$A:$B,2,0)=4,1,0),0))</f>
        <v>2</v>
      </c>
      <c r="U69" s="3">
        <f>SUM(IFERROR(IF(VLOOKUP($B69,Champions!$A:$B,2,0)=5,1,0),0),IFERROR(IF(VLOOKUP($C69,Champions!$A:$B,2,0)=5,1,0),0),IFERROR(IF(VLOOKUP($D69,Champions!$A:$B,2,0)=5,1,0),0),IFERROR(IF(VLOOKUP($E69,Champions!$A:$B,2,0)=5,1,0),0),IFERROR(IF(VLOOKUP($F69,Champions!$A:$B,2,0)=5,1,0),0),IFERROR(IF(VLOOKUP($G69,Champions!$A:$B,2,0)=5,1,0),0),IFERROR(IF(VLOOKUP($H69,Champions!$A:$B,2,0)=5,1,0),0),IFERROR(IF(VLOOKUP($I69,Champions!$A:$B,2,0)=5,1,0),0),IFERROR(IF(VLOOKUP($J69,Champions!$A:$B,2,0)=5,1,0),0),IFERROR(IF(VLOOKUP($K69,Champions!$A:$B,2,0)=5,1,0),0),IFERROR(IF(VLOOKUP($L69,Champions!$A:$B,2,0)=5,1,0),0))</f>
        <v>2</v>
      </c>
    </row>
    <row r="70" spans="1:21">
      <c r="A70" s="3" t="s">
        <v>572</v>
      </c>
      <c r="B70" s="3" t="s">
        <v>182</v>
      </c>
      <c r="C70" s="3" t="s">
        <v>204</v>
      </c>
      <c r="D70" s="3" t="s">
        <v>274</v>
      </c>
      <c r="E70" s="3" t="s">
        <v>314</v>
      </c>
      <c r="F70" s="3" t="s">
        <v>314</v>
      </c>
      <c r="G70" s="3" t="s">
        <v>121</v>
      </c>
      <c r="H70" s="3" t="s">
        <v>293</v>
      </c>
      <c r="I70" s="3" t="s">
        <v>280</v>
      </c>
      <c r="J70" s="3" t="s">
        <v>296</v>
      </c>
      <c r="M70" s="3">
        <v>0</v>
      </c>
      <c r="N70" s="3">
        <v>5</v>
      </c>
      <c r="O70" s="3">
        <v>4</v>
      </c>
      <c r="P70" s="3">
        <f t="shared" si="2"/>
        <v>9</v>
      </c>
      <c r="Q70" s="3">
        <f>SUM(IFERROR(IF(VLOOKUP($B70,Champions!$A:$B,2,0)=1,1,0),0),IFERROR(IF(VLOOKUP($C70,Champions!$A:$B,2,0)=1,1,0),0),IFERROR(IF(VLOOKUP($D70,Champions!$A:$B,2,0)=1,1,0),0),IFERROR(IF(VLOOKUP($E70,Champions!$A:$B,2,0)=1,1,0),0),IFERROR(IF(VLOOKUP($F70,Champions!$A:$B,2,0)=1,1,0),0),IFERROR(IF(VLOOKUP($G70,Champions!$A:$B,2,0)=1,1,0),0),IFERROR(IF(VLOOKUP($H70,Champions!$A:$B,2,0)=1,1,0),0),IFERROR(IF(VLOOKUP($I70,Champions!$A:$B,2,0)=1,1,0),0),IFERROR(IF(VLOOKUP($J70,Champions!$A:$B,2,0)=1,1,0),0),IFERROR(IF(VLOOKUP($K70,Champions!$A:$B,2,0)=1,1,0),0),IFERROR(IF(VLOOKUP($L70,Champions!$A:$B,2,0)=1,1,0),0))</f>
        <v>5</v>
      </c>
      <c r="R70" s="3">
        <f>SUM(IFERROR(IF(VLOOKUP($B70,Champions!$A:$B,2,0)=2,1,0),0),IFERROR(IF(VLOOKUP($C70,Champions!$A:$B,2,0)=2,1,0),0),IFERROR(IF(VLOOKUP($D70,Champions!$A:$B,2,0)=2,1,0),0),IFERROR(IF(VLOOKUP($E70,Champions!$A:$B,2,0)=2,1,0),0),IFERROR(IF(VLOOKUP($F70,Champions!$A:$B,2,0)=2,1,0),0),IFERROR(IF(VLOOKUP($G70,Champions!$A:$B,2,0)=2,1,0),0),IFERROR(IF(VLOOKUP($H70,Champions!$A:$B,2,0)=2,1,0),0),IFERROR(IF(VLOOKUP($I70,Champions!$A:$B,2,0)=2,1,0),0),IFERROR(IF(VLOOKUP($J70,Champions!$A:$B,2,0)=2,1,0),0),IFERROR(IF(VLOOKUP($K70,Champions!$A:$B,2,0)=2,1,0),0),IFERROR(IF(VLOOKUP($L70,Champions!$A:$B,2,0)=2,1,0),0))</f>
        <v>2</v>
      </c>
      <c r="S70" s="3">
        <f>SUM(IFERROR(IF(VLOOKUP($B70,Champions!$A:$B,2,0)=3,1,0),0),IFERROR(IF(VLOOKUP($C70,Champions!$A:$B,2,0)=3,1,0),0),IFERROR(IF(VLOOKUP($D70,Champions!$A:$B,2,0)=3,1,0),0),IFERROR(IF(VLOOKUP($E70,Champions!$A:$B,2,0)=3,1,0),0),IFERROR(IF(VLOOKUP($F70,Champions!$A:$B,2,0)=3,1,0),0),IFERROR(IF(VLOOKUP($G70,Champions!$A:$B,2,0)=3,1,0),0),IFERROR(IF(VLOOKUP($H70,Champions!$A:$B,2,0)=3,1,0),0),IFERROR(IF(VLOOKUP($I70,Champions!$A:$B,2,0)=3,1,0),0),IFERROR(IF(VLOOKUP($J70,Champions!$A:$B,2,0)=3,1,0),0),IFERROR(IF(VLOOKUP($K70,Champions!$A:$B,2,0)=3,1,0),0),IFERROR(IF(VLOOKUP($L70,Champions!$A:$B,2,0)=3,1,0),0))</f>
        <v>1</v>
      </c>
      <c r="T70" s="3">
        <f>SUM(IFERROR(IF(VLOOKUP($B70,Champions!$A:$B,2,0)=4,1,0),0),IFERROR(IF(VLOOKUP($C70,Champions!$A:$B,2,0)=4,1,0),0),IFERROR(IF(VLOOKUP($D70,Champions!$A:$B,2,0)=4,1,0),0),IFERROR(IF(VLOOKUP($E70,Champions!$A:$B,2,0)=4,1,0),0),IFERROR(IF(VLOOKUP($F70,Champions!$A:$B,2,0)=4,1,0),0),IFERROR(IF(VLOOKUP($G70,Champions!$A:$B,2,0)=4,1,0),0),IFERROR(IF(VLOOKUP($H70,Champions!$A:$B,2,0)=4,1,0),0),IFERROR(IF(VLOOKUP($I70,Champions!$A:$B,2,0)=4,1,0),0),IFERROR(IF(VLOOKUP($J70,Champions!$A:$B,2,0)=4,1,0),0),IFERROR(IF(VLOOKUP($K70,Champions!$A:$B,2,0)=4,1,0),0),IFERROR(IF(VLOOKUP($L70,Champions!$A:$B,2,0)=4,1,0),0))</f>
        <v>1</v>
      </c>
      <c r="U70" s="3">
        <f>SUM(IFERROR(IF(VLOOKUP($B70,Champions!$A:$B,2,0)=5,1,0),0),IFERROR(IF(VLOOKUP($C70,Champions!$A:$B,2,0)=5,1,0),0),IFERROR(IF(VLOOKUP($D70,Champions!$A:$B,2,0)=5,1,0),0),IFERROR(IF(VLOOKUP($E70,Champions!$A:$B,2,0)=5,1,0),0),IFERROR(IF(VLOOKUP($F70,Champions!$A:$B,2,0)=5,1,0),0),IFERROR(IF(VLOOKUP($G70,Champions!$A:$B,2,0)=5,1,0),0),IFERROR(IF(VLOOKUP($H70,Champions!$A:$B,2,0)=5,1,0),0),IFERROR(IF(VLOOKUP($I70,Champions!$A:$B,2,0)=5,1,0),0),IFERROR(IF(VLOOKUP($J70,Champions!$A:$B,2,0)=5,1,0),0),IFERROR(IF(VLOOKUP($K70,Champions!$A:$B,2,0)=5,1,0),0),IFERROR(IF(VLOOKUP($L70,Champions!$A:$B,2,0)=5,1,0),0))</f>
        <v>0</v>
      </c>
    </row>
    <row r="71" spans="1:21">
      <c r="A71" s="3" t="s">
        <v>574</v>
      </c>
      <c r="B71" s="3" t="s">
        <v>160</v>
      </c>
      <c r="C71" s="3" t="s">
        <v>299</v>
      </c>
      <c r="D71" s="3" t="s">
        <v>235</v>
      </c>
      <c r="E71" s="3" t="s">
        <v>245</v>
      </c>
      <c r="F71" s="3" t="s">
        <v>256</v>
      </c>
      <c r="G71" s="3" t="s">
        <v>185</v>
      </c>
      <c r="M71" s="3">
        <v>0</v>
      </c>
      <c r="N71" s="3">
        <v>4</v>
      </c>
      <c r="O71" s="3">
        <v>2</v>
      </c>
      <c r="P71" s="3">
        <f t="shared" si="2"/>
        <v>6</v>
      </c>
      <c r="Q71" s="3">
        <f>SUM(IFERROR(IF(VLOOKUP($B71,Champions!$A:$B,2,0)=1,1,0),0),IFERROR(IF(VLOOKUP($C71,Champions!$A:$B,2,0)=1,1,0),0),IFERROR(IF(VLOOKUP($D71,Champions!$A:$B,2,0)=1,1,0),0),IFERROR(IF(VLOOKUP($E71,Champions!$A:$B,2,0)=1,1,0),0),IFERROR(IF(VLOOKUP($F71,Champions!$A:$B,2,0)=1,1,0),0),IFERROR(IF(VLOOKUP($G71,Champions!$A:$B,2,0)=1,1,0),0),IFERROR(IF(VLOOKUP($H71,Champions!$A:$B,2,0)=1,1,0),0),IFERROR(IF(VLOOKUP($I71,Champions!$A:$B,2,0)=1,1,0),0),IFERROR(IF(VLOOKUP($J71,Champions!$A:$B,2,0)=1,1,0),0),IFERROR(IF(VLOOKUP($K71,Champions!$A:$B,2,0)=1,1,0),0),IFERROR(IF(VLOOKUP($L71,Champions!$A:$B,2,0)=1,1,0),0))</f>
        <v>3</v>
      </c>
      <c r="R71" s="3">
        <f>SUM(IFERROR(IF(VLOOKUP($B71,Champions!$A:$B,2,0)=2,1,0),0),IFERROR(IF(VLOOKUP($C71,Champions!$A:$B,2,0)=2,1,0),0),IFERROR(IF(VLOOKUP($D71,Champions!$A:$B,2,0)=2,1,0),0),IFERROR(IF(VLOOKUP($E71,Champions!$A:$B,2,0)=2,1,0),0),IFERROR(IF(VLOOKUP($F71,Champions!$A:$B,2,0)=2,1,0),0),IFERROR(IF(VLOOKUP($G71,Champions!$A:$B,2,0)=2,1,0),0),IFERROR(IF(VLOOKUP($H71,Champions!$A:$B,2,0)=2,1,0),0),IFERROR(IF(VLOOKUP($I71,Champions!$A:$B,2,0)=2,1,0),0),IFERROR(IF(VLOOKUP($J71,Champions!$A:$B,2,0)=2,1,0),0),IFERROR(IF(VLOOKUP($K71,Champions!$A:$B,2,0)=2,1,0),0),IFERROR(IF(VLOOKUP($L71,Champions!$A:$B,2,0)=2,1,0),0))</f>
        <v>2</v>
      </c>
      <c r="S71" s="3">
        <f>SUM(IFERROR(IF(VLOOKUP($B71,Champions!$A:$B,2,0)=3,1,0),0),IFERROR(IF(VLOOKUP($C71,Champions!$A:$B,2,0)=3,1,0),0),IFERROR(IF(VLOOKUP($D71,Champions!$A:$B,2,0)=3,1,0),0),IFERROR(IF(VLOOKUP($E71,Champions!$A:$B,2,0)=3,1,0),0),IFERROR(IF(VLOOKUP($F71,Champions!$A:$B,2,0)=3,1,0),0),IFERROR(IF(VLOOKUP($G71,Champions!$A:$B,2,0)=3,1,0),0),IFERROR(IF(VLOOKUP($H71,Champions!$A:$B,2,0)=3,1,0),0),IFERROR(IF(VLOOKUP($I71,Champions!$A:$B,2,0)=3,1,0),0),IFERROR(IF(VLOOKUP($J71,Champions!$A:$B,2,0)=3,1,0),0),IFERROR(IF(VLOOKUP($K71,Champions!$A:$B,2,0)=3,1,0),0),IFERROR(IF(VLOOKUP($L71,Champions!$A:$B,2,0)=3,1,0),0))</f>
        <v>1</v>
      </c>
      <c r="T71" s="3">
        <f>SUM(IFERROR(IF(VLOOKUP($B71,Champions!$A:$B,2,0)=4,1,0),0),IFERROR(IF(VLOOKUP($C71,Champions!$A:$B,2,0)=4,1,0),0),IFERROR(IF(VLOOKUP($D71,Champions!$A:$B,2,0)=4,1,0),0),IFERROR(IF(VLOOKUP($E71,Champions!$A:$B,2,0)=4,1,0),0),IFERROR(IF(VLOOKUP($F71,Champions!$A:$B,2,0)=4,1,0),0),IFERROR(IF(VLOOKUP($G71,Champions!$A:$B,2,0)=4,1,0),0),IFERROR(IF(VLOOKUP($H71,Champions!$A:$B,2,0)=4,1,0),0),IFERROR(IF(VLOOKUP($I71,Champions!$A:$B,2,0)=4,1,0),0),IFERROR(IF(VLOOKUP($J71,Champions!$A:$B,2,0)=4,1,0),0),IFERROR(IF(VLOOKUP($K71,Champions!$A:$B,2,0)=4,1,0),0),IFERROR(IF(VLOOKUP($L71,Champions!$A:$B,2,0)=4,1,0),0))</f>
        <v>0</v>
      </c>
      <c r="U71" s="3">
        <f>SUM(IFERROR(IF(VLOOKUP($B71,Champions!$A:$B,2,0)=5,1,0),0),IFERROR(IF(VLOOKUP($C71,Champions!$A:$B,2,0)=5,1,0),0),IFERROR(IF(VLOOKUP($D71,Champions!$A:$B,2,0)=5,1,0),0),IFERROR(IF(VLOOKUP($E71,Champions!$A:$B,2,0)=5,1,0),0),IFERROR(IF(VLOOKUP($F71,Champions!$A:$B,2,0)=5,1,0),0),IFERROR(IF(VLOOKUP($G71,Champions!$A:$B,2,0)=5,1,0),0),IFERROR(IF(VLOOKUP($H71,Champions!$A:$B,2,0)=5,1,0),0),IFERROR(IF(VLOOKUP($I71,Champions!$A:$B,2,0)=5,1,0),0),IFERROR(IF(VLOOKUP($J71,Champions!$A:$B,2,0)=5,1,0),0),IFERROR(IF(VLOOKUP($K71,Champions!$A:$B,2,0)=5,1,0),0),IFERROR(IF(VLOOKUP($L71,Champions!$A:$B,2,0)=5,1,0),0))</f>
        <v>0</v>
      </c>
    </row>
    <row r="72" spans="1:21">
      <c r="A72" s="3" t="s">
        <v>576</v>
      </c>
      <c r="B72" s="3" t="s">
        <v>185</v>
      </c>
      <c r="C72" s="3" t="s">
        <v>164</v>
      </c>
      <c r="D72" s="3" t="s">
        <v>219</v>
      </c>
      <c r="E72" s="3" t="s">
        <v>126</v>
      </c>
      <c r="F72" s="3" t="s">
        <v>280</v>
      </c>
      <c r="G72" s="3" t="s">
        <v>235</v>
      </c>
      <c r="H72" s="3" t="s">
        <v>91</v>
      </c>
      <c r="I72" s="3" t="s">
        <v>231</v>
      </c>
      <c r="M72" s="3">
        <v>1</v>
      </c>
      <c r="N72" s="3">
        <v>5</v>
      </c>
      <c r="O72" s="3">
        <v>2</v>
      </c>
      <c r="P72" s="3">
        <f t="shared" si="2"/>
        <v>8</v>
      </c>
      <c r="Q72" s="3">
        <f>SUM(IFERROR(IF(VLOOKUP($B72,Champions!$A:$B,2,0)=1,1,0),0),IFERROR(IF(VLOOKUP($C72,Champions!$A:$B,2,0)=1,1,0),0),IFERROR(IF(VLOOKUP($D72,Champions!$A:$B,2,0)=1,1,0),0),IFERROR(IF(VLOOKUP($E72,Champions!$A:$B,2,0)=1,1,0),0),IFERROR(IF(VLOOKUP($F72,Champions!$A:$B,2,0)=1,1,0),0),IFERROR(IF(VLOOKUP($G72,Champions!$A:$B,2,0)=1,1,0),0),IFERROR(IF(VLOOKUP($H72,Champions!$A:$B,2,0)=1,1,0),0),IFERROR(IF(VLOOKUP($I72,Champions!$A:$B,2,0)=1,1,0),0),IFERROR(IF(VLOOKUP($J72,Champions!$A:$B,2,0)=1,1,0),0),IFERROR(IF(VLOOKUP($K72,Champions!$A:$B,2,0)=1,1,0),0),IFERROR(IF(VLOOKUP($L72,Champions!$A:$B,2,0)=1,1,0),0))</f>
        <v>2</v>
      </c>
      <c r="R72" s="3">
        <f>SUM(IFERROR(IF(VLOOKUP($B72,Champions!$A:$B,2,0)=2,1,0),0),IFERROR(IF(VLOOKUP($C72,Champions!$A:$B,2,0)=2,1,0),0),IFERROR(IF(VLOOKUP($D72,Champions!$A:$B,2,0)=2,1,0),0),IFERROR(IF(VLOOKUP($E72,Champions!$A:$B,2,0)=2,1,0),0),IFERROR(IF(VLOOKUP($F72,Champions!$A:$B,2,0)=2,1,0),0),IFERROR(IF(VLOOKUP($G72,Champions!$A:$B,2,0)=2,1,0),0),IFERROR(IF(VLOOKUP($H72,Champions!$A:$B,2,0)=2,1,0),0),IFERROR(IF(VLOOKUP($I72,Champions!$A:$B,2,0)=2,1,0),0),IFERROR(IF(VLOOKUP($J72,Champions!$A:$B,2,0)=2,1,0),0),IFERROR(IF(VLOOKUP($K72,Champions!$A:$B,2,0)=2,1,0),0),IFERROR(IF(VLOOKUP($L72,Champions!$A:$B,2,0)=2,1,0),0))</f>
        <v>2</v>
      </c>
      <c r="S72" s="3">
        <f>SUM(IFERROR(IF(VLOOKUP($B72,Champions!$A:$B,2,0)=3,1,0),0),IFERROR(IF(VLOOKUP($C72,Champions!$A:$B,2,0)=3,1,0),0),IFERROR(IF(VLOOKUP($D72,Champions!$A:$B,2,0)=3,1,0),0),IFERROR(IF(VLOOKUP($E72,Champions!$A:$B,2,0)=3,1,0),0),IFERROR(IF(VLOOKUP($F72,Champions!$A:$B,2,0)=3,1,0),0),IFERROR(IF(VLOOKUP($G72,Champions!$A:$B,2,0)=3,1,0),0),IFERROR(IF(VLOOKUP($H72,Champions!$A:$B,2,0)=3,1,0),0),IFERROR(IF(VLOOKUP($I72,Champions!$A:$B,2,0)=3,1,0),0),IFERROR(IF(VLOOKUP($J72,Champions!$A:$B,2,0)=3,1,0),0),IFERROR(IF(VLOOKUP($K72,Champions!$A:$B,2,0)=3,1,0),0),IFERROR(IF(VLOOKUP($L72,Champions!$A:$B,2,0)=3,1,0),0))</f>
        <v>2</v>
      </c>
      <c r="T72" s="3">
        <f>SUM(IFERROR(IF(VLOOKUP($B72,Champions!$A:$B,2,0)=4,1,0),0),IFERROR(IF(VLOOKUP($C72,Champions!$A:$B,2,0)=4,1,0),0),IFERROR(IF(VLOOKUP($D72,Champions!$A:$B,2,0)=4,1,0),0),IFERROR(IF(VLOOKUP($E72,Champions!$A:$B,2,0)=4,1,0),0),IFERROR(IF(VLOOKUP($F72,Champions!$A:$B,2,0)=4,1,0),0),IFERROR(IF(VLOOKUP($G72,Champions!$A:$B,2,0)=4,1,0),0),IFERROR(IF(VLOOKUP($H72,Champions!$A:$B,2,0)=4,1,0),0),IFERROR(IF(VLOOKUP($I72,Champions!$A:$B,2,0)=4,1,0),0),IFERROR(IF(VLOOKUP($J72,Champions!$A:$B,2,0)=4,1,0),0),IFERROR(IF(VLOOKUP($K72,Champions!$A:$B,2,0)=4,1,0),0),IFERROR(IF(VLOOKUP($L72,Champions!$A:$B,2,0)=4,1,0),0))</f>
        <v>1</v>
      </c>
      <c r="U72" s="3">
        <f>SUM(IFERROR(IF(VLOOKUP($B72,Champions!$A:$B,2,0)=5,1,0),0),IFERROR(IF(VLOOKUP($C72,Champions!$A:$B,2,0)=5,1,0),0),IFERROR(IF(VLOOKUP($D72,Champions!$A:$B,2,0)=5,1,0),0),IFERROR(IF(VLOOKUP($E72,Champions!$A:$B,2,0)=5,1,0),0),IFERROR(IF(VLOOKUP($F72,Champions!$A:$B,2,0)=5,1,0),0),IFERROR(IF(VLOOKUP($G72,Champions!$A:$B,2,0)=5,1,0),0),IFERROR(IF(VLOOKUP($H72,Champions!$A:$B,2,0)=5,1,0),0),IFERROR(IF(VLOOKUP($I72,Champions!$A:$B,2,0)=5,1,0),0),IFERROR(IF(VLOOKUP($J72,Champions!$A:$B,2,0)=5,1,0),0),IFERROR(IF(VLOOKUP($K72,Champions!$A:$B,2,0)=5,1,0),0),IFERROR(IF(VLOOKUP($L72,Champions!$A:$B,2,0)=5,1,0),0))</f>
        <v>1</v>
      </c>
    </row>
    <row r="73" spans="1:21">
      <c r="A73" s="3" t="s">
        <v>578</v>
      </c>
      <c r="B73" s="3" t="s">
        <v>201</v>
      </c>
      <c r="C73" s="3" t="s">
        <v>201</v>
      </c>
      <c r="D73" s="3" t="s">
        <v>271</v>
      </c>
      <c r="E73" s="3" t="s">
        <v>296</v>
      </c>
      <c r="F73" s="3" t="s">
        <v>314</v>
      </c>
      <c r="G73" s="3" t="s">
        <v>99</v>
      </c>
      <c r="H73" s="3" t="s">
        <v>121</v>
      </c>
      <c r="I73" s="3" t="s">
        <v>182</v>
      </c>
      <c r="M73" s="3">
        <v>0</v>
      </c>
      <c r="N73" s="3">
        <v>5</v>
      </c>
      <c r="O73" s="3">
        <v>3</v>
      </c>
      <c r="P73" s="3">
        <f t="shared" si="2"/>
        <v>8</v>
      </c>
      <c r="Q73" s="3">
        <f>SUM(IFERROR(IF(VLOOKUP($B73,Champions!$A:$B,2,0)=1,1,0),0),IFERROR(IF(VLOOKUP($C73,Champions!$A:$B,2,0)=1,1,0),0),IFERROR(IF(VLOOKUP($D73,Champions!$A:$B,2,0)=1,1,0),0),IFERROR(IF(VLOOKUP($E73,Champions!$A:$B,2,0)=1,1,0),0),IFERROR(IF(VLOOKUP($F73,Champions!$A:$B,2,0)=1,1,0),0),IFERROR(IF(VLOOKUP($G73,Champions!$A:$B,2,0)=1,1,0),0),IFERROR(IF(VLOOKUP($H73,Champions!$A:$B,2,0)=1,1,0),0),IFERROR(IF(VLOOKUP($I73,Champions!$A:$B,2,0)=1,1,0),0),IFERROR(IF(VLOOKUP($J73,Champions!$A:$B,2,0)=1,1,0),0),IFERROR(IF(VLOOKUP($K73,Champions!$A:$B,2,0)=1,1,0),0),IFERROR(IF(VLOOKUP($L73,Champions!$A:$B,2,0)=1,1,0),0))</f>
        <v>2</v>
      </c>
      <c r="R73" s="3">
        <f>SUM(IFERROR(IF(VLOOKUP($B73,Champions!$A:$B,2,0)=2,1,0),0),IFERROR(IF(VLOOKUP($C73,Champions!$A:$B,2,0)=2,1,0),0),IFERROR(IF(VLOOKUP($D73,Champions!$A:$B,2,0)=2,1,0),0),IFERROR(IF(VLOOKUP($E73,Champions!$A:$B,2,0)=2,1,0),0),IFERROR(IF(VLOOKUP($F73,Champions!$A:$B,2,0)=2,1,0),0),IFERROR(IF(VLOOKUP($G73,Champions!$A:$B,2,0)=2,1,0),0),IFERROR(IF(VLOOKUP($H73,Champions!$A:$B,2,0)=2,1,0),0),IFERROR(IF(VLOOKUP($I73,Champions!$A:$B,2,0)=2,1,0),0),IFERROR(IF(VLOOKUP($J73,Champions!$A:$B,2,0)=2,1,0),0),IFERROR(IF(VLOOKUP($K73,Champions!$A:$B,2,0)=2,1,0),0),IFERROR(IF(VLOOKUP($L73,Champions!$A:$B,2,0)=2,1,0),0))</f>
        <v>4</v>
      </c>
      <c r="S73" s="3">
        <f>SUM(IFERROR(IF(VLOOKUP($B73,Champions!$A:$B,2,0)=3,1,0),0),IFERROR(IF(VLOOKUP($C73,Champions!$A:$B,2,0)=3,1,0),0),IFERROR(IF(VLOOKUP($D73,Champions!$A:$B,2,0)=3,1,0),0),IFERROR(IF(VLOOKUP($E73,Champions!$A:$B,2,0)=3,1,0),0),IFERROR(IF(VLOOKUP($F73,Champions!$A:$B,2,0)=3,1,0),0),IFERROR(IF(VLOOKUP($G73,Champions!$A:$B,2,0)=3,1,0),0),IFERROR(IF(VLOOKUP($H73,Champions!$A:$B,2,0)=3,1,0),0),IFERROR(IF(VLOOKUP($I73,Champions!$A:$B,2,0)=3,1,0),0),IFERROR(IF(VLOOKUP($J73,Champions!$A:$B,2,0)=3,1,0),0),IFERROR(IF(VLOOKUP($K73,Champions!$A:$B,2,0)=3,1,0),0),IFERROR(IF(VLOOKUP($L73,Champions!$A:$B,2,0)=3,1,0),0))</f>
        <v>0</v>
      </c>
      <c r="T73" s="3">
        <f>SUM(IFERROR(IF(VLOOKUP($B73,Champions!$A:$B,2,0)=4,1,0),0),IFERROR(IF(VLOOKUP($C73,Champions!$A:$B,2,0)=4,1,0),0),IFERROR(IF(VLOOKUP($D73,Champions!$A:$B,2,0)=4,1,0),0),IFERROR(IF(VLOOKUP($E73,Champions!$A:$B,2,0)=4,1,0),0),IFERROR(IF(VLOOKUP($F73,Champions!$A:$B,2,0)=4,1,0),0),IFERROR(IF(VLOOKUP($G73,Champions!$A:$B,2,0)=4,1,0),0),IFERROR(IF(VLOOKUP($H73,Champions!$A:$B,2,0)=4,1,0),0),IFERROR(IF(VLOOKUP($I73,Champions!$A:$B,2,0)=4,1,0),0),IFERROR(IF(VLOOKUP($J73,Champions!$A:$B,2,0)=4,1,0),0),IFERROR(IF(VLOOKUP($K73,Champions!$A:$B,2,0)=4,1,0),0),IFERROR(IF(VLOOKUP($L73,Champions!$A:$B,2,0)=4,1,0),0))</f>
        <v>2</v>
      </c>
      <c r="U73" s="3">
        <f>SUM(IFERROR(IF(VLOOKUP($B73,Champions!$A:$B,2,0)=5,1,0),0),IFERROR(IF(VLOOKUP($C73,Champions!$A:$B,2,0)=5,1,0),0),IFERROR(IF(VLOOKUP($D73,Champions!$A:$B,2,0)=5,1,0),0),IFERROR(IF(VLOOKUP($E73,Champions!$A:$B,2,0)=5,1,0),0),IFERROR(IF(VLOOKUP($F73,Champions!$A:$B,2,0)=5,1,0),0),IFERROR(IF(VLOOKUP($G73,Champions!$A:$B,2,0)=5,1,0),0),IFERROR(IF(VLOOKUP($H73,Champions!$A:$B,2,0)=5,1,0),0),IFERROR(IF(VLOOKUP($I73,Champions!$A:$B,2,0)=5,1,0),0),IFERROR(IF(VLOOKUP($J73,Champions!$A:$B,2,0)=5,1,0),0),IFERROR(IF(VLOOKUP($K73,Champions!$A:$B,2,0)=5,1,0),0),IFERROR(IF(VLOOKUP($L73,Champions!$A:$B,2,0)=5,1,0),0))</f>
        <v>0</v>
      </c>
    </row>
    <row r="74" spans="1:21">
      <c r="A74" s="3" t="s">
        <v>579</v>
      </c>
      <c r="B74" s="3" t="s">
        <v>106</v>
      </c>
      <c r="C74" s="3" t="s">
        <v>139</v>
      </c>
      <c r="D74" s="3" t="s">
        <v>174</v>
      </c>
      <c r="E74" s="3" t="s">
        <v>126</v>
      </c>
      <c r="F74" s="3" t="s">
        <v>287</v>
      </c>
      <c r="G74" s="3" t="s">
        <v>178</v>
      </c>
      <c r="H74" s="3" t="s">
        <v>302</v>
      </c>
      <c r="M74" s="3">
        <v>0</v>
      </c>
      <c r="N74" s="3">
        <v>7</v>
      </c>
      <c r="O74" s="3">
        <v>0</v>
      </c>
      <c r="P74" s="3">
        <f t="shared" si="2"/>
        <v>7</v>
      </c>
      <c r="Q74" s="3">
        <f>SUM(IFERROR(IF(VLOOKUP($B74,Champions!$A:$B,2,0)=1,1,0),0),IFERROR(IF(VLOOKUP($C74,Champions!$A:$B,2,0)=1,1,0),0),IFERROR(IF(VLOOKUP($D74,Champions!$A:$B,2,0)=1,1,0),0),IFERROR(IF(VLOOKUP($E74,Champions!$A:$B,2,0)=1,1,0),0),IFERROR(IF(VLOOKUP($F74,Champions!$A:$B,2,0)=1,1,0),0),IFERROR(IF(VLOOKUP($G74,Champions!$A:$B,2,0)=1,1,0),0),IFERROR(IF(VLOOKUP($H74,Champions!$A:$B,2,0)=1,1,0),0),IFERROR(IF(VLOOKUP($I74,Champions!$A:$B,2,0)=1,1,0),0),IFERROR(IF(VLOOKUP($J74,Champions!$A:$B,2,0)=1,1,0),0),IFERROR(IF(VLOOKUP($K74,Champions!$A:$B,2,0)=1,1,0),0),IFERROR(IF(VLOOKUP($L74,Champions!$A:$B,2,0)=1,1,0),0))</f>
        <v>2</v>
      </c>
      <c r="R74" s="3">
        <f>SUM(IFERROR(IF(VLOOKUP($B74,Champions!$A:$B,2,0)=2,1,0),0),IFERROR(IF(VLOOKUP($C74,Champions!$A:$B,2,0)=2,1,0),0),IFERROR(IF(VLOOKUP($D74,Champions!$A:$B,2,0)=2,1,0),0),IFERROR(IF(VLOOKUP($E74,Champions!$A:$B,2,0)=2,1,0),0),IFERROR(IF(VLOOKUP($F74,Champions!$A:$B,2,0)=2,1,0),0),IFERROR(IF(VLOOKUP($G74,Champions!$A:$B,2,0)=2,1,0),0),IFERROR(IF(VLOOKUP($H74,Champions!$A:$B,2,0)=2,1,0),0),IFERROR(IF(VLOOKUP($I74,Champions!$A:$B,2,0)=2,1,0),0),IFERROR(IF(VLOOKUP($J74,Champions!$A:$B,2,0)=2,1,0),0),IFERROR(IF(VLOOKUP($K74,Champions!$A:$B,2,0)=2,1,0),0),IFERROR(IF(VLOOKUP($L74,Champions!$A:$B,2,0)=2,1,0),0))</f>
        <v>2</v>
      </c>
      <c r="S74" s="3">
        <f>SUM(IFERROR(IF(VLOOKUP($B74,Champions!$A:$B,2,0)=3,1,0),0),IFERROR(IF(VLOOKUP($C74,Champions!$A:$B,2,0)=3,1,0),0),IFERROR(IF(VLOOKUP($D74,Champions!$A:$B,2,0)=3,1,0),0),IFERROR(IF(VLOOKUP($E74,Champions!$A:$B,2,0)=3,1,0),0),IFERROR(IF(VLOOKUP($F74,Champions!$A:$B,2,0)=3,1,0),0),IFERROR(IF(VLOOKUP($G74,Champions!$A:$B,2,0)=3,1,0),0),IFERROR(IF(VLOOKUP($H74,Champions!$A:$B,2,0)=3,1,0),0),IFERROR(IF(VLOOKUP($I74,Champions!$A:$B,2,0)=3,1,0),0),IFERROR(IF(VLOOKUP($J74,Champions!$A:$B,2,0)=3,1,0),0),IFERROR(IF(VLOOKUP($K74,Champions!$A:$B,2,0)=3,1,0),0),IFERROR(IF(VLOOKUP($L74,Champions!$A:$B,2,0)=3,1,0),0))</f>
        <v>2</v>
      </c>
      <c r="T74" s="3">
        <f>SUM(IFERROR(IF(VLOOKUP($B74,Champions!$A:$B,2,0)=4,1,0),0),IFERROR(IF(VLOOKUP($C74,Champions!$A:$B,2,0)=4,1,0),0),IFERROR(IF(VLOOKUP($D74,Champions!$A:$B,2,0)=4,1,0),0),IFERROR(IF(VLOOKUP($E74,Champions!$A:$B,2,0)=4,1,0),0),IFERROR(IF(VLOOKUP($F74,Champions!$A:$B,2,0)=4,1,0),0),IFERROR(IF(VLOOKUP($G74,Champions!$A:$B,2,0)=4,1,0),0),IFERROR(IF(VLOOKUP($H74,Champions!$A:$B,2,0)=4,1,0),0),IFERROR(IF(VLOOKUP($I74,Champions!$A:$B,2,0)=4,1,0),0),IFERROR(IF(VLOOKUP($J74,Champions!$A:$B,2,0)=4,1,0),0),IFERROR(IF(VLOOKUP($K74,Champions!$A:$B,2,0)=4,1,0),0),IFERROR(IF(VLOOKUP($L74,Champions!$A:$B,2,0)=4,1,0),0))</f>
        <v>1</v>
      </c>
      <c r="U74" s="3">
        <f>SUM(IFERROR(IF(VLOOKUP($B74,Champions!$A:$B,2,0)=5,1,0),0),IFERROR(IF(VLOOKUP($C74,Champions!$A:$B,2,0)=5,1,0),0),IFERROR(IF(VLOOKUP($D74,Champions!$A:$B,2,0)=5,1,0),0),IFERROR(IF(VLOOKUP($E74,Champions!$A:$B,2,0)=5,1,0),0),IFERROR(IF(VLOOKUP($F74,Champions!$A:$B,2,0)=5,1,0),0),IFERROR(IF(VLOOKUP($G74,Champions!$A:$B,2,0)=5,1,0),0),IFERROR(IF(VLOOKUP($H74,Champions!$A:$B,2,0)=5,1,0),0),IFERROR(IF(VLOOKUP($I74,Champions!$A:$B,2,0)=5,1,0),0),IFERROR(IF(VLOOKUP($J74,Champions!$A:$B,2,0)=5,1,0),0),IFERROR(IF(VLOOKUP($K74,Champions!$A:$B,2,0)=5,1,0),0),IFERROR(IF(VLOOKUP($L74,Champions!$A:$B,2,0)=5,1,0),0))</f>
        <v>0</v>
      </c>
    </row>
    <row r="75" spans="1:21">
      <c r="A75" s="3" t="s">
        <v>580</v>
      </c>
      <c r="B75" s="3" t="s">
        <v>299</v>
      </c>
      <c r="C75" s="3" t="s">
        <v>215</v>
      </c>
      <c r="D75" s="3" t="s">
        <v>302</v>
      </c>
      <c r="E75" s="3" t="s">
        <v>145</v>
      </c>
      <c r="F75" s="3" t="s">
        <v>219</v>
      </c>
      <c r="G75" s="3" t="s">
        <v>126</v>
      </c>
      <c r="H75" s="3" t="s">
        <v>235</v>
      </c>
      <c r="M75" s="3">
        <v>3</v>
      </c>
      <c r="N75" s="3">
        <v>4</v>
      </c>
      <c r="O75" s="3">
        <v>0</v>
      </c>
      <c r="P75" s="3">
        <f t="shared" si="2"/>
        <v>7</v>
      </c>
      <c r="Q75" s="3">
        <f>SUM(IFERROR(IF(VLOOKUP($B75,Champions!$A:$B,2,0)=1,1,0),0),IFERROR(IF(VLOOKUP($C75,Champions!$A:$B,2,0)=1,1,0),0),IFERROR(IF(VLOOKUP($D75,Champions!$A:$B,2,0)=1,1,0),0),IFERROR(IF(VLOOKUP($E75,Champions!$A:$B,2,0)=1,1,0),0),IFERROR(IF(VLOOKUP($F75,Champions!$A:$B,2,0)=1,1,0),0),IFERROR(IF(VLOOKUP($G75,Champions!$A:$B,2,0)=1,1,0),0),IFERROR(IF(VLOOKUP($H75,Champions!$A:$B,2,0)=1,1,0),0),IFERROR(IF(VLOOKUP($I75,Champions!$A:$B,2,0)=1,1,0),0),IFERROR(IF(VLOOKUP($J75,Champions!$A:$B,2,0)=1,1,0),0),IFERROR(IF(VLOOKUP($K75,Champions!$A:$B,2,0)=1,1,0),0),IFERROR(IF(VLOOKUP($L75,Champions!$A:$B,2,0)=1,1,0),0))</f>
        <v>3</v>
      </c>
      <c r="R75" s="3">
        <f>SUM(IFERROR(IF(VLOOKUP($B75,Champions!$A:$B,2,0)=2,1,0),0),IFERROR(IF(VLOOKUP($C75,Champions!$A:$B,2,0)=2,1,0),0),IFERROR(IF(VLOOKUP($D75,Champions!$A:$B,2,0)=2,1,0),0),IFERROR(IF(VLOOKUP($E75,Champions!$A:$B,2,0)=2,1,0),0),IFERROR(IF(VLOOKUP($F75,Champions!$A:$B,2,0)=2,1,0),0),IFERROR(IF(VLOOKUP($G75,Champions!$A:$B,2,0)=2,1,0),0),IFERROR(IF(VLOOKUP($H75,Champions!$A:$B,2,0)=2,1,0),0),IFERROR(IF(VLOOKUP($I75,Champions!$A:$B,2,0)=2,1,0),0),IFERROR(IF(VLOOKUP($J75,Champions!$A:$B,2,0)=2,1,0),0),IFERROR(IF(VLOOKUP($K75,Champions!$A:$B,2,0)=2,1,0),0),IFERROR(IF(VLOOKUP($L75,Champions!$A:$B,2,0)=2,1,0),0))</f>
        <v>2</v>
      </c>
      <c r="S75" s="3">
        <f>SUM(IFERROR(IF(VLOOKUP($B75,Champions!$A:$B,2,0)=3,1,0),0),IFERROR(IF(VLOOKUP($C75,Champions!$A:$B,2,0)=3,1,0),0),IFERROR(IF(VLOOKUP($D75,Champions!$A:$B,2,0)=3,1,0),0),IFERROR(IF(VLOOKUP($E75,Champions!$A:$B,2,0)=3,1,0),0),IFERROR(IF(VLOOKUP($F75,Champions!$A:$B,2,0)=3,1,0),0),IFERROR(IF(VLOOKUP($G75,Champions!$A:$B,2,0)=3,1,0),0),IFERROR(IF(VLOOKUP($H75,Champions!$A:$B,2,0)=3,1,0),0),IFERROR(IF(VLOOKUP($I75,Champions!$A:$B,2,0)=3,1,0),0),IFERROR(IF(VLOOKUP($J75,Champions!$A:$B,2,0)=3,1,0),0),IFERROR(IF(VLOOKUP($K75,Champions!$A:$B,2,0)=3,1,0),0),IFERROR(IF(VLOOKUP($L75,Champions!$A:$B,2,0)=3,1,0),0))</f>
        <v>2</v>
      </c>
      <c r="T75" s="3">
        <f>SUM(IFERROR(IF(VLOOKUP($B75,Champions!$A:$B,2,0)=4,1,0),0),IFERROR(IF(VLOOKUP($C75,Champions!$A:$B,2,0)=4,1,0),0),IFERROR(IF(VLOOKUP($D75,Champions!$A:$B,2,0)=4,1,0),0),IFERROR(IF(VLOOKUP($E75,Champions!$A:$B,2,0)=4,1,0),0),IFERROR(IF(VLOOKUP($F75,Champions!$A:$B,2,0)=4,1,0),0),IFERROR(IF(VLOOKUP($G75,Champions!$A:$B,2,0)=4,1,0),0),IFERROR(IF(VLOOKUP($H75,Champions!$A:$B,2,0)=4,1,0),0),IFERROR(IF(VLOOKUP($I75,Champions!$A:$B,2,0)=4,1,0),0),IFERROR(IF(VLOOKUP($J75,Champions!$A:$B,2,0)=4,1,0),0),IFERROR(IF(VLOOKUP($K75,Champions!$A:$B,2,0)=4,1,0),0),IFERROR(IF(VLOOKUP($L75,Champions!$A:$B,2,0)=4,1,0),0))</f>
        <v>0</v>
      </c>
      <c r="U75" s="3">
        <f>SUM(IFERROR(IF(VLOOKUP($B75,Champions!$A:$B,2,0)=5,1,0),0),IFERROR(IF(VLOOKUP($C75,Champions!$A:$B,2,0)=5,1,0),0),IFERROR(IF(VLOOKUP($D75,Champions!$A:$B,2,0)=5,1,0),0),IFERROR(IF(VLOOKUP($E75,Champions!$A:$B,2,0)=5,1,0),0),IFERROR(IF(VLOOKUP($F75,Champions!$A:$B,2,0)=5,1,0),0),IFERROR(IF(VLOOKUP($G75,Champions!$A:$B,2,0)=5,1,0),0),IFERROR(IF(VLOOKUP($H75,Champions!$A:$B,2,0)=5,1,0),0),IFERROR(IF(VLOOKUP($I75,Champions!$A:$B,2,0)=5,1,0),0),IFERROR(IF(VLOOKUP($J75,Champions!$A:$B,2,0)=5,1,0),0),IFERROR(IF(VLOOKUP($K75,Champions!$A:$B,2,0)=5,1,0),0),IFERROR(IF(VLOOKUP($L75,Champions!$A:$B,2,0)=5,1,0),0))</f>
        <v>0</v>
      </c>
    </row>
    <row r="76" spans="1:21">
      <c r="A76" s="3" t="s">
        <v>581</v>
      </c>
      <c r="B76" s="3" t="s">
        <v>249</v>
      </c>
      <c r="C76" s="3" t="s">
        <v>149</v>
      </c>
      <c r="D76" s="3" t="s">
        <v>99</v>
      </c>
      <c r="E76" s="3" t="s">
        <v>188</v>
      </c>
      <c r="F76" s="3" t="s">
        <v>256</v>
      </c>
      <c r="G76" s="3" t="s">
        <v>182</v>
      </c>
      <c r="H76" s="3" t="s">
        <v>204</v>
      </c>
      <c r="M76" s="3">
        <v>2</v>
      </c>
      <c r="N76" s="3">
        <v>5</v>
      </c>
      <c r="O76" s="3">
        <v>0</v>
      </c>
      <c r="P76" s="3">
        <f t="shared" si="2"/>
        <v>7</v>
      </c>
      <c r="Q76" s="3">
        <f>SUM(IFERROR(IF(VLOOKUP($B76,Champions!$A:$B,2,0)=1,1,0),0),IFERROR(IF(VLOOKUP($C76,Champions!$A:$B,2,0)=1,1,0),0),IFERROR(IF(VLOOKUP($D76,Champions!$A:$B,2,0)=1,1,0),0),IFERROR(IF(VLOOKUP($E76,Champions!$A:$B,2,0)=1,1,0),0),IFERROR(IF(VLOOKUP($F76,Champions!$A:$B,2,0)=1,1,0),0),IFERROR(IF(VLOOKUP($G76,Champions!$A:$B,2,0)=1,1,0),0),IFERROR(IF(VLOOKUP($H76,Champions!$A:$B,2,0)=1,1,0),0),IFERROR(IF(VLOOKUP($I76,Champions!$A:$B,2,0)=1,1,0),0),IFERROR(IF(VLOOKUP($J76,Champions!$A:$B,2,0)=1,1,0),0),IFERROR(IF(VLOOKUP($K76,Champions!$A:$B,2,0)=1,1,0),0),IFERROR(IF(VLOOKUP($L76,Champions!$A:$B,2,0)=1,1,0),0))</f>
        <v>2</v>
      </c>
      <c r="R76" s="3">
        <f>SUM(IFERROR(IF(VLOOKUP($B76,Champions!$A:$B,2,0)=2,1,0),0),IFERROR(IF(VLOOKUP($C76,Champions!$A:$B,2,0)=2,1,0),0),IFERROR(IF(VLOOKUP($D76,Champions!$A:$B,2,0)=2,1,0),0),IFERROR(IF(VLOOKUP($E76,Champions!$A:$B,2,0)=2,1,0),0),IFERROR(IF(VLOOKUP($F76,Champions!$A:$B,2,0)=2,1,0),0),IFERROR(IF(VLOOKUP($G76,Champions!$A:$B,2,0)=2,1,0),0),IFERROR(IF(VLOOKUP($H76,Champions!$A:$B,2,0)=2,1,0),0),IFERROR(IF(VLOOKUP($I76,Champions!$A:$B,2,0)=2,1,0),0),IFERROR(IF(VLOOKUP($J76,Champions!$A:$B,2,0)=2,1,0),0),IFERROR(IF(VLOOKUP($K76,Champions!$A:$B,2,0)=2,1,0),0),IFERROR(IF(VLOOKUP($L76,Champions!$A:$B,2,0)=2,1,0),0))</f>
        <v>2</v>
      </c>
      <c r="S76" s="3">
        <f>SUM(IFERROR(IF(VLOOKUP($B76,Champions!$A:$B,2,0)=3,1,0),0),IFERROR(IF(VLOOKUP($C76,Champions!$A:$B,2,0)=3,1,0),0),IFERROR(IF(VLOOKUP($D76,Champions!$A:$B,2,0)=3,1,0),0),IFERROR(IF(VLOOKUP($E76,Champions!$A:$B,2,0)=3,1,0),0),IFERROR(IF(VLOOKUP($F76,Champions!$A:$B,2,0)=3,1,0),0),IFERROR(IF(VLOOKUP($G76,Champions!$A:$B,2,0)=3,1,0),0),IFERROR(IF(VLOOKUP($H76,Champions!$A:$B,2,0)=3,1,0),0),IFERROR(IF(VLOOKUP($I76,Champions!$A:$B,2,0)=3,1,0),0),IFERROR(IF(VLOOKUP($J76,Champions!$A:$B,2,0)=3,1,0),0),IFERROR(IF(VLOOKUP($K76,Champions!$A:$B,2,0)=3,1,0),0),IFERROR(IF(VLOOKUP($L76,Champions!$A:$B,2,0)=3,1,0),0))</f>
        <v>1</v>
      </c>
      <c r="T76" s="3">
        <f>SUM(IFERROR(IF(VLOOKUP($B76,Champions!$A:$B,2,0)=4,1,0),0),IFERROR(IF(VLOOKUP($C76,Champions!$A:$B,2,0)=4,1,0),0),IFERROR(IF(VLOOKUP($D76,Champions!$A:$B,2,0)=4,1,0),0),IFERROR(IF(VLOOKUP($E76,Champions!$A:$B,2,0)=4,1,0),0),IFERROR(IF(VLOOKUP($F76,Champions!$A:$B,2,0)=4,1,0),0),IFERROR(IF(VLOOKUP($G76,Champions!$A:$B,2,0)=4,1,0),0),IFERROR(IF(VLOOKUP($H76,Champions!$A:$B,2,0)=4,1,0),0),IFERROR(IF(VLOOKUP($I76,Champions!$A:$B,2,0)=4,1,0),0),IFERROR(IF(VLOOKUP($J76,Champions!$A:$B,2,0)=4,1,0),0),IFERROR(IF(VLOOKUP($K76,Champions!$A:$B,2,0)=4,1,0),0),IFERROR(IF(VLOOKUP($L76,Champions!$A:$B,2,0)=4,1,0),0))</f>
        <v>2</v>
      </c>
      <c r="U76" s="3">
        <f>SUM(IFERROR(IF(VLOOKUP($B76,Champions!$A:$B,2,0)=5,1,0),0),IFERROR(IF(VLOOKUP($C76,Champions!$A:$B,2,0)=5,1,0),0),IFERROR(IF(VLOOKUP($D76,Champions!$A:$B,2,0)=5,1,0),0),IFERROR(IF(VLOOKUP($E76,Champions!$A:$B,2,0)=5,1,0),0),IFERROR(IF(VLOOKUP($F76,Champions!$A:$B,2,0)=5,1,0),0),IFERROR(IF(VLOOKUP($G76,Champions!$A:$B,2,0)=5,1,0),0),IFERROR(IF(VLOOKUP($H76,Champions!$A:$B,2,0)=5,1,0),0),IFERROR(IF(VLOOKUP($I76,Champions!$A:$B,2,0)=5,1,0),0),IFERROR(IF(VLOOKUP($J76,Champions!$A:$B,2,0)=5,1,0),0),IFERROR(IF(VLOOKUP($K76,Champions!$A:$B,2,0)=5,1,0),0),IFERROR(IF(VLOOKUP($L76,Champions!$A:$B,2,0)=5,1,0),0))</f>
        <v>0</v>
      </c>
    </row>
    <row r="77" spans="1:21">
      <c r="A77" s="3" t="s">
        <v>582</v>
      </c>
      <c r="B77" s="3" t="s">
        <v>264</v>
      </c>
      <c r="C77" s="3" t="s">
        <v>252</v>
      </c>
      <c r="D77" s="3" t="s">
        <v>106</v>
      </c>
      <c r="E77" s="3" t="s">
        <v>231</v>
      </c>
      <c r="F77" s="3" t="s">
        <v>139</v>
      </c>
      <c r="G77" s="3" t="s">
        <v>145</v>
      </c>
      <c r="H77" s="3" t="s">
        <v>299</v>
      </c>
      <c r="I77" s="3" t="s">
        <v>178</v>
      </c>
      <c r="J77" s="3" t="s">
        <v>302</v>
      </c>
      <c r="M77" s="3">
        <v>1</v>
      </c>
      <c r="N77" s="3">
        <v>8</v>
      </c>
      <c r="O77" s="3">
        <v>0</v>
      </c>
      <c r="P77" s="3">
        <f t="shared" si="2"/>
        <v>9</v>
      </c>
      <c r="Q77" s="3">
        <f>SUM(IFERROR(IF(VLOOKUP($B77,Champions!$A:$B,2,0)=1,1,0),0),IFERROR(IF(VLOOKUP($C77,Champions!$A:$B,2,0)=1,1,0),0),IFERROR(IF(VLOOKUP($D77,Champions!$A:$B,2,0)=1,1,0),0),IFERROR(IF(VLOOKUP($E77,Champions!$A:$B,2,0)=1,1,0),0),IFERROR(IF(VLOOKUP($F77,Champions!$A:$B,2,0)=1,1,0),0),IFERROR(IF(VLOOKUP($G77,Champions!$A:$B,2,0)=1,1,0),0),IFERROR(IF(VLOOKUP($H77,Champions!$A:$B,2,0)=1,1,0),0),IFERROR(IF(VLOOKUP($I77,Champions!$A:$B,2,0)=1,1,0),0),IFERROR(IF(VLOOKUP($J77,Champions!$A:$B,2,0)=1,1,0),0),IFERROR(IF(VLOOKUP($K77,Champions!$A:$B,2,0)=1,1,0),0),IFERROR(IF(VLOOKUP($L77,Champions!$A:$B,2,0)=1,1,0),0))</f>
        <v>2</v>
      </c>
      <c r="R77" s="3">
        <f>SUM(IFERROR(IF(VLOOKUP($B77,Champions!$A:$B,2,0)=2,1,0),0),IFERROR(IF(VLOOKUP($C77,Champions!$A:$B,2,0)=2,1,0),0),IFERROR(IF(VLOOKUP($D77,Champions!$A:$B,2,0)=2,1,0),0),IFERROR(IF(VLOOKUP($E77,Champions!$A:$B,2,0)=2,1,0),0),IFERROR(IF(VLOOKUP($F77,Champions!$A:$B,2,0)=2,1,0),0),IFERROR(IF(VLOOKUP($G77,Champions!$A:$B,2,0)=2,1,0),0),IFERROR(IF(VLOOKUP($H77,Champions!$A:$B,2,0)=2,1,0),0),IFERROR(IF(VLOOKUP($I77,Champions!$A:$B,2,0)=2,1,0),0),IFERROR(IF(VLOOKUP($J77,Champions!$A:$B,2,0)=2,1,0),0),IFERROR(IF(VLOOKUP($K77,Champions!$A:$B,2,0)=2,1,0),0),IFERROR(IF(VLOOKUP($L77,Champions!$A:$B,2,0)=2,1,0),0))</f>
        <v>2</v>
      </c>
      <c r="S77" s="3">
        <f>SUM(IFERROR(IF(VLOOKUP($B77,Champions!$A:$B,2,0)=3,1,0),0),IFERROR(IF(VLOOKUP($C77,Champions!$A:$B,2,0)=3,1,0),0),IFERROR(IF(VLOOKUP($D77,Champions!$A:$B,2,0)=3,1,0),0),IFERROR(IF(VLOOKUP($E77,Champions!$A:$B,2,0)=3,1,0),0),IFERROR(IF(VLOOKUP($F77,Champions!$A:$B,2,0)=3,1,0),0),IFERROR(IF(VLOOKUP($G77,Champions!$A:$B,2,0)=3,1,0),0),IFERROR(IF(VLOOKUP($H77,Champions!$A:$B,2,0)=3,1,0),0),IFERROR(IF(VLOOKUP($I77,Champions!$A:$B,2,0)=3,1,0),0),IFERROR(IF(VLOOKUP($J77,Champions!$A:$B,2,0)=3,1,0),0),IFERROR(IF(VLOOKUP($K77,Champions!$A:$B,2,0)=3,1,0),0),IFERROR(IF(VLOOKUP($L77,Champions!$A:$B,2,0)=3,1,0),0))</f>
        <v>2</v>
      </c>
      <c r="T77" s="3">
        <f>SUM(IFERROR(IF(VLOOKUP($B77,Champions!$A:$B,2,0)=4,1,0),0),IFERROR(IF(VLOOKUP($C77,Champions!$A:$B,2,0)=4,1,0),0),IFERROR(IF(VLOOKUP($D77,Champions!$A:$B,2,0)=4,1,0),0),IFERROR(IF(VLOOKUP($E77,Champions!$A:$B,2,0)=4,1,0),0),IFERROR(IF(VLOOKUP($F77,Champions!$A:$B,2,0)=4,1,0),0),IFERROR(IF(VLOOKUP($G77,Champions!$A:$B,2,0)=4,1,0),0),IFERROR(IF(VLOOKUP($H77,Champions!$A:$B,2,0)=4,1,0),0),IFERROR(IF(VLOOKUP($I77,Champions!$A:$B,2,0)=4,1,0),0),IFERROR(IF(VLOOKUP($J77,Champions!$A:$B,2,0)=4,1,0),0),IFERROR(IF(VLOOKUP($K77,Champions!$A:$B,2,0)=4,1,0),0),IFERROR(IF(VLOOKUP($L77,Champions!$A:$B,2,0)=4,1,0),0))</f>
        <v>2</v>
      </c>
      <c r="U77" s="3">
        <f>SUM(IFERROR(IF(VLOOKUP($B77,Champions!$A:$B,2,0)=5,1,0),0),IFERROR(IF(VLOOKUP($C77,Champions!$A:$B,2,0)=5,1,0),0),IFERROR(IF(VLOOKUP($D77,Champions!$A:$B,2,0)=5,1,0),0),IFERROR(IF(VLOOKUP($E77,Champions!$A:$B,2,0)=5,1,0),0),IFERROR(IF(VLOOKUP($F77,Champions!$A:$B,2,0)=5,1,0),0),IFERROR(IF(VLOOKUP($G77,Champions!$A:$B,2,0)=5,1,0),0),IFERROR(IF(VLOOKUP($H77,Champions!$A:$B,2,0)=5,1,0),0),IFERROR(IF(VLOOKUP($I77,Champions!$A:$B,2,0)=5,1,0),0),IFERROR(IF(VLOOKUP($J77,Champions!$A:$B,2,0)=5,1,0),0),IFERROR(IF(VLOOKUP($K77,Champions!$A:$B,2,0)=5,1,0),0),IFERROR(IF(VLOOKUP($L77,Champions!$A:$B,2,0)=5,1,0),0))</f>
        <v>1</v>
      </c>
    </row>
    <row r="78" spans="1:21">
      <c r="A78" s="3" t="s">
        <v>572</v>
      </c>
      <c r="B78" s="3" t="s">
        <v>139</v>
      </c>
      <c r="C78" s="3" t="s">
        <v>145</v>
      </c>
      <c r="D78" s="3" t="s">
        <v>126</v>
      </c>
      <c r="E78" s="3" t="s">
        <v>299</v>
      </c>
      <c r="F78" s="3" t="s">
        <v>235</v>
      </c>
      <c r="G78" s="3" t="s">
        <v>311</v>
      </c>
      <c r="H78" s="3" t="s">
        <v>231</v>
      </c>
      <c r="M78" s="3">
        <v>0</v>
      </c>
      <c r="N78" s="3">
        <v>5</v>
      </c>
      <c r="O78" s="3">
        <v>2</v>
      </c>
      <c r="P78" s="3">
        <f t="shared" ref="P78:P85" si="3">IF(COUNTA(B78:L78)=0,"",COUNTA(B78:L78))</f>
        <v>7</v>
      </c>
      <c r="Q78" s="3">
        <f>SUM(IFERROR(IF(VLOOKUP($B78,Champions!$A:$B,2,0)=1,1,0),0),IFERROR(IF(VLOOKUP($C78,Champions!$A:$B,2,0)=1,1,0),0),IFERROR(IF(VLOOKUP($D78,Champions!$A:$B,2,0)=1,1,0),0),IFERROR(IF(VLOOKUP($E78,Champions!$A:$B,2,0)=1,1,0),0),IFERROR(IF(VLOOKUP($F78,Champions!$A:$B,2,0)=1,1,0),0),IFERROR(IF(VLOOKUP($G78,Champions!$A:$B,2,0)=1,1,0),0),IFERROR(IF(VLOOKUP($H78,Champions!$A:$B,2,0)=1,1,0),0),IFERROR(IF(VLOOKUP($I78,Champions!$A:$B,2,0)=1,1,0),0),IFERROR(IF(VLOOKUP($J78,Champions!$A:$B,2,0)=1,1,0),0),IFERROR(IF(VLOOKUP($K78,Champions!$A:$B,2,0)=1,1,0),0),IFERROR(IF(VLOOKUP($L78,Champions!$A:$B,2,0)=1,1,0),0))</f>
        <v>1</v>
      </c>
      <c r="R78" s="3">
        <f>SUM(IFERROR(IF(VLOOKUP($B78,Champions!$A:$B,2,0)=2,1,0),0),IFERROR(IF(VLOOKUP($C78,Champions!$A:$B,2,0)=2,1,0),0),IFERROR(IF(VLOOKUP($D78,Champions!$A:$B,2,0)=2,1,0),0),IFERROR(IF(VLOOKUP($E78,Champions!$A:$B,2,0)=2,1,0),0),IFERROR(IF(VLOOKUP($F78,Champions!$A:$B,2,0)=2,1,0),0),IFERROR(IF(VLOOKUP($G78,Champions!$A:$B,2,0)=2,1,0),0),IFERROR(IF(VLOOKUP($H78,Champions!$A:$B,2,0)=2,1,0),0),IFERROR(IF(VLOOKUP($I78,Champions!$A:$B,2,0)=2,1,0),0),IFERROR(IF(VLOOKUP($J78,Champions!$A:$B,2,0)=2,1,0),0),IFERROR(IF(VLOOKUP($K78,Champions!$A:$B,2,0)=2,1,0),0),IFERROR(IF(VLOOKUP($L78,Champions!$A:$B,2,0)=2,1,0),0))</f>
        <v>2</v>
      </c>
      <c r="S78" s="3">
        <f>SUM(IFERROR(IF(VLOOKUP($B78,Champions!$A:$B,2,0)=3,1,0),0),IFERROR(IF(VLOOKUP($C78,Champions!$A:$B,2,0)=3,1,0),0),IFERROR(IF(VLOOKUP($D78,Champions!$A:$B,2,0)=3,1,0),0),IFERROR(IF(VLOOKUP($E78,Champions!$A:$B,2,0)=3,1,0),0),IFERROR(IF(VLOOKUP($F78,Champions!$A:$B,2,0)=3,1,0),0),IFERROR(IF(VLOOKUP($G78,Champions!$A:$B,2,0)=3,1,0),0),IFERROR(IF(VLOOKUP($H78,Champions!$A:$B,2,0)=3,1,0),0),IFERROR(IF(VLOOKUP($I78,Champions!$A:$B,2,0)=3,1,0),0),IFERROR(IF(VLOOKUP($J78,Champions!$A:$B,2,0)=3,1,0),0),IFERROR(IF(VLOOKUP($K78,Champions!$A:$B,2,0)=3,1,0),0),IFERROR(IF(VLOOKUP($L78,Champions!$A:$B,2,0)=3,1,0),0))</f>
        <v>2</v>
      </c>
      <c r="T78" s="3">
        <f>SUM(IFERROR(IF(VLOOKUP($B78,Champions!$A:$B,2,0)=4,1,0),0),IFERROR(IF(VLOOKUP($C78,Champions!$A:$B,2,0)=4,1,0),0),IFERROR(IF(VLOOKUP($D78,Champions!$A:$B,2,0)=4,1,0),0),IFERROR(IF(VLOOKUP($E78,Champions!$A:$B,2,0)=4,1,0),0),IFERROR(IF(VLOOKUP($F78,Champions!$A:$B,2,0)=4,1,0),0),IFERROR(IF(VLOOKUP($G78,Champions!$A:$B,2,0)=4,1,0),0),IFERROR(IF(VLOOKUP($H78,Champions!$A:$B,2,0)=4,1,0),0),IFERROR(IF(VLOOKUP($I78,Champions!$A:$B,2,0)=4,1,0),0),IFERROR(IF(VLOOKUP($J78,Champions!$A:$B,2,0)=4,1,0),0),IFERROR(IF(VLOOKUP($K78,Champions!$A:$B,2,0)=4,1,0),0),IFERROR(IF(VLOOKUP($L78,Champions!$A:$B,2,0)=4,1,0),0))</f>
        <v>1</v>
      </c>
      <c r="U78" s="3">
        <f>SUM(IFERROR(IF(VLOOKUP($B78,Champions!$A:$B,2,0)=5,1,0),0),IFERROR(IF(VLOOKUP($C78,Champions!$A:$B,2,0)=5,1,0),0),IFERROR(IF(VLOOKUP($D78,Champions!$A:$B,2,0)=5,1,0),0),IFERROR(IF(VLOOKUP($E78,Champions!$A:$B,2,0)=5,1,0),0),IFERROR(IF(VLOOKUP($F78,Champions!$A:$B,2,0)=5,1,0),0),IFERROR(IF(VLOOKUP($G78,Champions!$A:$B,2,0)=5,1,0),0),IFERROR(IF(VLOOKUP($H78,Champions!$A:$B,2,0)=5,1,0),0),IFERROR(IF(VLOOKUP($I78,Champions!$A:$B,2,0)=5,1,0),0),IFERROR(IF(VLOOKUP($J78,Champions!$A:$B,2,0)=5,1,0),0),IFERROR(IF(VLOOKUP($K78,Champions!$A:$B,2,0)=5,1,0),0),IFERROR(IF(VLOOKUP($L78,Champions!$A:$B,2,0)=5,1,0),0))</f>
        <v>1</v>
      </c>
    </row>
    <row r="79" spans="1:21">
      <c r="A79" s="3" t="s">
        <v>574</v>
      </c>
      <c r="B79" s="3" t="s">
        <v>219</v>
      </c>
      <c r="C79" s="3" t="s">
        <v>256</v>
      </c>
      <c r="D79" s="3" t="s">
        <v>293</v>
      </c>
      <c r="E79" s="3" t="s">
        <v>293</v>
      </c>
      <c r="F79" s="3" t="s">
        <v>271</v>
      </c>
      <c r="G79" s="3" t="s">
        <v>280</v>
      </c>
      <c r="H79" s="3" t="s">
        <v>296</v>
      </c>
      <c r="M79" s="3">
        <v>0</v>
      </c>
      <c r="N79" s="3">
        <v>7</v>
      </c>
      <c r="O79" s="3">
        <v>0</v>
      </c>
      <c r="P79" s="3">
        <f t="shared" si="3"/>
        <v>7</v>
      </c>
      <c r="Q79" s="3">
        <f>SUM(IFERROR(IF(VLOOKUP($B79,Champions!$A:$B,2,0)=1,1,0),0),IFERROR(IF(VLOOKUP($C79,Champions!$A:$B,2,0)=1,1,0),0),IFERROR(IF(VLOOKUP($D79,Champions!$A:$B,2,0)=1,1,0),0),IFERROR(IF(VLOOKUP($E79,Champions!$A:$B,2,0)=1,1,0),0),IFERROR(IF(VLOOKUP($F79,Champions!$A:$B,2,0)=1,1,0),0),IFERROR(IF(VLOOKUP($G79,Champions!$A:$B,2,0)=1,1,0),0),IFERROR(IF(VLOOKUP($H79,Champions!$A:$B,2,0)=1,1,0),0),IFERROR(IF(VLOOKUP($I79,Champions!$A:$B,2,0)=1,1,0),0),IFERROR(IF(VLOOKUP($J79,Champions!$A:$B,2,0)=1,1,0),0),IFERROR(IF(VLOOKUP($K79,Champions!$A:$B,2,0)=1,1,0),0),IFERROR(IF(VLOOKUP($L79,Champions!$A:$B,2,0)=1,1,0),0))</f>
        <v>1</v>
      </c>
      <c r="R79" s="3">
        <f>SUM(IFERROR(IF(VLOOKUP($B79,Champions!$A:$B,2,0)=2,1,0),0),IFERROR(IF(VLOOKUP($C79,Champions!$A:$B,2,0)=2,1,0),0),IFERROR(IF(VLOOKUP($D79,Champions!$A:$B,2,0)=2,1,0),0),IFERROR(IF(VLOOKUP($E79,Champions!$A:$B,2,0)=2,1,0),0),IFERROR(IF(VLOOKUP($F79,Champions!$A:$B,2,0)=2,1,0),0),IFERROR(IF(VLOOKUP($G79,Champions!$A:$B,2,0)=2,1,0),0),IFERROR(IF(VLOOKUP($H79,Champions!$A:$B,2,0)=2,1,0),0),IFERROR(IF(VLOOKUP($I79,Champions!$A:$B,2,0)=2,1,0),0),IFERROR(IF(VLOOKUP($J79,Champions!$A:$B,2,0)=2,1,0),0),IFERROR(IF(VLOOKUP($K79,Champions!$A:$B,2,0)=2,1,0),0),IFERROR(IF(VLOOKUP($L79,Champions!$A:$B,2,0)=2,1,0),0))</f>
        <v>2</v>
      </c>
      <c r="S79" s="3">
        <f>SUM(IFERROR(IF(VLOOKUP($B79,Champions!$A:$B,2,0)=3,1,0),0),IFERROR(IF(VLOOKUP($C79,Champions!$A:$B,2,0)=3,1,0),0),IFERROR(IF(VLOOKUP($D79,Champions!$A:$B,2,0)=3,1,0),0),IFERROR(IF(VLOOKUP($E79,Champions!$A:$B,2,0)=3,1,0),0),IFERROR(IF(VLOOKUP($F79,Champions!$A:$B,2,0)=3,1,0),0),IFERROR(IF(VLOOKUP($G79,Champions!$A:$B,2,0)=3,1,0),0),IFERROR(IF(VLOOKUP($H79,Champions!$A:$B,2,0)=3,1,0),0),IFERROR(IF(VLOOKUP($I79,Champions!$A:$B,2,0)=3,1,0),0),IFERROR(IF(VLOOKUP($J79,Champions!$A:$B,2,0)=3,1,0),0),IFERROR(IF(VLOOKUP($K79,Champions!$A:$B,2,0)=3,1,0),0),IFERROR(IF(VLOOKUP($L79,Champions!$A:$B,2,0)=3,1,0),0))</f>
        <v>4</v>
      </c>
      <c r="T79" s="3">
        <f>SUM(IFERROR(IF(VLOOKUP($B79,Champions!$A:$B,2,0)=4,1,0),0),IFERROR(IF(VLOOKUP($C79,Champions!$A:$B,2,0)=4,1,0),0),IFERROR(IF(VLOOKUP($D79,Champions!$A:$B,2,0)=4,1,0),0),IFERROR(IF(VLOOKUP($E79,Champions!$A:$B,2,0)=4,1,0),0),IFERROR(IF(VLOOKUP($F79,Champions!$A:$B,2,0)=4,1,0),0),IFERROR(IF(VLOOKUP($G79,Champions!$A:$B,2,0)=4,1,0),0),IFERROR(IF(VLOOKUP($H79,Champions!$A:$B,2,0)=4,1,0),0),IFERROR(IF(VLOOKUP($I79,Champions!$A:$B,2,0)=4,1,0),0),IFERROR(IF(VLOOKUP($J79,Champions!$A:$B,2,0)=4,1,0),0),IFERROR(IF(VLOOKUP($K79,Champions!$A:$B,2,0)=4,1,0),0),IFERROR(IF(VLOOKUP($L79,Champions!$A:$B,2,0)=4,1,0),0))</f>
        <v>0</v>
      </c>
      <c r="U79" s="3">
        <f>SUM(IFERROR(IF(VLOOKUP($B79,Champions!$A:$B,2,0)=5,1,0),0),IFERROR(IF(VLOOKUP($C79,Champions!$A:$B,2,0)=5,1,0),0),IFERROR(IF(VLOOKUP($D79,Champions!$A:$B,2,0)=5,1,0),0),IFERROR(IF(VLOOKUP($E79,Champions!$A:$B,2,0)=5,1,0),0),IFERROR(IF(VLOOKUP($F79,Champions!$A:$B,2,0)=5,1,0),0),IFERROR(IF(VLOOKUP($G79,Champions!$A:$B,2,0)=5,1,0),0),IFERROR(IF(VLOOKUP($H79,Champions!$A:$B,2,0)=5,1,0),0),IFERROR(IF(VLOOKUP($I79,Champions!$A:$B,2,0)=5,1,0),0),IFERROR(IF(VLOOKUP($J79,Champions!$A:$B,2,0)=5,1,0),0),IFERROR(IF(VLOOKUP($K79,Champions!$A:$B,2,0)=5,1,0),0),IFERROR(IF(VLOOKUP($L79,Champions!$A:$B,2,0)=5,1,0),0))</f>
        <v>0</v>
      </c>
    </row>
    <row r="80" spans="1:21">
      <c r="A80" s="3" t="s">
        <v>576</v>
      </c>
      <c r="B80" s="3" t="s">
        <v>197</v>
      </c>
      <c r="C80" s="3" t="s">
        <v>239</v>
      </c>
      <c r="D80" s="3" t="s">
        <v>280</v>
      </c>
      <c r="E80" s="3" t="s">
        <v>185</v>
      </c>
      <c r="F80" s="3" t="s">
        <v>215</v>
      </c>
      <c r="G80" s="3" t="s">
        <v>235</v>
      </c>
      <c r="H80" s="3" t="s">
        <v>169</v>
      </c>
      <c r="M80" s="3">
        <v>0</v>
      </c>
      <c r="N80" s="3">
        <v>6</v>
      </c>
      <c r="O80" s="3">
        <v>1</v>
      </c>
      <c r="P80" s="3">
        <f t="shared" si="3"/>
        <v>7</v>
      </c>
      <c r="Q80" s="3">
        <f>SUM(IFERROR(IF(VLOOKUP($B80,Champions!$A:$B,2,0)=1,1,0),0),IFERROR(IF(VLOOKUP($C80,Champions!$A:$B,2,0)=1,1,0),0),IFERROR(IF(VLOOKUP($D80,Champions!$A:$B,2,0)=1,1,0),0),IFERROR(IF(VLOOKUP($E80,Champions!$A:$B,2,0)=1,1,0),0),IFERROR(IF(VLOOKUP($F80,Champions!$A:$B,2,0)=1,1,0),0),IFERROR(IF(VLOOKUP($G80,Champions!$A:$B,2,0)=1,1,0),0),IFERROR(IF(VLOOKUP($H80,Champions!$A:$B,2,0)=1,1,0),0),IFERROR(IF(VLOOKUP($I80,Champions!$A:$B,2,0)=1,1,0),0),IFERROR(IF(VLOOKUP($J80,Champions!$A:$B,2,0)=1,1,0),0),IFERROR(IF(VLOOKUP($K80,Champions!$A:$B,2,0)=1,1,0),0),IFERROR(IF(VLOOKUP($L80,Champions!$A:$B,2,0)=1,1,0),0))</f>
        <v>3</v>
      </c>
      <c r="R80" s="3">
        <f>SUM(IFERROR(IF(VLOOKUP($B80,Champions!$A:$B,2,0)=2,1,0),0),IFERROR(IF(VLOOKUP($C80,Champions!$A:$B,2,0)=2,1,0),0),IFERROR(IF(VLOOKUP($D80,Champions!$A:$B,2,0)=2,1,0),0),IFERROR(IF(VLOOKUP($E80,Champions!$A:$B,2,0)=2,1,0),0),IFERROR(IF(VLOOKUP($F80,Champions!$A:$B,2,0)=2,1,0),0),IFERROR(IF(VLOOKUP($G80,Champions!$A:$B,2,0)=2,1,0),0),IFERROR(IF(VLOOKUP($H80,Champions!$A:$B,2,0)=2,1,0),0),IFERROR(IF(VLOOKUP($I80,Champions!$A:$B,2,0)=2,1,0),0),IFERROR(IF(VLOOKUP($J80,Champions!$A:$B,2,0)=2,1,0),0),IFERROR(IF(VLOOKUP($K80,Champions!$A:$B,2,0)=2,1,0),0),IFERROR(IF(VLOOKUP($L80,Champions!$A:$B,2,0)=2,1,0),0))</f>
        <v>1</v>
      </c>
      <c r="S80" s="3">
        <f>SUM(IFERROR(IF(VLOOKUP($B80,Champions!$A:$B,2,0)=3,1,0),0),IFERROR(IF(VLOOKUP($C80,Champions!$A:$B,2,0)=3,1,0),0),IFERROR(IF(VLOOKUP($D80,Champions!$A:$B,2,0)=3,1,0),0),IFERROR(IF(VLOOKUP($E80,Champions!$A:$B,2,0)=3,1,0),0),IFERROR(IF(VLOOKUP($F80,Champions!$A:$B,2,0)=3,1,0),0),IFERROR(IF(VLOOKUP($G80,Champions!$A:$B,2,0)=3,1,0),0),IFERROR(IF(VLOOKUP($H80,Champions!$A:$B,2,0)=3,1,0),0),IFERROR(IF(VLOOKUP($I80,Champions!$A:$B,2,0)=3,1,0),0),IFERROR(IF(VLOOKUP($J80,Champions!$A:$B,2,0)=3,1,0),0),IFERROR(IF(VLOOKUP($K80,Champions!$A:$B,2,0)=3,1,0),0),IFERROR(IF(VLOOKUP($L80,Champions!$A:$B,2,0)=3,1,0),0))</f>
        <v>1</v>
      </c>
      <c r="T80" s="3">
        <f>SUM(IFERROR(IF(VLOOKUP($B80,Champions!$A:$B,2,0)=4,1,0),0),IFERROR(IF(VLOOKUP($C80,Champions!$A:$B,2,0)=4,1,0),0),IFERROR(IF(VLOOKUP($D80,Champions!$A:$B,2,0)=4,1,0),0),IFERROR(IF(VLOOKUP($E80,Champions!$A:$B,2,0)=4,1,0),0),IFERROR(IF(VLOOKUP($F80,Champions!$A:$B,2,0)=4,1,0),0),IFERROR(IF(VLOOKUP($G80,Champions!$A:$B,2,0)=4,1,0),0),IFERROR(IF(VLOOKUP($H80,Champions!$A:$B,2,0)=4,1,0),0),IFERROR(IF(VLOOKUP($I80,Champions!$A:$B,2,0)=4,1,0),0),IFERROR(IF(VLOOKUP($J80,Champions!$A:$B,2,0)=4,1,0),0),IFERROR(IF(VLOOKUP($K80,Champions!$A:$B,2,0)=4,1,0),0),IFERROR(IF(VLOOKUP($L80,Champions!$A:$B,2,0)=4,1,0),0))</f>
        <v>2</v>
      </c>
      <c r="U80" s="3">
        <f>SUM(IFERROR(IF(VLOOKUP($B80,Champions!$A:$B,2,0)=5,1,0),0),IFERROR(IF(VLOOKUP($C80,Champions!$A:$B,2,0)=5,1,0),0),IFERROR(IF(VLOOKUP($D80,Champions!$A:$B,2,0)=5,1,0),0),IFERROR(IF(VLOOKUP($E80,Champions!$A:$B,2,0)=5,1,0),0),IFERROR(IF(VLOOKUP($F80,Champions!$A:$B,2,0)=5,1,0),0),IFERROR(IF(VLOOKUP($G80,Champions!$A:$B,2,0)=5,1,0),0),IFERROR(IF(VLOOKUP($H80,Champions!$A:$B,2,0)=5,1,0),0),IFERROR(IF(VLOOKUP($I80,Champions!$A:$B,2,0)=5,1,0),0),IFERROR(IF(VLOOKUP($J80,Champions!$A:$B,2,0)=5,1,0),0),IFERROR(IF(VLOOKUP($K80,Champions!$A:$B,2,0)=5,1,0),0),IFERROR(IF(VLOOKUP($L80,Champions!$A:$B,2,0)=5,1,0),0))</f>
        <v>0</v>
      </c>
    </row>
    <row r="81" spans="1:21">
      <c r="A81" s="3" t="s">
        <v>578</v>
      </c>
      <c r="B81" s="3" t="s">
        <v>188</v>
      </c>
      <c r="C81" s="3" t="s">
        <v>160</v>
      </c>
      <c r="D81" s="3" t="s">
        <v>223</v>
      </c>
      <c r="E81" s="3" t="s">
        <v>185</v>
      </c>
      <c r="F81" s="3" t="s">
        <v>215</v>
      </c>
      <c r="G81" s="3" t="s">
        <v>290</v>
      </c>
      <c r="H81" s="3" t="s">
        <v>164</v>
      </c>
      <c r="I81" s="3" t="s">
        <v>204</v>
      </c>
      <c r="M81" s="3">
        <v>0</v>
      </c>
      <c r="N81" s="3">
        <v>6</v>
      </c>
      <c r="O81" s="3">
        <v>2</v>
      </c>
      <c r="P81" s="3">
        <f t="shared" si="3"/>
        <v>8</v>
      </c>
      <c r="Q81" s="3">
        <f>SUM(IFERROR(IF(VLOOKUP($B81,Champions!$A:$B,2,0)=1,1,0),0),IFERROR(IF(VLOOKUP($C81,Champions!$A:$B,2,0)=1,1,0),0),IFERROR(IF(VLOOKUP($D81,Champions!$A:$B,2,0)=1,1,0),0),IFERROR(IF(VLOOKUP($E81,Champions!$A:$B,2,0)=1,1,0),0),IFERROR(IF(VLOOKUP($F81,Champions!$A:$B,2,0)=1,1,0),0),IFERROR(IF(VLOOKUP($G81,Champions!$A:$B,2,0)=1,1,0),0),IFERROR(IF(VLOOKUP($H81,Champions!$A:$B,2,0)=1,1,0),0),IFERROR(IF(VLOOKUP($I81,Champions!$A:$B,2,0)=1,1,0),0),IFERROR(IF(VLOOKUP($J81,Champions!$A:$B,2,0)=1,1,0),0),IFERROR(IF(VLOOKUP($K81,Champions!$A:$B,2,0)=1,1,0),0),IFERROR(IF(VLOOKUP($L81,Champions!$A:$B,2,0)=1,1,0),0))</f>
        <v>4</v>
      </c>
      <c r="R81" s="3">
        <f>SUM(IFERROR(IF(VLOOKUP($B81,Champions!$A:$B,2,0)=2,1,0),0),IFERROR(IF(VLOOKUP($C81,Champions!$A:$B,2,0)=2,1,0),0),IFERROR(IF(VLOOKUP($D81,Champions!$A:$B,2,0)=2,1,0),0),IFERROR(IF(VLOOKUP($E81,Champions!$A:$B,2,0)=2,1,0),0),IFERROR(IF(VLOOKUP($F81,Champions!$A:$B,2,0)=2,1,0),0),IFERROR(IF(VLOOKUP($G81,Champions!$A:$B,2,0)=2,1,0),0),IFERROR(IF(VLOOKUP($H81,Champions!$A:$B,2,0)=2,1,0),0),IFERROR(IF(VLOOKUP($I81,Champions!$A:$B,2,0)=2,1,0),0),IFERROR(IF(VLOOKUP($J81,Champions!$A:$B,2,0)=2,1,0),0),IFERROR(IF(VLOOKUP($K81,Champions!$A:$B,2,0)=2,1,0),0),IFERROR(IF(VLOOKUP($L81,Champions!$A:$B,2,0)=2,1,0),0))</f>
        <v>2</v>
      </c>
      <c r="S81" s="3">
        <f>SUM(IFERROR(IF(VLOOKUP($B81,Champions!$A:$B,2,0)=3,1,0),0),IFERROR(IF(VLOOKUP($C81,Champions!$A:$B,2,0)=3,1,0),0),IFERROR(IF(VLOOKUP($D81,Champions!$A:$B,2,0)=3,1,0),0),IFERROR(IF(VLOOKUP($E81,Champions!$A:$B,2,0)=3,1,0),0),IFERROR(IF(VLOOKUP($F81,Champions!$A:$B,2,0)=3,1,0),0),IFERROR(IF(VLOOKUP($G81,Champions!$A:$B,2,0)=3,1,0),0),IFERROR(IF(VLOOKUP($H81,Champions!$A:$B,2,0)=3,1,0),0),IFERROR(IF(VLOOKUP($I81,Champions!$A:$B,2,0)=3,1,0),0),IFERROR(IF(VLOOKUP($J81,Champions!$A:$B,2,0)=3,1,0),0),IFERROR(IF(VLOOKUP($K81,Champions!$A:$B,2,0)=3,1,0),0),IFERROR(IF(VLOOKUP($L81,Champions!$A:$B,2,0)=3,1,0),0))</f>
        <v>1</v>
      </c>
      <c r="T81" s="3">
        <f>SUM(IFERROR(IF(VLOOKUP($B81,Champions!$A:$B,2,0)=4,1,0),0),IFERROR(IF(VLOOKUP($C81,Champions!$A:$B,2,0)=4,1,0),0),IFERROR(IF(VLOOKUP($D81,Champions!$A:$B,2,0)=4,1,0),0),IFERROR(IF(VLOOKUP($E81,Champions!$A:$B,2,0)=4,1,0),0),IFERROR(IF(VLOOKUP($F81,Champions!$A:$B,2,0)=4,1,0),0),IFERROR(IF(VLOOKUP($G81,Champions!$A:$B,2,0)=4,1,0),0),IFERROR(IF(VLOOKUP($H81,Champions!$A:$B,2,0)=4,1,0),0),IFERROR(IF(VLOOKUP($I81,Champions!$A:$B,2,0)=4,1,0),0),IFERROR(IF(VLOOKUP($J81,Champions!$A:$B,2,0)=4,1,0),0),IFERROR(IF(VLOOKUP($K81,Champions!$A:$B,2,0)=4,1,0),0),IFERROR(IF(VLOOKUP($L81,Champions!$A:$B,2,0)=4,1,0),0))</f>
        <v>1</v>
      </c>
      <c r="U81" s="3">
        <f>SUM(IFERROR(IF(VLOOKUP($B81,Champions!$A:$B,2,0)=5,1,0),0),IFERROR(IF(VLOOKUP($C81,Champions!$A:$B,2,0)=5,1,0),0),IFERROR(IF(VLOOKUP($D81,Champions!$A:$B,2,0)=5,1,0),0),IFERROR(IF(VLOOKUP($E81,Champions!$A:$B,2,0)=5,1,0),0),IFERROR(IF(VLOOKUP($F81,Champions!$A:$B,2,0)=5,1,0),0),IFERROR(IF(VLOOKUP($G81,Champions!$A:$B,2,0)=5,1,0),0),IFERROR(IF(VLOOKUP($H81,Champions!$A:$B,2,0)=5,1,0),0),IFERROR(IF(VLOOKUP($I81,Champions!$A:$B,2,0)=5,1,0),0),IFERROR(IF(VLOOKUP($J81,Champions!$A:$B,2,0)=5,1,0),0),IFERROR(IF(VLOOKUP($K81,Champions!$A:$B,2,0)=5,1,0),0),IFERROR(IF(VLOOKUP($L81,Champions!$A:$B,2,0)=5,1,0),0))</f>
        <v>0</v>
      </c>
    </row>
    <row r="82" spans="1:21">
      <c r="A82" s="3" t="s">
        <v>579</v>
      </c>
      <c r="B82" s="3" t="s">
        <v>114</v>
      </c>
      <c r="C82" s="3" t="s">
        <v>174</v>
      </c>
      <c r="D82" s="3" t="s">
        <v>126</v>
      </c>
      <c r="E82" s="3" t="s">
        <v>201</v>
      </c>
      <c r="F82" s="3" t="s">
        <v>287</v>
      </c>
      <c r="G82" s="3" t="s">
        <v>302</v>
      </c>
      <c r="H82" s="3" t="s">
        <v>314</v>
      </c>
      <c r="M82" s="3">
        <v>0</v>
      </c>
      <c r="N82" s="3">
        <v>7</v>
      </c>
      <c r="O82" s="3">
        <v>0</v>
      </c>
      <c r="P82" s="3">
        <f t="shared" si="3"/>
        <v>7</v>
      </c>
      <c r="Q82" s="3">
        <f>SUM(IFERROR(IF(VLOOKUP($B82,Champions!$A:$B,2,0)=1,1,0),0),IFERROR(IF(VLOOKUP($C82,Champions!$A:$B,2,0)=1,1,0),0),IFERROR(IF(VLOOKUP($D82,Champions!$A:$B,2,0)=1,1,0),0),IFERROR(IF(VLOOKUP($E82,Champions!$A:$B,2,0)=1,1,0),0),IFERROR(IF(VLOOKUP($F82,Champions!$A:$B,2,0)=1,1,0),0),IFERROR(IF(VLOOKUP($G82,Champions!$A:$B,2,0)=1,1,0),0),IFERROR(IF(VLOOKUP($H82,Champions!$A:$B,2,0)=1,1,0),0),IFERROR(IF(VLOOKUP($I82,Champions!$A:$B,2,0)=1,1,0),0),IFERROR(IF(VLOOKUP($J82,Champions!$A:$B,2,0)=1,1,0),0),IFERROR(IF(VLOOKUP($K82,Champions!$A:$B,2,0)=1,1,0),0),IFERROR(IF(VLOOKUP($L82,Champions!$A:$B,2,0)=1,1,0),0))</f>
        <v>2</v>
      </c>
      <c r="R82" s="3">
        <f>SUM(IFERROR(IF(VLOOKUP($B82,Champions!$A:$B,2,0)=2,1,0),0),IFERROR(IF(VLOOKUP($C82,Champions!$A:$B,2,0)=2,1,0),0),IFERROR(IF(VLOOKUP($D82,Champions!$A:$B,2,0)=2,1,0),0),IFERROR(IF(VLOOKUP($E82,Champions!$A:$B,2,0)=2,1,0),0),IFERROR(IF(VLOOKUP($F82,Champions!$A:$B,2,0)=2,1,0),0),IFERROR(IF(VLOOKUP($G82,Champions!$A:$B,2,0)=2,1,0),0),IFERROR(IF(VLOOKUP($H82,Champions!$A:$B,2,0)=2,1,0),0),IFERROR(IF(VLOOKUP($I82,Champions!$A:$B,2,0)=2,1,0),0),IFERROR(IF(VLOOKUP($J82,Champions!$A:$B,2,0)=2,1,0),0),IFERROR(IF(VLOOKUP($K82,Champions!$A:$B,2,0)=2,1,0),0),IFERROR(IF(VLOOKUP($L82,Champions!$A:$B,2,0)=2,1,0),0))</f>
        <v>3</v>
      </c>
      <c r="S82" s="3">
        <f>SUM(IFERROR(IF(VLOOKUP($B82,Champions!$A:$B,2,0)=3,1,0),0),IFERROR(IF(VLOOKUP($C82,Champions!$A:$B,2,0)=3,1,0),0),IFERROR(IF(VLOOKUP($D82,Champions!$A:$B,2,0)=3,1,0),0),IFERROR(IF(VLOOKUP($E82,Champions!$A:$B,2,0)=3,1,0),0),IFERROR(IF(VLOOKUP($F82,Champions!$A:$B,2,0)=3,1,0),0),IFERROR(IF(VLOOKUP($G82,Champions!$A:$B,2,0)=3,1,0),0),IFERROR(IF(VLOOKUP($H82,Champions!$A:$B,2,0)=3,1,0),0),IFERROR(IF(VLOOKUP($I82,Champions!$A:$B,2,0)=3,1,0),0),IFERROR(IF(VLOOKUP($J82,Champions!$A:$B,2,0)=3,1,0),0),IFERROR(IF(VLOOKUP($K82,Champions!$A:$B,2,0)=3,1,0),0),IFERROR(IF(VLOOKUP($L82,Champions!$A:$B,2,0)=3,1,0),0))</f>
        <v>2</v>
      </c>
      <c r="T82" s="3">
        <f>SUM(IFERROR(IF(VLOOKUP($B82,Champions!$A:$B,2,0)=4,1,0),0),IFERROR(IF(VLOOKUP($C82,Champions!$A:$B,2,0)=4,1,0),0),IFERROR(IF(VLOOKUP($D82,Champions!$A:$B,2,0)=4,1,0),0),IFERROR(IF(VLOOKUP($E82,Champions!$A:$B,2,0)=4,1,0),0),IFERROR(IF(VLOOKUP($F82,Champions!$A:$B,2,0)=4,1,0),0),IFERROR(IF(VLOOKUP($G82,Champions!$A:$B,2,0)=4,1,0),0),IFERROR(IF(VLOOKUP($H82,Champions!$A:$B,2,0)=4,1,0),0),IFERROR(IF(VLOOKUP($I82,Champions!$A:$B,2,0)=4,1,0),0),IFERROR(IF(VLOOKUP($J82,Champions!$A:$B,2,0)=4,1,0),0),IFERROR(IF(VLOOKUP($K82,Champions!$A:$B,2,0)=4,1,0),0),IFERROR(IF(VLOOKUP($L82,Champions!$A:$B,2,0)=4,1,0),0))</f>
        <v>0</v>
      </c>
      <c r="U82" s="3">
        <f>SUM(IFERROR(IF(VLOOKUP($B82,Champions!$A:$B,2,0)=5,1,0),0),IFERROR(IF(VLOOKUP($C82,Champions!$A:$B,2,0)=5,1,0),0),IFERROR(IF(VLOOKUP($D82,Champions!$A:$B,2,0)=5,1,0),0),IFERROR(IF(VLOOKUP($E82,Champions!$A:$B,2,0)=5,1,0),0),IFERROR(IF(VLOOKUP($F82,Champions!$A:$B,2,0)=5,1,0),0),IFERROR(IF(VLOOKUP($G82,Champions!$A:$B,2,0)=5,1,0),0),IFERROR(IF(VLOOKUP($H82,Champions!$A:$B,2,0)=5,1,0),0),IFERROR(IF(VLOOKUP($I82,Champions!$A:$B,2,0)=5,1,0),0),IFERROR(IF(VLOOKUP($J82,Champions!$A:$B,2,0)=5,1,0),0),IFERROR(IF(VLOOKUP($K82,Champions!$A:$B,2,0)=5,1,0),0),IFERROR(IF(VLOOKUP($L82,Champions!$A:$B,2,0)=5,1,0),0))</f>
        <v>0</v>
      </c>
    </row>
    <row r="83" spans="1:21">
      <c r="A83" s="3" t="s">
        <v>580</v>
      </c>
      <c r="B83" s="3" t="s">
        <v>182</v>
      </c>
      <c r="C83" s="3" t="s">
        <v>219</v>
      </c>
      <c r="D83" s="3" t="s">
        <v>223</v>
      </c>
      <c r="E83" s="3" t="s">
        <v>271</v>
      </c>
      <c r="F83" s="3" t="s">
        <v>280</v>
      </c>
      <c r="G83" s="3" t="s">
        <v>149</v>
      </c>
      <c r="H83" s="3" t="s">
        <v>296</v>
      </c>
      <c r="M83" s="3">
        <v>1</v>
      </c>
      <c r="N83" s="3">
        <v>6</v>
      </c>
      <c r="O83" s="3">
        <v>0</v>
      </c>
      <c r="P83" s="3">
        <f t="shared" si="3"/>
        <v>7</v>
      </c>
      <c r="Q83" s="3">
        <f>SUM(IFERROR(IF(VLOOKUP($B83,Champions!$A:$B,2,0)=1,1,0),0),IFERROR(IF(VLOOKUP($C83,Champions!$A:$B,2,0)=1,1,0),0),IFERROR(IF(VLOOKUP($D83,Champions!$A:$B,2,0)=1,1,0),0),IFERROR(IF(VLOOKUP($E83,Champions!$A:$B,2,0)=1,1,0),0),IFERROR(IF(VLOOKUP($F83,Champions!$A:$B,2,0)=1,1,0),0),IFERROR(IF(VLOOKUP($G83,Champions!$A:$B,2,0)=1,1,0),0),IFERROR(IF(VLOOKUP($H83,Champions!$A:$B,2,0)=1,1,0),0),IFERROR(IF(VLOOKUP($I83,Champions!$A:$B,2,0)=1,1,0),0),IFERROR(IF(VLOOKUP($J83,Champions!$A:$B,2,0)=1,1,0),0),IFERROR(IF(VLOOKUP($K83,Champions!$A:$B,2,0)=1,1,0),0),IFERROR(IF(VLOOKUP($L83,Champions!$A:$B,2,0)=1,1,0),0))</f>
        <v>2</v>
      </c>
      <c r="R83" s="3">
        <f>SUM(IFERROR(IF(VLOOKUP($B83,Champions!$A:$B,2,0)=2,1,0),0),IFERROR(IF(VLOOKUP($C83,Champions!$A:$B,2,0)=2,1,0),0),IFERROR(IF(VLOOKUP($D83,Champions!$A:$B,2,0)=2,1,0),0),IFERROR(IF(VLOOKUP($E83,Champions!$A:$B,2,0)=2,1,0),0),IFERROR(IF(VLOOKUP($F83,Champions!$A:$B,2,0)=2,1,0),0),IFERROR(IF(VLOOKUP($G83,Champions!$A:$B,2,0)=2,1,0),0),IFERROR(IF(VLOOKUP($H83,Champions!$A:$B,2,0)=2,1,0),0),IFERROR(IF(VLOOKUP($I83,Champions!$A:$B,2,0)=2,1,0),0),IFERROR(IF(VLOOKUP($J83,Champions!$A:$B,2,0)=2,1,0),0),IFERROR(IF(VLOOKUP($K83,Champions!$A:$B,2,0)=2,1,0),0),IFERROR(IF(VLOOKUP($L83,Champions!$A:$B,2,0)=2,1,0),0))</f>
        <v>4</v>
      </c>
      <c r="S83" s="3">
        <f>SUM(IFERROR(IF(VLOOKUP($B83,Champions!$A:$B,2,0)=3,1,0),0),IFERROR(IF(VLOOKUP($C83,Champions!$A:$B,2,0)=3,1,0),0),IFERROR(IF(VLOOKUP($D83,Champions!$A:$B,2,0)=3,1,0),0),IFERROR(IF(VLOOKUP($E83,Champions!$A:$B,2,0)=3,1,0),0),IFERROR(IF(VLOOKUP($F83,Champions!$A:$B,2,0)=3,1,0),0),IFERROR(IF(VLOOKUP($G83,Champions!$A:$B,2,0)=3,1,0),0),IFERROR(IF(VLOOKUP($H83,Champions!$A:$B,2,0)=3,1,0),0),IFERROR(IF(VLOOKUP($I83,Champions!$A:$B,2,0)=3,1,0),0),IFERROR(IF(VLOOKUP($J83,Champions!$A:$B,2,0)=3,1,0),0),IFERROR(IF(VLOOKUP($K83,Champions!$A:$B,2,0)=3,1,0),0),IFERROR(IF(VLOOKUP($L83,Champions!$A:$B,2,0)=3,1,0),0))</f>
        <v>1</v>
      </c>
      <c r="T83" s="3">
        <f>SUM(IFERROR(IF(VLOOKUP($B83,Champions!$A:$B,2,0)=4,1,0),0),IFERROR(IF(VLOOKUP($C83,Champions!$A:$B,2,0)=4,1,0),0),IFERROR(IF(VLOOKUP($D83,Champions!$A:$B,2,0)=4,1,0),0),IFERROR(IF(VLOOKUP($E83,Champions!$A:$B,2,0)=4,1,0),0),IFERROR(IF(VLOOKUP($F83,Champions!$A:$B,2,0)=4,1,0),0),IFERROR(IF(VLOOKUP($G83,Champions!$A:$B,2,0)=4,1,0),0),IFERROR(IF(VLOOKUP($H83,Champions!$A:$B,2,0)=4,1,0),0),IFERROR(IF(VLOOKUP($I83,Champions!$A:$B,2,0)=4,1,0),0),IFERROR(IF(VLOOKUP($J83,Champions!$A:$B,2,0)=4,1,0),0),IFERROR(IF(VLOOKUP($K83,Champions!$A:$B,2,0)=4,1,0),0),IFERROR(IF(VLOOKUP($L83,Champions!$A:$B,2,0)=4,1,0),0))</f>
        <v>0</v>
      </c>
      <c r="U83" s="3">
        <f>SUM(IFERROR(IF(VLOOKUP($B83,Champions!$A:$B,2,0)=5,1,0),0),IFERROR(IF(VLOOKUP($C83,Champions!$A:$B,2,0)=5,1,0),0),IFERROR(IF(VLOOKUP($D83,Champions!$A:$B,2,0)=5,1,0),0),IFERROR(IF(VLOOKUP($E83,Champions!$A:$B,2,0)=5,1,0),0),IFERROR(IF(VLOOKUP($F83,Champions!$A:$B,2,0)=5,1,0),0),IFERROR(IF(VLOOKUP($G83,Champions!$A:$B,2,0)=5,1,0),0),IFERROR(IF(VLOOKUP($H83,Champions!$A:$B,2,0)=5,1,0),0),IFERROR(IF(VLOOKUP($I83,Champions!$A:$B,2,0)=5,1,0),0),IFERROR(IF(VLOOKUP($J83,Champions!$A:$B,2,0)=5,1,0),0),IFERROR(IF(VLOOKUP($K83,Champions!$A:$B,2,0)=5,1,0),0),IFERROR(IF(VLOOKUP($L83,Champions!$A:$B,2,0)=5,1,0),0))</f>
        <v>0</v>
      </c>
    </row>
    <row r="84" spans="1:21">
      <c r="A84" s="3" t="s">
        <v>581</v>
      </c>
      <c r="B84" s="3" t="s">
        <v>126</v>
      </c>
      <c r="C84" s="3" t="s">
        <v>231</v>
      </c>
      <c r="D84" s="3" t="s">
        <v>308</v>
      </c>
      <c r="E84" s="3" t="s">
        <v>82</v>
      </c>
      <c r="F84" s="3" t="s">
        <v>305</v>
      </c>
      <c r="G84" s="3" t="s">
        <v>215</v>
      </c>
      <c r="H84" s="3" t="s">
        <v>192</v>
      </c>
      <c r="I84" s="3" t="s">
        <v>207</v>
      </c>
      <c r="M84" s="3">
        <v>1</v>
      </c>
      <c r="N84" s="3">
        <v>5</v>
      </c>
      <c r="O84" s="3">
        <v>2</v>
      </c>
      <c r="P84" s="3">
        <f t="shared" si="3"/>
        <v>8</v>
      </c>
      <c r="Q84" s="3">
        <f>SUM(IFERROR(IF(VLOOKUP($B84,Champions!$A:$B,2,0)=1,1,0),0),IFERROR(IF(VLOOKUP($C84,Champions!$A:$B,2,0)=1,1,0),0),IFERROR(IF(VLOOKUP($D84,Champions!$A:$B,2,0)=1,1,0),0),IFERROR(IF(VLOOKUP($E84,Champions!$A:$B,2,0)=1,1,0),0),IFERROR(IF(VLOOKUP($F84,Champions!$A:$B,2,0)=1,1,0),0),IFERROR(IF(VLOOKUP($G84,Champions!$A:$B,2,0)=1,1,0),0),IFERROR(IF(VLOOKUP($H84,Champions!$A:$B,2,0)=1,1,0),0),IFERROR(IF(VLOOKUP($I84,Champions!$A:$B,2,0)=1,1,0),0),IFERROR(IF(VLOOKUP($J84,Champions!$A:$B,2,0)=1,1,0),0),IFERROR(IF(VLOOKUP($K84,Champions!$A:$B,2,0)=1,1,0),0),IFERROR(IF(VLOOKUP($L84,Champions!$A:$B,2,0)=1,1,0),0))</f>
        <v>1</v>
      </c>
      <c r="R84" s="3">
        <f>SUM(IFERROR(IF(VLOOKUP($B84,Champions!$A:$B,2,0)=2,1,0),0),IFERROR(IF(VLOOKUP($C84,Champions!$A:$B,2,0)=2,1,0),0),IFERROR(IF(VLOOKUP($D84,Champions!$A:$B,2,0)=2,1,0),0),IFERROR(IF(VLOOKUP($E84,Champions!$A:$B,2,0)=2,1,0),0),IFERROR(IF(VLOOKUP($F84,Champions!$A:$B,2,0)=2,1,0),0),IFERROR(IF(VLOOKUP($G84,Champions!$A:$B,2,0)=2,1,0),0),IFERROR(IF(VLOOKUP($H84,Champions!$A:$B,2,0)=2,1,0),0),IFERROR(IF(VLOOKUP($I84,Champions!$A:$B,2,0)=2,1,0),0),IFERROR(IF(VLOOKUP($J84,Champions!$A:$B,2,0)=2,1,0),0),IFERROR(IF(VLOOKUP($K84,Champions!$A:$B,2,0)=2,1,0),0),IFERROR(IF(VLOOKUP($L84,Champions!$A:$B,2,0)=2,1,0),0))</f>
        <v>2</v>
      </c>
      <c r="S84" s="3">
        <f>SUM(IFERROR(IF(VLOOKUP($B84,Champions!$A:$B,2,0)=3,1,0),0),IFERROR(IF(VLOOKUP($C84,Champions!$A:$B,2,0)=3,1,0),0),IFERROR(IF(VLOOKUP($D84,Champions!$A:$B,2,0)=3,1,0),0),IFERROR(IF(VLOOKUP($E84,Champions!$A:$B,2,0)=3,1,0),0),IFERROR(IF(VLOOKUP($F84,Champions!$A:$B,2,0)=3,1,0),0),IFERROR(IF(VLOOKUP($G84,Champions!$A:$B,2,0)=3,1,0),0),IFERROR(IF(VLOOKUP($H84,Champions!$A:$B,2,0)=3,1,0),0),IFERROR(IF(VLOOKUP($I84,Champions!$A:$B,2,0)=3,1,0),0),IFERROR(IF(VLOOKUP($J84,Champions!$A:$B,2,0)=3,1,0),0),IFERROR(IF(VLOOKUP($K84,Champions!$A:$B,2,0)=3,1,0),0),IFERROR(IF(VLOOKUP($L84,Champions!$A:$B,2,0)=3,1,0),0))</f>
        <v>1</v>
      </c>
      <c r="T84" s="3">
        <f>SUM(IFERROR(IF(VLOOKUP($B84,Champions!$A:$B,2,0)=4,1,0),0),IFERROR(IF(VLOOKUP($C84,Champions!$A:$B,2,0)=4,1,0),0),IFERROR(IF(VLOOKUP($D84,Champions!$A:$B,2,0)=4,1,0),0),IFERROR(IF(VLOOKUP($E84,Champions!$A:$B,2,0)=4,1,0),0),IFERROR(IF(VLOOKUP($F84,Champions!$A:$B,2,0)=4,1,0),0),IFERROR(IF(VLOOKUP($G84,Champions!$A:$B,2,0)=4,1,0),0),IFERROR(IF(VLOOKUP($H84,Champions!$A:$B,2,0)=4,1,0),0),IFERROR(IF(VLOOKUP($I84,Champions!$A:$B,2,0)=4,1,0),0),IFERROR(IF(VLOOKUP($J84,Champions!$A:$B,2,0)=4,1,0),0),IFERROR(IF(VLOOKUP($K84,Champions!$A:$B,2,0)=4,1,0),0),IFERROR(IF(VLOOKUP($L84,Champions!$A:$B,2,0)=4,1,0),0))</f>
        <v>2</v>
      </c>
      <c r="U84" s="3">
        <f>SUM(IFERROR(IF(VLOOKUP($B84,Champions!$A:$B,2,0)=5,1,0),0),IFERROR(IF(VLOOKUP($C84,Champions!$A:$B,2,0)=5,1,0),0),IFERROR(IF(VLOOKUP($D84,Champions!$A:$B,2,0)=5,1,0),0),IFERROR(IF(VLOOKUP($E84,Champions!$A:$B,2,0)=5,1,0),0),IFERROR(IF(VLOOKUP($F84,Champions!$A:$B,2,0)=5,1,0),0),IFERROR(IF(VLOOKUP($G84,Champions!$A:$B,2,0)=5,1,0),0),IFERROR(IF(VLOOKUP($H84,Champions!$A:$B,2,0)=5,1,0),0),IFERROR(IF(VLOOKUP($I84,Champions!$A:$B,2,0)=5,1,0),0),IFERROR(IF(VLOOKUP($J84,Champions!$A:$B,2,0)=5,1,0),0),IFERROR(IF(VLOOKUP($K84,Champions!$A:$B,2,0)=5,1,0),0),IFERROR(IF(VLOOKUP($L84,Champions!$A:$B,2,0)=5,1,0),0))</f>
        <v>1</v>
      </c>
    </row>
    <row r="85" spans="1:21">
      <c r="A85" s="3" t="s">
        <v>582</v>
      </c>
      <c r="B85" s="3" t="s">
        <v>178</v>
      </c>
      <c r="C85" s="3" t="s">
        <v>302</v>
      </c>
      <c r="D85" s="3" t="s">
        <v>252</v>
      </c>
      <c r="E85" s="3" t="s">
        <v>231</v>
      </c>
      <c r="F85" s="3" t="s">
        <v>139</v>
      </c>
      <c r="G85" s="3" t="s">
        <v>264</v>
      </c>
      <c r="H85" s="3" t="s">
        <v>299</v>
      </c>
      <c r="I85" s="3" t="s">
        <v>106</v>
      </c>
      <c r="J85" s="3" t="s">
        <v>145</v>
      </c>
      <c r="M85" s="3">
        <v>2</v>
      </c>
      <c r="N85" s="3">
        <v>5</v>
      </c>
      <c r="O85" s="3">
        <v>2</v>
      </c>
      <c r="P85" s="3">
        <f t="shared" si="3"/>
        <v>9</v>
      </c>
      <c r="Q85" s="3">
        <f>SUM(IFERROR(IF(VLOOKUP($B85,Champions!$A:$B,2,0)=1,1,0),0),IFERROR(IF(VLOOKUP($C85,Champions!$A:$B,2,0)=1,1,0),0),IFERROR(IF(VLOOKUP($D85,Champions!$A:$B,2,0)=1,1,0),0),IFERROR(IF(VLOOKUP($E85,Champions!$A:$B,2,0)=1,1,0),0),IFERROR(IF(VLOOKUP($F85,Champions!$A:$B,2,0)=1,1,0),0),IFERROR(IF(VLOOKUP($G85,Champions!$A:$B,2,0)=1,1,0),0),IFERROR(IF(VLOOKUP($H85,Champions!$A:$B,2,0)=1,1,0),0),IFERROR(IF(VLOOKUP($I85,Champions!$A:$B,2,0)=1,1,0),0),IFERROR(IF(VLOOKUP($J85,Champions!$A:$B,2,0)=1,1,0),0),IFERROR(IF(VLOOKUP($K85,Champions!$A:$B,2,0)=1,1,0),0),IFERROR(IF(VLOOKUP($L85,Champions!$A:$B,2,0)=1,1,0),0))</f>
        <v>2</v>
      </c>
      <c r="R85" s="3">
        <f>SUM(IFERROR(IF(VLOOKUP($B85,Champions!$A:$B,2,0)=2,1,0),0),IFERROR(IF(VLOOKUP($C85,Champions!$A:$B,2,0)=2,1,0),0),IFERROR(IF(VLOOKUP($D85,Champions!$A:$B,2,0)=2,1,0),0),IFERROR(IF(VLOOKUP($E85,Champions!$A:$B,2,0)=2,1,0),0),IFERROR(IF(VLOOKUP($F85,Champions!$A:$B,2,0)=2,1,0),0),IFERROR(IF(VLOOKUP($G85,Champions!$A:$B,2,0)=2,1,0),0),IFERROR(IF(VLOOKUP($H85,Champions!$A:$B,2,0)=2,1,0),0),IFERROR(IF(VLOOKUP($I85,Champions!$A:$B,2,0)=2,1,0),0),IFERROR(IF(VLOOKUP($J85,Champions!$A:$B,2,0)=2,1,0),0),IFERROR(IF(VLOOKUP($K85,Champions!$A:$B,2,0)=2,1,0),0),IFERROR(IF(VLOOKUP($L85,Champions!$A:$B,2,0)=2,1,0),0))</f>
        <v>2</v>
      </c>
      <c r="S85" s="3">
        <f>SUM(IFERROR(IF(VLOOKUP($B85,Champions!$A:$B,2,0)=3,1,0),0),IFERROR(IF(VLOOKUP($C85,Champions!$A:$B,2,0)=3,1,0),0),IFERROR(IF(VLOOKUP($D85,Champions!$A:$B,2,0)=3,1,0),0),IFERROR(IF(VLOOKUP($E85,Champions!$A:$B,2,0)=3,1,0),0),IFERROR(IF(VLOOKUP($F85,Champions!$A:$B,2,0)=3,1,0),0),IFERROR(IF(VLOOKUP($G85,Champions!$A:$B,2,0)=3,1,0),0),IFERROR(IF(VLOOKUP($H85,Champions!$A:$B,2,0)=3,1,0),0),IFERROR(IF(VLOOKUP($I85,Champions!$A:$B,2,0)=3,1,0),0),IFERROR(IF(VLOOKUP($J85,Champions!$A:$B,2,0)=3,1,0),0),IFERROR(IF(VLOOKUP($K85,Champions!$A:$B,2,0)=3,1,0),0),IFERROR(IF(VLOOKUP($L85,Champions!$A:$B,2,0)=3,1,0),0))</f>
        <v>2</v>
      </c>
      <c r="T85" s="3">
        <f>SUM(IFERROR(IF(VLOOKUP($B85,Champions!$A:$B,2,0)=4,1,0),0),IFERROR(IF(VLOOKUP($C85,Champions!$A:$B,2,0)=4,1,0),0),IFERROR(IF(VLOOKUP($D85,Champions!$A:$B,2,0)=4,1,0),0),IFERROR(IF(VLOOKUP($E85,Champions!$A:$B,2,0)=4,1,0),0),IFERROR(IF(VLOOKUP($F85,Champions!$A:$B,2,0)=4,1,0),0),IFERROR(IF(VLOOKUP($G85,Champions!$A:$B,2,0)=4,1,0),0),IFERROR(IF(VLOOKUP($H85,Champions!$A:$B,2,0)=4,1,0),0),IFERROR(IF(VLOOKUP($I85,Champions!$A:$B,2,0)=4,1,0),0),IFERROR(IF(VLOOKUP($J85,Champions!$A:$B,2,0)=4,1,0),0),IFERROR(IF(VLOOKUP($K85,Champions!$A:$B,2,0)=4,1,0),0),IFERROR(IF(VLOOKUP($L85,Champions!$A:$B,2,0)=4,1,0),0))</f>
        <v>2</v>
      </c>
      <c r="U85" s="3">
        <f>SUM(IFERROR(IF(VLOOKUP($B85,Champions!$A:$B,2,0)=5,1,0),0),IFERROR(IF(VLOOKUP($C85,Champions!$A:$B,2,0)=5,1,0),0),IFERROR(IF(VLOOKUP($D85,Champions!$A:$B,2,0)=5,1,0),0),IFERROR(IF(VLOOKUP($E85,Champions!$A:$B,2,0)=5,1,0),0),IFERROR(IF(VLOOKUP($F85,Champions!$A:$B,2,0)=5,1,0),0),IFERROR(IF(VLOOKUP($G85,Champions!$A:$B,2,0)=5,1,0),0),IFERROR(IF(VLOOKUP($H85,Champions!$A:$B,2,0)=5,1,0),0),IFERROR(IF(VLOOKUP($I85,Champions!$A:$B,2,0)=5,1,0),0),IFERROR(IF(VLOOKUP($J85,Champions!$A:$B,2,0)=5,1,0),0),IFERROR(IF(VLOOKUP($K85,Champions!$A:$B,2,0)=5,1,0),0),IFERROR(IF(VLOOKUP($L85,Champions!$A:$B,2,0)=5,1,0),0))</f>
        <v>1</v>
      </c>
    </row>
    <row r="86" spans="1:21">
      <c r="A86" s="3" t="s">
        <v>572</v>
      </c>
      <c r="B86" s="3" t="s">
        <v>164</v>
      </c>
      <c r="C86" s="3" t="s">
        <v>126</v>
      </c>
      <c r="D86" s="3" t="s">
        <v>299</v>
      </c>
      <c r="E86" s="3" t="s">
        <v>231</v>
      </c>
      <c r="F86" s="3" t="s">
        <v>139</v>
      </c>
      <c r="G86" s="3" t="s">
        <v>145</v>
      </c>
      <c r="H86" s="3" t="s">
        <v>185</v>
      </c>
      <c r="M86" s="3">
        <v>0</v>
      </c>
      <c r="N86" s="3">
        <v>3</v>
      </c>
      <c r="O86" s="3">
        <v>4</v>
      </c>
      <c r="P86" s="3">
        <f t="shared" ref="P86:P95" si="4">IF(COUNTA(B86:L86)=0,"",COUNTA(B86:L86))</f>
        <v>7</v>
      </c>
      <c r="Q86" s="3">
        <f>SUM(IFERROR(IF(VLOOKUP($B86,Champions!$A:$B,2,0)=1,1,0),0),IFERROR(IF(VLOOKUP($C86,Champions!$A:$B,2,0)=1,1,0),0),IFERROR(IF(VLOOKUP($D86,Champions!$A:$B,2,0)=1,1,0),0),IFERROR(IF(VLOOKUP($E86,Champions!$A:$B,2,0)=1,1,0),0),IFERROR(IF(VLOOKUP($F86,Champions!$A:$B,2,0)=1,1,0),0),IFERROR(IF(VLOOKUP($G86,Champions!$A:$B,2,0)=1,1,0),0),IFERROR(IF(VLOOKUP($H86,Champions!$A:$B,2,0)=1,1,0),0),IFERROR(IF(VLOOKUP($I86,Champions!$A:$B,2,0)=1,1,0),0),IFERROR(IF(VLOOKUP($J86,Champions!$A:$B,2,0)=1,1,0),0),IFERROR(IF(VLOOKUP($K86,Champions!$A:$B,2,0)=1,1,0),0),IFERROR(IF(VLOOKUP($L86,Champions!$A:$B,2,0)=1,1,0),0))</f>
        <v>1</v>
      </c>
      <c r="R86" s="3">
        <f>SUM(IFERROR(IF(VLOOKUP($B86,Champions!$A:$B,2,0)=2,1,0),0),IFERROR(IF(VLOOKUP($C86,Champions!$A:$B,2,0)=2,1,0),0),IFERROR(IF(VLOOKUP($D86,Champions!$A:$B,2,0)=2,1,0),0),IFERROR(IF(VLOOKUP($E86,Champions!$A:$B,2,0)=2,1,0),0),IFERROR(IF(VLOOKUP($F86,Champions!$A:$B,2,0)=2,1,0),0),IFERROR(IF(VLOOKUP($G86,Champions!$A:$B,2,0)=2,1,0),0),IFERROR(IF(VLOOKUP($H86,Champions!$A:$B,2,0)=2,1,0),0),IFERROR(IF(VLOOKUP($I86,Champions!$A:$B,2,0)=2,1,0),0),IFERROR(IF(VLOOKUP($J86,Champions!$A:$B,2,0)=2,1,0),0),IFERROR(IF(VLOOKUP($K86,Champions!$A:$B,2,0)=2,1,0),0),IFERROR(IF(VLOOKUP($L86,Champions!$A:$B,2,0)=2,1,0),0))</f>
        <v>2</v>
      </c>
      <c r="S86" s="3">
        <f>SUM(IFERROR(IF(VLOOKUP($B86,Champions!$A:$B,2,0)=3,1,0),0),IFERROR(IF(VLOOKUP($C86,Champions!$A:$B,2,0)=3,1,0),0),IFERROR(IF(VLOOKUP($D86,Champions!$A:$B,2,0)=3,1,0),0),IFERROR(IF(VLOOKUP($E86,Champions!$A:$B,2,0)=3,1,0),0),IFERROR(IF(VLOOKUP($F86,Champions!$A:$B,2,0)=3,1,0),0),IFERROR(IF(VLOOKUP($G86,Champions!$A:$B,2,0)=3,1,0),0),IFERROR(IF(VLOOKUP($H86,Champions!$A:$B,2,0)=3,1,0),0),IFERROR(IF(VLOOKUP($I86,Champions!$A:$B,2,0)=3,1,0),0),IFERROR(IF(VLOOKUP($J86,Champions!$A:$B,2,0)=3,1,0),0),IFERROR(IF(VLOOKUP($K86,Champions!$A:$B,2,0)=3,1,0),0),IFERROR(IF(VLOOKUP($L86,Champions!$A:$B,2,0)=3,1,0),0))</f>
        <v>3</v>
      </c>
      <c r="T86" s="3">
        <f>SUM(IFERROR(IF(VLOOKUP($B86,Champions!$A:$B,2,0)=4,1,0),0),IFERROR(IF(VLOOKUP($C86,Champions!$A:$B,2,0)=4,1,0),0),IFERROR(IF(VLOOKUP($D86,Champions!$A:$B,2,0)=4,1,0),0),IFERROR(IF(VLOOKUP($E86,Champions!$A:$B,2,0)=4,1,0),0),IFERROR(IF(VLOOKUP($F86,Champions!$A:$B,2,0)=4,1,0),0),IFERROR(IF(VLOOKUP($G86,Champions!$A:$B,2,0)=4,1,0),0),IFERROR(IF(VLOOKUP($H86,Champions!$A:$B,2,0)=4,1,0),0),IFERROR(IF(VLOOKUP($I86,Champions!$A:$B,2,0)=4,1,0),0),IFERROR(IF(VLOOKUP($J86,Champions!$A:$B,2,0)=4,1,0),0),IFERROR(IF(VLOOKUP($K86,Champions!$A:$B,2,0)=4,1,0),0),IFERROR(IF(VLOOKUP($L86,Champions!$A:$B,2,0)=4,1,0),0))</f>
        <v>1</v>
      </c>
      <c r="U86" s="3">
        <f>SUM(IFERROR(IF(VLOOKUP($B86,Champions!$A:$B,2,0)=5,1,0),0),IFERROR(IF(VLOOKUP($C86,Champions!$A:$B,2,0)=5,1,0),0),IFERROR(IF(VLOOKUP($D86,Champions!$A:$B,2,0)=5,1,0),0),IFERROR(IF(VLOOKUP($E86,Champions!$A:$B,2,0)=5,1,0),0),IFERROR(IF(VLOOKUP($F86,Champions!$A:$B,2,0)=5,1,0),0),IFERROR(IF(VLOOKUP($G86,Champions!$A:$B,2,0)=5,1,0),0),IFERROR(IF(VLOOKUP($H86,Champions!$A:$B,2,0)=5,1,0),0),IFERROR(IF(VLOOKUP($I86,Champions!$A:$B,2,0)=5,1,0),0),IFERROR(IF(VLOOKUP($J86,Champions!$A:$B,2,0)=5,1,0),0),IFERROR(IF(VLOOKUP($K86,Champions!$A:$B,2,0)=5,1,0),0),IFERROR(IF(VLOOKUP($L86,Champions!$A:$B,2,0)=5,1,0),0))</f>
        <v>0</v>
      </c>
    </row>
    <row r="87" spans="1:21">
      <c r="A87" s="3" t="s">
        <v>574</v>
      </c>
      <c r="B87" s="3" t="s">
        <v>82</v>
      </c>
      <c r="C87" s="3" t="s">
        <v>164</v>
      </c>
      <c r="D87" s="3" t="s">
        <v>268</v>
      </c>
      <c r="E87" s="3" t="s">
        <v>249</v>
      </c>
      <c r="F87" s="3" t="s">
        <v>185</v>
      </c>
      <c r="G87" s="3" t="s">
        <v>215</v>
      </c>
      <c r="H87" s="3" t="s">
        <v>188</v>
      </c>
      <c r="M87" s="3">
        <v>0</v>
      </c>
      <c r="N87" s="3">
        <v>6</v>
      </c>
      <c r="O87" s="3">
        <v>1</v>
      </c>
      <c r="P87" s="3">
        <f t="shared" si="4"/>
        <v>7</v>
      </c>
      <c r="Q87" s="3">
        <f>SUM(IFERROR(IF(VLOOKUP($B87,Champions!$A:$B,2,0)=1,1,0),0),IFERROR(IF(VLOOKUP($C87,Champions!$A:$B,2,0)=1,1,0),0),IFERROR(IF(VLOOKUP($D87,Champions!$A:$B,2,0)=1,1,0),0),IFERROR(IF(VLOOKUP($E87,Champions!$A:$B,2,0)=1,1,0),0),IFERROR(IF(VLOOKUP($F87,Champions!$A:$B,2,0)=1,1,0),0),IFERROR(IF(VLOOKUP($G87,Champions!$A:$B,2,0)=1,1,0),0),IFERROR(IF(VLOOKUP($H87,Champions!$A:$B,2,0)=1,1,0),0),IFERROR(IF(VLOOKUP($I87,Champions!$A:$B,2,0)=1,1,0),0),IFERROR(IF(VLOOKUP($J87,Champions!$A:$B,2,0)=1,1,0),0),IFERROR(IF(VLOOKUP($K87,Champions!$A:$B,2,0)=1,1,0),0),IFERROR(IF(VLOOKUP($L87,Champions!$A:$B,2,0)=1,1,0),0))</f>
        <v>2</v>
      </c>
      <c r="R87" s="3">
        <f>SUM(IFERROR(IF(VLOOKUP($B87,Champions!$A:$B,2,0)=2,1,0),0),IFERROR(IF(VLOOKUP($C87,Champions!$A:$B,2,0)=2,1,0),0),IFERROR(IF(VLOOKUP($D87,Champions!$A:$B,2,0)=2,1,0),0),IFERROR(IF(VLOOKUP($E87,Champions!$A:$B,2,0)=2,1,0),0),IFERROR(IF(VLOOKUP($F87,Champions!$A:$B,2,0)=2,1,0),0),IFERROR(IF(VLOOKUP($G87,Champions!$A:$B,2,0)=2,1,0),0),IFERROR(IF(VLOOKUP($H87,Champions!$A:$B,2,0)=2,1,0),0),IFERROR(IF(VLOOKUP($I87,Champions!$A:$B,2,0)=2,1,0),0),IFERROR(IF(VLOOKUP($J87,Champions!$A:$B,2,0)=2,1,0),0),IFERROR(IF(VLOOKUP($K87,Champions!$A:$B,2,0)=2,1,0),0),IFERROR(IF(VLOOKUP($L87,Champions!$A:$B,2,0)=2,1,0),0))</f>
        <v>1</v>
      </c>
      <c r="S87" s="3">
        <f>SUM(IFERROR(IF(VLOOKUP($B87,Champions!$A:$B,2,0)=3,1,0),0),IFERROR(IF(VLOOKUP($C87,Champions!$A:$B,2,0)=3,1,0),0),IFERROR(IF(VLOOKUP($D87,Champions!$A:$B,2,0)=3,1,0),0),IFERROR(IF(VLOOKUP($E87,Champions!$A:$B,2,0)=3,1,0),0),IFERROR(IF(VLOOKUP($F87,Champions!$A:$B,2,0)=3,1,0),0),IFERROR(IF(VLOOKUP($G87,Champions!$A:$B,2,0)=3,1,0),0),IFERROR(IF(VLOOKUP($H87,Champions!$A:$B,2,0)=3,1,0),0),IFERROR(IF(VLOOKUP($I87,Champions!$A:$B,2,0)=3,1,0),0),IFERROR(IF(VLOOKUP($J87,Champions!$A:$B,2,0)=3,1,0),0),IFERROR(IF(VLOOKUP($K87,Champions!$A:$B,2,0)=3,1,0),0),IFERROR(IF(VLOOKUP($L87,Champions!$A:$B,2,0)=3,1,0),0))</f>
        <v>3</v>
      </c>
      <c r="T87" s="3">
        <f>SUM(IFERROR(IF(VLOOKUP($B87,Champions!$A:$B,2,0)=4,1,0),0),IFERROR(IF(VLOOKUP($C87,Champions!$A:$B,2,0)=4,1,0),0),IFERROR(IF(VLOOKUP($D87,Champions!$A:$B,2,0)=4,1,0),0),IFERROR(IF(VLOOKUP($E87,Champions!$A:$B,2,0)=4,1,0),0),IFERROR(IF(VLOOKUP($F87,Champions!$A:$B,2,0)=4,1,0),0),IFERROR(IF(VLOOKUP($G87,Champions!$A:$B,2,0)=4,1,0),0),IFERROR(IF(VLOOKUP($H87,Champions!$A:$B,2,0)=4,1,0),0),IFERROR(IF(VLOOKUP($I87,Champions!$A:$B,2,0)=4,1,0),0),IFERROR(IF(VLOOKUP($J87,Champions!$A:$B,2,0)=4,1,0),0),IFERROR(IF(VLOOKUP($K87,Champions!$A:$B,2,0)=4,1,0),0),IFERROR(IF(VLOOKUP($L87,Champions!$A:$B,2,0)=4,1,0),0))</f>
        <v>1</v>
      </c>
      <c r="U87" s="3">
        <f>SUM(IFERROR(IF(VLOOKUP($B87,Champions!$A:$B,2,0)=5,1,0),0),IFERROR(IF(VLOOKUP($C87,Champions!$A:$B,2,0)=5,1,0),0),IFERROR(IF(VLOOKUP($D87,Champions!$A:$B,2,0)=5,1,0),0),IFERROR(IF(VLOOKUP($E87,Champions!$A:$B,2,0)=5,1,0),0),IFERROR(IF(VLOOKUP($F87,Champions!$A:$B,2,0)=5,1,0),0),IFERROR(IF(VLOOKUP($G87,Champions!$A:$B,2,0)=5,1,0),0),IFERROR(IF(VLOOKUP($H87,Champions!$A:$B,2,0)=5,1,0),0),IFERROR(IF(VLOOKUP($I87,Champions!$A:$B,2,0)=5,1,0),0),IFERROR(IF(VLOOKUP($J87,Champions!$A:$B,2,0)=5,1,0),0),IFERROR(IF(VLOOKUP($K87,Champions!$A:$B,2,0)=5,1,0),0),IFERROR(IF(VLOOKUP($L87,Champions!$A:$B,2,0)=5,1,0),0))</f>
        <v>0</v>
      </c>
    </row>
    <row r="88" spans="1:21">
      <c r="A88" s="3" t="s">
        <v>576</v>
      </c>
      <c r="B88" s="3" t="s">
        <v>215</v>
      </c>
      <c r="C88" s="3" t="s">
        <v>82</v>
      </c>
      <c r="D88" s="3" t="s">
        <v>160</v>
      </c>
      <c r="E88" s="3" t="s">
        <v>305</v>
      </c>
      <c r="F88" s="3" t="s">
        <v>185</v>
      </c>
      <c r="G88" s="3" t="s">
        <v>185</v>
      </c>
      <c r="H88" s="3" t="s">
        <v>290</v>
      </c>
      <c r="M88" s="3">
        <v>1</v>
      </c>
      <c r="N88" s="3">
        <v>6</v>
      </c>
      <c r="O88" s="3">
        <v>0</v>
      </c>
      <c r="P88" s="3">
        <f t="shared" si="4"/>
        <v>7</v>
      </c>
      <c r="Q88" s="3">
        <f>SUM(IFERROR(IF(VLOOKUP($B88,Champions!$A:$B,2,0)=1,1,0),0),IFERROR(IF(VLOOKUP($C88,Champions!$A:$B,2,0)=1,1,0),0),IFERROR(IF(VLOOKUP($D88,Champions!$A:$B,2,0)=1,1,0),0),IFERROR(IF(VLOOKUP($E88,Champions!$A:$B,2,0)=1,1,0),0),IFERROR(IF(VLOOKUP($F88,Champions!$A:$B,2,0)=1,1,0),0),IFERROR(IF(VLOOKUP($G88,Champions!$A:$B,2,0)=1,1,0),0),IFERROR(IF(VLOOKUP($H88,Champions!$A:$B,2,0)=1,1,0),0),IFERROR(IF(VLOOKUP($I88,Champions!$A:$B,2,0)=1,1,0),0),IFERROR(IF(VLOOKUP($J88,Champions!$A:$B,2,0)=1,1,0),0),IFERROR(IF(VLOOKUP($K88,Champions!$A:$B,2,0)=1,1,0),0),IFERROR(IF(VLOOKUP($L88,Champions!$A:$B,2,0)=1,1,0),0))</f>
        <v>4</v>
      </c>
      <c r="R88" s="3">
        <f>SUM(IFERROR(IF(VLOOKUP($B88,Champions!$A:$B,2,0)=2,1,0),0),IFERROR(IF(VLOOKUP($C88,Champions!$A:$B,2,0)=2,1,0),0),IFERROR(IF(VLOOKUP($D88,Champions!$A:$B,2,0)=2,1,0),0),IFERROR(IF(VLOOKUP($E88,Champions!$A:$B,2,0)=2,1,0),0),IFERROR(IF(VLOOKUP($F88,Champions!$A:$B,2,0)=2,1,0),0),IFERROR(IF(VLOOKUP($G88,Champions!$A:$B,2,0)=2,1,0),0),IFERROR(IF(VLOOKUP($H88,Champions!$A:$B,2,0)=2,1,0),0),IFERROR(IF(VLOOKUP($I88,Champions!$A:$B,2,0)=2,1,0),0),IFERROR(IF(VLOOKUP($J88,Champions!$A:$B,2,0)=2,1,0),0),IFERROR(IF(VLOOKUP($K88,Champions!$A:$B,2,0)=2,1,0),0),IFERROR(IF(VLOOKUP($L88,Champions!$A:$B,2,0)=2,1,0),0))</f>
        <v>2</v>
      </c>
      <c r="S88" s="3">
        <f>SUM(IFERROR(IF(VLOOKUP($B88,Champions!$A:$B,2,0)=3,1,0),0),IFERROR(IF(VLOOKUP($C88,Champions!$A:$B,2,0)=3,1,0),0),IFERROR(IF(VLOOKUP($D88,Champions!$A:$B,2,0)=3,1,0),0),IFERROR(IF(VLOOKUP($E88,Champions!$A:$B,2,0)=3,1,0),0),IFERROR(IF(VLOOKUP($F88,Champions!$A:$B,2,0)=3,1,0),0),IFERROR(IF(VLOOKUP($G88,Champions!$A:$B,2,0)=3,1,0),0),IFERROR(IF(VLOOKUP($H88,Champions!$A:$B,2,0)=3,1,0),0),IFERROR(IF(VLOOKUP($I88,Champions!$A:$B,2,0)=3,1,0),0),IFERROR(IF(VLOOKUP($J88,Champions!$A:$B,2,0)=3,1,0),0),IFERROR(IF(VLOOKUP($K88,Champions!$A:$B,2,0)=3,1,0),0),IFERROR(IF(VLOOKUP($L88,Champions!$A:$B,2,0)=3,1,0),0))</f>
        <v>1</v>
      </c>
      <c r="T88" s="3">
        <f>SUM(IFERROR(IF(VLOOKUP($B88,Champions!$A:$B,2,0)=4,1,0),0),IFERROR(IF(VLOOKUP($C88,Champions!$A:$B,2,0)=4,1,0),0),IFERROR(IF(VLOOKUP($D88,Champions!$A:$B,2,0)=4,1,0),0),IFERROR(IF(VLOOKUP($E88,Champions!$A:$B,2,0)=4,1,0),0),IFERROR(IF(VLOOKUP($F88,Champions!$A:$B,2,0)=4,1,0),0),IFERROR(IF(VLOOKUP($G88,Champions!$A:$B,2,0)=4,1,0),0),IFERROR(IF(VLOOKUP($H88,Champions!$A:$B,2,0)=4,1,0),0),IFERROR(IF(VLOOKUP($I88,Champions!$A:$B,2,0)=4,1,0),0),IFERROR(IF(VLOOKUP($J88,Champions!$A:$B,2,0)=4,1,0),0),IFERROR(IF(VLOOKUP($K88,Champions!$A:$B,2,0)=4,1,0),0),IFERROR(IF(VLOOKUP($L88,Champions!$A:$B,2,0)=4,1,0),0))</f>
        <v>0</v>
      </c>
      <c r="U88" s="3">
        <f>SUM(IFERROR(IF(VLOOKUP($B88,Champions!$A:$B,2,0)=5,1,0),0),IFERROR(IF(VLOOKUP($C88,Champions!$A:$B,2,0)=5,1,0),0),IFERROR(IF(VLOOKUP($D88,Champions!$A:$B,2,0)=5,1,0),0),IFERROR(IF(VLOOKUP($E88,Champions!$A:$B,2,0)=5,1,0),0),IFERROR(IF(VLOOKUP($F88,Champions!$A:$B,2,0)=5,1,0),0),IFERROR(IF(VLOOKUP($G88,Champions!$A:$B,2,0)=5,1,0),0),IFERROR(IF(VLOOKUP($H88,Champions!$A:$B,2,0)=5,1,0),0),IFERROR(IF(VLOOKUP($I88,Champions!$A:$B,2,0)=5,1,0),0),IFERROR(IF(VLOOKUP($J88,Champions!$A:$B,2,0)=5,1,0),0),IFERROR(IF(VLOOKUP($K88,Champions!$A:$B,2,0)=5,1,0),0),IFERROR(IF(VLOOKUP($L88,Champions!$A:$B,2,0)=5,1,0),0))</f>
        <v>0</v>
      </c>
    </row>
    <row r="89" spans="1:21">
      <c r="A89" s="3" t="s">
        <v>578</v>
      </c>
      <c r="B89" s="3" t="s">
        <v>219</v>
      </c>
      <c r="C89" s="3" t="s">
        <v>182</v>
      </c>
      <c r="D89" s="3" t="s">
        <v>271</v>
      </c>
      <c r="E89" s="3" t="s">
        <v>280</v>
      </c>
      <c r="F89" s="3" t="s">
        <v>274</v>
      </c>
      <c r="G89" s="3" t="s">
        <v>296</v>
      </c>
      <c r="H89" s="3" t="s">
        <v>106</v>
      </c>
      <c r="M89" s="3">
        <v>0</v>
      </c>
      <c r="N89" s="3">
        <v>6</v>
      </c>
      <c r="O89" s="3">
        <v>1</v>
      </c>
      <c r="P89" s="3">
        <f t="shared" si="4"/>
        <v>7</v>
      </c>
      <c r="Q89" s="3">
        <f>SUM(IFERROR(IF(VLOOKUP($B89,Champions!$A:$B,2,0)=1,1,0),0),IFERROR(IF(VLOOKUP($C89,Champions!$A:$B,2,0)=1,1,0),0),IFERROR(IF(VLOOKUP($D89,Champions!$A:$B,2,0)=1,1,0),0),IFERROR(IF(VLOOKUP($E89,Champions!$A:$B,2,0)=1,1,0),0),IFERROR(IF(VLOOKUP($F89,Champions!$A:$B,2,0)=1,1,0),0),IFERROR(IF(VLOOKUP($G89,Champions!$A:$B,2,0)=1,1,0),0),IFERROR(IF(VLOOKUP($H89,Champions!$A:$B,2,0)=1,1,0),0),IFERROR(IF(VLOOKUP($I89,Champions!$A:$B,2,0)=1,1,0),0),IFERROR(IF(VLOOKUP($J89,Champions!$A:$B,2,0)=1,1,0),0),IFERROR(IF(VLOOKUP($K89,Champions!$A:$B,2,0)=1,1,0),0),IFERROR(IF(VLOOKUP($L89,Champions!$A:$B,2,0)=1,1,0),0))</f>
        <v>2</v>
      </c>
      <c r="R89" s="3">
        <f>SUM(IFERROR(IF(VLOOKUP($B89,Champions!$A:$B,2,0)=2,1,0),0),IFERROR(IF(VLOOKUP($C89,Champions!$A:$B,2,0)=2,1,0),0),IFERROR(IF(VLOOKUP($D89,Champions!$A:$B,2,0)=2,1,0),0),IFERROR(IF(VLOOKUP($E89,Champions!$A:$B,2,0)=2,1,0),0),IFERROR(IF(VLOOKUP($F89,Champions!$A:$B,2,0)=2,1,0),0),IFERROR(IF(VLOOKUP($G89,Champions!$A:$B,2,0)=2,1,0),0),IFERROR(IF(VLOOKUP($H89,Champions!$A:$B,2,0)=2,1,0),0),IFERROR(IF(VLOOKUP($I89,Champions!$A:$B,2,0)=2,1,0),0),IFERROR(IF(VLOOKUP($J89,Champions!$A:$B,2,0)=2,1,0),0),IFERROR(IF(VLOOKUP($K89,Champions!$A:$B,2,0)=2,1,0),0),IFERROR(IF(VLOOKUP($L89,Champions!$A:$B,2,0)=2,1,0),0))</f>
        <v>3</v>
      </c>
      <c r="S89" s="3">
        <f>SUM(IFERROR(IF(VLOOKUP($B89,Champions!$A:$B,2,0)=3,1,0),0),IFERROR(IF(VLOOKUP($C89,Champions!$A:$B,2,0)=3,1,0),0),IFERROR(IF(VLOOKUP($D89,Champions!$A:$B,2,0)=3,1,0),0),IFERROR(IF(VLOOKUP($E89,Champions!$A:$B,2,0)=3,1,0),0),IFERROR(IF(VLOOKUP($F89,Champions!$A:$B,2,0)=3,1,0),0),IFERROR(IF(VLOOKUP($G89,Champions!$A:$B,2,0)=3,1,0),0),IFERROR(IF(VLOOKUP($H89,Champions!$A:$B,2,0)=3,1,0),0),IFERROR(IF(VLOOKUP($I89,Champions!$A:$B,2,0)=3,1,0),0),IFERROR(IF(VLOOKUP($J89,Champions!$A:$B,2,0)=3,1,0),0),IFERROR(IF(VLOOKUP($K89,Champions!$A:$B,2,0)=3,1,0),0),IFERROR(IF(VLOOKUP($L89,Champions!$A:$B,2,0)=3,1,0),0))</f>
        <v>1</v>
      </c>
      <c r="T89" s="3">
        <f>SUM(IFERROR(IF(VLOOKUP($B89,Champions!$A:$B,2,0)=4,1,0),0),IFERROR(IF(VLOOKUP($C89,Champions!$A:$B,2,0)=4,1,0),0),IFERROR(IF(VLOOKUP($D89,Champions!$A:$B,2,0)=4,1,0),0),IFERROR(IF(VLOOKUP($E89,Champions!$A:$B,2,0)=4,1,0),0),IFERROR(IF(VLOOKUP($F89,Champions!$A:$B,2,0)=4,1,0),0),IFERROR(IF(VLOOKUP($G89,Champions!$A:$B,2,0)=4,1,0),0),IFERROR(IF(VLOOKUP($H89,Champions!$A:$B,2,0)=4,1,0),0),IFERROR(IF(VLOOKUP($I89,Champions!$A:$B,2,0)=4,1,0),0),IFERROR(IF(VLOOKUP($J89,Champions!$A:$B,2,0)=4,1,0),0),IFERROR(IF(VLOOKUP($K89,Champions!$A:$B,2,0)=4,1,0),0),IFERROR(IF(VLOOKUP($L89,Champions!$A:$B,2,0)=4,1,0),0))</f>
        <v>1</v>
      </c>
      <c r="U89" s="3">
        <f>SUM(IFERROR(IF(VLOOKUP($B89,Champions!$A:$B,2,0)=5,1,0),0),IFERROR(IF(VLOOKUP($C89,Champions!$A:$B,2,0)=5,1,0),0),IFERROR(IF(VLOOKUP($D89,Champions!$A:$B,2,0)=5,1,0),0),IFERROR(IF(VLOOKUP($E89,Champions!$A:$B,2,0)=5,1,0),0),IFERROR(IF(VLOOKUP($F89,Champions!$A:$B,2,0)=5,1,0),0),IFERROR(IF(VLOOKUP($G89,Champions!$A:$B,2,0)=5,1,0),0),IFERROR(IF(VLOOKUP($H89,Champions!$A:$B,2,0)=5,1,0),0),IFERROR(IF(VLOOKUP($I89,Champions!$A:$B,2,0)=5,1,0),0),IFERROR(IF(VLOOKUP($J89,Champions!$A:$B,2,0)=5,1,0),0),IFERROR(IF(VLOOKUP($K89,Champions!$A:$B,2,0)=5,1,0),0),IFERROR(IF(VLOOKUP($L89,Champions!$A:$B,2,0)=5,1,0),0))</f>
        <v>0</v>
      </c>
    </row>
    <row r="90" spans="1:21">
      <c r="A90" s="3" t="s">
        <v>579</v>
      </c>
      <c r="B90" s="3" t="s">
        <v>121</v>
      </c>
      <c r="C90" s="3" t="s">
        <v>197</v>
      </c>
      <c r="D90" s="3" t="s">
        <v>174</v>
      </c>
      <c r="E90" s="3" t="s">
        <v>239</v>
      </c>
      <c r="F90" s="3" t="s">
        <v>287</v>
      </c>
      <c r="G90" s="3" t="s">
        <v>133</v>
      </c>
      <c r="H90" s="3" t="s">
        <v>99</v>
      </c>
      <c r="I90" s="3" t="s">
        <v>239</v>
      </c>
      <c r="M90" s="3">
        <v>0</v>
      </c>
      <c r="N90" s="3">
        <v>6</v>
      </c>
      <c r="O90" s="3">
        <v>2</v>
      </c>
      <c r="P90" s="3">
        <f t="shared" si="4"/>
        <v>8</v>
      </c>
      <c r="Q90" s="3">
        <f>SUM(IFERROR(IF(VLOOKUP($B90,Champions!$A:$B,2,0)=1,1,0),0),IFERROR(IF(VLOOKUP($C90,Champions!$A:$B,2,0)=1,1,0),0),IFERROR(IF(VLOOKUP($D90,Champions!$A:$B,2,0)=1,1,0),0),IFERROR(IF(VLOOKUP($E90,Champions!$A:$B,2,0)=1,1,0),0),IFERROR(IF(VLOOKUP($F90,Champions!$A:$B,2,0)=1,1,0),0),IFERROR(IF(VLOOKUP($G90,Champions!$A:$B,2,0)=1,1,0),0),IFERROR(IF(VLOOKUP($H90,Champions!$A:$B,2,0)=1,1,0),0),IFERROR(IF(VLOOKUP($I90,Champions!$A:$B,2,0)=1,1,0),0),IFERROR(IF(VLOOKUP($J90,Champions!$A:$B,2,0)=1,1,0),0),IFERROR(IF(VLOOKUP($K90,Champions!$A:$B,2,0)=1,1,0),0),IFERROR(IF(VLOOKUP($L90,Champions!$A:$B,2,0)=1,1,0),0))</f>
        <v>1</v>
      </c>
      <c r="R90" s="3">
        <f>SUM(IFERROR(IF(VLOOKUP($B90,Champions!$A:$B,2,0)=2,1,0),0),IFERROR(IF(VLOOKUP($C90,Champions!$A:$B,2,0)=2,1,0),0),IFERROR(IF(VLOOKUP($D90,Champions!$A:$B,2,0)=2,1,0),0),IFERROR(IF(VLOOKUP($E90,Champions!$A:$B,2,0)=2,1,0),0),IFERROR(IF(VLOOKUP($F90,Champions!$A:$B,2,0)=2,1,0),0),IFERROR(IF(VLOOKUP($G90,Champions!$A:$B,2,0)=2,1,0),0),IFERROR(IF(VLOOKUP($H90,Champions!$A:$B,2,0)=2,1,0),0),IFERROR(IF(VLOOKUP($I90,Champions!$A:$B,2,0)=2,1,0),0),IFERROR(IF(VLOOKUP($J90,Champions!$A:$B,2,0)=2,1,0),0),IFERROR(IF(VLOOKUP($K90,Champions!$A:$B,2,0)=2,1,0),0),IFERROR(IF(VLOOKUP($L90,Champions!$A:$B,2,0)=2,1,0),0))</f>
        <v>1</v>
      </c>
      <c r="S90" s="3">
        <f>SUM(IFERROR(IF(VLOOKUP($B90,Champions!$A:$B,2,0)=3,1,0),0),IFERROR(IF(VLOOKUP($C90,Champions!$A:$B,2,0)=3,1,0),0),IFERROR(IF(VLOOKUP($D90,Champions!$A:$B,2,0)=3,1,0),0),IFERROR(IF(VLOOKUP($E90,Champions!$A:$B,2,0)=3,1,0),0),IFERROR(IF(VLOOKUP($F90,Champions!$A:$B,2,0)=3,1,0),0),IFERROR(IF(VLOOKUP($G90,Champions!$A:$B,2,0)=3,1,0),0),IFERROR(IF(VLOOKUP($H90,Champions!$A:$B,2,0)=3,1,0),0),IFERROR(IF(VLOOKUP($I90,Champions!$A:$B,2,0)=3,1,0),0),IFERROR(IF(VLOOKUP($J90,Champions!$A:$B,2,0)=3,1,0),0),IFERROR(IF(VLOOKUP($K90,Champions!$A:$B,2,0)=3,1,0),0),IFERROR(IF(VLOOKUP($L90,Champions!$A:$B,2,0)=3,1,0),0))</f>
        <v>3</v>
      </c>
      <c r="T90" s="3">
        <f>SUM(IFERROR(IF(VLOOKUP($B90,Champions!$A:$B,2,0)=4,1,0),0),IFERROR(IF(VLOOKUP($C90,Champions!$A:$B,2,0)=4,1,0),0),IFERROR(IF(VLOOKUP($D90,Champions!$A:$B,2,0)=4,1,0),0),IFERROR(IF(VLOOKUP($E90,Champions!$A:$B,2,0)=4,1,0),0),IFERROR(IF(VLOOKUP($F90,Champions!$A:$B,2,0)=4,1,0),0),IFERROR(IF(VLOOKUP($G90,Champions!$A:$B,2,0)=4,1,0),0),IFERROR(IF(VLOOKUP($H90,Champions!$A:$B,2,0)=4,1,0),0),IFERROR(IF(VLOOKUP($I90,Champions!$A:$B,2,0)=4,1,0),0),IFERROR(IF(VLOOKUP($J90,Champions!$A:$B,2,0)=4,1,0),0),IFERROR(IF(VLOOKUP($K90,Champions!$A:$B,2,0)=4,1,0),0),IFERROR(IF(VLOOKUP($L90,Champions!$A:$B,2,0)=4,1,0),0))</f>
        <v>3</v>
      </c>
      <c r="U90" s="3">
        <f>SUM(IFERROR(IF(VLOOKUP($B90,Champions!$A:$B,2,0)=5,1,0),0),IFERROR(IF(VLOOKUP($C90,Champions!$A:$B,2,0)=5,1,0),0),IFERROR(IF(VLOOKUP($D90,Champions!$A:$B,2,0)=5,1,0),0),IFERROR(IF(VLOOKUP($E90,Champions!$A:$B,2,0)=5,1,0),0),IFERROR(IF(VLOOKUP($F90,Champions!$A:$B,2,0)=5,1,0),0),IFERROR(IF(VLOOKUP($G90,Champions!$A:$B,2,0)=5,1,0),0),IFERROR(IF(VLOOKUP($H90,Champions!$A:$B,2,0)=5,1,0),0),IFERROR(IF(VLOOKUP($I90,Champions!$A:$B,2,0)=5,1,0),0),IFERROR(IF(VLOOKUP($J90,Champions!$A:$B,2,0)=5,1,0),0),IFERROR(IF(VLOOKUP($K90,Champions!$A:$B,2,0)=5,1,0),0),IFERROR(IF(VLOOKUP($L90,Champions!$A:$B,2,0)=5,1,0),0))</f>
        <v>0</v>
      </c>
    </row>
    <row r="91" spans="1:21">
      <c r="A91" s="3" t="s">
        <v>580</v>
      </c>
      <c r="B91" s="3" t="s">
        <v>242</v>
      </c>
      <c r="C91" s="3" t="s">
        <v>178</v>
      </c>
      <c r="D91" s="3" t="s">
        <v>192</v>
      </c>
      <c r="E91" s="3" t="s">
        <v>106</v>
      </c>
      <c r="F91" s="3" t="s">
        <v>145</v>
      </c>
      <c r="G91" s="3" t="s">
        <v>226</v>
      </c>
      <c r="H91" s="3" t="s">
        <v>264</v>
      </c>
      <c r="I91" s="3" t="s">
        <v>302</v>
      </c>
      <c r="M91" s="3">
        <v>2</v>
      </c>
      <c r="N91" s="3">
        <v>6</v>
      </c>
      <c r="O91" s="3">
        <v>0</v>
      </c>
      <c r="P91" s="3">
        <f t="shared" si="4"/>
        <v>8</v>
      </c>
      <c r="Q91" s="3">
        <f>SUM(IFERROR(IF(VLOOKUP($B91,Champions!$A:$B,2,0)=1,1,0),0),IFERROR(IF(VLOOKUP($C91,Champions!$A:$B,2,0)=1,1,0),0),IFERROR(IF(VLOOKUP($D91,Champions!$A:$B,2,0)=1,1,0),0),IFERROR(IF(VLOOKUP($E91,Champions!$A:$B,2,0)=1,1,0),0),IFERROR(IF(VLOOKUP($F91,Champions!$A:$B,2,0)=1,1,0),0),IFERROR(IF(VLOOKUP($G91,Champions!$A:$B,2,0)=1,1,0),0),IFERROR(IF(VLOOKUP($H91,Champions!$A:$B,2,0)=1,1,0),0),IFERROR(IF(VLOOKUP($I91,Champions!$A:$B,2,0)=1,1,0),0),IFERROR(IF(VLOOKUP($J91,Champions!$A:$B,2,0)=1,1,0),0),IFERROR(IF(VLOOKUP($K91,Champions!$A:$B,2,0)=1,1,0),0),IFERROR(IF(VLOOKUP($L91,Champions!$A:$B,2,0)=1,1,0),0))</f>
        <v>2</v>
      </c>
      <c r="R91" s="3">
        <f>SUM(IFERROR(IF(VLOOKUP($B91,Champions!$A:$B,2,0)=2,1,0),0),IFERROR(IF(VLOOKUP($C91,Champions!$A:$B,2,0)=2,1,0),0),IFERROR(IF(VLOOKUP($D91,Champions!$A:$B,2,0)=2,1,0),0),IFERROR(IF(VLOOKUP($E91,Champions!$A:$B,2,0)=2,1,0),0),IFERROR(IF(VLOOKUP($F91,Champions!$A:$B,2,0)=2,1,0),0),IFERROR(IF(VLOOKUP($G91,Champions!$A:$B,2,0)=2,1,0),0),IFERROR(IF(VLOOKUP($H91,Champions!$A:$B,2,0)=2,1,0),0),IFERROR(IF(VLOOKUP($I91,Champions!$A:$B,2,0)=2,1,0),0),IFERROR(IF(VLOOKUP($J91,Champions!$A:$B,2,0)=2,1,0),0),IFERROR(IF(VLOOKUP($K91,Champions!$A:$B,2,0)=2,1,0),0),IFERROR(IF(VLOOKUP($L91,Champions!$A:$B,2,0)=2,1,0),0))</f>
        <v>2</v>
      </c>
      <c r="S91" s="3">
        <f>SUM(IFERROR(IF(VLOOKUP($B91,Champions!$A:$B,2,0)=3,1,0),0),IFERROR(IF(VLOOKUP($C91,Champions!$A:$B,2,0)=3,1,0),0),IFERROR(IF(VLOOKUP($D91,Champions!$A:$B,2,0)=3,1,0),0),IFERROR(IF(VLOOKUP($E91,Champions!$A:$B,2,0)=3,1,0),0),IFERROR(IF(VLOOKUP($F91,Champions!$A:$B,2,0)=3,1,0),0),IFERROR(IF(VLOOKUP($G91,Champions!$A:$B,2,0)=3,1,0),0),IFERROR(IF(VLOOKUP($H91,Champions!$A:$B,2,0)=3,1,0),0),IFERROR(IF(VLOOKUP($I91,Champions!$A:$B,2,0)=3,1,0),0),IFERROR(IF(VLOOKUP($J91,Champions!$A:$B,2,0)=3,1,0),0),IFERROR(IF(VLOOKUP($K91,Champions!$A:$B,2,0)=3,1,0),0),IFERROR(IF(VLOOKUP($L91,Champions!$A:$B,2,0)=3,1,0),0))</f>
        <v>2</v>
      </c>
      <c r="T91" s="3">
        <f>SUM(IFERROR(IF(VLOOKUP($B91,Champions!$A:$B,2,0)=4,1,0),0),IFERROR(IF(VLOOKUP($C91,Champions!$A:$B,2,0)=4,1,0),0),IFERROR(IF(VLOOKUP($D91,Champions!$A:$B,2,0)=4,1,0),0),IFERROR(IF(VLOOKUP($E91,Champions!$A:$B,2,0)=4,1,0),0),IFERROR(IF(VLOOKUP($F91,Champions!$A:$B,2,0)=4,1,0),0),IFERROR(IF(VLOOKUP($G91,Champions!$A:$B,2,0)=4,1,0),0),IFERROR(IF(VLOOKUP($H91,Champions!$A:$B,2,0)=4,1,0),0),IFERROR(IF(VLOOKUP($I91,Champions!$A:$B,2,0)=4,1,0),0),IFERROR(IF(VLOOKUP($J91,Champions!$A:$B,2,0)=4,1,0),0),IFERROR(IF(VLOOKUP($K91,Champions!$A:$B,2,0)=4,1,0),0),IFERROR(IF(VLOOKUP($L91,Champions!$A:$B,2,0)=4,1,0),0))</f>
        <v>1</v>
      </c>
      <c r="U91" s="3">
        <f>SUM(IFERROR(IF(VLOOKUP($B91,Champions!$A:$B,2,0)=5,1,0),0),IFERROR(IF(VLOOKUP($C91,Champions!$A:$B,2,0)=5,1,0),0),IFERROR(IF(VLOOKUP($D91,Champions!$A:$B,2,0)=5,1,0),0),IFERROR(IF(VLOOKUP($E91,Champions!$A:$B,2,0)=5,1,0),0),IFERROR(IF(VLOOKUP($F91,Champions!$A:$B,2,0)=5,1,0),0),IFERROR(IF(VLOOKUP($G91,Champions!$A:$B,2,0)=5,1,0),0),IFERROR(IF(VLOOKUP($H91,Champions!$A:$B,2,0)=5,1,0),0),IFERROR(IF(VLOOKUP($I91,Champions!$A:$B,2,0)=5,1,0),0),IFERROR(IF(VLOOKUP($J91,Champions!$A:$B,2,0)=5,1,0),0),IFERROR(IF(VLOOKUP($K91,Champions!$A:$B,2,0)=5,1,0),0),IFERROR(IF(VLOOKUP($L91,Champions!$A:$B,2,0)=5,1,0),0))</f>
        <v>0</v>
      </c>
    </row>
    <row r="92" spans="1:21">
      <c r="A92" s="3" t="s">
        <v>572</v>
      </c>
      <c r="B92" s="3" t="s">
        <v>245</v>
      </c>
      <c r="C92" s="3" t="s">
        <v>82</v>
      </c>
      <c r="D92" s="3" t="s">
        <v>174</v>
      </c>
      <c r="E92" s="3" t="s">
        <v>259</v>
      </c>
      <c r="F92" s="3" t="s">
        <v>305</v>
      </c>
      <c r="G92" s="3" t="s">
        <v>215</v>
      </c>
      <c r="H92" s="3" t="s">
        <v>290</v>
      </c>
      <c r="M92" s="3">
        <v>1</v>
      </c>
      <c r="N92" s="3">
        <v>6</v>
      </c>
      <c r="O92" s="3">
        <v>0</v>
      </c>
      <c r="P92" s="3">
        <f t="shared" si="4"/>
        <v>7</v>
      </c>
      <c r="Q92" s="3">
        <f>SUM(IFERROR(IF(VLOOKUP($B92,Champions!$A:$B,2,0)=1,1,0),0),IFERROR(IF(VLOOKUP($C92,Champions!$A:$B,2,0)=1,1,0),0),IFERROR(IF(VLOOKUP($D92,Champions!$A:$B,2,0)=1,1,0),0),IFERROR(IF(VLOOKUP($E92,Champions!$A:$B,2,0)=1,1,0),0),IFERROR(IF(VLOOKUP($F92,Champions!$A:$B,2,0)=1,1,0),0),IFERROR(IF(VLOOKUP($G92,Champions!$A:$B,2,0)=1,1,0),0),IFERROR(IF(VLOOKUP($H92,Champions!$A:$B,2,0)=1,1,0),0),IFERROR(IF(VLOOKUP($I92,Champions!$A:$B,2,0)=1,1,0),0),IFERROR(IF(VLOOKUP($J92,Champions!$A:$B,2,0)=1,1,0),0),IFERROR(IF(VLOOKUP($K92,Champions!$A:$B,2,0)=1,1,0),0),IFERROR(IF(VLOOKUP($L92,Champions!$A:$B,2,0)=1,1,0),0))</f>
        <v>3</v>
      </c>
      <c r="R92" s="3">
        <f>SUM(IFERROR(IF(VLOOKUP($B92,Champions!$A:$B,2,0)=2,1,0),0),IFERROR(IF(VLOOKUP($C92,Champions!$A:$B,2,0)=2,1,0),0),IFERROR(IF(VLOOKUP($D92,Champions!$A:$B,2,0)=2,1,0),0),IFERROR(IF(VLOOKUP($E92,Champions!$A:$B,2,0)=2,1,0),0),IFERROR(IF(VLOOKUP($F92,Champions!$A:$B,2,0)=2,1,0),0),IFERROR(IF(VLOOKUP($G92,Champions!$A:$B,2,0)=2,1,0),0),IFERROR(IF(VLOOKUP($H92,Champions!$A:$B,2,0)=2,1,0),0),IFERROR(IF(VLOOKUP($I92,Champions!$A:$B,2,0)=2,1,0),0),IFERROR(IF(VLOOKUP($J92,Champions!$A:$B,2,0)=2,1,0),0),IFERROR(IF(VLOOKUP($K92,Champions!$A:$B,2,0)=2,1,0),0),IFERROR(IF(VLOOKUP($L92,Champions!$A:$B,2,0)=2,1,0),0))</f>
        <v>1</v>
      </c>
      <c r="S92" s="3">
        <f>SUM(IFERROR(IF(VLOOKUP($B92,Champions!$A:$B,2,0)=3,1,0),0),IFERROR(IF(VLOOKUP($C92,Champions!$A:$B,2,0)=3,1,0),0),IFERROR(IF(VLOOKUP($D92,Champions!$A:$B,2,0)=3,1,0),0),IFERROR(IF(VLOOKUP($E92,Champions!$A:$B,2,0)=3,1,0),0),IFERROR(IF(VLOOKUP($F92,Champions!$A:$B,2,0)=3,1,0),0),IFERROR(IF(VLOOKUP($G92,Champions!$A:$B,2,0)=3,1,0),0),IFERROR(IF(VLOOKUP($H92,Champions!$A:$B,2,0)=3,1,0),0),IFERROR(IF(VLOOKUP($I92,Champions!$A:$B,2,0)=3,1,0),0),IFERROR(IF(VLOOKUP($J92,Champions!$A:$B,2,0)=3,1,0),0),IFERROR(IF(VLOOKUP($K92,Champions!$A:$B,2,0)=3,1,0),0),IFERROR(IF(VLOOKUP($L92,Champions!$A:$B,2,0)=3,1,0),0))</f>
        <v>3</v>
      </c>
      <c r="T92" s="3">
        <f>SUM(IFERROR(IF(VLOOKUP($B92,Champions!$A:$B,2,0)=4,1,0),0),IFERROR(IF(VLOOKUP($C92,Champions!$A:$B,2,0)=4,1,0),0),IFERROR(IF(VLOOKUP($D92,Champions!$A:$B,2,0)=4,1,0),0),IFERROR(IF(VLOOKUP($E92,Champions!$A:$B,2,0)=4,1,0),0),IFERROR(IF(VLOOKUP($F92,Champions!$A:$B,2,0)=4,1,0),0),IFERROR(IF(VLOOKUP($G92,Champions!$A:$B,2,0)=4,1,0),0),IFERROR(IF(VLOOKUP($H92,Champions!$A:$B,2,0)=4,1,0),0),IFERROR(IF(VLOOKUP($I92,Champions!$A:$B,2,0)=4,1,0),0),IFERROR(IF(VLOOKUP($J92,Champions!$A:$B,2,0)=4,1,0),0),IFERROR(IF(VLOOKUP($K92,Champions!$A:$B,2,0)=4,1,0),0),IFERROR(IF(VLOOKUP($L92,Champions!$A:$B,2,0)=4,1,0),0))</f>
        <v>0</v>
      </c>
      <c r="U92" s="3">
        <f>SUM(IFERROR(IF(VLOOKUP($B92,Champions!$A:$B,2,0)=5,1,0),0),IFERROR(IF(VLOOKUP($C92,Champions!$A:$B,2,0)=5,1,0),0),IFERROR(IF(VLOOKUP($D92,Champions!$A:$B,2,0)=5,1,0),0),IFERROR(IF(VLOOKUP($E92,Champions!$A:$B,2,0)=5,1,0),0),IFERROR(IF(VLOOKUP($F92,Champions!$A:$B,2,0)=5,1,0),0),IFERROR(IF(VLOOKUP($G92,Champions!$A:$B,2,0)=5,1,0),0),IFERROR(IF(VLOOKUP($H92,Champions!$A:$B,2,0)=5,1,0),0),IFERROR(IF(VLOOKUP($I92,Champions!$A:$B,2,0)=5,1,0),0),IFERROR(IF(VLOOKUP($J92,Champions!$A:$B,2,0)=5,1,0),0),IFERROR(IF(VLOOKUP($K92,Champions!$A:$B,2,0)=5,1,0),0),IFERROR(IF(VLOOKUP($L92,Champions!$A:$B,2,0)=5,1,0),0))</f>
        <v>0</v>
      </c>
    </row>
    <row r="93" spans="1:21">
      <c r="A93" s="3" t="s">
        <v>574</v>
      </c>
      <c r="B93" s="3" t="s">
        <v>174</v>
      </c>
      <c r="C93" s="3" t="s">
        <v>219</v>
      </c>
      <c r="D93" s="3" t="s">
        <v>280</v>
      </c>
      <c r="E93" s="3" t="s">
        <v>287</v>
      </c>
      <c r="F93" s="3" t="s">
        <v>133</v>
      </c>
      <c r="G93" s="3" t="s">
        <v>215</v>
      </c>
      <c r="H93" s="3" t="s">
        <v>290</v>
      </c>
      <c r="M93" s="3">
        <v>0</v>
      </c>
      <c r="N93" s="3">
        <v>7</v>
      </c>
      <c r="O93" s="3">
        <v>0</v>
      </c>
      <c r="P93" s="3">
        <f t="shared" si="4"/>
        <v>7</v>
      </c>
      <c r="Q93" s="3">
        <f>SUM(IFERROR(IF(VLOOKUP($B93,Champions!$A:$B,2,0)=1,1,0),0),IFERROR(IF(VLOOKUP($C93,Champions!$A:$B,2,0)=1,1,0),0),IFERROR(IF(VLOOKUP($D93,Champions!$A:$B,2,0)=1,1,0),0),IFERROR(IF(VLOOKUP($E93,Champions!$A:$B,2,0)=1,1,0),0),IFERROR(IF(VLOOKUP($F93,Champions!$A:$B,2,0)=1,1,0),0),IFERROR(IF(VLOOKUP($G93,Champions!$A:$B,2,0)=1,1,0),0),IFERROR(IF(VLOOKUP($H93,Champions!$A:$B,2,0)=1,1,0),0),IFERROR(IF(VLOOKUP($I93,Champions!$A:$B,2,0)=1,1,0),0),IFERROR(IF(VLOOKUP($J93,Champions!$A:$B,2,0)=1,1,0),0),IFERROR(IF(VLOOKUP($K93,Champions!$A:$B,2,0)=1,1,0),0),IFERROR(IF(VLOOKUP($L93,Champions!$A:$B,2,0)=1,1,0),0))</f>
        <v>3</v>
      </c>
      <c r="R93" s="3">
        <f>SUM(IFERROR(IF(VLOOKUP($B93,Champions!$A:$B,2,0)=2,1,0),0),IFERROR(IF(VLOOKUP($C93,Champions!$A:$B,2,0)=2,1,0),0),IFERROR(IF(VLOOKUP($D93,Champions!$A:$B,2,0)=2,1,0),0),IFERROR(IF(VLOOKUP($E93,Champions!$A:$B,2,0)=2,1,0),0),IFERROR(IF(VLOOKUP($F93,Champions!$A:$B,2,0)=2,1,0),0),IFERROR(IF(VLOOKUP($G93,Champions!$A:$B,2,0)=2,1,0),0),IFERROR(IF(VLOOKUP($H93,Champions!$A:$B,2,0)=2,1,0),0),IFERROR(IF(VLOOKUP($I93,Champions!$A:$B,2,0)=2,1,0),0),IFERROR(IF(VLOOKUP($J93,Champions!$A:$B,2,0)=2,1,0),0),IFERROR(IF(VLOOKUP($K93,Champions!$A:$B,2,0)=2,1,0),0),IFERROR(IF(VLOOKUP($L93,Champions!$A:$B,2,0)=2,1,0),0))</f>
        <v>2</v>
      </c>
      <c r="S93" s="3">
        <f>SUM(IFERROR(IF(VLOOKUP($B93,Champions!$A:$B,2,0)=3,1,0),0),IFERROR(IF(VLOOKUP($C93,Champions!$A:$B,2,0)=3,1,0),0),IFERROR(IF(VLOOKUP($D93,Champions!$A:$B,2,0)=3,1,0),0),IFERROR(IF(VLOOKUP($E93,Champions!$A:$B,2,0)=3,1,0),0),IFERROR(IF(VLOOKUP($F93,Champions!$A:$B,2,0)=3,1,0),0),IFERROR(IF(VLOOKUP($G93,Champions!$A:$B,2,0)=3,1,0),0),IFERROR(IF(VLOOKUP($H93,Champions!$A:$B,2,0)=3,1,0),0),IFERROR(IF(VLOOKUP($I93,Champions!$A:$B,2,0)=3,1,0),0),IFERROR(IF(VLOOKUP($J93,Champions!$A:$B,2,0)=3,1,0),0),IFERROR(IF(VLOOKUP($K93,Champions!$A:$B,2,0)=3,1,0),0),IFERROR(IF(VLOOKUP($L93,Champions!$A:$B,2,0)=3,1,0),0))</f>
        <v>2</v>
      </c>
      <c r="T93" s="3">
        <f>SUM(IFERROR(IF(VLOOKUP($B93,Champions!$A:$B,2,0)=4,1,0),0),IFERROR(IF(VLOOKUP($C93,Champions!$A:$B,2,0)=4,1,0),0),IFERROR(IF(VLOOKUP($D93,Champions!$A:$B,2,0)=4,1,0),0),IFERROR(IF(VLOOKUP($E93,Champions!$A:$B,2,0)=4,1,0),0),IFERROR(IF(VLOOKUP($F93,Champions!$A:$B,2,0)=4,1,0),0),IFERROR(IF(VLOOKUP($G93,Champions!$A:$B,2,0)=4,1,0),0),IFERROR(IF(VLOOKUP($H93,Champions!$A:$B,2,0)=4,1,0),0),IFERROR(IF(VLOOKUP($I93,Champions!$A:$B,2,0)=4,1,0),0),IFERROR(IF(VLOOKUP($J93,Champions!$A:$B,2,0)=4,1,0),0),IFERROR(IF(VLOOKUP($K93,Champions!$A:$B,2,0)=4,1,0),0),IFERROR(IF(VLOOKUP($L93,Champions!$A:$B,2,0)=4,1,0),0))</f>
        <v>0</v>
      </c>
      <c r="U93" s="3">
        <f>SUM(IFERROR(IF(VLOOKUP($B93,Champions!$A:$B,2,0)=5,1,0),0),IFERROR(IF(VLOOKUP($C93,Champions!$A:$B,2,0)=5,1,0),0),IFERROR(IF(VLOOKUP($D93,Champions!$A:$B,2,0)=5,1,0),0),IFERROR(IF(VLOOKUP($E93,Champions!$A:$B,2,0)=5,1,0),0),IFERROR(IF(VLOOKUP($F93,Champions!$A:$B,2,0)=5,1,0),0),IFERROR(IF(VLOOKUP($G93,Champions!$A:$B,2,0)=5,1,0),0),IFERROR(IF(VLOOKUP($H93,Champions!$A:$B,2,0)=5,1,0),0),IFERROR(IF(VLOOKUP($I93,Champions!$A:$B,2,0)=5,1,0),0),IFERROR(IF(VLOOKUP($J93,Champions!$A:$B,2,0)=5,1,0),0),IFERROR(IF(VLOOKUP($K93,Champions!$A:$B,2,0)=5,1,0),0),IFERROR(IF(VLOOKUP($L93,Champions!$A:$B,2,0)=5,1,0),0))</f>
        <v>0</v>
      </c>
    </row>
    <row r="94" spans="1:21">
      <c r="A94" s="3" t="s">
        <v>576</v>
      </c>
      <c r="B94" s="3" t="s">
        <v>235</v>
      </c>
      <c r="C94" s="3" t="s">
        <v>154</v>
      </c>
      <c r="D94" s="3" t="s">
        <v>231</v>
      </c>
      <c r="E94" s="3" t="s">
        <v>126</v>
      </c>
      <c r="F94" s="3" t="s">
        <v>299</v>
      </c>
      <c r="G94" s="3" t="s">
        <v>145</v>
      </c>
      <c r="H94" s="3" t="s">
        <v>268</v>
      </c>
      <c r="I94" s="3" t="s">
        <v>305</v>
      </c>
      <c r="M94" s="3">
        <v>1</v>
      </c>
      <c r="N94" s="3">
        <v>4</v>
      </c>
      <c r="O94" s="3">
        <v>3</v>
      </c>
      <c r="P94" s="3">
        <f t="shared" si="4"/>
        <v>8</v>
      </c>
      <c r="Q94" s="3">
        <f>SUM(IFERROR(IF(VLOOKUP($B94,Champions!$A:$B,2,0)=1,1,0),0),IFERROR(IF(VLOOKUP($C94,Champions!$A:$B,2,0)=1,1,0),0),IFERROR(IF(VLOOKUP($D94,Champions!$A:$B,2,0)=1,1,0),0),IFERROR(IF(VLOOKUP($E94,Champions!$A:$B,2,0)=1,1,0),0),IFERROR(IF(VLOOKUP($F94,Champions!$A:$B,2,0)=1,1,0),0),IFERROR(IF(VLOOKUP($G94,Champions!$A:$B,2,0)=1,1,0),0),IFERROR(IF(VLOOKUP($H94,Champions!$A:$B,2,0)=1,1,0),0),IFERROR(IF(VLOOKUP($I94,Champions!$A:$B,2,0)=1,1,0),0),IFERROR(IF(VLOOKUP($J94,Champions!$A:$B,2,0)=1,1,0),0),IFERROR(IF(VLOOKUP($K94,Champions!$A:$B,2,0)=1,1,0),0),IFERROR(IF(VLOOKUP($L94,Champions!$A:$B,2,0)=1,1,0),0))</f>
        <v>1</v>
      </c>
      <c r="R94" s="3">
        <f>SUM(IFERROR(IF(VLOOKUP($B94,Champions!$A:$B,2,0)=2,1,0),0),IFERROR(IF(VLOOKUP($C94,Champions!$A:$B,2,0)=2,1,0),0),IFERROR(IF(VLOOKUP($D94,Champions!$A:$B,2,0)=2,1,0),0),IFERROR(IF(VLOOKUP($E94,Champions!$A:$B,2,0)=2,1,0),0),IFERROR(IF(VLOOKUP($F94,Champions!$A:$B,2,0)=2,1,0),0),IFERROR(IF(VLOOKUP($G94,Champions!$A:$B,2,0)=2,1,0),0),IFERROR(IF(VLOOKUP($H94,Champions!$A:$B,2,0)=2,1,0),0),IFERROR(IF(VLOOKUP($I94,Champions!$A:$B,2,0)=2,1,0),0),IFERROR(IF(VLOOKUP($J94,Champions!$A:$B,2,0)=2,1,0),0),IFERROR(IF(VLOOKUP($K94,Champions!$A:$B,2,0)=2,1,0),0),IFERROR(IF(VLOOKUP($L94,Champions!$A:$B,2,0)=2,1,0),0))</f>
        <v>3</v>
      </c>
      <c r="S94" s="3">
        <f>SUM(IFERROR(IF(VLOOKUP($B94,Champions!$A:$B,2,0)=3,1,0),0),IFERROR(IF(VLOOKUP($C94,Champions!$A:$B,2,0)=3,1,0),0),IFERROR(IF(VLOOKUP($D94,Champions!$A:$B,2,0)=3,1,0),0),IFERROR(IF(VLOOKUP($E94,Champions!$A:$B,2,0)=3,1,0),0),IFERROR(IF(VLOOKUP($F94,Champions!$A:$B,2,0)=3,1,0),0),IFERROR(IF(VLOOKUP($G94,Champions!$A:$B,2,0)=3,1,0),0),IFERROR(IF(VLOOKUP($H94,Champions!$A:$B,2,0)=3,1,0),0),IFERROR(IF(VLOOKUP($I94,Champions!$A:$B,2,0)=3,1,0),0),IFERROR(IF(VLOOKUP($J94,Champions!$A:$B,2,0)=3,1,0),0),IFERROR(IF(VLOOKUP($K94,Champions!$A:$B,2,0)=3,1,0),0),IFERROR(IF(VLOOKUP($L94,Champions!$A:$B,2,0)=3,1,0),0))</f>
        <v>2</v>
      </c>
      <c r="T94" s="3">
        <f>SUM(IFERROR(IF(VLOOKUP($B94,Champions!$A:$B,2,0)=4,1,0),0),IFERROR(IF(VLOOKUP($C94,Champions!$A:$B,2,0)=4,1,0),0),IFERROR(IF(VLOOKUP($D94,Champions!$A:$B,2,0)=4,1,0),0),IFERROR(IF(VLOOKUP($E94,Champions!$A:$B,2,0)=4,1,0),0),IFERROR(IF(VLOOKUP($F94,Champions!$A:$B,2,0)=4,1,0),0),IFERROR(IF(VLOOKUP($G94,Champions!$A:$B,2,0)=4,1,0),0),IFERROR(IF(VLOOKUP($H94,Champions!$A:$B,2,0)=4,1,0),0),IFERROR(IF(VLOOKUP($I94,Champions!$A:$B,2,0)=4,1,0),0),IFERROR(IF(VLOOKUP($J94,Champions!$A:$B,2,0)=4,1,0),0),IFERROR(IF(VLOOKUP($K94,Champions!$A:$B,2,0)=4,1,0),0),IFERROR(IF(VLOOKUP($L94,Champions!$A:$B,2,0)=4,1,0),0))</f>
        <v>2</v>
      </c>
      <c r="U94" s="3">
        <f>SUM(IFERROR(IF(VLOOKUP($B94,Champions!$A:$B,2,0)=5,1,0),0),IFERROR(IF(VLOOKUP($C94,Champions!$A:$B,2,0)=5,1,0),0),IFERROR(IF(VLOOKUP($D94,Champions!$A:$B,2,0)=5,1,0),0),IFERROR(IF(VLOOKUP($E94,Champions!$A:$B,2,0)=5,1,0),0),IFERROR(IF(VLOOKUP($F94,Champions!$A:$B,2,0)=5,1,0),0),IFERROR(IF(VLOOKUP($G94,Champions!$A:$B,2,0)=5,1,0),0),IFERROR(IF(VLOOKUP($H94,Champions!$A:$B,2,0)=5,1,0),0),IFERROR(IF(VLOOKUP($I94,Champions!$A:$B,2,0)=5,1,0),0),IFERROR(IF(VLOOKUP($J94,Champions!$A:$B,2,0)=5,1,0),0),IFERROR(IF(VLOOKUP($K94,Champions!$A:$B,2,0)=5,1,0),0),IFERROR(IF(VLOOKUP($L94,Champions!$A:$B,2,0)=5,1,0),0))</f>
        <v>0</v>
      </c>
    </row>
    <row r="95" spans="1:21">
      <c r="A95" s="3" t="s">
        <v>578</v>
      </c>
      <c r="B95" s="3" t="s">
        <v>174</v>
      </c>
      <c r="C95" s="3" t="s">
        <v>256</v>
      </c>
      <c r="D95" s="3" t="s">
        <v>293</v>
      </c>
      <c r="E95" s="3" t="s">
        <v>271</v>
      </c>
      <c r="F95" s="3" t="s">
        <v>287</v>
      </c>
      <c r="G95" s="3" t="s">
        <v>133</v>
      </c>
      <c r="H95" s="3" t="s">
        <v>296</v>
      </c>
      <c r="I95" s="3" t="s">
        <v>314</v>
      </c>
      <c r="J95" s="3" t="s">
        <v>91</v>
      </c>
      <c r="M95" s="3">
        <v>0</v>
      </c>
      <c r="N95" s="3">
        <v>8</v>
      </c>
      <c r="O95" s="3">
        <v>1</v>
      </c>
      <c r="P95" s="3">
        <f t="shared" si="4"/>
        <v>9</v>
      </c>
      <c r="Q95" s="3">
        <f>SUM(IFERROR(IF(VLOOKUP($B95,Champions!$A:$B,2,0)=1,1,0),0),IFERROR(IF(VLOOKUP($C95,Champions!$A:$B,2,0)=1,1,0),0),IFERROR(IF(VLOOKUP($D95,Champions!$A:$B,2,0)=1,1,0),0),IFERROR(IF(VLOOKUP($E95,Champions!$A:$B,2,0)=1,1,0),0),IFERROR(IF(VLOOKUP($F95,Champions!$A:$B,2,0)=1,1,0),0),IFERROR(IF(VLOOKUP($G95,Champions!$A:$B,2,0)=1,1,0),0),IFERROR(IF(VLOOKUP($H95,Champions!$A:$B,2,0)=1,1,0),0),IFERROR(IF(VLOOKUP($I95,Champions!$A:$B,2,0)=1,1,0),0),IFERROR(IF(VLOOKUP($J95,Champions!$A:$B,2,0)=1,1,0),0),IFERROR(IF(VLOOKUP($K95,Champions!$A:$B,2,0)=1,1,0),0),IFERROR(IF(VLOOKUP($L95,Champions!$A:$B,2,0)=1,1,0),0))</f>
        <v>3</v>
      </c>
      <c r="R95" s="3">
        <f>SUM(IFERROR(IF(VLOOKUP($B95,Champions!$A:$B,2,0)=2,1,0),0),IFERROR(IF(VLOOKUP($C95,Champions!$A:$B,2,0)=2,1,0),0),IFERROR(IF(VLOOKUP($D95,Champions!$A:$B,2,0)=2,1,0),0),IFERROR(IF(VLOOKUP($E95,Champions!$A:$B,2,0)=2,1,0),0),IFERROR(IF(VLOOKUP($F95,Champions!$A:$B,2,0)=2,1,0),0),IFERROR(IF(VLOOKUP($G95,Champions!$A:$B,2,0)=2,1,0),0),IFERROR(IF(VLOOKUP($H95,Champions!$A:$B,2,0)=2,1,0),0),IFERROR(IF(VLOOKUP($I95,Champions!$A:$B,2,0)=2,1,0),0),IFERROR(IF(VLOOKUP($J95,Champions!$A:$B,2,0)=2,1,0),0),IFERROR(IF(VLOOKUP($K95,Champions!$A:$B,2,0)=2,1,0),0),IFERROR(IF(VLOOKUP($L95,Champions!$A:$B,2,0)=2,1,0),0))</f>
        <v>2</v>
      </c>
      <c r="S95" s="3">
        <f>SUM(IFERROR(IF(VLOOKUP($B95,Champions!$A:$B,2,0)=3,1,0),0),IFERROR(IF(VLOOKUP($C95,Champions!$A:$B,2,0)=3,1,0),0),IFERROR(IF(VLOOKUP($D95,Champions!$A:$B,2,0)=3,1,0),0),IFERROR(IF(VLOOKUP($E95,Champions!$A:$B,2,0)=3,1,0),0),IFERROR(IF(VLOOKUP($F95,Champions!$A:$B,2,0)=3,1,0),0),IFERROR(IF(VLOOKUP($G95,Champions!$A:$B,2,0)=3,1,0),0),IFERROR(IF(VLOOKUP($H95,Champions!$A:$B,2,0)=3,1,0),0),IFERROR(IF(VLOOKUP($I95,Champions!$A:$B,2,0)=3,1,0),0),IFERROR(IF(VLOOKUP($J95,Champions!$A:$B,2,0)=3,1,0),0),IFERROR(IF(VLOOKUP($K95,Champions!$A:$B,2,0)=3,1,0),0),IFERROR(IF(VLOOKUP($L95,Champions!$A:$B,2,0)=3,1,0),0))</f>
        <v>3</v>
      </c>
      <c r="T95" s="3">
        <f>SUM(IFERROR(IF(VLOOKUP($B95,Champions!$A:$B,2,0)=4,1,0),0),IFERROR(IF(VLOOKUP($C95,Champions!$A:$B,2,0)=4,1,0),0),IFERROR(IF(VLOOKUP($D95,Champions!$A:$B,2,0)=4,1,0),0),IFERROR(IF(VLOOKUP($E95,Champions!$A:$B,2,0)=4,1,0),0),IFERROR(IF(VLOOKUP($F95,Champions!$A:$B,2,0)=4,1,0),0),IFERROR(IF(VLOOKUP($G95,Champions!$A:$B,2,0)=4,1,0),0),IFERROR(IF(VLOOKUP($H95,Champions!$A:$B,2,0)=4,1,0),0),IFERROR(IF(VLOOKUP($I95,Champions!$A:$B,2,0)=4,1,0),0),IFERROR(IF(VLOOKUP($J95,Champions!$A:$B,2,0)=4,1,0),0),IFERROR(IF(VLOOKUP($K95,Champions!$A:$B,2,0)=4,1,0),0),IFERROR(IF(VLOOKUP($L95,Champions!$A:$B,2,0)=4,1,0),0))</f>
        <v>0</v>
      </c>
      <c r="U95" s="3">
        <f>SUM(IFERROR(IF(VLOOKUP($B95,Champions!$A:$B,2,0)=5,1,0),0),IFERROR(IF(VLOOKUP($C95,Champions!$A:$B,2,0)=5,1,0),0),IFERROR(IF(VLOOKUP($D95,Champions!$A:$B,2,0)=5,1,0),0),IFERROR(IF(VLOOKUP($E95,Champions!$A:$B,2,0)=5,1,0),0),IFERROR(IF(VLOOKUP($F95,Champions!$A:$B,2,0)=5,1,0),0),IFERROR(IF(VLOOKUP($G95,Champions!$A:$B,2,0)=5,1,0),0),IFERROR(IF(VLOOKUP($H95,Champions!$A:$B,2,0)=5,1,0),0),IFERROR(IF(VLOOKUP($I95,Champions!$A:$B,2,0)=5,1,0),0),IFERROR(IF(VLOOKUP($J95,Champions!$A:$B,2,0)=5,1,0),0),IFERROR(IF(VLOOKUP($K95,Champions!$A:$B,2,0)=5,1,0),0),IFERROR(IF(VLOOKUP($L95,Champions!$A:$B,2,0)=5,1,0),0))</f>
        <v>1</v>
      </c>
    </row>
    <row r="96" spans="1:21">
      <c r="A96" s="3" t="s">
        <v>572</v>
      </c>
      <c r="B96" s="3" t="s">
        <v>287</v>
      </c>
      <c r="C96" s="3" t="s">
        <v>245</v>
      </c>
      <c r="D96" s="3" t="s">
        <v>314</v>
      </c>
      <c r="M96" s="3">
        <v>0</v>
      </c>
      <c r="N96" s="3">
        <v>0</v>
      </c>
      <c r="O96" s="3">
        <v>3</v>
      </c>
      <c r="P96" s="3">
        <f t="shared" ref="P96:P105" si="5">IF(COUNTA(B96:L96)=0,"",COUNTA(B96:L96))</f>
        <v>3</v>
      </c>
      <c r="Q96" s="3">
        <f>SUM(IFERROR(IF(VLOOKUP($B96,Champions!$A:$B,2,0)=1,1,0),0),IFERROR(IF(VLOOKUP($C96,Champions!$A:$B,2,0)=1,1,0),0),IFERROR(IF(VLOOKUP($D96,Champions!$A:$B,2,0)=1,1,0),0),IFERROR(IF(VLOOKUP($E96,Champions!$A:$B,2,0)=1,1,0),0),IFERROR(IF(VLOOKUP($F96,Champions!$A:$B,2,0)=1,1,0),0),IFERROR(IF(VLOOKUP($G96,Champions!$A:$B,2,0)=1,1,0),0),IFERROR(IF(VLOOKUP($H96,Champions!$A:$B,2,0)=1,1,0),0),IFERROR(IF(VLOOKUP($I96,Champions!$A:$B,2,0)=1,1,0),0),IFERROR(IF(VLOOKUP($J96,Champions!$A:$B,2,0)=1,1,0),0),IFERROR(IF(VLOOKUP($K96,Champions!$A:$B,2,0)=1,1,0),0),IFERROR(IF(VLOOKUP($L96,Champions!$A:$B,2,0)=1,1,0),0))</f>
        <v>2</v>
      </c>
      <c r="R96" s="3">
        <f>SUM(IFERROR(IF(VLOOKUP($B96,Champions!$A:$B,2,0)=2,1,0),0),IFERROR(IF(VLOOKUP($C96,Champions!$A:$B,2,0)=2,1,0),0),IFERROR(IF(VLOOKUP($D96,Champions!$A:$B,2,0)=2,1,0),0),IFERROR(IF(VLOOKUP($E96,Champions!$A:$B,2,0)=2,1,0),0),IFERROR(IF(VLOOKUP($F96,Champions!$A:$B,2,0)=2,1,0),0),IFERROR(IF(VLOOKUP($G96,Champions!$A:$B,2,0)=2,1,0),0),IFERROR(IF(VLOOKUP($H96,Champions!$A:$B,2,0)=2,1,0),0),IFERROR(IF(VLOOKUP($I96,Champions!$A:$B,2,0)=2,1,0),0),IFERROR(IF(VLOOKUP($J96,Champions!$A:$B,2,0)=2,1,0),0),IFERROR(IF(VLOOKUP($K96,Champions!$A:$B,2,0)=2,1,0),0),IFERROR(IF(VLOOKUP($L96,Champions!$A:$B,2,0)=2,1,0),0))</f>
        <v>1</v>
      </c>
      <c r="S96" s="3">
        <f>SUM(IFERROR(IF(VLOOKUP($B96,Champions!$A:$B,2,0)=3,1,0),0),IFERROR(IF(VLOOKUP($C96,Champions!$A:$B,2,0)=3,1,0),0),IFERROR(IF(VLOOKUP($D96,Champions!$A:$B,2,0)=3,1,0),0),IFERROR(IF(VLOOKUP($E96,Champions!$A:$B,2,0)=3,1,0),0),IFERROR(IF(VLOOKUP($F96,Champions!$A:$B,2,0)=3,1,0),0),IFERROR(IF(VLOOKUP($G96,Champions!$A:$B,2,0)=3,1,0),0),IFERROR(IF(VLOOKUP($H96,Champions!$A:$B,2,0)=3,1,0),0),IFERROR(IF(VLOOKUP($I96,Champions!$A:$B,2,0)=3,1,0),0),IFERROR(IF(VLOOKUP($J96,Champions!$A:$B,2,0)=3,1,0),0),IFERROR(IF(VLOOKUP($K96,Champions!$A:$B,2,0)=3,1,0),0),IFERROR(IF(VLOOKUP($L96,Champions!$A:$B,2,0)=3,1,0),0))</f>
        <v>0</v>
      </c>
      <c r="T96" s="3">
        <f>SUM(IFERROR(IF(VLOOKUP($B96,Champions!$A:$B,2,0)=4,1,0),0),IFERROR(IF(VLOOKUP($C96,Champions!$A:$B,2,0)=4,1,0),0),IFERROR(IF(VLOOKUP($D96,Champions!$A:$B,2,0)=4,1,0),0),IFERROR(IF(VLOOKUP($E96,Champions!$A:$B,2,0)=4,1,0),0),IFERROR(IF(VLOOKUP($F96,Champions!$A:$B,2,0)=4,1,0),0),IFERROR(IF(VLOOKUP($G96,Champions!$A:$B,2,0)=4,1,0),0),IFERROR(IF(VLOOKUP($H96,Champions!$A:$B,2,0)=4,1,0),0),IFERROR(IF(VLOOKUP($I96,Champions!$A:$B,2,0)=4,1,0),0),IFERROR(IF(VLOOKUP($J96,Champions!$A:$B,2,0)=4,1,0),0),IFERROR(IF(VLOOKUP($K96,Champions!$A:$B,2,0)=4,1,0),0),IFERROR(IF(VLOOKUP($L96,Champions!$A:$B,2,0)=4,1,0),0))</f>
        <v>0</v>
      </c>
      <c r="U96" s="3">
        <f>SUM(IFERROR(IF(VLOOKUP($B96,Champions!$A:$B,2,0)=5,1,0),0),IFERROR(IF(VLOOKUP($C96,Champions!$A:$B,2,0)=5,1,0),0),IFERROR(IF(VLOOKUP($D96,Champions!$A:$B,2,0)=5,1,0),0),IFERROR(IF(VLOOKUP($E96,Champions!$A:$B,2,0)=5,1,0),0),IFERROR(IF(VLOOKUP($F96,Champions!$A:$B,2,0)=5,1,0),0),IFERROR(IF(VLOOKUP($G96,Champions!$A:$B,2,0)=5,1,0),0),IFERROR(IF(VLOOKUP($H96,Champions!$A:$B,2,0)=5,1,0),0),IFERROR(IF(VLOOKUP($I96,Champions!$A:$B,2,0)=5,1,0),0),IFERROR(IF(VLOOKUP($J96,Champions!$A:$B,2,0)=5,1,0),0),IFERROR(IF(VLOOKUP($K96,Champions!$A:$B,2,0)=5,1,0),0),IFERROR(IF(VLOOKUP($L96,Champions!$A:$B,2,0)=5,1,0),0))</f>
        <v>0</v>
      </c>
    </row>
    <row r="97" spans="1:21">
      <c r="A97" s="3" t="s">
        <v>574</v>
      </c>
      <c r="B97" s="3" t="s">
        <v>305</v>
      </c>
      <c r="C97" s="3" t="s">
        <v>164</v>
      </c>
      <c r="D97" s="3" t="s">
        <v>185</v>
      </c>
      <c r="E97" s="3" t="s">
        <v>215</v>
      </c>
      <c r="F97" s="3" t="s">
        <v>296</v>
      </c>
      <c r="G97" s="3" t="s">
        <v>82</v>
      </c>
      <c r="M97" s="3">
        <v>1</v>
      </c>
      <c r="N97" s="3">
        <v>4</v>
      </c>
      <c r="O97" s="3">
        <v>1</v>
      </c>
      <c r="P97" s="3">
        <f t="shared" si="5"/>
        <v>6</v>
      </c>
      <c r="Q97" s="3">
        <f>SUM(IFERROR(IF(VLOOKUP($B97,Champions!$A:$B,2,0)=1,1,0),0),IFERROR(IF(VLOOKUP($C97,Champions!$A:$B,2,0)=1,1,0),0),IFERROR(IF(VLOOKUP($D97,Champions!$A:$B,2,0)=1,1,0),0),IFERROR(IF(VLOOKUP($E97,Champions!$A:$B,2,0)=1,1,0),0),IFERROR(IF(VLOOKUP($F97,Champions!$A:$B,2,0)=1,1,0),0),IFERROR(IF(VLOOKUP($G97,Champions!$A:$B,2,0)=1,1,0),0),IFERROR(IF(VLOOKUP($H97,Champions!$A:$B,2,0)=1,1,0),0),IFERROR(IF(VLOOKUP($I97,Champions!$A:$B,2,0)=1,1,0),0),IFERROR(IF(VLOOKUP($J97,Champions!$A:$B,2,0)=1,1,0),0),IFERROR(IF(VLOOKUP($K97,Champions!$A:$B,2,0)=1,1,0),0),IFERROR(IF(VLOOKUP($L97,Champions!$A:$B,2,0)=1,1,0),0))</f>
        <v>3</v>
      </c>
      <c r="R97" s="3">
        <f>SUM(IFERROR(IF(VLOOKUP($B97,Champions!$A:$B,2,0)=2,1,0),0),IFERROR(IF(VLOOKUP($C97,Champions!$A:$B,2,0)=2,1,0),0),IFERROR(IF(VLOOKUP($D97,Champions!$A:$B,2,0)=2,1,0),0),IFERROR(IF(VLOOKUP($E97,Champions!$A:$B,2,0)=2,1,0),0),IFERROR(IF(VLOOKUP($F97,Champions!$A:$B,2,0)=2,1,0),0),IFERROR(IF(VLOOKUP($G97,Champions!$A:$B,2,0)=2,1,0),0),IFERROR(IF(VLOOKUP($H97,Champions!$A:$B,2,0)=2,1,0),0),IFERROR(IF(VLOOKUP($I97,Champions!$A:$B,2,0)=2,1,0),0),IFERROR(IF(VLOOKUP($J97,Champions!$A:$B,2,0)=2,1,0),0),IFERROR(IF(VLOOKUP($K97,Champions!$A:$B,2,0)=2,1,0),0),IFERROR(IF(VLOOKUP($L97,Champions!$A:$B,2,0)=2,1,0),0))</f>
        <v>1</v>
      </c>
      <c r="S97" s="3">
        <f>SUM(IFERROR(IF(VLOOKUP($B97,Champions!$A:$B,2,0)=3,1,0),0),IFERROR(IF(VLOOKUP($C97,Champions!$A:$B,2,0)=3,1,0),0),IFERROR(IF(VLOOKUP($D97,Champions!$A:$B,2,0)=3,1,0),0),IFERROR(IF(VLOOKUP($E97,Champions!$A:$B,2,0)=3,1,0),0),IFERROR(IF(VLOOKUP($F97,Champions!$A:$B,2,0)=3,1,0),0),IFERROR(IF(VLOOKUP($G97,Champions!$A:$B,2,0)=3,1,0),0),IFERROR(IF(VLOOKUP($H97,Champions!$A:$B,2,0)=3,1,0),0),IFERROR(IF(VLOOKUP($I97,Champions!$A:$B,2,0)=3,1,0),0),IFERROR(IF(VLOOKUP($J97,Champions!$A:$B,2,0)=3,1,0),0),IFERROR(IF(VLOOKUP($K97,Champions!$A:$B,2,0)=3,1,0),0),IFERROR(IF(VLOOKUP($L97,Champions!$A:$B,2,0)=3,1,0),0))</f>
        <v>2</v>
      </c>
      <c r="T97" s="3">
        <f>SUM(IFERROR(IF(VLOOKUP($B97,Champions!$A:$B,2,0)=4,1,0),0),IFERROR(IF(VLOOKUP($C97,Champions!$A:$B,2,0)=4,1,0),0),IFERROR(IF(VLOOKUP($D97,Champions!$A:$B,2,0)=4,1,0),0),IFERROR(IF(VLOOKUP($E97,Champions!$A:$B,2,0)=4,1,0),0),IFERROR(IF(VLOOKUP($F97,Champions!$A:$B,2,0)=4,1,0),0),IFERROR(IF(VLOOKUP($G97,Champions!$A:$B,2,0)=4,1,0),0),IFERROR(IF(VLOOKUP($H97,Champions!$A:$B,2,0)=4,1,0),0),IFERROR(IF(VLOOKUP($I97,Champions!$A:$B,2,0)=4,1,0),0),IFERROR(IF(VLOOKUP($J97,Champions!$A:$B,2,0)=4,1,0),0),IFERROR(IF(VLOOKUP($K97,Champions!$A:$B,2,0)=4,1,0),0),IFERROR(IF(VLOOKUP($L97,Champions!$A:$B,2,0)=4,1,0),0))</f>
        <v>0</v>
      </c>
      <c r="U97" s="3">
        <f>SUM(IFERROR(IF(VLOOKUP($B97,Champions!$A:$B,2,0)=5,1,0),0),IFERROR(IF(VLOOKUP($C97,Champions!$A:$B,2,0)=5,1,0),0),IFERROR(IF(VLOOKUP($D97,Champions!$A:$B,2,0)=5,1,0),0),IFERROR(IF(VLOOKUP($E97,Champions!$A:$B,2,0)=5,1,0),0),IFERROR(IF(VLOOKUP($F97,Champions!$A:$B,2,0)=5,1,0),0),IFERROR(IF(VLOOKUP($G97,Champions!$A:$B,2,0)=5,1,0),0),IFERROR(IF(VLOOKUP($H97,Champions!$A:$B,2,0)=5,1,0),0),IFERROR(IF(VLOOKUP($I97,Champions!$A:$B,2,0)=5,1,0),0),IFERROR(IF(VLOOKUP($J97,Champions!$A:$B,2,0)=5,1,0),0),IFERROR(IF(VLOOKUP($K97,Champions!$A:$B,2,0)=5,1,0),0),IFERROR(IF(VLOOKUP($L97,Champions!$A:$B,2,0)=5,1,0),0))</f>
        <v>0</v>
      </c>
    </row>
    <row r="98" spans="1:21">
      <c r="A98" s="3" t="s">
        <v>576</v>
      </c>
      <c r="B98" s="3" t="s">
        <v>164</v>
      </c>
      <c r="C98" s="3" t="s">
        <v>219</v>
      </c>
      <c r="D98" s="3" t="s">
        <v>271</v>
      </c>
      <c r="E98" s="3" t="s">
        <v>280</v>
      </c>
      <c r="F98" s="3" t="s">
        <v>185</v>
      </c>
      <c r="G98" s="3" t="s">
        <v>296</v>
      </c>
      <c r="M98" s="3">
        <v>0</v>
      </c>
      <c r="N98" s="3">
        <v>6</v>
      </c>
      <c r="O98" s="3">
        <v>0</v>
      </c>
      <c r="P98" s="3">
        <f t="shared" si="5"/>
        <v>6</v>
      </c>
      <c r="Q98" s="3">
        <f>SUM(IFERROR(IF(VLOOKUP($B98,Champions!$A:$B,2,0)=1,1,0),0),IFERROR(IF(VLOOKUP($C98,Champions!$A:$B,2,0)=1,1,0),0),IFERROR(IF(VLOOKUP($D98,Champions!$A:$B,2,0)=1,1,0),0),IFERROR(IF(VLOOKUP($E98,Champions!$A:$B,2,0)=1,1,0),0),IFERROR(IF(VLOOKUP($F98,Champions!$A:$B,2,0)=1,1,0),0),IFERROR(IF(VLOOKUP($G98,Champions!$A:$B,2,0)=1,1,0),0),IFERROR(IF(VLOOKUP($H98,Champions!$A:$B,2,0)=1,1,0),0),IFERROR(IF(VLOOKUP($I98,Champions!$A:$B,2,0)=1,1,0),0),IFERROR(IF(VLOOKUP($J98,Champions!$A:$B,2,0)=1,1,0),0),IFERROR(IF(VLOOKUP($K98,Champions!$A:$B,2,0)=1,1,0),0),IFERROR(IF(VLOOKUP($L98,Champions!$A:$B,2,0)=1,1,0),0))</f>
        <v>2</v>
      </c>
      <c r="R98" s="3">
        <f>SUM(IFERROR(IF(VLOOKUP($B98,Champions!$A:$B,2,0)=2,1,0),0),IFERROR(IF(VLOOKUP($C98,Champions!$A:$B,2,0)=2,1,0),0),IFERROR(IF(VLOOKUP($D98,Champions!$A:$B,2,0)=2,1,0),0),IFERROR(IF(VLOOKUP($E98,Champions!$A:$B,2,0)=2,1,0),0),IFERROR(IF(VLOOKUP($F98,Champions!$A:$B,2,0)=2,1,0),0),IFERROR(IF(VLOOKUP($G98,Champions!$A:$B,2,0)=2,1,0),0),IFERROR(IF(VLOOKUP($H98,Champions!$A:$B,2,0)=2,1,0),0),IFERROR(IF(VLOOKUP($I98,Champions!$A:$B,2,0)=2,1,0),0),IFERROR(IF(VLOOKUP($J98,Champions!$A:$B,2,0)=2,1,0),0),IFERROR(IF(VLOOKUP($K98,Champions!$A:$B,2,0)=2,1,0),0),IFERROR(IF(VLOOKUP($L98,Champions!$A:$B,2,0)=2,1,0),0))</f>
        <v>2</v>
      </c>
      <c r="S98" s="3">
        <f>SUM(IFERROR(IF(VLOOKUP($B98,Champions!$A:$B,2,0)=3,1,0),0),IFERROR(IF(VLOOKUP($C98,Champions!$A:$B,2,0)=3,1,0),0),IFERROR(IF(VLOOKUP($D98,Champions!$A:$B,2,0)=3,1,0),0),IFERROR(IF(VLOOKUP($E98,Champions!$A:$B,2,0)=3,1,0),0),IFERROR(IF(VLOOKUP($F98,Champions!$A:$B,2,0)=3,1,0),0),IFERROR(IF(VLOOKUP($G98,Champions!$A:$B,2,0)=3,1,0),0),IFERROR(IF(VLOOKUP($H98,Champions!$A:$B,2,0)=3,1,0),0),IFERROR(IF(VLOOKUP($I98,Champions!$A:$B,2,0)=3,1,0),0),IFERROR(IF(VLOOKUP($J98,Champions!$A:$B,2,0)=3,1,0),0),IFERROR(IF(VLOOKUP($K98,Champions!$A:$B,2,0)=3,1,0),0),IFERROR(IF(VLOOKUP($L98,Champions!$A:$B,2,0)=3,1,0),0))</f>
        <v>2</v>
      </c>
      <c r="T98" s="3">
        <f>SUM(IFERROR(IF(VLOOKUP($B98,Champions!$A:$B,2,0)=4,1,0),0),IFERROR(IF(VLOOKUP($C98,Champions!$A:$B,2,0)=4,1,0),0),IFERROR(IF(VLOOKUP($D98,Champions!$A:$B,2,0)=4,1,0),0),IFERROR(IF(VLOOKUP($E98,Champions!$A:$B,2,0)=4,1,0),0),IFERROR(IF(VLOOKUP($F98,Champions!$A:$B,2,0)=4,1,0),0),IFERROR(IF(VLOOKUP($G98,Champions!$A:$B,2,0)=4,1,0),0),IFERROR(IF(VLOOKUP($H98,Champions!$A:$B,2,0)=4,1,0),0),IFERROR(IF(VLOOKUP($I98,Champions!$A:$B,2,0)=4,1,0),0),IFERROR(IF(VLOOKUP($J98,Champions!$A:$B,2,0)=4,1,0),0),IFERROR(IF(VLOOKUP($K98,Champions!$A:$B,2,0)=4,1,0),0),IFERROR(IF(VLOOKUP($L98,Champions!$A:$B,2,0)=4,1,0),0))</f>
        <v>0</v>
      </c>
      <c r="U98" s="3">
        <f>SUM(IFERROR(IF(VLOOKUP($B98,Champions!$A:$B,2,0)=5,1,0),0),IFERROR(IF(VLOOKUP($C98,Champions!$A:$B,2,0)=5,1,0),0),IFERROR(IF(VLOOKUP($D98,Champions!$A:$B,2,0)=5,1,0),0),IFERROR(IF(VLOOKUP($E98,Champions!$A:$B,2,0)=5,1,0),0),IFERROR(IF(VLOOKUP($F98,Champions!$A:$B,2,0)=5,1,0),0),IFERROR(IF(VLOOKUP($G98,Champions!$A:$B,2,0)=5,1,0),0),IFERROR(IF(VLOOKUP($H98,Champions!$A:$B,2,0)=5,1,0),0),IFERROR(IF(VLOOKUP($I98,Champions!$A:$B,2,0)=5,1,0),0),IFERROR(IF(VLOOKUP($J98,Champions!$A:$B,2,0)=5,1,0),0),IFERROR(IF(VLOOKUP($K98,Champions!$A:$B,2,0)=5,1,0),0),IFERROR(IF(VLOOKUP($L98,Champions!$A:$B,2,0)=5,1,0),0))</f>
        <v>0</v>
      </c>
    </row>
    <row r="99" spans="1:21">
      <c r="A99" s="3" t="s">
        <v>578</v>
      </c>
      <c r="B99" s="3" t="s">
        <v>215</v>
      </c>
      <c r="C99" s="3" t="s">
        <v>188</v>
      </c>
      <c r="D99" s="3" t="s">
        <v>82</v>
      </c>
      <c r="E99" s="3" t="s">
        <v>145</v>
      </c>
      <c r="F99" s="3" t="s">
        <v>268</v>
      </c>
      <c r="G99" s="3" t="s">
        <v>160</v>
      </c>
      <c r="H99" s="3" t="s">
        <v>299</v>
      </c>
      <c r="I99" s="3" t="s">
        <v>235</v>
      </c>
      <c r="J99" s="3" t="s">
        <v>290</v>
      </c>
      <c r="M99" s="3">
        <v>1</v>
      </c>
      <c r="N99" s="3">
        <v>8</v>
      </c>
      <c r="O99" s="3">
        <v>0</v>
      </c>
      <c r="P99" s="3">
        <f t="shared" si="5"/>
        <v>9</v>
      </c>
      <c r="Q99" s="3">
        <f>SUM(IFERROR(IF(VLOOKUP($B99,Champions!$A:$B,2,0)=1,1,0),0),IFERROR(IF(VLOOKUP($C99,Champions!$A:$B,2,0)=1,1,0),0),IFERROR(IF(VLOOKUP($D99,Champions!$A:$B,2,0)=1,1,0),0),IFERROR(IF(VLOOKUP($E99,Champions!$A:$B,2,0)=1,1,0),0),IFERROR(IF(VLOOKUP($F99,Champions!$A:$B,2,0)=1,1,0),0),IFERROR(IF(VLOOKUP($G99,Champions!$A:$B,2,0)=1,1,0),0),IFERROR(IF(VLOOKUP($H99,Champions!$A:$B,2,0)=1,1,0),0),IFERROR(IF(VLOOKUP($I99,Champions!$A:$B,2,0)=1,1,0),0),IFERROR(IF(VLOOKUP($J99,Champions!$A:$B,2,0)=1,1,0),0),IFERROR(IF(VLOOKUP($K99,Champions!$A:$B,2,0)=1,1,0),0),IFERROR(IF(VLOOKUP($L99,Champions!$A:$B,2,0)=1,1,0),0))</f>
        <v>3</v>
      </c>
      <c r="R99" s="3">
        <f>SUM(IFERROR(IF(VLOOKUP($B99,Champions!$A:$B,2,0)=2,1,0),0),IFERROR(IF(VLOOKUP($C99,Champions!$A:$B,2,0)=2,1,0),0),IFERROR(IF(VLOOKUP($D99,Champions!$A:$B,2,0)=2,1,0),0),IFERROR(IF(VLOOKUP($E99,Champions!$A:$B,2,0)=2,1,0),0),IFERROR(IF(VLOOKUP($F99,Champions!$A:$B,2,0)=2,1,0),0),IFERROR(IF(VLOOKUP($G99,Champions!$A:$B,2,0)=2,1,0),0),IFERROR(IF(VLOOKUP($H99,Champions!$A:$B,2,0)=2,1,0),0),IFERROR(IF(VLOOKUP($I99,Champions!$A:$B,2,0)=2,1,0),0),IFERROR(IF(VLOOKUP($J99,Champions!$A:$B,2,0)=2,1,0),0),IFERROR(IF(VLOOKUP($K99,Champions!$A:$B,2,0)=2,1,0),0),IFERROR(IF(VLOOKUP($L99,Champions!$A:$B,2,0)=2,1,0),0))</f>
        <v>2</v>
      </c>
      <c r="S99" s="3">
        <f>SUM(IFERROR(IF(VLOOKUP($B99,Champions!$A:$B,2,0)=3,1,0),0),IFERROR(IF(VLOOKUP($C99,Champions!$A:$B,2,0)=3,1,0),0),IFERROR(IF(VLOOKUP($D99,Champions!$A:$B,2,0)=3,1,0),0),IFERROR(IF(VLOOKUP($E99,Champions!$A:$B,2,0)=3,1,0),0),IFERROR(IF(VLOOKUP($F99,Champions!$A:$B,2,0)=3,1,0),0),IFERROR(IF(VLOOKUP($G99,Champions!$A:$B,2,0)=3,1,0),0),IFERROR(IF(VLOOKUP($H99,Champions!$A:$B,2,0)=3,1,0),0),IFERROR(IF(VLOOKUP($I99,Champions!$A:$B,2,0)=3,1,0),0),IFERROR(IF(VLOOKUP($J99,Champions!$A:$B,2,0)=3,1,0),0),IFERROR(IF(VLOOKUP($K99,Champions!$A:$B,2,0)=3,1,0),0),IFERROR(IF(VLOOKUP($L99,Champions!$A:$B,2,0)=3,1,0),0))</f>
        <v>3</v>
      </c>
      <c r="T99" s="3">
        <f>SUM(IFERROR(IF(VLOOKUP($B99,Champions!$A:$B,2,0)=4,1,0),0),IFERROR(IF(VLOOKUP($C99,Champions!$A:$B,2,0)=4,1,0),0),IFERROR(IF(VLOOKUP($D99,Champions!$A:$B,2,0)=4,1,0),0),IFERROR(IF(VLOOKUP($E99,Champions!$A:$B,2,0)=4,1,0),0),IFERROR(IF(VLOOKUP($F99,Champions!$A:$B,2,0)=4,1,0),0),IFERROR(IF(VLOOKUP($G99,Champions!$A:$B,2,0)=4,1,0),0),IFERROR(IF(VLOOKUP($H99,Champions!$A:$B,2,0)=4,1,0),0),IFERROR(IF(VLOOKUP($I99,Champions!$A:$B,2,0)=4,1,0),0),IFERROR(IF(VLOOKUP($J99,Champions!$A:$B,2,0)=4,1,0),0),IFERROR(IF(VLOOKUP($K99,Champions!$A:$B,2,0)=4,1,0),0),IFERROR(IF(VLOOKUP($L99,Champions!$A:$B,2,0)=4,1,0),0))</f>
        <v>1</v>
      </c>
      <c r="U99" s="3">
        <f>SUM(IFERROR(IF(VLOOKUP($B99,Champions!$A:$B,2,0)=5,1,0),0),IFERROR(IF(VLOOKUP($C99,Champions!$A:$B,2,0)=5,1,0),0),IFERROR(IF(VLOOKUP($D99,Champions!$A:$B,2,0)=5,1,0),0),IFERROR(IF(VLOOKUP($E99,Champions!$A:$B,2,0)=5,1,0),0),IFERROR(IF(VLOOKUP($F99,Champions!$A:$B,2,0)=5,1,0),0),IFERROR(IF(VLOOKUP($G99,Champions!$A:$B,2,0)=5,1,0),0),IFERROR(IF(VLOOKUP($H99,Champions!$A:$B,2,0)=5,1,0),0),IFERROR(IF(VLOOKUP($I99,Champions!$A:$B,2,0)=5,1,0),0),IFERROR(IF(VLOOKUP($J99,Champions!$A:$B,2,0)=5,1,0),0),IFERROR(IF(VLOOKUP($K99,Champions!$A:$B,2,0)=5,1,0),0),IFERROR(IF(VLOOKUP($L99,Champions!$A:$B,2,0)=5,1,0),0))</f>
        <v>0</v>
      </c>
    </row>
    <row r="100" spans="1:21">
      <c r="A100" s="3" t="s">
        <v>579</v>
      </c>
      <c r="B100" s="3" t="s">
        <v>182</v>
      </c>
      <c r="C100" s="3" t="s">
        <v>274</v>
      </c>
      <c r="D100" s="3" t="s">
        <v>296</v>
      </c>
      <c r="E100" s="3" t="s">
        <v>219</v>
      </c>
      <c r="F100" s="3" t="s">
        <v>271</v>
      </c>
      <c r="G100" s="3" t="s">
        <v>280</v>
      </c>
      <c r="H100" s="3" t="s">
        <v>121</v>
      </c>
      <c r="M100" s="3">
        <v>3</v>
      </c>
      <c r="N100" s="3">
        <v>3</v>
      </c>
      <c r="O100" s="3">
        <v>1</v>
      </c>
      <c r="P100" s="3">
        <f t="shared" si="5"/>
        <v>7</v>
      </c>
      <c r="Q100" s="3">
        <f>SUM(IFERROR(IF(VLOOKUP($B100,Champions!$A:$B,2,0)=1,1,0),0),IFERROR(IF(VLOOKUP($C100,Champions!$A:$B,2,0)=1,1,0),0),IFERROR(IF(VLOOKUP($D100,Champions!$A:$B,2,0)=1,1,0),0),IFERROR(IF(VLOOKUP($E100,Champions!$A:$B,2,0)=1,1,0),0),IFERROR(IF(VLOOKUP($F100,Champions!$A:$B,2,0)=1,1,0),0),IFERROR(IF(VLOOKUP($G100,Champions!$A:$B,2,0)=1,1,0),0),IFERROR(IF(VLOOKUP($H100,Champions!$A:$B,2,0)=1,1,0),0),IFERROR(IF(VLOOKUP($I100,Champions!$A:$B,2,0)=1,1,0),0),IFERROR(IF(VLOOKUP($J100,Champions!$A:$B,2,0)=1,1,0),0),IFERROR(IF(VLOOKUP($K100,Champions!$A:$B,2,0)=1,1,0),0),IFERROR(IF(VLOOKUP($L100,Champions!$A:$B,2,0)=1,1,0),0))</f>
        <v>2</v>
      </c>
      <c r="R100" s="3">
        <f>SUM(IFERROR(IF(VLOOKUP($B100,Champions!$A:$B,2,0)=2,1,0),0),IFERROR(IF(VLOOKUP($C100,Champions!$A:$B,2,0)=2,1,0),0),IFERROR(IF(VLOOKUP($D100,Champions!$A:$B,2,0)=2,1,0),0),IFERROR(IF(VLOOKUP($E100,Champions!$A:$B,2,0)=2,1,0),0),IFERROR(IF(VLOOKUP($F100,Champions!$A:$B,2,0)=2,1,0),0),IFERROR(IF(VLOOKUP($G100,Champions!$A:$B,2,0)=2,1,0),0),IFERROR(IF(VLOOKUP($H100,Champions!$A:$B,2,0)=2,1,0),0),IFERROR(IF(VLOOKUP($I100,Champions!$A:$B,2,0)=2,1,0),0),IFERROR(IF(VLOOKUP($J100,Champions!$A:$B,2,0)=2,1,0),0),IFERROR(IF(VLOOKUP($K100,Champions!$A:$B,2,0)=2,1,0),0),IFERROR(IF(VLOOKUP($L100,Champions!$A:$B,2,0)=2,1,0),0))</f>
        <v>3</v>
      </c>
      <c r="S100" s="3">
        <f>SUM(IFERROR(IF(VLOOKUP($B100,Champions!$A:$B,2,0)=3,1,0),0),IFERROR(IF(VLOOKUP($C100,Champions!$A:$B,2,0)=3,1,0),0),IFERROR(IF(VLOOKUP($D100,Champions!$A:$B,2,0)=3,1,0),0),IFERROR(IF(VLOOKUP($E100,Champions!$A:$B,2,0)=3,1,0),0),IFERROR(IF(VLOOKUP($F100,Champions!$A:$B,2,0)=3,1,0),0),IFERROR(IF(VLOOKUP($G100,Champions!$A:$B,2,0)=3,1,0),0),IFERROR(IF(VLOOKUP($H100,Champions!$A:$B,2,0)=3,1,0),0),IFERROR(IF(VLOOKUP($I100,Champions!$A:$B,2,0)=3,1,0),0),IFERROR(IF(VLOOKUP($J100,Champions!$A:$B,2,0)=3,1,0),0),IFERROR(IF(VLOOKUP($K100,Champions!$A:$B,2,0)=3,1,0),0),IFERROR(IF(VLOOKUP($L100,Champions!$A:$B,2,0)=3,1,0),0))</f>
        <v>1</v>
      </c>
      <c r="T100" s="3">
        <f>SUM(IFERROR(IF(VLOOKUP($B100,Champions!$A:$B,2,0)=4,1,0),0),IFERROR(IF(VLOOKUP($C100,Champions!$A:$B,2,0)=4,1,0),0),IFERROR(IF(VLOOKUP($D100,Champions!$A:$B,2,0)=4,1,0),0),IFERROR(IF(VLOOKUP($E100,Champions!$A:$B,2,0)=4,1,0),0),IFERROR(IF(VLOOKUP($F100,Champions!$A:$B,2,0)=4,1,0),0),IFERROR(IF(VLOOKUP($G100,Champions!$A:$B,2,0)=4,1,0),0),IFERROR(IF(VLOOKUP($H100,Champions!$A:$B,2,0)=4,1,0),0),IFERROR(IF(VLOOKUP($I100,Champions!$A:$B,2,0)=4,1,0),0),IFERROR(IF(VLOOKUP($J100,Champions!$A:$B,2,0)=4,1,0),0),IFERROR(IF(VLOOKUP($K100,Champions!$A:$B,2,0)=4,1,0),0),IFERROR(IF(VLOOKUP($L100,Champions!$A:$B,2,0)=4,1,0),0))</f>
        <v>1</v>
      </c>
      <c r="U100" s="3">
        <f>SUM(IFERROR(IF(VLOOKUP($B100,Champions!$A:$B,2,0)=5,1,0),0),IFERROR(IF(VLOOKUP($C100,Champions!$A:$B,2,0)=5,1,0),0),IFERROR(IF(VLOOKUP($D100,Champions!$A:$B,2,0)=5,1,0),0),IFERROR(IF(VLOOKUP($E100,Champions!$A:$B,2,0)=5,1,0),0),IFERROR(IF(VLOOKUP($F100,Champions!$A:$B,2,0)=5,1,0),0),IFERROR(IF(VLOOKUP($G100,Champions!$A:$B,2,0)=5,1,0),0),IFERROR(IF(VLOOKUP($H100,Champions!$A:$B,2,0)=5,1,0),0),IFERROR(IF(VLOOKUP($I100,Champions!$A:$B,2,0)=5,1,0),0),IFERROR(IF(VLOOKUP($J100,Champions!$A:$B,2,0)=5,1,0),0),IFERROR(IF(VLOOKUP($K100,Champions!$A:$B,2,0)=5,1,0),0),IFERROR(IF(VLOOKUP($L100,Champions!$A:$B,2,0)=5,1,0),0))</f>
        <v>0</v>
      </c>
    </row>
    <row r="101" spans="1:21">
      <c r="A101" s="3" t="s">
        <v>580</v>
      </c>
      <c r="B101" s="3" t="s">
        <v>139</v>
      </c>
      <c r="C101" s="3" t="s">
        <v>145</v>
      </c>
      <c r="D101" s="3" t="s">
        <v>256</v>
      </c>
      <c r="E101" s="3" t="s">
        <v>126</v>
      </c>
      <c r="F101" s="3" t="s">
        <v>160</v>
      </c>
      <c r="G101" s="3" t="s">
        <v>299</v>
      </c>
      <c r="H101" s="3" t="s">
        <v>245</v>
      </c>
      <c r="I101" s="3" t="s">
        <v>302</v>
      </c>
      <c r="J101" s="3" t="s">
        <v>231</v>
      </c>
      <c r="M101" s="3">
        <v>0</v>
      </c>
      <c r="N101" s="3">
        <v>8</v>
      </c>
      <c r="O101" s="3">
        <v>1</v>
      </c>
      <c r="P101" s="3">
        <f t="shared" si="5"/>
        <v>9</v>
      </c>
      <c r="Q101" s="3">
        <f>SUM(IFERROR(IF(VLOOKUP($B101,Champions!$A:$B,2,0)=1,1,0),0),IFERROR(IF(VLOOKUP($C101,Champions!$A:$B,2,0)=1,1,0),0),IFERROR(IF(VLOOKUP($D101,Champions!$A:$B,2,0)=1,1,0),0),IFERROR(IF(VLOOKUP($E101,Champions!$A:$B,2,0)=1,1,0),0),IFERROR(IF(VLOOKUP($F101,Champions!$A:$B,2,0)=1,1,0),0),IFERROR(IF(VLOOKUP($G101,Champions!$A:$B,2,0)=1,1,0),0),IFERROR(IF(VLOOKUP($H101,Champions!$A:$B,2,0)=1,1,0),0),IFERROR(IF(VLOOKUP($I101,Champions!$A:$B,2,0)=1,1,0),0),IFERROR(IF(VLOOKUP($J101,Champions!$A:$B,2,0)=1,1,0),0),IFERROR(IF(VLOOKUP($K101,Champions!$A:$B,2,0)=1,1,0),0),IFERROR(IF(VLOOKUP($L101,Champions!$A:$B,2,0)=1,1,0),0))</f>
        <v>2</v>
      </c>
      <c r="R101" s="3">
        <f>SUM(IFERROR(IF(VLOOKUP($B101,Champions!$A:$B,2,0)=2,1,0),0),IFERROR(IF(VLOOKUP($C101,Champions!$A:$B,2,0)=2,1,0),0),IFERROR(IF(VLOOKUP($D101,Champions!$A:$B,2,0)=2,1,0),0),IFERROR(IF(VLOOKUP($E101,Champions!$A:$B,2,0)=2,1,0),0),IFERROR(IF(VLOOKUP($F101,Champions!$A:$B,2,0)=2,1,0),0),IFERROR(IF(VLOOKUP($G101,Champions!$A:$B,2,0)=2,1,0),0),IFERROR(IF(VLOOKUP($H101,Champions!$A:$B,2,0)=2,1,0),0),IFERROR(IF(VLOOKUP($I101,Champions!$A:$B,2,0)=2,1,0),0),IFERROR(IF(VLOOKUP($J101,Champions!$A:$B,2,0)=2,1,0),0),IFERROR(IF(VLOOKUP($K101,Champions!$A:$B,2,0)=2,1,0),0),IFERROR(IF(VLOOKUP($L101,Champions!$A:$B,2,0)=2,1,0),0))</f>
        <v>3</v>
      </c>
      <c r="S101" s="3">
        <f>SUM(IFERROR(IF(VLOOKUP($B101,Champions!$A:$B,2,0)=3,1,0),0),IFERROR(IF(VLOOKUP($C101,Champions!$A:$B,2,0)=3,1,0),0),IFERROR(IF(VLOOKUP($D101,Champions!$A:$B,2,0)=3,1,0),0),IFERROR(IF(VLOOKUP($E101,Champions!$A:$B,2,0)=3,1,0),0),IFERROR(IF(VLOOKUP($F101,Champions!$A:$B,2,0)=3,1,0),0),IFERROR(IF(VLOOKUP($G101,Champions!$A:$B,2,0)=3,1,0),0),IFERROR(IF(VLOOKUP($H101,Champions!$A:$B,2,0)=3,1,0),0),IFERROR(IF(VLOOKUP($I101,Champions!$A:$B,2,0)=3,1,0),0),IFERROR(IF(VLOOKUP($J101,Champions!$A:$B,2,0)=3,1,0),0),IFERROR(IF(VLOOKUP($K101,Champions!$A:$B,2,0)=3,1,0),0),IFERROR(IF(VLOOKUP($L101,Champions!$A:$B,2,0)=3,1,0),0))</f>
        <v>3</v>
      </c>
      <c r="T101" s="3">
        <f>SUM(IFERROR(IF(VLOOKUP($B101,Champions!$A:$B,2,0)=4,1,0),0),IFERROR(IF(VLOOKUP($C101,Champions!$A:$B,2,0)=4,1,0),0),IFERROR(IF(VLOOKUP($D101,Champions!$A:$B,2,0)=4,1,0),0),IFERROR(IF(VLOOKUP($E101,Champions!$A:$B,2,0)=4,1,0),0),IFERROR(IF(VLOOKUP($F101,Champions!$A:$B,2,0)=4,1,0),0),IFERROR(IF(VLOOKUP($G101,Champions!$A:$B,2,0)=4,1,0),0),IFERROR(IF(VLOOKUP($H101,Champions!$A:$B,2,0)=4,1,0),0),IFERROR(IF(VLOOKUP($I101,Champions!$A:$B,2,0)=4,1,0),0),IFERROR(IF(VLOOKUP($J101,Champions!$A:$B,2,0)=4,1,0),0),IFERROR(IF(VLOOKUP($K101,Champions!$A:$B,2,0)=4,1,0),0),IFERROR(IF(VLOOKUP($L101,Champions!$A:$B,2,0)=4,1,0),0))</f>
        <v>1</v>
      </c>
      <c r="U101" s="3">
        <f>SUM(IFERROR(IF(VLOOKUP($B101,Champions!$A:$B,2,0)=5,1,0),0),IFERROR(IF(VLOOKUP($C101,Champions!$A:$B,2,0)=5,1,0),0),IFERROR(IF(VLOOKUP($D101,Champions!$A:$B,2,0)=5,1,0),0),IFERROR(IF(VLOOKUP($E101,Champions!$A:$B,2,0)=5,1,0),0),IFERROR(IF(VLOOKUP($F101,Champions!$A:$B,2,0)=5,1,0),0),IFERROR(IF(VLOOKUP($G101,Champions!$A:$B,2,0)=5,1,0),0),IFERROR(IF(VLOOKUP($H101,Champions!$A:$B,2,0)=5,1,0),0),IFERROR(IF(VLOOKUP($I101,Champions!$A:$B,2,0)=5,1,0),0),IFERROR(IF(VLOOKUP($J101,Champions!$A:$B,2,0)=5,1,0),0),IFERROR(IF(VLOOKUP($K101,Champions!$A:$B,2,0)=5,1,0),0),IFERROR(IF(VLOOKUP($L101,Champions!$A:$B,2,0)=5,1,0),0))</f>
        <v>0</v>
      </c>
    </row>
    <row r="102" spans="1:21">
      <c r="A102" s="3" t="s">
        <v>581</v>
      </c>
      <c r="B102" s="3" t="s">
        <v>114</v>
      </c>
      <c r="C102" s="3" t="s">
        <v>259</v>
      </c>
      <c r="D102" s="3" t="s">
        <v>169</v>
      </c>
      <c r="E102" s="3" t="s">
        <v>164</v>
      </c>
      <c r="F102" s="3" t="s">
        <v>305</v>
      </c>
      <c r="G102" s="3" t="s">
        <v>185</v>
      </c>
      <c r="H102" s="3" t="s">
        <v>245</v>
      </c>
      <c r="I102" s="3" t="s">
        <v>154</v>
      </c>
      <c r="M102" s="3">
        <v>2</v>
      </c>
      <c r="N102" s="3">
        <v>5</v>
      </c>
      <c r="O102" s="3">
        <v>1</v>
      </c>
      <c r="P102" s="3">
        <f t="shared" si="5"/>
        <v>8</v>
      </c>
      <c r="Q102" s="3">
        <f>SUM(IFERROR(IF(VLOOKUP($B102,Champions!$A:$B,2,0)=1,1,0),0),IFERROR(IF(VLOOKUP($C102,Champions!$A:$B,2,0)=1,1,0),0),IFERROR(IF(VLOOKUP($D102,Champions!$A:$B,2,0)=1,1,0),0),IFERROR(IF(VLOOKUP($E102,Champions!$A:$B,2,0)=1,1,0),0),IFERROR(IF(VLOOKUP($F102,Champions!$A:$B,2,0)=1,1,0),0),IFERROR(IF(VLOOKUP($G102,Champions!$A:$B,2,0)=1,1,0),0),IFERROR(IF(VLOOKUP($H102,Champions!$A:$B,2,0)=1,1,0),0),IFERROR(IF(VLOOKUP($I102,Champions!$A:$B,2,0)=1,1,0),0),IFERROR(IF(VLOOKUP($J102,Champions!$A:$B,2,0)=1,1,0),0),IFERROR(IF(VLOOKUP($K102,Champions!$A:$B,2,0)=1,1,0),0),IFERROR(IF(VLOOKUP($L102,Champions!$A:$B,2,0)=1,1,0),0))</f>
        <v>2</v>
      </c>
      <c r="R102" s="3">
        <f>SUM(IFERROR(IF(VLOOKUP($B102,Champions!$A:$B,2,0)=2,1,0),0),IFERROR(IF(VLOOKUP($C102,Champions!$A:$B,2,0)=2,1,0),0),IFERROR(IF(VLOOKUP($D102,Champions!$A:$B,2,0)=2,1,0),0),IFERROR(IF(VLOOKUP($E102,Champions!$A:$B,2,0)=2,1,0),0),IFERROR(IF(VLOOKUP($F102,Champions!$A:$B,2,0)=2,1,0),0),IFERROR(IF(VLOOKUP($G102,Champions!$A:$B,2,0)=2,1,0),0),IFERROR(IF(VLOOKUP($H102,Champions!$A:$B,2,0)=2,1,0),0),IFERROR(IF(VLOOKUP($I102,Champions!$A:$B,2,0)=2,1,0),0),IFERROR(IF(VLOOKUP($J102,Champions!$A:$B,2,0)=2,1,0),0),IFERROR(IF(VLOOKUP($K102,Champions!$A:$B,2,0)=2,1,0),0),IFERROR(IF(VLOOKUP($L102,Champions!$A:$B,2,0)=2,1,0),0))</f>
        <v>1</v>
      </c>
      <c r="S102" s="3">
        <f>SUM(IFERROR(IF(VLOOKUP($B102,Champions!$A:$B,2,0)=3,1,0),0),IFERROR(IF(VLOOKUP($C102,Champions!$A:$B,2,0)=3,1,0),0),IFERROR(IF(VLOOKUP($D102,Champions!$A:$B,2,0)=3,1,0),0),IFERROR(IF(VLOOKUP($E102,Champions!$A:$B,2,0)=3,1,0),0),IFERROR(IF(VLOOKUP($F102,Champions!$A:$B,2,0)=3,1,0),0),IFERROR(IF(VLOOKUP($G102,Champions!$A:$B,2,0)=3,1,0),0),IFERROR(IF(VLOOKUP($H102,Champions!$A:$B,2,0)=3,1,0),0),IFERROR(IF(VLOOKUP($I102,Champions!$A:$B,2,0)=3,1,0),0),IFERROR(IF(VLOOKUP($J102,Champions!$A:$B,2,0)=3,1,0),0),IFERROR(IF(VLOOKUP($K102,Champions!$A:$B,2,0)=3,1,0),0),IFERROR(IF(VLOOKUP($L102,Champions!$A:$B,2,0)=3,1,0),0))</f>
        <v>3</v>
      </c>
      <c r="T102" s="3">
        <f>SUM(IFERROR(IF(VLOOKUP($B102,Champions!$A:$B,2,0)=4,1,0),0),IFERROR(IF(VLOOKUP($C102,Champions!$A:$B,2,0)=4,1,0),0),IFERROR(IF(VLOOKUP($D102,Champions!$A:$B,2,0)=4,1,0),0),IFERROR(IF(VLOOKUP($E102,Champions!$A:$B,2,0)=4,1,0),0),IFERROR(IF(VLOOKUP($F102,Champions!$A:$B,2,0)=4,1,0),0),IFERROR(IF(VLOOKUP($G102,Champions!$A:$B,2,0)=4,1,0),0),IFERROR(IF(VLOOKUP($H102,Champions!$A:$B,2,0)=4,1,0),0),IFERROR(IF(VLOOKUP($I102,Champions!$A:$B,2,0)=4,1,0),0),IFERROR(IF(VLOOKUP($J102,Champions!$A:$B,2,0)=4,1,0),0),IFERROR(IF(VLOOKUP($K102,Champions!$A:$B,2,0)=4,1,0),0),IFERROR(IF(VLOOKUP($L102,Champions!$A:$B,2,0)=4,1,0),0))</f>
        <v>2</v>
      </c>
      <c r="U102" s="3">
        <f>SUM(IFERROR(IF(VLOOKUP($B102,Champions!$A:$B,2,0)=5,1,0),0),IFERROR(IF(VLOOKUP($C102,Champions!$A:$B,2,0)=5,1,0),0),IFERROR(IF(VLOOKUP($D102,Champions!$A:$B,2,0)=5,1,0),0),IFERROR(IF(VLOOKUP($E102,Champions!$A:$B,2,0)=5,1,0),0),IFERROR(IF(VLOOKUP($F102,Champions!$A:$B,2,0)=5,1,0),0),IFERROR(IF(VLOOKUP($G102,Champions!$A:$B,2,0)=5,1,0),0),IFERROR(IF(VLOOKUP($H102,Champions!$A:$B,2,0)=5,1,0),0),IFERROR(IF(VLOOKUP($I102,Champions!$A:$B,2,0)=5,1,0),0),IFERROR(IF(VLOOKUP($J102,Champions!$A:$B,2,0)=5,1,0),0),IFERROR(IF(VLOOKUP($K102,Champions!$A:$B,2,0)=5,1,0),0),IFERROR(IF(VLOOKUP($L102,Champions!$A:$B,2,0)=5,1,0),0))</f>
        <v>0</v>
      </c>
    </row>
    <row r="103" spans="1:21">
      <c r="A103" s="3" t="s">
        <v>582</v>
      </c>
      <c r="B103" s="3" t="s">
        <v>211</v>
      </c>
      <c r="C103" s="3" t="s">
        <v>277</v>
      </c>
      <c r="D103" s="3" t="s">
        <v>121</v>
      </c>
      <c r="E103" s="3" t="s">
        <v>197</v>
      </c>
      <c r="F103" s="3" t="s">
        <v>219</v>
      </c>
      <c r="G103" s="3" t="s">
        <v>271</v>
      </c>
      <c r="H103" s="3" t="s">
        <v>280</v>
      </c>
      <c r="I103" s="3" t="s">
        <v>274</v>
      </c>
      <c r="J103" s="3" t="s">
        <v>192</v>
      </c>
      <c r="M103" s="3">
        <v>0</v>
      </c>
      <c r="N103" s="3">
        <v>8</v>
      </c>
      <c r="O103" s="3">
        <v>1</v>
      </c>
      <c r="P103" s="3">
        <f t="shared" si="5"/>
        <v>9</v>
      </c>
      <c r="Q103" s="3">
        <f>SUM(IFERROR(IF(VLOOKUP($B103,Champions!$A:$B,2,0)=1,1,0),0),IFERROR(IF(VLOOKUP($C103,Champions!$A:$B,2,0)=1,1,0),0),IFERROR(IF(VLOOKUP($D103,Champions!$A:$B,2,0)=1,1,0),0),IFERROR(IF(VLOOKUP($E103,Champions!$A:$B,2,0)=1,1,0),0),IFERROR(IF(VLOOKUP($F103,Champions!$A:$B,2,0)=1,1,0),0),IFERROR(IF(VLOOKUP($G103,Champions!$A:$B,2,0)=1,1,0),0),IFERROR(IF(VLOOKUP($H103,Champions!$A:$B,2,0)=1,1,0),0),IFERROR(IF(VLOOKUP($I103,Champions!$A:$B,2,0)=1,1,0),0),IFERROR(IF(VLOOKUP($J103,Champions!$A:$B,2,0)=1,1,0),0),IFERROR(IF(VLOOKUP($K103,Champions!$A:$B,2,0)=1,1,0),0),IFERROR(IF(VLOOKUP($L103,Champions!$A:$B,2,0)=1,1,0),0))</f>
        <v>1</v>
      </c>
      <c r="R103" s="3">
        <f>SUM(IFERROR(IF(VLOOKUP($B103,Champions!$A:$B,2,0)=2,1,0),0),IFERROR(IF(VLOOKUP($C103,Champions!$A:$B,2,0)=2,1,0),0),IFERROR(IF(VLOOKUP($D103,Champions!$A:$B,2,0)=2,1,0),0),IFERROR(IF(VLOOKUP($E103,Champions!$A:$B,2,0)=2,1,0),0),IFERROR(IF(VLOOKUP($F103,Champions!$A:$B,2,0)=2,1,0),0),IFERROR(IF(VLOOKUP($G103,Champions!$A:$B,2,0)=2,1,0),0),IFERROR(IF(VLOOKUP($H103,Champions!$A:$B,2,0)=2,1,0),0),IFERROR(IF(VLOOKUP($I103,Champions!$A:$B,2,0)=2,1,0),0),IFERROR(IF(VLOOKUP($J103,Champions!$A:$B,2,0)=2,1,0),0),IFERROR(IF(VLOOKUP($K103,Champions!$A:$B,2,0)=2,1,0),0),IFERROR(IF(VLOOKUP($L103,Champions!$A:$B,2,0)=2,1,0),0))</f>
        <v>2</v>
      </c>
      <c r="S103" s="3">
        <f>SUM(IFERROR(IF(VLOOKUP($B103,Champions!$A:$B,2,0)=3,1,0),0),IFERROR(IF(VLOOKUP($C103,Champions!$A:$B,2,0)=3,1,0),0),IFERROR(IF(VLOOKUP($D103,Champions!$A:$B,2,0)=3,1,0),0),IFERROR(IF(VLOOKUP($E103,Champions!$A:$B,2,0)=3,1,0),0),IFERROR(IF(VLOOKUP($F103,Champions!$A:$B,2,0)=3,1,0),0),IFERROR(IF(VLOOKUP($G103,Champions!$A:$B,2,0)=3,1,0),0),IFERROR(IF(VLOOKUP($H103,Champions!$A:$B,2,0)=3,1,0),0),IFERROR(IF(VLOOKUP($I103,Champions!$A:$B,2,0)=3,1,0),0),IFERROR(IF(VLOOKUP($J103,Champions!$A:$B,2,0)=3,1,0),0),IFERROR(IF(VLOOKUP($K103,Champions!$A:$B,2,0)=3,1,0),0),IFERROR(IF(VLOOKUP($L103,Champions!$A:$B,2,0)=3,1,0),0))</f>
        <v>1</v>
      </c>
      <c r="T103" s="3">
        <f>SUM(IFERROR(IF(VLOOKUP($B103,Champions!$A:$B,2,0)=4,1,0),0),IFERROR(IF(VLOOKUP($C103,Champions!$A:$B,2,0)=4,1,0),0),IFERROR(IF(VLOOKUP($D103,Champions!$A:$B,2,0)=4,1,0),0),IFERROR(IF(VLOOKUP($E103,Champions!$A:$B,2,0)=4,1,0),0),IFERROR(IF(VLOOKUP($F103,Champions!$A:$B,2,0)=4,1,0),0),IFERROR(IF(VLOOKUP($G103,Champions!$A:$B,2,0)=4,1,0),0),IFERROR(IF(VLOOKUP($H103,Champions!$A:$B,2,0)=4,1,0),0),IFERROR(IF(VLOOKUP($I103,Champions!$A:$B,2,0)=4,1,0),0),IFERROR(IF(VLOOKUP($J103,Champions!$A:$B,2,0)=4,1,0),0),IFERROR(IF(VLOOKUP($K103,Champions!$A:$B,2,0)=4,1,0),0),IFERROR(IF(VLOOKUP($L103,Champions!$A:$B,2,0)=4,1,0),0))</f>
        <v>2</v>
      </c>
      <c r="U103" s="3">
        <f>SUM(IFERROR(IF(VLOOKUP($B103,Champions!$A:$B,2,0)=5,1,0),0),IFERROR(IF(VLOOKUP($C103,Champions!$A:$B,2,0)=5,1,0),0),IFERROR(IF(VLOOKUP($D103,Champions!$A:$B,2,0)=5,1,0),0),IFERROR(IF(VLOOKUP($E103,Champions!$A:$B,2,0)=5,1,0),0),IFERROR(IF(VLOOKUP($F103,Champions!$A:$B,2,0)=5,1,0),0),IFERROR(IF(VLOOKUP($G103,Champions!$A:$B,2,0)=5,1,0),0),IFERROR(IF(VLOOKUP($H103,Champions!$A:$B,2,0)=5,1,0),0),IFERROR(IF(VLOOKUP($I103,Champions!$A:$B,2,0)=5,1,0),0),IFERROR(IF(VLOOKUP($J103,Champions!$A:$B,2,0)=5,1,0),0),IFERROR(IF(VLOOKUP($K103,Champions!$A:$B,2,0)=5,1,0),0),IFERROR(IF(VLOOKUP($L103,Champions!$A:$B,2,0)=5,1,0),0))</f>
        <v>2</v>
      </c>
    </row>
    <row r="104" spans="1:21">
      <c r="A104" s="3" t="s">
        <v>572</v>
      </c>
      <c r="B104" s="3" t="s">
        <v>82</v>
      </c>
      <c r="C104" s="3" t="s">
        <v>164</v>
      </c>
      <c r="D104" s="3" t="s">
        <v>268</v>
      </c>
      <c r="E104" s="3" t="s">
        <v>305</v>
      </c>
      <c r="F104" s="3" t="s">
        <v>185</v>
      </c>
      <c r="G104" s="3" t="s">
        <v>290</v>
      </c>
      <c r="H104" s="3" t="s">
        <v>154</v>
      </c>
      <c r="M104" s="3">
        <v>0</v>
      </c>
      <c r="N104" s="3">
        <v>6</v>
      </c>
      <c r="O104" s="3">
        <v>1</v>
      </c>
      <c r="P104" s="3">
        <f t="shared" si="5"/>
        <v>7</v>
      </c>
      <c r="Q104" s="3">
        <f>SUM(IFERROR(IF(VLOOKUP($B104,Champions!$A:$B,2,0)=1,1,0),0),IFERROR(IF(VLOOKUP($C104,Champions!$A:$B,2,0)=1,1,0),0),IFERROR(IF(VLOOKUP($D104,Champions!$A:$B,2,0)=1,1,0),0),IFERROR(IF(VLOOKUP($E104,Champions!$A:$B,2,0)=1,1,0),0),IFERROR(IF(VLOOKUP($F104,Champions!$A:$B,2,0)=1,1,0),0),IFERROR(IF(VLOOKUP($G104,Champions!$A:$B,2,0)=1,1,0),0),IFERROR(IF(VLOOKUP($H104,Champions!$A:$B,2,0)=1,1,0),0),IFERROR(IF(VLOOKUP($I104,Champions!$A:$B,2,0)=1,1,0),0),IFERROR(IF(VLOOKUP($J104,Champions!$A:$B,2,0)=1,1,0),0),IFERROR(IF(VLOOKUP($K104,Champions!$A:$B,2,0)=1,1,0),0),IFERROR(IF(VLOOKUP($L104,Champions!$A:$B,2,0)=1,1,0),0))</f>
        <v>2</v>
      </c>
      <c r="R104" s="3">
        <f>SUM(IFERROR(IF(VLOOKUP($B104,Champions!$A:$B,2,0)=2,1,0),0),IFERROR(IF(VLOOKUP($C104,Champions!$A:$B,2,0)=2,1,0),0),IFERROR(IF(VLOOKUP($D104,Champions!$A:$B,2,0)=2,1,0),0),IFERROR(IF(VLOOKUP($E104,Champions!$A:$B,2,0)=2,1,0),0),IFERROR(IF(VLOOKUP($F104,Champions!$A:$B,2,0)=2,1,0),0),IFERROR(IF(VLOOKUP($G104,Champions!$A:$B,2,0)=2,1,0),0),IFERROR(IF(VLOOKUP($H104,Champions!$A:$B,2,0)=2,1,0),0),IFERROR(IF(VLOOKUP($I104,Champions!$A:$B,2,0)=2,1,0),0),IFERROR(IF(VLOOKUP($J104,Champions!$A:$B,2,0)=2,1,0),0),IFERROR(IF(VLOOKUP($K104,Champions!$A:$B,2,0)=2,1,0),0),IFERROR(IF(VLOOKUP($L104,Champions!$A:$B,2,0)=2,1,0),0))</f>
        <v>1</v>
      </c>
      <c r="S104" s="3">
        <f>SUM(IFERROR(IF(VLOOKUP($B104,Champions!$A:$B,2,0)=3,1,0),0),IFERROR(IF(VLOOKUP($C104,Champions!$A:$B,2,0)=3,1,0),0),IFERROR(IF(VLOOKUP($D104,Champions!$A:$B,2,0)=3,1,0),0),IFERROR(IF(VLOOKUP($E104,Champions!$A:$B,2,0)=3,1,0),0),IFERROR(IF(VLOOKUP($F104,Champions!$A:$B,2,0)=3,1,0),0),IFERROR(IF(VLOOKUP($G104,Champions!$A:$B,2,0)=3,1,0),0),IFERROR(IF(VLOOKUP($H104,Champions!$A:$B,2,0)=3,1,0),0),IFERROR(IF(VLOOKUP($I104,Champions!$A:$B,2,0)=3,1,0),0),IFERROR(IF(VLOOKUP($J104,Champions!$A:$B,2,0)=3,1,0),0),IFERROR(IF(VLOOKUP($K104,Champions!$A:$B,2,0)=3,1,0),0),IFERROR(IF(VLOOKUP($L104,Champions!$A:$B,2,0)=3,1,0),0))</f>
        <v>3</v>
      </c>
      <c r="T104" s="3">
        <f>SUM(IFERROR(IF(VLOOKUP($B104,Champions!$A:$B,2,0)=4,1,0),0),IFERROR(IF(VLOOKUP($C104,Champions!$A:$B,2,0)=4,1,0),0),IFERROR(IF(VLOOKUP($D104,Champions!$A:$B,2,0)=4,1,0),0),IFERROR(IF(VLOOKUP($E104,Champions!$A:$B,2,0)=4,1,0),0),IFERROR(IF(VLOOKUP($F104,Champions!$A:$B,2,0)=4,1,0),0),IFERROR(IF(VLOOKUP($G104,Champions!$A:$B,2,0)=4,1,0),0),IFERROR(IF(VLOOKUP($H104,Champions!$A:$B,2,0)=4,1,0),0),IFERROR(IF(VLOOKUP($I104,Champions!$A:$B,2,0)=4,1,0),0),IFERROR(IF(VLOOKUP($J104,Champions!$A:$B,2,0)=4,1,0),0),IFERROR(IF(VLOOKUP($K104,Champions!$A:$B,2,0)=4,1,0),0),IFERROR(IF(VLOOKUP($L104,Champions!$A:$B,2,0)=4,1,0),0))</f>
        <v>1</v>
      </c>
      <c r="U104" s="3">
        <f>SUM(IFERROR(IF(VLOOKUP($B104,Champions!$A:$B,2,0)=5,1,0),0),IFERROR(IF(VLOOKUP($C104,Champions!$A:$B,2,0)=5,1,0),0),IFERROR(IF(VLOOKUP($D104,Champions!$A:$B,2,0)=5,1,0),0),IFERROR(IF(VLOOKUP($E104,Champions!$A:$B,2,0)=5,1,0),0),IFERROR(IF(VLOOKUP($F104,Champions!$A:$B,2,0)=5,1,0),0),IFERROR(IF(VLOOKUP($G104,Champions!$A:$B,2,0)=5,1,0),0),IFERROR(IF(VLOOKUP($H104,Champions!$A:$B,2,0)=5,1,0),0),IFERROR(IF(VLOOKUP($I104,Champions!$A:$B,2,0)=5,1,0),0),IFERROR(IF(VLOOKUP($J104,Champions!$A:$B,2,0)=5,1,0),0),IFERROR(IF(VLOOKUP($K104,Champions!$A:$B,2,0)=5,1,0),0),IFERROR(IF(VLOOKUP($L104,Champions!$A:$B,2,0)=5,1,0),0))</f>
        <v>0</v>
      </c>
    </row>
    <row r="105" spans="1:21">
      <c r="A105" s="3" t="s">
        <v>572</v>
      </c>
      <c r="B105" s="3" t="s">
        <v>82</v>
      </c>
      <c r="C105" s="3" t="s">
        <v>160</v>
      </c>
      <c r="D105" s="3" t="s">
        <v>249</v>
      </c>
      <c r="E105" s="3" t="s">
        <v>305</v>
      </c>
      <c r="F105" s="3" t="s">
        <v>245</v>
      </c>
      <c r="G105" s="3" t="s">
        <v>188</v>
      </c>
      <c r="M105" s="3">
        <v>0</v>
      </c>
      <c r="N105" s="3">
        <v>5</v>
      </c>
      <c r="O105" s="3">
        <v>1</v>
      </c>
      <c r="P105" s="3">
        <f t="shared" si="5"/>
        <v>6</v>
      </c>
      <c r="Q105" s="3">
        <f>SUM(IFERROR(IF(VLOOKUP($B105,Champions!$A:$B,2,0)=1,1,0),0),IFERROR(IF(VLOOKUP($C105,Champions!$A:$B,2,0)=1,1,0),0),IFERROR(IF(VLOOKUP($D105,Champions!$A:$B,2,0)=1,1,0),0),IFERROR(IF(VLOOKUP($E105,Champions!$A:$B,2,0)=1,1,0),0),IFERROR(IF(VLOOKUP($F105,Champions!$A:$B,2,0)=1,1,0),0),IFERROR(IF(VLOOKUP($G105,Champions!$A:$B,2,0)=1,1,0),0),IFERROR(IF(VLOOKUP($H105,Champions!$A:$B,2,0)=1,1,0),0),IFERROR(IF(VLOOKUP($I105,Champions!$A:$B,2,0)=1,1,0),0),IFERROR(IF(VLOOKUP($J105,Champions!$A:$B,2,0)=1,1,0),0),IFERROR(IF(VLOOKUP($K105,Champions!$A:$B,2,0)=1,1,0),0),IFERROR(IF(VLOOKUP($L105,Champions!$A:$B,2,0)=1,1,0),0))</f>
        <v>1</v>
      </c>
      <c r="R105" s="3">
        <f>SUM(IFERROR(IF(VLOOKUP($B105,Champions!$A:$B,2,0)=2,1,0),0),IFERROR(IF(VLOOKUP($C105,Champions!$A:$B,2,0)=2,1,0),0),IFERROR(IF(VLOOKUP($D105,Champions!$A:$B,2,0)=2,1,0),0),IFERROR(IF(VLOOKUP($E105,Champions!$A:$B,2,0)=2,1,0),0),IFERROR(IF(VLOOKUP($F105,Champions!$A:$B,2,0)=2,1,0),0),IFERROR(IF(VLOOKUP($G105,Champions!$A:$B,2,0)=2,1,0),0),IFERROR(IF(VLOOKUP($H105,Champions!$A:$B,2,0)=2,1,0),0),IFERROR(IF(VLOOKUP($I105,Champions!$A:$B,2,0)=2,1,0),0),IFERROR(IF(VLOOKUP($J105,Champions!$A:$B,2,0)=2,1,0),0),IFERROR(IF(VLOOKUP($K105,Champions!$A:$B,2,0)=2,1,0),0),IFERROR(IF(VLOOKUP($L105,Champions!$A:$B,2,0)=2,1,0),0))</f>
        <v>3</v>
      </c>
      <c r="S105" s="3">
        <f>SUM(IFERROR(IF(VLOOKUP($B105,Champions!$A:$B,2,0)=3,1,0),0),IFERROR(IF(VLOOKUP($C105,Champions!$A:$B,2,0)=3,1,0),0),IFERROR(IF(VLOOKUP($D105,Champions!$A:$B,2,0)=3,1,0),0),IFERROR(IF(VLOOKUP($E105,Champions!$A:$B,2,0)=3,1,0),0),IFERROR(IF(VLOOKUP($F105,Champions!$A:$B,2,0)=3,1,0),0),IFERROR(IF(VLOOKUP($G105,Champions!$A:$B,2,0)=3,1,0),0),IFERROR(IF(VLOOKUP($H105,Champions!$A:$B,2,0)=3,1,0),0),IFERROR(IF(VLOOKUP($I105,Champions!$A:$B,2,0)=3,1,0),0),IFERROR(IF(VLOOKUP($J105,Champions!$A:$B,2,0)=3,1,0),0),IFERROR(IF(VLOOKUP($K105,Champions!$A:$B,2,0)=3,1,0),0),IFERROR(IF(VLOOKUP($L105,Champions!$A:$B,2,0)=3,1,0),0))</f>
        <v>1</v>
      </c>
      <c r="T105" s="3">
        <f>SUM(IFERROR(IF(VLOOKUP($B105,Champions!$A:$B,2,0)=4,1,0),0),IFERROR(IF(VLOOKUP($C105,Champions!$A:$B,2,0)=4,1,0),0),IFERROR(IF(VLOOKUP($D105,Champions!$A:$B,2,0)=4,1,0),0),IFERROR(IF(VLOOKUP($E105,Champions!$A:$B,2,0)=4,1,0),0),IFERROR(IF(VLOOKUP($F105,Champions!$A:$B,2,0)=4,1,0),0),IFERROR(IF(VLOOKUP($G105,Champions!$A:$B,2,0)=4,1,0),0),IFERROR(IF(VLOOKUP($H105,Champions!$A:$B,2,0)=4,1,0),0),IFERROR(IF(VLOOKUP($I105,Champions!$A:$B,2,0)=4,1,0),0),IFERROR(IF(VLOOKUP($J105,Champions!$A:$B,2,0)=4,1,0),0),IFERROR(IF(VLOOKUP($K105,Champions!$A:$B,2,0)=4,1,0),0),IFERROR(IF(VLOOKUP($L105,Champions!$A:$B,2,0)=4,1,0),0))</f>
        <v>1</v>
      </c>
      <c r="U105" s="3">
        <f>SUM(IFERROR(IF(VLOOKUP($B105,Champions!$A:$B,2,0)=5,1,0),0),IFERROR(IF(VLOOKUP($C105,Champions!$A:$B,2,0)=5,1,0),0),IFERROR(IF(VLOOKUP($D105,Champions!$A:$B,2,0)=5,1,0),0),IFERROR(IF(VLOOKUP($E105,Champions!$A:$B,2,0)=5,1,0),0),IFERROR(IF(VLOOKUP($F105,Champions!$A:$B,2,0)=5,1,0),0),IFERROR(IF(VLOOKUP($G105,Champions!$A:$B,2,0)=5,1,0),0),IFERROR(IF(VLOOKUP($H105,Champions!$A:$B,2,0)=5,1,0),0),IFERROR(IF(VLOOKUP($I105,Champions!$A:$B,2,0)=5,1,0),0),IFERROR(IF(VLOOKUP($J105,Champions!$A:$B,2,0)=5,1,0),0),IFERROR(IF(VLOOKUP($K105,Champions!$A:$B,2,0)=5,1,0),0),IFERROR(IF(VLOOKUP($L105,Champions!$A:$B,2,0)=5,1,0),0))</f>
        <v>0</v>
      </c>
    </row>
    <row r="106" spans="1:21">
      <c r="A106" s="3" t="s">
        <v>574</v>
      </c>
      <c r="B106" s="3" t="s">
        <v>169</v>
      </c>
      <c r="C106" s="3" t="s">
        <v>126</v>
      </c>
      <c r="D106" s="3" t="s">
        <v>299</v>
      </c>
      <c r="E106" s="3" t="s">
        <v>235</v>
      </c>
      <c r="F106" s="3" t="s">
        <v>245</v>
      </c>
      <c r="G106" s="3" t="s">
        <v>311</v>
      </c>
      <c r="H106" s="3" t="s">
        <v>231</v>
      </c>
      <c r="M106" s="3">
        <v>0</v>
      </c>
      <c r="N106" s="3">
        <v>5</v>
      </c>
      <c r="O106" s="3">
        <v>2</v>
      </c>
      <c r="P106" s="3">
        <f t="shared" ref="P106:P112" si="6">IF(COUNTA(B106:L106)=0,"",COUNTA(B106:L106))</f>
        <v>7</v>
      </c>
      <c r="Q106" s="3">
        <f>SUM(IFERROR(IF(VLOOKUP($B106,Champions!$A:$B,2,0)=1,1,0),0),IFERROR(IF(VLOOKUP($C106,Champions!$A:$B,2,0)=1,1,0),0),IFERROR(IF(VLOOKUP($D106,Champions!$A:$B,2,0)=1,1,0),0),IFERROR(IF(VLOOKUP($E106,Champions!$A:$B,2,0)=1,1,0),0),IFERROR(IF(VLOOKUP($F106,Champions!$A:$B,2,0)=1,1,0),0),IFERROR(IF(VLOOKUP($G106,Champions!$A:$B,2,0)=1,1,0),0),IFERROR(IF(VLOOKUP($H106,Champions!$A:$B,2,0)=1,1,0),0),IFERROR(IF(VLOOKUP($I106,Champions!$A:$B,2,0)=1,1,0),0),IFERROR(IF(VLOOKUP($J106,Champions!$A:$B,2,0)=1,1,0),0),IFERROR(IF(VLOOKUP($K106,Champions!$A:$B,2,0)=1,1,0),0),IFERROR(IF(VLOOKUP($L106,Champions!$A:$B,2,0)=1,1,0),0))</f>
        <v>2</v>
      </c>
      <c r="R106" s="3">
        <f>SUM(IFERROR(IF(VLOOKUP($B106,Champions!$A:$B,2,0)=2,1,0),0),IFERROR(IF(VLOOKUP($C106,Champions!$A:$B,2,0)=2,1,0),0),IFERROR(IF(VLOOKUP($D106,Champions!$A:$B,2,0)=2,1,0),0),IFERROR(IF(VLOOKUP($E106,Champions!$A:$B,2,0)=2,1,0),0),IFERROR(IF(VLOOKUP($F106,Champions!$A:$B,2,0)=2,1,0),0),IFERROR(IF(VLOOKUP($G106,Champions!$A:$B,2,0)=2,1,0),0),IFERROR(IF(VLOOKUP($H106,Champions!$A:$B,2,0)=2,1,0),0),IFERROR(IF(VLOOKUP($I106,Champions!$A:$B,2,0)=2,1,0),0),IFERROR(IF(VLOOKUP($J106,Champions!$A:$B,2,0)=2,1,0),0),IFERROR(IF(VLOOKUP($K106,Champions!$A:$B,2,0)=2,1,0),0),IFERROR(IF(VLOOKUP($L106,Champions!$A:$B,2,0)=2,1,0),0))</f>
        <v>2</v>
      </c>
      <c r="S106" s="3">
        <f>SUM(IFERROR(IF(VLOOKUP($B106,Champions!$A:$B,2,0)=3,1,0),0),IFERROR(IF(VLOOKUP($C106,Champions!$A:$B,2,0)=3,1,0),0),IFERROR(IF(VLOOKUP($D106,Champions!$A:$B,2,0)=3,1,0),0),IFERROR(IF(VLOOKUP($E106,Champions!$A:$B,2,0)=3,1,0),0),IFERROR(IF(VLOOKUP($F106,Champions!$A:$B,2,0)=3,1,0),0),IFERROR(IF(VLOOKUP($G106,Champions!$A:$B,2,0)=3,1,0),0),IFERROR(IF(VLOOKUP($H106,Champions!$A:$B,2,0)=3,1,0),0),IFERROR(IF(VLOOKUP($I106,Champions!$A:$B,2,0)=3,1,0),0),IFERROR(IF(VLOOKUP($J106,Champions!$A:$B,2,0)=3,1,0),0),IFERROR(IF(VLOOKUP($K106,Champions!$A:$B,2,0)=3,1,0),0),IFERROR(IF(VLOOKUP($L106,Champions!$A:$B,2,0)=3,1,0),0))</f>
        <v>0</v>
      </c>
      <c r="T106" s="3">
        <f>SUM(IFERROR(IF(VLOOKUP($B106,Champions!$A:$B,2,0)=4,1,0),0),IFERROR(IF(VLOOKUP($C106,Champions!$A:$B,2,0)=4,1,0),0),IFERROR(IF(VLOOKUP($D106,Champions!$A:$B,2,0)=4,1,0),0),IFERROR(IF(VLOOKUP($E106,Champions!$A:$B,2,0)=4,1,0),0),IFERROR(IF(VLOOKUP($F106,Champions!$A:$B,2,0)=4,1,0),0),IFERROR(IF(VLOOKUP($G106,Champions!$A:$B,2,0)=4,1,0),0),IFERROR(IF(VLOOKUP($H106,Champions!$A:$B,2,0)=4,1,0),0),IFERROR(IF(VLOOKUP($I106,Champions!$A:$B,2,0)=4,1,0),0),IFERROR(IF(VLOOKUP($J106,Champions!$A:$B,2,0)=4,1,0),0),IFERROR(IF(VLOOKUP($K106,Champions!$A:$B,2,0)=4,1,0),0),IFERROR(IF(VLOOKUP($L106,Champions!$A:$B,2,0)=4,1,0),0))</f>
        <v>2</v>
      </c>
      <c r="U106" s="3">
        <f>SUM(IFERROR(IF(VLOOKUP($B106,Champions!$A:$B,2,0)=5,1,0),0),IFERROR(IF(VLOOKUP($C106,Champions!$A:$B,2,0)=5,1,0),0),IFERROR(IF(VLOOKUP($D106,Champions!$A:$B,2,0)=5,1,0),0),IFERROR(IF(VLOOKUP($E106,Champions!$A:$B,2,0)=5,1,0),0),IFERROR(IF(VLOOKUP($F106,Champions!$A:$B,2,0)=5,1,0),0),IFERROR(IF(VLOOKUP($G106,Champions!$A:$B,2,0)=5,1,0),0),IFERROR(IF(VLOOKUP($H106,Champions!$A:$B,2,0)=5,1,0),0),IFERROR(IF(VLOOKUP($I106,Champions!$A:$B,2,0)=5,1,0),0),IFERROR(IF(VLOOKUP($J106,Champions!$A:$B,2,0)=5,1,0),0),IFERROR(IF(VLOOKUP($K106,Champions!$A:$B,2,0)=5,1,0),0),IFERROR(IF(VLOOKUP($L106,Champions!$A:$B,2,0)=5,1,0),0))</f>
        <v>1</v>
      </c>
    </row>
    <row r="107" spans="1:21">
      <c r="A107" s="3" t="s">
        <v>576</v>
      </c>
      <c r="B107" s="3" t="s">
        <v>145</v>
      </c>
      <c r="C107" s="3" t="s">
        <v>106</v>
      </c>
      <c r="D107" s="3" t="s">
        <v>174</v>
      </c>
      <c r="E107" s="3" t="s">
        <v>126</v>
      </c>
      <c r="F107" s="3" t="s">
        <v>287</v>
      </c>
      <c r="G107" s="3" t="s">
        <v>185</v>
      </c>
      <c r="H107" s="3" t="s">
        <v>164</v>
      </c>
      <c r="M107" s="3">
        <v>1</v>
      </c>
      <c r="N107" s="3">
        <v>5</v>
      </c>
      <c r="O107" s="3">
        <v>1</v>
      </c>
      <c r="P107" s="3">
        <f t="shared" si="6"/>
        <v>7</v>
      </c>
      <c r="Q107" s="3">
        <f>SUM(IFERROR(IF(VLOOKUP($B107,Champions!$A:$B,2,0)=1,1,0),0),IFERROR(IF(VLOOKUP($C107,Champions!$A:$B,2,0)=1,1,0),0),IFERROR(IF(VLOOKUP($D107,Champions!$A:$B,2,0)=1,1,0),0),IFERROR(IF(VLOOKUP($E107,Champions!$A:$B,2,0)=1,1,0),0),IFERROR(IF(VLOOKUP($F107,Champions!$A:$B,2,0)=1,1,0),0),IFERROR(IF(VLOOKUP($G107,Champions!$A:$B,2,0)=1,1,0),0),IFERROR(IF(VLOOKUP($H107,Champions!$A:$B,2,0)=1,1,0),0),IFERROR(IF(VLOOKUP($I107,Champions!$A:$B,2,0)=1,1,0),0),IFERROR(IF(VLOOKUP($J107,Champions!$A:$B,2,0)=1,1,0),0),IFERROR(IF(VLOOKUP($K107,Champions!$A:$B,2,0)=1,1,0),0),IFERROR(IF(VLOOKUP($L107,Champions!$A:$B,2,0)=1,1,0),0))</f>
        <v>1</v>
      </c>
      <c r="R107" s="3">
        <f>SUM(IFERROR(IF(VLOOKUP($B107,Champions!$A:$B,2,0)=2,1,0),0),IFERROR(IF(VLOOKUP($C107,Champions!$A:$B,2,0)=2,1,0),0),IFERROR(IF(VLOOKUP($D107,Champions!$A:$B,2,0)=2,1,0),0),IFERROR(IF(VLOOKUP($E107,Champions!$A:$B,2,0)=2,1,0),0),IFERROR(IF(VLOOKUP($F107,Champions!$A:$B,2,0)=2,1,0),0),IFERROR(IF(VLOOKUP($G107,Champions!$A:$B,2,0)=2,1,0),0),IFERROR(IF(VLOOKUP($H107,Champions!$A:$B,2,0)=2,1,0),0),IFERROR(IF(VLOOKUP($I107,Champions!$A:$B,2,0)=2,1,0),0),IFERROR(IF(VLOOKUP($J107,Champions!$A:$B,2,0)=2,1,0),0),IFERROR(IF(VLOOKUP($K107,Champions!$A:$B,2,0)=2,1,0),0),IFERROR(IF(VLOOKUP($L107,Champions!$A:$B,2,0)=2,1,0),0))</f>
        <v>2</v>
      </c>
      <c r="S107" s="3">
        <f>SUM(IFERROR(IF(VLOOKUP($B107,Champions!$A:$B,2,0)=3,1,0),0),IFERROR(IF(VLOOKUP($C107,Champions!$A:$B,2,0)=3,1,0),0),IFERROR(IF(VLOOKUP($D107,Champions!$A:$B,2,0)=3,1,0),0),IFERROR(IF(VLOOKUP($E107,Champions!$A:$B,2,0)=3,1,0),0),IFERROR(IF(VLOOKUP($F107,Champions!$A:$B,2,0)=3,1,0),0),IFERROR(IF(VLOOKUP($G107,Champions!$A:$B,2,0)=3,1,0),0),IFERROR(IF(VLOOKUP($H107,Champions!$A:$B,2,0)=3,1,0),0),IFERROR(IF(VLOOKUP($I107,Champions!$A:$B,2,0)=3,1,0),0),IFERROR(IF(VLOOKUP($J107,Champions!$A:$B,2,0)=3,1,0),0),IFERROR(IF(VLOOKUP($K107,Champions!$A:$B,2,0)=3,1,0),0),IFERROR(IF(VLOOKUP($L107,Champions!$A:$B,2,0)=3,1,0),0))</f>
        <v>3</v>
      </c>
      <c r="T107" s="3">
        <f>SUM(IFERROR(IF(VLOOKUP($B107,Champions!$A:$B,2,0)=4,1,0),0),IFERROR(IF(VLOOKUP($C107,Champions!$A:$B,2,0)=4,1,0),0),IFERROR(IF(VLOOKUP($D107,Champions!$A:$B,2,0)=4,1,0),0),IFERROR(IF(VLOOKUP($E107,Champions!$A:$B,2,0)=4,1,0),0),IFERROR(IF(VLOOKUP($F107,Champions!$A:$B,2,0)=4,1,0),0),IFERROR(IF(VLOOKUP($G107,Champions!$A:$B,2,0)=4,1,0),0),IFERROR(IF(VLOOKUP($H107,Champions!$A:$B,2,0)=4,1,0),0),IFERROR(IF(VLOOKUP($I107,Champions!$A:$B,2,0)=4,1,0),0),IFERROR(IF(VLOOKUP($J107,Champions!$A:$B,2,0)=4,1,0),0),IFERROR(IF(VLOOKUP($K107,Champions!$A:$B,2,0)=4,1,0),0),IFERROR(IF(VLOOKUP($L107,Champions!$A:$B,2,0)=4,1,0),0))</f>
        <v>1</v>
      </c>
      <c r="U107" s="3">
        <f>SUM(IFERROR(IF(VLOOKUP($B107,Champions!$A:$B,2,0)=5,1,0),0),IFERROR(IF(VLOOKUP($C107,Champions!$A:$B,2,0)=5,1,0),0),IFERROR(IF(VLOOKUP($D107,Champions!$A:$B,2,0)=5,1,0),0),IFERROR(IF(VLOOKUP($E107,Champions!$A:$B,2,0)=5,1,0),0),IFERROR(IF(VLOOKUP($F107,Champions!$A:$B,2,0)=5,1,0),0),IFERROR(IF(VLOOKUP($G107,Champions!$A:$B,2,0)=5,1,0),0),IFERROR(IF(VLOOKUP($H107,Champions!$A:$B,2,0)=5,1,0),0),IFERROR(IF(VLOOKUP($I107,Champions!$A:$B,2,0)=5,1,0),0),IFERROR(IF(VLOOKUP($J107,Champions!$A:$B,2,0)=5,1,0),0),IFERROR(IF(VLOOKUP($K107,Champions!$A:$B,2,0)=5,1,0),0),IFERROR(IF(VLOOKUP($L107,Champions!$A:$B,2,0)=5,1,0),0))</f>
        <v>0</v>
      </c>
    </row>
    <row r="108" spans="1:21">
      <c r="A108" s="3" t="s">
        <v>578</v>
      </c>
      <c r="B108" s="3" t="s">
        <v>207</v>
      </c>
      <c r="C108" s="3" t="s">
        <v>82</v>
      </c>
      <c r="D108" s="3" t="s">
        <v>268</v>
      </c>
      <c r="E108" s="3" t="s">
        <v>215</v>
      </c>
      <c r="F108" s="3" t="s">
        <v>290</v>
      </c>
      <c r="G108" s="3" t="s">
        <v>188</v>
      </c>
      <c r="H108" s="3" t="s">
        <v>308</v>
      </c>
      <c r="M108" s="3">
        <v>0</v>
      </c>
      <c r="N108" s="3">
        <v>5</v>
      </c>
      <c r="O108" s="3">
        <v>2</v>
      </c>
      <c r="P108" s="3">
        <f t="shared" si="6"/>
        <v>7</v>
      </c>
      <c r="Q108" s="3">
        <f>SUM(IFERROR(IF(VLOOKUP($B108,Champions!$A:$B,2,0)=1,1,0),0),IFERROR(IF(VLOOKUP($C108,Champions!$A:$B,2,0)=1,1,0),0),IFERROR(IF(VLOOKUP($D108,Champions!$A:$B,2,0)=1,1,0),0),IFERROR(IF(VLOOKUP($E108,Champions!$A:$B,2,0)=1,1,0),0),IFERROR(IF(VLOOKUP($F108,Champions!$A:$B,2,0)=1,1,0),0),IFERROR(IF(VLOOKUP($G108,Champions!$A:$B,2,0)=1,1,0),0),IFERROR(IF(VLOOKUP($H108,Champions!$A:$B,2,0)=1,1,0),0),IFERROR(IF(VLOOKUP($I108,Champions!$A:$B,2,0)=1,1,0),0),IFERROR(IF(VLOOKUP($J108,Champions!$A:$B,2,0)=1,1,0),0),IFERROR(IF(VLOOKUP($K108,Champions!$A:$B,2,0)=1,1,0),0),IFERROR(IF(VLOOKUP($L108,Champions!$A:$B,2,0)=1,1,0),0))</f>
        <v>2</v>
      </c>
      <c r="R108" s="3">
        <f>SUM(IFERROR(IF(VLOOKUP($B108,Champions!$A:$B,2,0)=2,1,0),0),IFERROR(IF(VLOOKUP($C108,Champions!$A:$B,2,0)=2,1,0),0),IFERROR(IF(VLOOKUP($D108,Champions!$A:$B,2,0)=2,1,0),0),IFERROR(IF(VLOOKUP($E108,Champions!$A:$B,2,0)=2,1,0),0),IFERROR(IF(VLOOKUP($F108,Champions!$A:$B,2,0)=2,1,0),0),IFERROR(IF(VLOOKUP($G108,Champions!$A:$B,2,0)=2,1,0),0),IFERROR(IF(VLOOKUP($H108,Champions!$A:$B,2,0)=2,1,0),0),IFERROR(IF(VLOOKUP($I108,Champions!$A:$B,2,0)=2,1,0),0),IFERROR(IF(VLOOKUP($J108,Champions!$A:$B,2,0)=2,1,0),0),IFERROR(IF(VLOOKUP($K108,Champions!$A:$B,2,0)=2,1,0),0),IFERROR(IF(VLOOKUP($L108,Champions!$A:$B,2,0)=2,1,0),0))</f>
        <v>0</v>
      </c>
      <c r="S108" s="3">
        <f>SUM(IFERROR(IF(VLOOKUP($B108,Champions!$A:$B,2,0)=3,1,0),0),IFERROR(IF(VLOOKUP($C108,Champions!$A:$B,2,0)=3,1,0),0),IFERROR(IF(VLOOKUP($D108,Champions!$A:$B,2,0)=3,1,0),0),IFERROR(IF(VLOOKUP($E108,Champions!$A:$B,2,0)=3,1,0),0),IFERROR(IF(VLOOKUP($F108,Champions!$A:$B,2,0)=3,1,0),0),IFERROR(IF(VLOOKUP($G108,Champions!$A:$B,2,0)=3,1,0),0),IFERROR(IF(VLOOKUP($H108,Champions!$A:$B,2,0)=3,1,0),0),IFERROR(IF(VLOOKUP($I108,Champions!$A:$B,2,0)=3,1,0),0),IFERROR(IF(VLOOKUP($J108,Champions!$A:$B,2,0)=3,1,0),0),IFERROR(IF(VLOOKUP($K108,Champions!$A:$B,2,0)=3,1,0),0),IFERROR(IF(VLOOKUP($L108,Champions!$A:$B,2,0)=3,1,0),0))</f>
        <v>2</v>
      </c>
      <c r="T108" s="3">
        <f>SUM(IFERROR(IF(VLOOKUP($B108,Champions!$A:$B,2,0)=4,1,0),0),IFERROR(IF(VLOOKUP($C108,Champions!$A:$B,2,0)=4,1,0),0),IFERROR(IF(VLOOKUP($D108,Champions!$A:$B,2,0)=4,1,0),0),IFERROR(IF(VLOOKUP($E108,Champions!$A:$B,2,0)=4,1,0),0),IFERROR(IF(VLOOKUP($F108,Champions!$A:$B,2,0)=4,1,0),0),IFERROR(IF(VLOOKUP($G108,Champions!$A:$B,2,0)=4,1,0),0),IFERROR(IF(VLOOKUP($H108,Champions!$A:$B,2,0)=4,1,0),0),IFERROR(IF(VLOOKUP($I108,Champions!$A:$B,2,0)=4,1,0),0),IFERROR(IF(VLOOKUP($J108,Champions!$A:$B,2,0)=4,1,0),0),IFERROR(IF(VLOOKUP($K108,Champions!$A:$B,2,0)=4,1,0),0),IFERROR(IF(VLOOKUP($L108,Champions!$A:$B,2,0)=4,1,0),0))</f>
        <v>2</v>
      </c>
      <c r="U108" s="3">
        <f>SUM(IFERROR(IF(VLOOKUP($B108,Champions!$A:$B,2,0)=5,1,0),0),IFERROR(IF(VLOOKUP($C108,Champions!$A:$B,2,0)=5,1,0),0),IFERROR(IF(VLOOKUP($D108,Champions!$A:$B,2,0)=5,1,0),0),IFERROR(IF(VLOOKUP($E108,Champions!$A:$B,2,0)=5,1,0),0),IFERROR(IF(VLOOKUP($F108,Champions!$A:$B,2,0)=5,1,0),0),IFERROR(IF(VLOOKUP($G108,Champions!$A:$B,2,0)=5,1,0),0),IFERROR(IF(VLOOKUP($H108,Champions!$A:$B,2,0)=5,1,0),0),IFERROR(IF(VLOOKUP($I108,Champions!$A:$B,2,0)=5,1,0),0),IFERROR(IF(VLOOKUP($J108,Champions!$A:$B,2,0)=5,1,0),0),IFERROR(IF(VLOOKUP($K108,Champions!$A:$B,2,0)=5,1,0),0),IFERROR(IF(VLOOKUP($L108,Champions!$A:$B,2,0)=5,1,0),0))</f>
        <v>1</v>
      </c>
    </row>
    <row r="109" spans="1:21">
      <c r="A109" s="3" t="s">
        <v>579</v>
      </c>
      <c r="B109" s="3" t="s">
        <v>174</v>
      </c>
      <c r="C109" s="3" t="s">
        <v>256</v>
      </c>
      <c r="D109" s="3" t="s">
        <v>293</v>
      </c>
      <c r="E109" s="3" t="s">
        <v>201</v>
      </c>
      <c r="F109" s="3" t="s">
        <v>249</v>
      </c>
      <c r="G109" s="3" t="s">
        <v>207</v>
      </c>
      <c r="H109" s="3" t="s">
        <v>287</v>
      </c>
      <c r="M109" s="3">
        <v>0</v>
      </c>
      <c r="N109" s="3">
        <v>5</v>
      </c>
      <c r="O109" s="3">
        <v>2</v>
      </c>
      <c r="P109" s="3">
        <f t="shared" si="6"/>
        <v>7</v>
      </c>
      <c r="Q109" s="3">
        <f>SUM(IFERROR(IF(VLOOKUP($B109,Champions!$A:$B,2,0)=1,1,0),0),IFERROR(IF(VLOOKUP($C109,Champions!$A:$B,2,0)=1,1,0),0),IFERROR(IF(VLOOKUP($D109,Champions!$A:$B,2,0)=1,1,0),0),IFERROR(IF(VLOOKUP($E109,Champions!$A:$B,2,0)=1,1,0),0),IFERROR(IF(VLOOKUP($F109,Champions!$A:$B,2,0)=1,1,0),0),IFERROR(IF(VLOOKUP($G109,Champions!$A:$B,2,0)=1,1,0),0),IFERROR(IF(VLOOKUP($H109,Champions!$A:$B,2,0)=1,1,0),0),IFERROR(IF(VLOOKUP($I109,Champions!$A:$B,2,0)=1,1,0),0),IFERROR(IF(VLOOKUP($J109,Champions!$A:$B,2,0)=1,1,0),0),IFERROR(IF(VLOOKUP($K109,Champions!$A:$B,2,0)=1,1,0),0),IFERROR(IF(VLOOKUP($L109,Champions!$A:$B,2,0)=1,1,0),0))</f>
        <v>0</v>
      </c>
      <c r="R109" s="3">
        <f>SUM(IFERROR(IF(VLOOKUP($B109,Champions!$A:$B,2,0)=2,1,0),0),IFERROR(IF(VLOOKUP($C109,Champions!$A:$B,2,0)=2,1,0),0),IFERROR(IF(VLOOKUP($D109,Champions!$A:$B,2,0)=2,1,0),0),IFERROR(IF(VLOOKUP($E109,Champions!$A:$B,2,0)=2,1,0),0),IFERROR(IF(VLOOKUP($F109,Champions!$A:$B,2,0)=2,1,0),0),IFERROR(IF(VLOOKUP($G109,Champions!$A:$B,2,0)=2,1,0),0),IFERROR(IF(VLOOKUP($H109,Champions!$A:$B,2,0)=2,1,0),0),IFERROR(IF(VLOOKUP($I109,Champions!$A:$B,2,0)=2,1,0),0),IFERROR(IF(VLOOKUP($J109,Champions!$A:$B,2,0)=2,1,0),0),IFERROR(IF(VLOOKUP($K109,Champions!$A:$B,2,0)=2,1,0),0),IFERROR(IF(VLOOKUP($L109,Champions!$A:$B,2,0)=2,1,0),0))</f>
        <v>3</v>
      </c>
      <c r="S109" s="3">
        <f>SUM(IFERROR(IF(VLOOKUP($B109,Champions!$A:$B,2,0)=3,1,0),0),IFERROR(IF(VLOOKUP($C109,Champions!$A:$B,2,0)=3,1,0),0),IFERROR(IF(VLOOKUP($D109,Champions!$A:$B,2,0)=3,1,0),0),IFERROR(IF(VLOOKUP($E109,Champions!$A:$B,2,0)=3,1,0),0),IFERROR(IF(VLOOKUP($F109,Champions!$A:$B,2,0)=3,1,0),0),IFERROR(IF(VLOOKUP($G109,Champions!$A:$B,2,0)=3,1,0),0),IFERROR(IF(VLOOKUP($H109,Champions!$A:$B,2,0)=3,1,0),0),IFERROR(IF(VLOOKUP($I109,Champions!$A:$B,2,0)=3,1,0),0),IFERROR(IF(VLOOKUP($J109,Champions!$A:$B,2,0)=3,1,0),0),IFERROR(IF(VLOOKUP($K109,Champions!$A:$B,2,0)=3,1,0),0),IFERROR(IF(VLOOKUP($L109,Champions!$A:$B,2,0)=3,1,0),0))</f>
        <v>3</v>
      </c>
      <c r="T109" s="3">
        <f>SUM(IFERROR(IF(VLOOKUP($B109,Champions!$A:$B,2,0)=4,1,0),0),IFERROR(IF(VLOOKUP($C109,Champions!$A:$B,2,0)=4,1,0),0),IFERROR(IF(VLOOKUP($D109,Champions!$A:$B,2,0)=4,1,0),0),IFERROR(IF(VLOOKUP($E109,Champions!$A:$B,2,0)=4,1,0),0),IFERROR(IF(VLOOKUP($F109,Champions!$A:$B,2,0)=4,1,0),0),IFERROR(IF(VLOOKUP($G109,Champions!$A:$B,2,0)=4,1,0),0),IFERROR(IF(VLOOKUP($H109,Champions!$A:$B,2,0)=4,1,0),0),IFERROR(IF(VLOOKUP($I109,Champions!$A:$B,2,0)=4,1,0),0),IFERROR(IF(VLOOKUP($J109,Champions!$A:$B,2,0)=4,1,0),0),IFERROR(IF(VLOOKUP($K109,Champions!$A:$B,2,0)=4,1,0),0),IFERROR(IF(VLOOKUP($L109,Champions!$A:$B,2,0)=4,1,0),0))</f>
        <v>0</v>
      </c>
      <c r="U109" s="3">
        <f>SUM(IFERROR(IF(VLOOKUP($B109,Champions!$A:$B,2,0)=5,1,0),0),IFERROR(IF(VLOOKUP($C109,Champions!$A:$B,2,0)=5,1,0),0),IFERROR(IF(VLOOKUP($D109,Champions!$A:$B,2,0)=5,1,0),0),IFERROR(IF(VLOOKUP($E109,Champions!$A:$B,2,0)=5,1,0),0),IFERROR(IF(VLOOKUP($F109,Champions!$A:$B,2,0)=5,1,0),0),IFERROR(IF(VLOOKUP($G109,Champions!$A:$B,2,0)=5,1,0),0),IFERROR(IF(VLOOKUP($H109,Champions!$A:$B,2,0)=5,1,0),0),IFERROR(IF(VLOOKUP($I109,Champions!$A:$B,2,0)=5,1,0),0),IFERROR(IF(VLOOKUP($J109,Champions!$A:$B,2,0)=5,1,0),0),IFERROR(IF(VLOOKUP($K109,Champions!$A:$B,2,0)=5,1,0),0),IFERROR(IF(VLOOKUP($L109,Champions!$A:$B,2,0)=5,1,0),0))</f>
        <v>1</v>
      </c>
    </row>
    <row r="110" spans="1:21">
      <c r="A110" s="3" t="s">
        <v>580</v>
      </c>
      <c r="B110" s="3" t="s">
        <v>121</v>
      </c>
      <c r="C110" s="3" t="s">
        <v>293</v>
      </c>
      <c r="D110" s="3" t="s">
        <v>182</v>
      </c>
      <c r="E110" s="3" t="s">
        <v>271</v>
      </c>
      <c r="F110" s="3" t="s">
        <v>149</v>
      </c>
      <c r="G110" s="3" t="s">
        <v>204</v>
      </c>
      <c r="H110" s="3" t="s">
        <v>274</v>
      </c>
      <c r="I110" s="3" t="s">
        <v>296</v>
      </c>
      <c r="J110" s="3" t="s">
        <v>197</v>
      </c>
      <c r="M110" s="3">
        <v>1</v>
      </c>
      <c r="N110" s="3">
        <v>7</v>
      </c>
      <c r="O110" s="3">
        <v>1</v>
      </c>
      <c r="P110" s="3">
        <f t="shared" si="6"/>
        <v>9</v>
      </c>
      <c r="Q110" s="3">
        <f>SUM(IFERROR(IF(VLOOKUP($B110,Champions!$A:$B,2,0)=1,1,0),0),IFERROR(IF(VLOOKUP($C110,Champions!$A:$B,2,0)=1,1,0),0),IFERROR(IF(VLOOKUP($D110,Champions!$A:$B,2,0)=1,1,0),0),IFERROR(IF(VLOOKUP($E110,Champions!$A:$B,2,0)=1,1,0),0),IFERROR(IF(VLOOKUP($F110,Champions!$A:$B,2,0)=1,1,0),0),IFERROR(IF(VLOOKUP($G110,Champions!$A:$B,2,0)=1,1,0),0),IFERROR(IF(VLOOKUP($H110,Champions!$A:$B,2,0)=1,1,0),0),IFERROR(IF(VLOOKUP($I110,Champions!$A:$B,2,0)=1,1,0),0),IFERROR(IF(VLOOKUP($J110,Champions!$A:$B,2,0)=1,1,0),0),IFERROR(IF(VLOOKUP($K110,Champions!$A:$B,2,0)=1,1,0),0),IFERROR(IF(VLOOKUP($L110,Champions!$A:$B,2,0)=1,1,0),0))</f>
        <v>4</v>
      </c>
      <c r="R110" s="3">
        <f>SUM(IFERROR(IF(VLOOKUP($B110,Champions!$A:$B,2,0)=2,1,0),0),IFERROR(IF(VLOOKUP($C110,Champions!$A:$B,2,0)=2,1,0),0),IFERROR(IF(VLOOKUP($D110,Champions!$A:$B,2,0)=2,1,0),0),IFERROR(IF(VLOOKUP($E110,Champions!$A:$B,2,0)=2,1,0),0),IFERROR(IF(VLOOKUP($F110,Champions!$A:$B,2,0)=2,1,0),0),IFERROR(IF(VLOOKUP($G110,Champions!$A:$B,2,0)=2,1,0),0),IFERROR(IF(VLOOKUP($H110,Champions!$A:$B,2,0)=2,1,0),0),IFERROR(IF(VLOOKUP($I110,Champions!$A:$B,2,0)=2,1,0),0),IFERROR(IF(VLOOKUP($J110,Champions!$A:$B,2,0)=2,1,0),0),IFERROR(IF(VLOOKUP($K110,Champions!$A:$B,2,0)=2,1,0),0),IFERROR(IF(VLOOKUP($L110,Champions!$A:$B,2,0)=2,1,0),0))</f>
        <v>2</v>
      </c>
      <c r="S110" s="3">
        <f>SUM(IFERROR(IF(VLOOKUP($B110,Champions!$A:$B,2,0)=3,1,0),0),IFERROR(IF(VLOOKUP($C110,Champions!$A:$B,2,0)=3,1,0),0),IFERROR(IF(VLOOKUP($D110,Champions!$A:$B,2,0)=3,1,0),0),IFERROR(IF(VLOOKUP($E110,Champions!$A:$B,2,0)=3,1,0),0),IFERROR(IF(VLOOKUP($F110,Champions!$A:$B,2,0)=3,1,0),0),IFERROR(IF(VLOOKUP($G110,Champions!$A:$B,2,0)=3,1,0),0),IFERROR(IF(VLOOKUP($H110,Champions!$A:$B,2,0)=3,1,0),0),IFERROR(IF(VLOOKUP($I110,Champions!$A:$B,2,0)=3,1,0),0),IFERROR(IF(VLOOKUP($J110,Champions!$A:$B,2,0)=3,1,0),0),IFERROR(IF(VLOOKUP($K110,Champions!$A:$B,2,0)=3,1,0),0),IFERROR(IF(VLOOKUP($L110,Champions!$A:$B,2,0)=3,1,0),0))</f>
        <v>1</v>
      </c>
      <c r="T110" s="3">
        <f>SUM(IFERROR(IF(VLOOKUP($B110,Champions!$A:$B,2,0)=4,1,0),0),IFERROR(IF(VLOOKUP($C110,Champions!$A:$B,2,0)=4,1,0),0),IFERROR(IF(VLOOKUP($D110,Champions!$A:$B,2,0)=4,1,0),0),IFERROR(IF(VLOOKUP($E110,Champions!$A:$B,2,0)=4,1,0),0),IFERROR(IF(VLOOKUP($F110,Champions!$A:$B,2,0)=4,1,0),0),IFERROR(IF(VLOOKUP($G110,Champions!$A:$B,2,0)=4,1,0),0),IFERROR(IF(VLOOKUP($H110,Champions!$A:$B,2,0)=4,1,0),0),IFERROR(IF(VLOOKUP($I110,Champions!$A:$B,2,0)=4,1,0),0),IFERROR(IF(VLOOKUP($J110,Champions!$A:$B,2,0)=4,1,0),0),IFERROR(IF(VLOOKUP($K110,Champions!$A:$B,2,0)=4,1,0),0),IFERROR(IF(VLOOKUP($L110,Champions!$A:$B,2,0)=4,1,0),0))</f>
        <v>2</v>
      </c>
      <c r="U110" s="3">
        <f>SUM(IFERROR(IF(VLOOKUP($B110,Champions!$A:$B,2,0)=5,1,0),0),IFERROR(IF(VLOOKUP($C110,Champions!$A:$B,2,0)=5,1,0),0),IFERROR(IF(VLOOKUP($D110,Champions!$A:$B,2,0)=5,1,0),0),IFERROR(IF(VLOOKUP($E110,Champions!$A:$B,2,0)=5,1,0),0),IFERROR(IF(VLOOKUP($F110,Champions!$A:$B,2,0)=5,1,0),0),IFERROR(IF(VLOOKUP($G110,Champions!$A:$B,2,0)=5,1,0),0),IFERROR(IF(VLOOKUP($H110,Champions!$A:$B,2,0)=5,1,0),0),IFERROR(IF(VLOOKUP($I110,Champions!$A:$B,2,0)=5,1,0),0),IFERROR(IF(VLOOKUP($J110,Champions!$A:$B,2,0)=5,1,0),0),IFERROR(IF(VLOOKUP($K110,Champions!$A:$B,2,0)=5,1,0),0),IFERROR(IF(VLOOKUP($L110,Champions!$A:$B,2,0)=5,1,0),0))</f>
        <v>0</v>
      </c>
    </row>
    <row r="111" spans="1:21">
      <c r="A111" s="3" t="s">
        <v>581</v>
      </c>
      <c r="B111" s="3" t="s">
        <v>188</v>
      </c>
      <c r="C111" s="3" t="s">
        <v>308</v>
      </c>
      <c r="D111" s="3" t="s">
        <v>82</v>
      </c>
      <c r="E111" s="3" t="s">
        <v>164</v>
      </c>
      <c r="F111" s="3" t="s">
        <v>268</v>
      </c>
      <c r="G111" s="3" t="s">
        <v>160</v>
      </c>
      <c r="H111" s="3" t="s">
        <v>287</v>
      </c>
      <c r="I111" s="3" t="s">
        <v>185</v>
      </c>
      <c r="J111" s="3" t="s">
        <v>215</v>
      </c>
      <c r="K111" s="3" t="s">
        <v>290</v>
      </c>
      <c r="M111" s="3">
        <v>0</v>
      </c>
      <c r="N111" s="3">
        <v>10</v>
      </c>
      <c r="O111" s="3">
        <v>0</v>
      </c>
      <c r="P111" s="3">
        <f t="shared" si="6"/>
        <v>10</v>
      </c>
      <c r="Q111" s="3">
        <f>SUM(IFERROR(IF(VLOOKUP($B111,Champions!$A:$B,2,0)=1,1,0),0),IFERROR(IF(VLOOKUP($C111,Champions!$A:$B,2,0)=1,1,0),0),IFERROR(IF(VLOOKUP($D111,Champions!$A:$B,2,0)=1,1,0),0),IFERROR(IF(VLOOKUP($E111,Champions!$A:$B,2,0)=1,1,0),0),IFERROR(IF(VLOOKUP($F111,Champions!$A:$B,2,0)=1,1,0),0),IFERROR(IF(VLOOKUP($G111,Champions!$A:$B,2,0)=1,1,0),0),IFERROR(IF(VLOOKUP($H111,Champions!$A:$B,2,0)=1,1,0),0),IFERROR(IF(VLOOKUP($I111,Champions!$A:$B,2,0)=1,1,0),0),IFERROR(IF(VLOOKUP($J111,Champions!$A:$B,2,0)=1,1,0),0),IFERROR(IF(VLOOKUP($K111,Champions!$A:$B,2,0)=1,1,0),0),IFERROR(IF(VLOOKUP($L111,Champions!$A:$B,2,0)=1,1,0),0))</f>
        <v>3</v>
      </c>
      <c r="R111" s="3">
        <f>SUM(IFERROR(IF(VLOOKUP($B111,Champions!$A:$B,2,0)=2,1,0),0),IFERROR(IF(VLOOKUP($C111,Champions!$A:$B,2,0)=2,1,0),0),IFERROR(IF(VLOOKUP($D111,Champions!$A:$B,2,0)=2,1,0),0),IFERROR(IF(VLOOKUP($E111,Champions!$A:$B,2,0)=2,1,0),0),IFERROR(IF(VLOOKUP($F111,Champions!$A:$B,2,0)=2,1,0),0),IFERROR(IF(VLOOKUP($G111,Champions!$A:$B,2,0)=2,1,0),0),IFERROR(IF(VLOOKUP($H111,Champions!$A:$B,2,0)=2,1,0),0),IFERROR(IF(VLOOKUP($I111,Champions!$A:$B,2,0)=2,1,0),0),IFERROR(IF(VLOOKUP($J111,Champions!$A:$B,2,0)=2,1,0),0),IFERROR(IF(VLOOKUP($K111,Champions!$A:$B,2,0)=2,1,0),0),IFERROR(IF(VLOOKUP($L111,Champions!$A:$B,2,0)=2,1,0),0))</f>
        <v>2</v>
      </c>
      <c r="S111" s="3">
        <f>SUM(IFERROR(IF(VLOOKUP($B111,Champions!$A:$B,2,0)=3,1,0),0),IFERROR(IF(VLOOKUP($C111,Champions!$A:$B,2,0)=3,1,0),0),IFERROR(IF(VLOOKUP($D111,Champions!$A:$B,2,0)=3,1,0),0),IFERROR(IF(VLOOKUP($E111,Champions!$A:$B,2,0)=3,1,0),0),IFERROR(IF(VLOOKUP($F111,Champions!$A:$B,2,0)=3,1,0),0),IFERROR(IF(VLOOKUP($G111,Champions!$A:$B,2,0)=3,1,0),0),IFERROR(IF(VLOOKUP($H111,Champions!$A:$B,2,0)=3,1,0),0),IFERROR(IF(VLOOKUP($I111,Champions!$A:$B,2,0)=3,1,0),0),IFERROR(IF(VLOOKUP($J111,Champions!$A:$B,2,0)=3,1,0),0),IFERROR(IF(VLOOKUP($K111,Champions!$A:$B,2,0)=3,1,0),0),IFERROR(IF(VLOOKUP($L111,Champions!$A:$B,2,0)=3,1,0),0))</f>
        <v>3</v>
      </c>
      <c r="T111" s="3">
        <f>SUM(IFERROR(IF(VLOOKUP($B111,Champions!$A:$B,2,0)=4,1,0),0),IFERROR(IF(VLOOKUP($C111,Champions!$A:$B,2,0)=4,1,0),0),IFERROR(IF(VLOOKUP($D111,Champions!$A:$B,2,0)=4,1,0),0),IFERROR(IF(VLOOKUP($E111,Champions!$A:$B,2,0)=4,1,0),0),IFERROR(IF(VLOOKUP($F111,Champions!$A:$B,2,0)=4,1,0),0),IFERROR(IF(VLOOKUP($G111,Champions!$A:$B,2,0)=4,1,0),0),IFERROR(IF(VLOOKUP($H111,Champions!$A:$B,2,0)=4,1,0),0),IFERROR(IF(VLOOKUP($I111,Champions!$A:$B,2,0)=4,1,0),0),IFERROR(IF(VLOOKUP($J111,Champions!$A:$B,2,0)=4,1,0),0),IFERROR(IF(VLOOKUP($K111,Champions!$A:$B,2,0)=4,1,0),0),IFERROR(IF(VLOOKUP($L111,Champions!$A:$B,2,0)=4,1,0),0))</f>
        <v>2</v>
      </c>
      <c r="U111" s="3">
        <f>SUM(IFERROR(IF(VLOOKUP($B111,Champions!$A:$B,2,0)=5,1,0),0),IFERROR(IF(VLOOKUP($C111,Champions!$A:$B,2,0)=5,1,0),0),IFERROR(IF(VLOOKUP($D111,Champions!$A:$B,2,0)=5,1,0),0),IFERROR(IF(VLOOKUP($E111,Champions!$A:$B,2,0)=5,1,0),0),IFERROR(IF(VLOOKUP($F111,Champions!$A:$B,2,0)=5,1,0),0),IFERROR(IF(VLOOKUP($G111,Champions!$A:$B,2,0)=5,1,0),0),IFERROR(IF(VLOOKUP($H111,Champions!$A:$B,2,0)=5,1,0),0),IFERROR(IF(VLOOKUP($I111,Champions!$A:$B,2,0)=5,1,0),0),IFERROR(IF(VLOOKUP($J111,Champions!$A:$B,2,0)=5,1,0),0),IFERROR(IF(VLOOKUP($K111,Champions!$A:$B,2,0)=5,1,0),0),IFERROR(IF(VLOOKUP($L111,Champions!$A:$B,2,0)=5,1,0),0))</f>
        <v>0</v>
      </c>
    </row>
    <row r="112" spans="1:21">
      <c r="A112" s="3" t="s">
        <v>582</v>
      </c>
      <c r="B112" s="3" t="s">
        <v>226</v>
      </c>
      <c r="C112" s="3" t="s">
        <v>264</v>
      </c>
      <c r="D112" s="3" t="s">
        <v>302</v>
      </c>
      <c r="E112" s="3" t="s">
        <v>192</v>
      </c>
      <c r="F112" s="3" t="s">
        <v>277</v>
      </c>
      <c r="G112" s="3" t="s">
        <v>164</v>
      </c>
      <c r="H112" s="3" t="s">
        <v>126</v>
      </c>
      <c r="I112" s="3" t="s">
        <v>242</v>
      </c>
      <c r="J112" s="3" t="s">
        <v>185</v>
      </c>
      <c r="M112" s="3">
        <v>3</v>
      </c>
      <c r="N112" s="3">
        <v>6</v>
      </c>
      <c r="O112" s="3">
        <v>0</v>
      </c>
      <c r="P112" s="3">
        <f t="shared" si="6"/>
        <v>9</v>
      </c>
      <c r="Q112" s="3">
        <f>SUM(IFERROR(IF(VLOOKUP($B112,Champions!$A:$B,2,0)=1,1,0),0),IFERROR(IF(VLOOKUP($C112,Champions!$A:$B,2,0)=1,1,0),0),IFERROR(IF(VLOOKUP($D112,Champions!$A:$B,2,0)=1,1,0),0),IFERROR(IF(VLOOKUP($E112,Champions!$A:$B,2,0)=1,1,0),0),IFERROR(IF(VLOOKUP($F112,Champions!$A:$B,2,0)=1,1,0),0),IFERROR(IF(VLOOKUP($G112,Champions!$A:$B,2,0)=1,1,0),0),IFERROR(IF(VLOOKUP($H112,Champions!$A:$B,2,0)=1,1,0),0),IFERROR(IF(VLOOKUP($I112,Champions!$A:$B,2,0)=1,1,0),0),IFERROR(IF(VLOOKUP($J112,Champions!$A:$B,2,0)=1,1,0),0),IFERROR(IF(VLOOKUP($K112,Champions!$A:$B,2,0)=1,1,0),0),IFERROR(IF(VLOOKUP($L112,Champions!$A:$B,2,0)=1,1,0),0))</f>
        <v>2</v>
      </c>
      <c r="R112" s="3">
        <f>SUM(IFERROR(IF(VLOOKUP($B112,Champions!$A:$B,2,0)=2,1,0),0),IFERROR(IF(VLOOKUP($C112,Champions!$A:$B,2,0)=2,1,0),0),IFERROR(IF(VLOOKUP($D112,Champions!$A:$B,2,0)=2,1,0),0),IFERROR(IF(VLOOKUP($E112,Champions!$A:$B,2,0)=2,1,0),0),IFERROR(IF(VLOOKUP($F112,Champions!$A:$B,2,0)=2,1,0),0),IFERROR(IF(VLOOKUP($G112,Champions!$A:$B,2,0)=2,1,0),0),IFERROR(IF(VLOOKUP($H112,Champions!$A:$B,2,0)=2,1,0),0),IFERROR(IF(VLOOKUP($I112,Champions!$A:$B,2,0)=2,1,0),0),IFERROR(IF(VLOOKUP($J112,Champions!$A:$B,2,0)=2,1,0),0),IFERROR(IF(VLOOKUP($K112,Champions!$A:$B,2,0)=2,1,0),0),IFERROR(IF(VLOOKUP($L112,Champions!$A:$B,2,0)=2,1,0),0))</f>
        <v>3</v>
      </c>
      <c r="S112" s="3">
        <f>SUM(IFERROR(IF(VLOOKUP($B112,Champions!$A:$B,2,0)=3,1,0),0),IFERROR(IF(VLOOKUP($C112,Champions!$A:$B,2,0)=3,1,0),0),IFERROR(IF(VLOOKUP($D112,Champions!$A:$B,2,0)=3,1,0),0),IFERROR(IF(VLOOKUP($E112,Champions!$A:$B,2,0)=3,1,0),0),IFERROR(IF(VLOOKUP($F112,Champions!$A:$B,2,0)=3,1,0),0),IFERROR(IF(VLOOKUP($G112,Champions!$A:$B,2,0)=3,1,0),0),IFERROR(IF(VLOOKUP($H112,Champions!$A:$B,2,0)=3,1,0),0),IFERROR(IF(VLOOKUP($I112,Champions!$A:$B,2,0)=3,1,0),0),IFERROR(IF(VLOOKUP($J112,Champions!$A:$B,2,0)=3,1,0),0),IFERROR(IF(VLOOKUP($K112,Champions!$A:$B,2,0)=3,1,0),0),IFERROR(IF(VLOOKUP($L112,Champions!$A:$B,2,0)=3,1,0),0))</f>
        <v>2</v>
      </c>
      <c r="T112" s="3">
        <f>SUM(IFERROR(IF(VLOOKUP($B112,Champions!$A:$B,2,0)=4,1,0),0),IFERROR(IF(VLOOKUP($C112,Champions!$A:$B,2,0)=4,1,0),0),IFERROR(IF(VLOOKUP($D112,Champions!$A:$B,2,0)=4,1,0),0),IFERROR(IF(VLOOKUP($E112,Champions!$A:$B,2,0)=4,1,0),0),IFERROR(IF(VLOOKUP($F112,Champions!$A:$B,2,0)=4,1,0),0),IFERROR(IF(VLOOKUP($G112,Champions!$A:$B,2,0)=4,1,0),0),IFERROR(IF(VLOOKUP($H112,Champions!$A:$B,2,0)=4,1,0),0),IFERROR(IF(VLOOKUP($I112,Champions!$A:$B,2,0)=4,1,0),0),IFERROR(IF(VLOOKUP($J112,Champions!$A:$B,2,0)=4,1,0),0),IFERROR(IF(VLOOKUP($K112,Champions!$A:$B,2,0)=4,1,0),0),IFERROR(IF(VLOOKUP($L112,Champions!$A:$B,2,0)=4,1,0),0))</f>
        <v>0</v>
      </c>
      <c r="U112" s="3">
        <f>SUM(IFERROR(IF(VLOOKUP($B112,Champions!$A:$B,2,0)=5,1,0),0),IFERROR(IF(VLOOKUP($C112,Champions!$A:$B,2,0)=5,1,0),0),IFERROR(IF(VLOOKUP($D112,Champions!$A:$B,2,0)=5,1,0),0),IFERROR(IF(VLOOKUP($E112,Champions!$A:$B,2,0)=5,1,0),0),IFERROR(IF(VLOOKUP($F112,Champions!$A:$B,2,0)=5,1,0),0),IFERROR(IF(VLOOKUP($G112,Champions!$A:$B,2,0)=5,1,0),0),IFERROR(IF(VLOOKUP($H112,Champions!$A:$B,2,0)=5,1,0),0),IFERROR(IF(VLOOKUP($I112,Champions!$A:$B,2,0)=5,1,0),0),IFERROR(IF(VLOOKUP($J112,Champions!$A:$B,2,0)=5,1,0),0),IFERROR(IF(VLOOKUP($K112,Champions!$A:$B,2,0)=5,1,0),0),IFERROR(IF(VLOOKUP($L112,Champions!$A:$B,2,0)=5,1,0),0))</f>
        <v>1</v>
      </c>
    </row>
    <row r="113" spans="1:21">
      <c r="A113" s="3" t="s">
        <v>572</v>
      </c>
      <c r="B113" s="3" t="s">
        <v>139</v>
      </c>
      <c r="C113" s="3" t="s">
        <v>160</v>
      </c>
      <c r="D113" s="3" t="s">
        <v>299</v>
      </c>
      <c r="E113" s="3" t="s">
        <v>235</v>
      </c>
      <c r="F113" s="3" t="s">
        <v>245</v>
      </c>
      <c r="G113" s="3" t="s">
        <v>207</v>
      </c>
      <c r="H113" s="3" t="s">
        <v>256</v>
      </c>
      <c r="M113" s="3">
        <v>0</v>
      </c>
      <c r="N113" s="3">
        <v>5</v>
      </c>
      <c r="O113" s="3">
        <v>2</v>
      </c>
      <c r="P113" s="3">
        <f t="shared" ref="P113:P123" si="7">IF(COUNTA(B113:L113)=0,"",COUNTA(B113:L113))</f>
        <v>7</v>
      </c>
      <c r="Q113" s="3">
        <f>SUM(IFERROR(IF(VLOOKUP($B113,Champions!$A:$B,2,0)=1,1,0),0),IFERROR(IF(VLOOKUP($C113,Champions!$A:$B,2,0)=1,1,0),0),IFERROR(IF(VLOOKUP($D113,Champions!$A:$B,2,0)=1,1,0),0),IFERROR(IF(VLOOKUP($E113,Champions!$A:$B,2,0)=1,1,0),0),IFERROR(IF(VLOOKUP($F113,Champions!$A:$B,2,0)=1,1,0),0),IFERROR(IF(VLOOKUP($G113,Champions!$A:$B,2,0)=1,1,0),0),IFERROR(IF(VLOOKUP($H113,Champions!$A:$B,2,0)=1,1,0),0),IFERROR(IF(VLOOKUP($I113,Champions!$A:$B,2,0)=1,1,0),0),IFERROR(IF(VLOOKUP($J113,Champions!$A:$B,2,0)=1,1,0),0),IFERROR(IF(VLOOKUP($K113,Champions!$A:$B,2,0)=1,1,0),0),IFERROR(IF(VLOOKUP($L113,Champions!$A:$B,2,0)=1,1,0),0))</f>
        <v>2</v>
      </c>
      <c r="R113" s="3">
        <f>SUM(IFERROR(IF(VLOOKUP($B113,Champions!$A:$B,2,0)=2,1,0),0),IFERROR(IF(VLOOKUP($C113,Champions!$A:$B,2,0)=2,1,0),0),IFERROR(IF(VLOOKUP($D113,Champions!$A:$B,2,0)=2,1,0),0),IFERROR(IF(VLOOKUP($E113,Champions!$A:$B,2,0)=2,1,0),0),IFERROR(IF(VLOOKUP($F113,Champions!$A:$B,2,0)=2,1,0),0),IFERROR(IF(VLOOKUP($G113,Champions!$A:$B,2,0)=2,1,0),0),IFERROR(IF(VLOOKUP($H113,Champions!$A:$B,2,0)=2,1,0),0),IFERROR(IF(VLOOKUP($I113,Champions!$A:$B,2,0)=2,1,0),0),IFERROR(IF(VLOOKUP($J113,Champions!$A:$B,2,0)=2,1,0),0),IFERROR(IF(VLOOKUP($K113,Champions!$A:$B,2,0)=2,1,0),0),IFERROR(IF(VLOOKUP($L113,Champions!$A:$B,2,0)=2,1,0),0))</f>
        <v>2</v>
      </c>
      <c r="S113" s="3">
        <f>SUM(IFERROR(IF(VLOOKUP($B113,Champions!$A:$B,2,0)=3,1,0),0),IFERROR(IF(VLOOKUP($C113,Champions!$A:$B,2,0)=3,1,0),0),IFERROR(IF(VLOOKUP($D113,Champions!$A:$B,2,0)=3,1,0),0),IFERROR(IF(VLOOKUP($E113,Champions!$A:$B,2,0)=3,1,0),0),IFERROR(IF(VLOOKUP($F113,Champions!$A:$B,2,0)=3,1,0),0),IFERROR(IF(VLOOKUP($G113,Champions!$A:$B,2,0)=3,1,0),0),IFERROR(IF(VLOOKUP($H113,Champions!$A:$B,2,0)=3,1,0),0),IFERROR(IF(VLOOKUP($I113,Champions!$A:$B,2,0)=3,1,0),0),IFERROR(IF(VLOOKUP($J113,Champions!$A:$B,2,0)=3,1,0),0),IFERROR(IF(VLOOKUP($K113,Champions!$A:$B,2,0)=3,1,0),0),IFERROR(IF(VLOOKUP($L113,Champions!$A:$B,2,0)=3,1,0),0))</f>
        <v>2</v>
      </c>
      <c r="T113" s="3">
        <f>SUM(IFERROR(IF(VLOOKUP($B113,Champions!$A:$B,2,0)=4,1,0),0),IFERROR(IF(VLOOKUP($C113,Champions!$A:$B,2,0)=4,1,0),0),IFERROR(IF(VLOOKUP($D113,Champions!$A:$B,2,0)=4,1,0),0),IFERROR(IF(VLOOKUP($E113,Champions!$A:$B,2,0)=4,1,0),0),IFERROR(IF(VLOOKUP($F113,Champions!$A:$B,2,0)=4,1,0),0),IFERROR(IF(VLOOKUP($G113,Champions!$A:$B,2,0)=4,1,0),0),IFERROR(IF(VLOOKUP($H113,Champions!$A:$B,2,0)=4,1,0),0),IFERROR(IF(VLOOKUP($I113,Champions!$A:$B,2,0)=4,1,0),0),IFERROR(IF(VLOOKUP($J113,Champions!$A:$B,2,0)=4,1,0),0),IFERROR(IF(VLOOKUP($K113,Champions!$A:$B,2,0)=4,1,0),0),IFERROR(IF(VLOOKUP($L113,Champions!$A:$B,2,0)=4,1,0),0))</f>
        <v>0</v>
      </c>
      <c r="U113" s="3">
        <f>SUM(IFERROR(IF(VLOOKUP($B113,Champions!$A:$B,2,0)=5,1,0),0),IFERROR(IF(VLOOKUP($C113,Champions!$A:$B,2,0)=5,1,0),0),IFERROR(IF(VLOOKUP($D113,Champions!$A:$B,2,0)=5,1,0),0),IFERROR(IF(VLOOKUP($E113,Champions!$A:$B,2,0)=5,1,0),0),IFERROR(IF(VLOOKUP($F113,Champions!$A:$B,2,0)=5,1,0),0),IFERROR(IF(VLOOKUP($G113,Champions!$A:$B,2,0)=5,1,0),0),IFERROR(IF(VLOOKUP($H113,Champions!$A:$B,2,0)=5,1,0),0),IFERROR(IF(VLOOKUP($I113,Champions!$A:$B,2,0)=5,1,0),0),IFERROR(IF(VLOOKUP($J113,Champions!$A:$B,2,0)=5,1,0),0),IFERROR(IF(VLOOKUP($K113,Champions!$A:$B,2,0)=5,1,0),0),IFERROR(IF(VLOOKUP($L113,Champions!$A:$B,2,0)=5,1,0),0))</f>
        <v>1</v>
      </c>
    </row>
    <row r="114" spans="1:21">
      <c r="A114" s="3" t="s">
        <v>574</v>
      </c>
      <c r="B114" s="3" t="s">
        <v>219</v>
      </c>
      <c r="C114" s="3" t="s">
        <v>271</v>
      </c>
      <c r="D114" s="3" t="s">
        <v>280</v>
      </c>
      <c r="E114" s="3" t="s">
        <v>185</v>
      </c>
      <c r="F114" s="3" t="s">
        <v>235</v>
      </c>
      <c r="G114" s="3" t="s">
        <v>296</v>
      </c>
      <c r="H114" s="3" t="s">
        <v>311</v>
      </c>
      <c r="I114" s="3" t="s">
        <v>99</v>
      </c>
      <c r="M114" s="3">
        <v>0</v>
      </c>
      <c r="N114" s="3">
        <v>6</v>
      </c>
      <c r="O114" s="3">
        <v>2</v>
      </c>
      <c r="P114" s="3">
        <f t="shared" si="7"/>
        <v>8</v>
      </c>
      <c r="Q114" s="3">
        <f>SUM(IFERROR(IF(VLOOKUP($B114,Champions!$A:$B,2,0)=1,1,0),0),IFERROR(IF(VLOOKUP($C114,Champions!$A:$B,2,0)=1,1,0),0),IFERROR(IF(VLOOKUP($D114,Champions!$A:$B,2,0)=1,1,0),0),IFERROR(IF(VLOOKUP($E114,Champions!$A:$B,2,0)=1,1,0),0),IFERROR(IF(VLOOKUP($F114,Champions!$A:$B,2,0)=1,1,0),0),IFERROR(IF(VLOOKUP($G114,Champions!$A:$B,2,0)=1,1,0),0),IFERROR(IF(VLOOKUP($H114,Champions!$A:$B,2,0)=1,1,0),0),IFERROR(IF(VLOOKUP($I114,Champions!$A:$B,2,0)=1,1,0),0),IFERROR(IF(VLOOKUP($J114,Champions!$A:$B,2,0)=1,1,0),0),IFERROR(IF(VLOOKUP($K114,Champions!$A:$B,2,0)=1,1,0),0),IFERROR(IF(VLOOKUP($L114,Champions!$A:$B,2,0)=1,1,0),0))</f>
        <v>3</v>
      </c>
      <c r="R114" s="3">
        <f>SUM(IFERROR(IF(VLOOKUP($B114,Champions!$A:$B,2,0)=2,1,0),0),IFERROR(IF(VLOOKUP($C114,Champions!$A:$B,2,0)=2,1,0),0),IFERROR(IF(VLOOKUP($D114,Champions!$A:$B,2,0)=2,1,0),0),IFERROR(IF(VLOOKUP($E114,Champions!$A:$B,2,0)=2,1,0),0),IFERROR(IF(VLOOKUP($F114,Champions!$A:$B,2,0)=2,1,0),0),IFERROR(IF(VLOOKUP($G114,Champions!$A:$B,2,0)=2,1,0),0),IFERROR(IF(VLOOKUP($H114,Champions!$A:$B,2,0)=2,1,0),0),IFERROR(IF(VLOOKUP($I114,Champions!$A:$B,2,0)=2,1,0),0),IFERROR(IF(VLOOKUP($J114,Champions!$A:$B,2,0)=2,1,0),0),IFERROR(IF(VLOOKUP($K114,Champions!$A:$B,2,0)=2,1,0),0),IFERROR(IF(VLOOKUP($L114,Champions!$A:$B,2,0)=2,1,0),0))</f>
        <v>2</v>
      </c>
      <c r="S114" s="3">
        <f>SUM(IFERROR(IF(VLOOKUP($B114,Champions!$A:$B,2,0)=3,1,0),0),IFERROR(IF(VLOOKUP($C114,Champions!$A:$B,2,0)=3,1,0),0),IFERROR(IF(VLOOKUP($D114,Champions!$A:$B,2,0)=3,1,0),0),IFERROR(IF(VLOOKUP($E114,Champions!$A:$B,2,0)=3,1,0),0),IFERROR(IF(VLOOKUP($F114,Champions!$A:$B,2,0)=3,1,0),0),IFERROR(IF(VLOOKUP($G114,Champions!$A:$B,2,0)=3,1,0),0),IFERROR(IF(VLOOKUP($H114,Champions!$A:$B,2,0)=3,1,0),0),IFERROR(IF(VLOOKUP($I114,Champions!$A:$B,2,0)=3,1,0),0),IFERROR(IF(VLOOKUP($J114,Champions!$A:$B,2,0)=3,1,0),0),IFERROR(IF(VLOOKUP($K114,Champions!$A:$B,2,0)=3,1,0),0),IFERROR(IF(VLOOKUP($L114,Champions!$A:$B,2,0)=3,1,0),0))</f>
        <v>1</v>
      </c>
      <c r="T114" s="3">
        <f>SUM(IFERROR(IF(VLOOKUP($B114,Champions!$A:$B,2,0)=4,1,0),0),IFERROR(IF(VLOOKUP($C114,Champions!$A:$B,2,0)=4,1,0),0),IFERROR(IF(VLOOKUP($D114,Champions!$A:$B,2,0)=4,1,0),0),IFERROR(IF(VLOOKUP($E114,Champions!$A:$B,2,0)=4,1,0),0),IFERROR(IF(VLOOKUP($F114,Champions!$A:$B,2,0)=4,1,0),0),IFERROR(IF(VLOOKUP($G114,Champions!$A:$B,2,0)=4,1,0),0),IFERROR(IF(VLOOKUP($H114,Champions!$A:$B,2,0)=4,1,0),0),IFERROR(IF(VLOOKUP($I114,Champions!$A:$B,2,0)=4,1,0),0),IFERROR(IF(VLOOKUP($J114,Champions!$A:$B,2,0)=4,1,0),0),IFERROR(IF(VLOOKUP($K114,Champions!$A:$B,2,0)=4,1,0),0),IFERROR(IF(VLOOKUP($L114,Champions!$A:$B,2,0)=4,1,0),0))</f>
        <v>1</v>
      </c>
      <c r="U114" s="3">
        <f>SUM(IFERROR(IF(VLOOKUP($B114,Champions!$A:$B,2,0)=5,1,0),0),IFERROR(IF(VLOOKUP($C114,Champions!$A:$B,2,0)=5,1,0),0),IFERROR(IF(VLOOKUP($D114,Champions!$A:$B,2,0)=5,1,0),0),IFERROR(IF(VLOOKUP($E114,Champions!$A:$B,2,0)=5,1,0),0),IFERROR(IF(VLOOKUP($F114,Champions!$A:$B,2,0)=5,1,0),0),IFERROR(IF(VLOOKUP($G114,Champions!$A:$B,2,0)=5,1,0),0),IFERROR(IF(VLOOKUP($H114,Champions!$A:$B,2,0)=5,1,0),0),IFERROR(IF(VLOOKUP($I114,Champions!$A:$B,2,0)=5,1,0),0),IFERROR(IF(VLOOKUP($J114,Champions!$A:$B,2,0)=5,1,0),0),IFERROR(IF(VLOOKUP($K114,Champions!$A:$B,2,0)=5,1,0),0),IFERROR(IF(VLOOKUP($L114,Champions!$A:$B,2,0)=5,1,0),0))</f>
        <v>1</v>
      </c>
    </row>
    <row r="115" spans="1:21">
      <c r="A115" s="3" t="s">
        <v>576</v>
      </c>
      <c r="B115" s="3" t="s">
        <v>231</v>
      </c>
      <c r="C115" s="3" t="s">
        <v>139</v>
      </c>
      <c r="D115" s="3" t="s">
        <v>256</v>
      </c>
      <c r="E115" s="3" t="s">
        <v>160</v>
      </c>
      <c r="F115" s="3" t="s">
        <v>299</v>
      </c>
      <c r="G115" s="3" t="s">
        <v>245</v>
      </c>
      <c r="H115" s="3" t="s">
        <v>164</v>
      </c>
      <c r="I115" s="3" t="s">
        <v>185</v>
      </c>
      <c r="M115" s="3">
        <v>0</v>
      </c>
      <c r="N115" s="3">
        <v>6</v>
      </c>
      <c r="O115" s="3">
        <v>2</v>
      </c>
      <c r="P115" s="3">
        <f t="shared" si="7"/>
        <v>8</v>
      </c>
      <c r="Q115" s="3">
        <f>SUM(IFERROR(IF(VLOOKUP($B115,Champions!$A:$B,2,0)=1,1,0),0),IFERROR(IF(VLOOKUP($C115,Champions!$A:$B,2,0)=1,1,0),0),IFERROR(IF(VLOOKUP($D115,Champions!$A:$B,2,0)=1,1,0),0),IFERROR(IF(VLOOKUP($E115,Champions!$A:$B,2,0)=1,1,0),0),IFERROR(IF(VLOOKUP($F115,Champions!$A:$B,2,0)=1,1,0),0),IFERROR(IF(VLOOKUP($G115,Champions!$A:$B,2,0)=1,1,0),0),IFERROR(IF(VLOOKUP($H115,Champions!$A:$B,2,0)=1,1,0),0),IFERROR(IF(VLOOKUP($I115,Champions!$A:$B,2,0)=1,1,0),0),IFERROR(IF(VLOOKUP($J115,Champions!$A:$B,2,0)=1,1,0),0),IFERROR(IF(VLOOKUP($K115,Champions!$A:$B,2,0)=1,1,0),0),IFERROR(IF(VLOOKUP($L115,Champions!$A:$B,2,0)=1,1,0),0))</f>
        <v>2</v>
      </c>
      <c r="R115" s="3">
        <f>SUM(IFERROR(IF(VLOOKUP($B115,Champions!$A:$B,2,0)=2,1,0),0),IFERROR(IF(VLOOKUP($C115,Champions!$A:$B,2,0)=2,1,0),0),IFERROR(IF(VLOOKUP($D115,Champions!$A:$B,2,0)=2,1,0),0),IFERROR(IF(VLOOKUP($E115,Champions!$A:$B,2,0)=2,1,0),0),IFERROR(IF(VLOOKUP($F115,Champions!$A:$B,2,0)=2,1,0),0),IFERROR(IF(VLOOKUP($G115,Champions!$A:$B,2,0)=2,1,0),0),IFERROR(IF(VLOOKUP($H115,Champions!$A:$B,2,0)=2,1,0),0),IFERROR(IF(VLOOKUP($I115,Champions!$A:$B,2,0)=2,1,0),0),IFERROR(IF(VLOOKUP($J115,Champions!$A:$B,2,0)=2,1,0),0),IFERROR(IF(VLOOKUP($K115,Champions!$A:$B,2,0)=2,1,0),0),IFERROR(IF(VLOOKUP($L115,Champions!$A:$B,2,0)=2,1,0),0))</f>
        <v>2</v>
      </c>
      <c r="S115" s="3">
        <f>SUM(IFERROR(IF(VLOOKUP($B115,Champions!$A:$B,2,0)=3,1,0),0),IFERROR(IF(VLOOKUP($C115,Champions!$A:$B,2,0)=3,1,0),0),IFERROR(IF(VLOOKUP($D115,Champions!$A:$B,2,0)=3,1,0),0),IFERROR(IF(VLOOKUP($E115,Champions!$A:$B,2,0)=3,1,0),0),IFERROR(IF(VLOOKUP($F115,Champions!$A:$B,2,0)=3,1,0),0),IFERROR(IF(VLOOKUP($G115,Champions!$A:$B,2,0)=3,1,0),0),IFERROR(IF(VLOOKUP($H115,Champions!$A:$B,2,0)=3,1,0),0),IFERROR(IF(VLOOKUP($I115,Champions!$A:$B,2,0)=3,1,0),0),IFERROR(IF(VLOOKUP($J115,Champions!$A:$B,2,0)=3,1,0),0),IFERROR(IF(VLOOKUP($K115,Champions!$A:$B,2,0)=3,1,0),0),IFERROR(IF(VLOOKUP($L115,Champions!$A:$B,2,0)=3,1,0),0))</f>
        <v>3</v>
      </c>
      <c r="T115" s="3">
        <f>SUM(IFERROR(IF(VLOOKUP($B115,Champions!$A:$B,2,0)=4,1,0),0),IFERROR(IF(VLOOKUP($C115,Champions!$A:$B,2,0)=4,1,0),0),IFERROR(IF(VLOOKUP($D115,Champions!$A:$B,2,0)=4,1,0),0),IFERROR(IF(VLOOKUP($E115,Champions!$A:$B,2,0)=4,1,0),0),IFERROR(IF(VLOOKUP($F115,Champions!$A:$B,2,0)=4,1,0),0),IFERROR(IF(VLOOKUP($G115,Champions!$A:$B,2,0)=4,1,0),0),IFERROR(IF(VLOOKUP($H115,Champions!$A:$B,2,0)=4,1,0),0),IFERROR(IF(VLOOKUP($I115,Champions!$A:$B,2,0)=4,1,0),0),IFERROR(IF(VLOOKUP($J115,Champions!$A:$B,2,0)=4,1,0),0),IFERROR(IF(VLOOKUP($K115,Champions!$A:$B,2,0)=4,1,0),0),IFERROR(IF(VLOOKUP($L115,Champions!$A:$B,2,0)=4,1,0),0))</f>
        <v>1</v>
      </c>
      <c r="U115" s="3">
        <f>SUM(IFERROR(IF(VLOOKUP($B115,Champions!$A:$B,2,0)=5,1,0),0),IFERROR(IF(VLOOKUP($C115,Champions!$A:$B,2,0)=5,1,0),0),IFERROR(IF(VLOOKUP($D115,Champions!$A:$B,2,0)=5,1,0),0),IFERROR(IF(VLOOKUP($E115,Champions!$A:$B,2,0)=5,1,0),0),IFERROR(IF(VLOOKUP($F115,Champions!$A:$B,2,0)=5,1,0),0),IFERROR(IF(VLOOKUP($G115,Champions!$A:$B,2,0)=5,1,0),0),IFERROR(IF(VLOOKUP($H115,Champions!$A:$B,2,0)=5,1,0),0),IFERROR(IF(VLOOKUP($I115,Champions!$A:$B,2,0)=5,1,0),0),IFERROR(IF(VLOOKUP($J115,Champions!$A:$B,2,0)=5,1,0),0),IFERROR(IF(VLOOKUP($K115,Champions!$A:$B,2,0)=5,1,0),0),IFERROR(IF(VLOOKUP($L115,Champions!$A:$B,2,0)=5,1,0),0))</f>
        <v>0</v>
      </c>
    </row>
    <row r="116" spans="1:21">
      <c r="A116" s="3" t="s">
        <v>578</v>
      </c>
      <c r="B116" s="3" t="s">
        <v>197</v>
      </c>
      <c r="C116" s="3" t="s">
        <v>164</v>
      </c>
      <c r="D116" s="3" t="s">
        <v>223</v>
      </c>
      <c r="E116" s="3" t="s">
        <v>149</v>
      </c>
      <c r="F116" s="3" t="s">
        <v>185</v>
      </c>
      <c r="G116" s="3" t="s">
        <v>204</v>
      </c>
      <c r="H116" s="3" t="s">
        <v>274</v>
      </c>
      <c r="M116" s="3">
        <v>0</v>
      </c>
      <c r="N116" s="3">
        <v>7</v>
      </c>
      <c r="O116" s="3">
        <v>0</v>
      </c>
      <c r="P116" s="3">
        <f t="shared" si="7"/>
        <v>7</v>
      </c>
      <c r="Q116" s="3">
        <f>SUM(IFERROR(IF(VLOOKUP($B116,Champions!$A:$B,2,0)=1,1,0),0),IFERROR(IF(VLOOKUP($C116,Champions!$A:$B,2,0)=1,1,0),0),IFERROR(IF(VLOOKUP($D116,Champions!$A:$B,2,0)=1,1,0),0),IFERROR(IF(VLOOKUP($E116,Champions!$A:$B,2,0)=1,1,0),0),IFERROR(IF(VLOOKUP($F116,Champions!$A:$B,2,0)=1,1,0),0),IFERROR(IF(VLOOKUP($G116,Champions!$A:$B,2,0)=1,1,0),0),IFERROR(IF(VLOOKUP($H116,Champions!$A:$B,2,0)=1,1,0),0),IFERROR(IF(VLOOKUP($I116,Champions!$A:$B,2,0)=1,1,0),0),IFERROR(IF(VLOOKUP($J116,Champions!$A:$B,2,0)=1,1,0),0),IFERROR(IF(VLOOKUP($K116,Champions!$A:$B,2,0)=1,1,0),0),IFERROR(IF(VLOOKUP($L116,Champions!$A:$B,2,0)=1,1,0),0))</f>
        <v>4</v>
      </c>
      <c r="R116" s="3">
        <f>SUM(IFERROR(IF(VLOOKUP($B116,Champions!$A:$B,2,0)=2,1,0),0),IFERROR(IF(VLOOKUP($C116,Champions!$A:$B,2,0)=2,1,0),0),IFERROR(IF(VLOOKUP($D116,Champions!$A:$B,2,0)=2,1,0),0),IFERROR(IF(VLOOKUP($E116,Champions!$A:$B,2,0)=2,1,0),0),IFERROR(IF(VLOOKUP($F116,Champions!$A:$B,2,0)=2,1,0),0),IFERROR(IF(VLOOKUP($G116,Champions!$A:$B,2,0)=2,1,0),0),IFERROR(IF(VLOOKUP($H116,Champions!$A:$B,2,0)=2,1,0),0),IFERROR(IF(VLOOKUP($I116,Champions!$A:$B,2,0)=2,1,0),0),IFERROR(IF(VLOOKUP($J116,Champions!$A:$B,2,0)=2,1,0),0),IFERROR(IF(VLOOKUP($K116,Champions!$A:$B,2,0)=2,1,0),0),IFERROR(IF(VLOOKUP($L116,Champions!$A:$B,2,0)=2,1,0),0))</f>
        <v>1</v>
      </c>
      <c r="S116" s="3">
        <f>SUM(IFERROR(IF(VLOOKUP($B116,Champions!$A:$B,2,0)=3,1,0),0),IFERROR(IF(VLOOKUP($C116,Champions!$A:$B,2,0)=3,1,0),0),IFERROR(IF(VLOOKUP($D116,Champions!$A:$B,2,0)=3,1,0),0),IFERROR(IF(VLOOKUP($E116,Champions!$A:$B,2,0)=3,1,0),0),IFERROR(IF(VLOOKUP($F116,Champions!$A:$B,2,0)=3,1,0),0),IFERROR(IF(VLOOKUP($G116,Champions!$A:$B,2,0)=3,1,0),0),IFERROR(IF(VLOOKUP($H116,Champions!$A:$B,2,0)=3,1,0),0),IFERROR(IF(VLOOKUP($I116,Champions!$A:$B,2,0)=3,1,0),0),IFERROR(IF(VLOOKUP($J116,Champions!$A:$B,2,0)=3,1,0),0),IFERROR(IF(VLOOKUP($K116,Champions!$A:$B,2,0)=3,1,0),0),IFERROR(IF(VLOOKUP($L116,Champions!$A:$B,2,0)=3,1,0),0))</f>
        <v>1</v>
      </c>
      <c r="T116" s="3">
        <f>SUM(IFERROR(IF(VLOOKUP($B116,Champions!$A:$B,2,0)=4,1,0),0),IFERROR(IF(VLOOKUP($C116,Champions!$A:$B,2,0)=4,1,0),0),IFERROR(IF(VLOOKUP($D116,Champions!$A:$B,2,0)=4,1,0),0),IFERROR(IF(VLOOKUP($E116,Champions!$A:$B,2,0)=4,1,0),0),IFERROR(IF(VLOOKUP($F116,Champions!$A:$B,2,0)=4,1,0),0),IFERROR(IF(VLOOKUP($G116,Champions!$A:$B,2,0)=4,1,0),0),IFERROR(IF(VLOOKUP($H116,Champions!$A:$B,2,0)=4,1,0),0),IFERROR(IF(VLOOKUP($I116,Champions!$A:$B,2,0)=4,1,0),0),IFERROR(IF(VLOOKUP($J116,Champions!$A:$B,2,0)=4,1,0),0),IFERROR(IF(VLOOKUP($K116,Champions!$A:$B,2,0)=4,1,0),0),IFERROR(IF(VLOOKUP($L116,Champions!$A:$B,2,0)=4,1,0),0))</f>
        <v>1</v>
      </c>
      <c r="U116" s="3">
        <f>SUM(IFERROR(IF(VLOOKUP($B116,Champions!$A:$B,2,0)=5,1,0),0),IFERROR(IF(VLOOKUP($C116,Champions!$A:$B,2,0)=5,1,0),0),IFERROR(IF(VLOOKUP($D116,Champions!$A:$B,2,0)=5,1,0),0),IFERROR(IF(VLOOKUP($E116,Champions!$A:$B,2,0)=5,1,0),0),IFERROR(IF(VLOOKUP($F116,Champions!$A:$B,2,0)=5,1,0),0),IFERROR(IF(VLOOKUP($G116,Champions!$A:$B,2,0)=5,1,0),0),IFERROR(IF(VLOOKUP($H116,Champions!$A:$B,2,0)=5,1,0),0),IFERROR(IF(VLOOKUP($I116,Champions!$A:$B,2,0)=5,1,0),0),IFERROR(IF(VLOOKUP($J116,Champions!$A:$B,2,0)=5,1,0),0),IFERROR(IF(VLOOKUP($K116,Champions!$A:$B,2,0)=5,1,0),0),IFERROR(IF(VLOOKUP($L116,Champions!$A:$B,2,0)=5,1,0),0))</f>
        <v>0</v>
      </c>
    </row>
    <row r="117" spans="1:21">
      <c r="A117" s="3" t="s">
        <v>579</v>
      </c>
      <c r="B117" s="3" t="s">
        <v>106</v>
      </c>
      <c r="C117" s="3" t="s">
        <v>197</v>
      </c>
      <c r="D117" s="3" t="s">
        <v>145</v>
      </c>
      <c r="E117" s="3" t="s">
        <v>164</v>
      </c>
      <c r="F117" s="3" t="s">
        <v>174</v>
      </c>
      <c r="G117" s="3" t="s">
        <v>287</v>
      </c>
      <c r="H117" s="3" t="s">
        <v>185</v>
      </c>
      <c r="M117" s="3">
        <v>0</v>
      </c>
      <c r="N117" s="3">
        <v>7</v>
      </c>
      <c r="O117" s="3">
        <v>0</v>
      </c>
      <c r="P117" s="3">
        <f t="shared" si="7"/>
        <v>7</v>
      </c>
      <c r="Q117" s="3">
        <f>SUM(IFERROR(IF(VLOOKUP($B117,Champions!$A:$B,2,0)=1,1,0),0),IFERROR(IF(VLOOKUP($C117,Champions!$A:$B,2,0)=1,1,0),0),IFERROR(IF(VLOOKUP($D117,Champions!$A:$B,2,0)=1,1,0),0),IFERROR(IF(VLOOKUP($E117,Champions!$A:$B,2,0)=1,1,0),0),IFERROR(IF(VLOOKUP($F117,Champions!$A:$B,2,0)=1,1,0),0),IFERROR(IF(VLOOKUP($G117,Champions!$A:$B,2,0)=1,1,0),0),IFERROR(IF(VLOOKUP($H117,Champions!$A:$B,2,0)=1,1,0),0),IFERROR(IF(VLOOKUP($I117,Champions!$A:$B,2,0)=1,1,0),0),IFERROR(IF(VLOOKUP($J117,Champions!$A:$B,2,0)=1,1,0),0),IFERROR(IF(VLOOKUP($K117,Champions!$A:$B,2,0)=1,1,0),0),IFERROR(IF(VLOOKUP($L117,Champions!$A:$B,2,0)=1,1,0),0))</f>
        <v>1</v>
      </c>
      <c r="R117" s="3">
        <f>SUM(IFERROR(IF(VLOOKUP($B117,Champions!$A:$B,2,0)=2,1,0),0),IFERROR(IF(VLOOKUP($C117,Champions!$A:$B,2,0)=2,1,0),0),IFERROR(IF(VLOOKUP($D117,Champions!$A:$B,2,0)=2,1,0),0),IFERROR(IF(VLOOKUP($E117,Champions!$A:$B,2,0)=2,1,0),0),IFERROR(IF(VLOOKUP($F117,Champions!$A:$B,2,0)=2,1,0),0),IFERROR(IF(VLOOKUP($G117,Champions!$A:$B,2,0)=2,1,0),0),IFERROR(IF(VLOOKUP($H117,Champions!$A:$B,2,0)=2,1,0),0),IFERROR(IF(VLOOKUP($I117,Champions!$A:$B,2,0)=2,1,0),0),IFERROR(IF(VLOOKUP($J117,Champions!$A:$B,2,0)=2,1,0),0),IFERROR(IF(VLOOKUP($K117,Champions!$A:$B,2,0)=2,1,0),0),IFERROR(IF(VLOOKUP($L117,Champions!$A:$B,2,0)=2,1,0),0))</f>
        <v>1</v>
      </c>
      <c r="S117" s="3">
        <f>SUM(IFERROR(IF(VLOOKUP($B117,Champions!$A:$B,2,0)=3,1,0),0),IFERROR(IF(VLOOKUP($C117,Champions!$A:$B,2,0)=3,1,0),0),IFERROR(IF(VLOOKUP($D117,Champions!$A:$B,2,0)=3,1,0),0),IFERROR(IF(VLOOKUP($E117,Champions!$A:$B,2,0)=3,1,0),0),IFERROR(IF(VLOOKUP($F117,Champions!$A:$B,2,0)=3,1,0),0),IFERROR(IF(VLOOKUP($G117,Champions!$A:$B,2,0)=3,1,0),0),IFERROR(IF(VLOOKUP($H117,Champions!$A:$B,2,0)=3,1,0),0),IFERROR(IF(VLOOKUP($I117,Champions!$A:$B,2,0)=3,1,0),0),IFERROR(IF(VLOOKUP($J117,Champions!$A:$B,2,0)=3,1,0),0),IFERROR(IF(VLOOKUP($K117,Champions!$A:$B,2,0)=3,1,0),0),IFERROR(IF(VLOOKUP($L117,Champions!$A:$B,2,0)=3,1,0),0))</f>
        <v>3</v>
      </c>
      <c r="T117" s="3">
        <f>SUM(IFERROR(IF(VLOOKUP($B117,Champions!$A:$B,2,0)=4,1,0),0),IFERROR(IF(VLOOKUP($C117,Champions!$A:$B,2,0)=4,1,0),0),IFERROR(IF(VLOOKUP($D117,Champions!$A:$B,2,0)=4,1,0),0),IFERROR(IF(VLOOKUP($E117,Champions!$A:$B,2,0)=4,1,0),0),IFERROR(IF(VLOOKUP($F117,Champions!$A:$B,2,0)=4,1,0),0),IFERROR(IF(VLOOKUP($G117,Champions!$A:$B,2,0)=4,1,0),0),IFERROR(IF(VLOOKUP($H117,Champions!$A:$B,2,0)=4,1,0),0),IFERROR(IF(VLOOKUP($I117,Champions!$A:$B,2,0)=4,1,0),0),IFERROR(IF(VLOOKUP($J117,Champions!$A:$B,2,0)=4,1,0),0),IFERROR(IF(VLOOKUP($K117,Champions!$A:$B,2,0)=4,1,0),0),IFERROR(IF(VLOOKUP($L117,Champions!$A:$B,2,0)=4,1,0),0))</f>
        <v>2</v>
      </c>
      <c r="U117" s="3">
        <f>SUM(IFERROR(IF(VLOOKUP($B117,Champions!$A:$B,2,0)=5,1,0),0),IFERROR(IF(VLOOKUP($C117,Champions!$A:$B,2,0)=5,1,0),0),IFERROR(IF(VLOOKUP($D117,Champions!$A:$B,2,0)=5,1,0),0),IFERROR(IF(VLOOKUP($E117,Champions!$A:$B,2,0)=5,1,0),0),IFERROR(IF(VLOOKUP($F117,Champions!$A:$B,2,0)=5,1,0),0),IFERROR(IF(VLOOKUP($G117,Champions!$A:$B,2,0)=5,1,0),0),IFERROR(IF(VLOOKUP($H117,Champions!$A:$B,2,0)=5,1,0),0),IFERROR(IF(VLOOKUP($I117,Champions!$A:$B,2,0)=5,1,0),0),IFERROR(IF(VLOOKUP($J117,Champions!$A:$B,2,0)=5,1,0),0),IFERROR(IF(VLOOKUP($K117,Champions!$A:$B,2,0)=5,1,0),0),IFERROR(IF(VLOOKUP($L117,Champions!$A:$B,2,0)=5,1,0),0))</f>
        <v>0</v>
      </c>
    </row>
    <row r="118" spans="1:21">
      <c r="A118" s="3" t="s">
        <v>580</v>
      </c>
      <c r="B118" s="3" t="s">
        <v>169</v>
      </c>
      <c r="C118" s="3" t="s">
        <v>226</v>
      </c>
      <c r="D118" s="3" t="s">
        <v>182</v>
      </c>
      <c r="E118" s="3" t="s">
        <v>149</v>
      </c>
      <c r="F118" s="3" t="s">
        <v>204</v>
      </c>
      <c r="G118" s="3" t="s">
        <v>207</v>
      </c>
      <c r="H118" s="3" t="s">
        <v>311</v>
      </c>
      <c r="I118" s="3" t="s">
        <v>239</v>
      </c>
      <c r="M118" s="3">
        <v>0</v>
      </c>
      <c r="N118" s="3">
        <v>5</v>
      </c>
      <c r="O118" s="3">
        <v>3</v>
      </c>
      <c r="P118" s="3">
        <f t="shared" si="7"/>
        <v>8</v>
      </c>
      <c r="Q118" s="3">
        <f>SUM(IFERROR(IF(VLOOKUP($B118,Champions!$A:$B,2,0)=1,1,0),0),IFERROR(IF(VLOOKUP($C118,Champions!$A:$B,2,0)=1,1,0),0),IFERROR(IF(VLOOKUP($D118,Champions!$A:$B,2,0)=1,1,0),0),IFERROR(IF(VLOOKUP($E118,Champions!$A:$B,2,0)=1,1,0),0),IFERROR(IF(VLOOKUP($F118,Champions!$A:$B,2,0)=1,1,0),0),IFERROR(IF(VLOOKUP($G118,Champions!$A:$B,2,0)=1,1,0),0),IFERROR(IF(VLOOKUP($H118,Champions!$A:$B,2,0)=1,1,0),0),IFERROR(IF(VLOOKUP($I118,Champions!$A:$B,2,0)=1,1,0),0),IFERROR(IF(VLOOKUP($J118,Champions!$A:$B,2,0)=1,1,0),0),IFERROR(IF(VLOOKUP($K118,Champions!$A:$B,2,0)=1,1,0),0),IFERROR(IF(VLOOKUP($L118,Champions!$A:$B,2,0)=1,1,0),0))</f>
        <v>2</v>
      </c>
      <c r="R118" s="3">
        <f>SUM(IFERROR(IF(VLOOKUP($B118,Champions!$A:$B,2,0)=2,1,0),0),IFERROR(IF(VLOOKUP($C118,Champions!$A:$B,2,0)=2,1,0),0),IFERROR(IF(VLOOKUP($D118,Champions!$A:$B,2,0)=2,1,0),0),IFERROR(IF(VLOOKUP($E118,Champions!$A:$B,2,0)=2,1,0),0),IFERROR(IF(VLOOKUP($F118,Champions!$A:$B,2,0)=2,1,0),0),IFERROR(IF(VLOOKUP($G118,Champions!$A:$B,2,0)=2,1,0),0),IFERROR(IF(VLOOKUP($H118,Champions!$A:$B,2,0)=2,1,0),0),IFERROR(IF(VLOOKUP($I118,Champions!$A:$B,2,0)=2,1,0),0),IFERROR(IF(VLOOKUP($J118,Champions!$A:$B,2,0)=2,1,0),0),IFERROR(IF(VLOOKUP($K118,Champions!$A:$B,2,0)=2,1,0),0),IFERROR(IF(VLOOKUP($L118,Champions!$A:$B,2,0)=2,1,0),0))</f>
        <v>1</v>
      </c>
      <c r="S118" s="3">
        <f>SUM(IFERROR(IF(VLOOKUP($B118,Champions!$A:$B,2,0)=3,1,0),0),IFERROR(IF(VLOOKUP($C118,Champions!$A:$B,2,0)=3,1,0),0),IFERROR(IF(VLOOKUP($D118,Champions!$A:$B,2,0)=3,1,0),0),IFERROR(IF(VLOOKUP($E118,Champions!$A:$B,2,0)=3,1,0),0),IFERROR(IF(VLOOKUP($F118,Champions!$A:$B,2,0)=3,1,0),0),IFERROR(IF(VLOOKUP($G118,Champions!$A:$B,2,0)=3,1,0),0),IFERROR(IF(VLOOKUP($H118,Champions!$A:$B,2,0)=3,1,0),0),IFERROR(IF(VLOOKUP($I118,Champions!$A:$B,2,0)=3,1,0),0),IFERROR(IF(VLOOKUP($J118,Champions!$A:$B,2,0)=3,1,0),0),IFERROR(IF(VLOOKUP($K118,Champions!$A:$B,2,0)=3,1,0),0),IFERROR(IF(VLOOKUP($L118,Champions!$A:$B,2,0)=3,1,0),0))</f>
        <v>2</v>
      </c>
      <c r="T118" s="3">
        <f>SUM(IFERROR(IF(VLOOKUP($B118,Champions!$A:$B,2,0)=4,1,0),0),IFERROR(IF(VLOOKUP($C118,Champions!$A:$B,2,0)=4,1,0),0),IFERROR(IF(VLOOKUP($D118,Champions!$A:$B,2,0)=4,1,0),0),IFERROR(IF(VLOOKUP($E118,Champions!$A:$B,2,0)=4,1,0),0),IFERROR(IF(VLOOKUP($F118,Champions!$A:$B,2,0)=4,1,0),0),IFERROR(IF(VLOOKUP($G118,Champions!$A:$B,2,0)=4,1,0),0),IFERROR(IF(VLOOKUP($H118,Champions!$A:$B,2,0)=4,1,0),0),IFERROR(IF(VLOOKUP($I118,Champions!$A:$B,2,0)=4,1,0),0),IFERROR(IF(VLOOKUP($J118,Champions!$A:$B,2,0)=4,1,0),0),IFERROR(IF(VLOOKUP($K118,Champions!$A:$B,2,0)=4,1,0),0),IFERROR(IF(VLOOKUP($L118,Champions!$A:$B,2,0)=4,1,0),0))</f>
        <v>1</v>
      </c>
      <c r="U118" s="3">
        <f>SUM(IFERROR(IF(VLOOKUP($B118,Champions!$A:$B,2,0)=5,1,0),0),IFERROR(IF(VLOOKUP($C118,Champions!$A:$B,2,0)=5,1,0),0),IFERROR(IF(VLOOKUP($D118,Champions!$A:$B,2,0)=5,1,0),0),IFERROR(IF(VLOOKUP($E118,Champions!$A:$B,2,0)=5,1,0),0),IFERROR(IF(VLOOKUP($F118,Champions!$A:$B,2,0)=5,1,0),0),IFERROR(IF(VLOOKUP($G118,Champions!$A:$B,2,0)=5,1,0),0),IFERROR(IF(VLOOKUP($H118,Champions!$A:$B,2,0)=5,1,0),0),IFERROR(IF(VLOOKUP($I118,Champions!$A:$B,2,0)=5,1,0),0),IFERROR(IF(VLOOKUP($J118,Champions!$A:$B,2,0)=5,1,0),0),IFERROR(IF(VLOOKUP($K118,Champions!$A:$B,2,0)=5,1,0),0),IFERROR(IF(VLOOKUP($L118,Champions!$A:$B,2,0)=5,1,0),0))</f>
        <v>2</v>
      </c>
    </row>
    <row r="119" spans="1:21">
      <c r="A119" s="3" t="s">
        <v>581</v>
      </c>
      <c r="B119" s="3" t="s">
        <v>99</v>
      </c>
      <c r="C119" s="3" t="s">
        <v>121</v>
      </c>
      <c r="D119" s="3" t="s">
        <v>197</v>
      </c>
      <c r="E119" s="3" t="s">
        <v>174</v>
      </c>
      <c r="F119" s="3" t="s">
        <v>287</v>
      </c>
      <c r="G119" s="3" t="s">
        <v>133</v>
      </c>
      <c r="H119" s="3" t="s">
        <v>314</v>
      </c>
      <c r="I119" s="3" t="s">
        <v>239</v>
      </c>
      <c r="M119" s="3">
        <v>0</v>
      </c>
      <c r="N119" s="3">
        <v>7</v>
      </c>
      <c r="O119" s="3">
        <v>1</v>
      </c>
      <c r="P119" s="3">
        <f t="shared" si="7"/>
        <v>8</v>
      </c>
      <c r="Q119" s="3">
        <f>SUM(IFERROR(IF(VLOOKUP($B119,Champions!$A:$B,2,0)=1,1,0),0),IFERROR(IF(VLOOKUP($C119,Champions!$A:$B,2,0)=1,1,0),0),IFERROR(IF(VLOOKUP($D119,Champions!$A:$B,2,0)=1,1,0),0),IFERROR(IF(VLOOKUP($E119,Champions!$A:$B,2,0)=1,1,0),0),IFERROR(IF(VLOOKUP($F119,Champions!$A:$B,2,0)=1,1,0),0),IFERROR(IF(VLOOKUP($G119,Champions!$A:$B,2,0)=1,1,0),0),IFERROR(IF(VLOOKUP($H119,Champions!$A:$B,2,0)=1,1,0),0),IFERROR(IF(VLOOKUP($I119,Champions!$A:$B,2,0)=1,1,0),0),IFERROR(IF(VLOOKUP($J119,Champions!$A:$B,2,0)=1,1,0),0),IFERROR(IF(VLOOKUP($K119,Champions!$A:$B,2,0)=1,1,0),0),IFERROR(IF(VLOOKUP($L119,Champions!$A:$B,2,0)=1,1,0),0))</f>
        <v>2</v>
      </c>
      <c r="R119" s="3">
        <f>SUM(IFERROR(IF(VLOOKUP($B119,Champions!$A:$B,2,0)=2,1,0),0),IFERROR(IF(VLOOKUP($C119,Champions!$A:$B,2,0)=2,1,0),0),IFERROR(IF(VLOOKUP($D119,Champions!$A:$B,2,0)=2,1,0),0),IFERROR(IF(VLOOKUP($E119,Champions!$A:$B,2,0)=2,1,0),0),IFERROR(IF(VLOOKUP($F119,Champions!$A:$B,2,0)=2,1,0),0),IFERROR(IF(VLOOKUP($G119,Champions!$A:$B,2,0)=2,1,0),0),IFERROR(IF(VLOOKUP($H119,Champions!$A:$B,2,0)=2,1,0),0),IFERROR(IF(VLOOKUP($I119,Champions!$A:$B,2,0)=2,1,0),0),IFERROR(IF(VLOOKUP($J119,Champions!$A:$B,2,0)=2,1,0),0),IFERROR(IF(VLOOKUP($K119,Champions!$A:$B,2,0)=2,1,0),0),IFERROR(IF(VLOOKUP($L119,Champions!$A:$B,2,0)=2,1,0),0))</f>
        <v>1</v>
      </c>
      <c r="S119" s="3">
        <f>SUM(IFERROR(IF(VLOOKUP($B119,Champions!$A:$B,2,0)=3,1,0),0),IFERROR(IF(VLOOKUP($C119,Champions!$A:$B,2,0)=3,1,0),0),IFERROR(IF(VLOOKUP($D119,Champions!$A:$B,2,0)=3,1,0),0),IFERROR(IF(VLOOKUP($E119,Champions!$A:$B,2,0)=3,1,0),0),IFERROR(IF(VLOOKUP($F119,Champions!$A:$B,2,0)=3,1,0),0),IFERROR(IF(VLOOKUP($G119,Champions!$A:$B,2,0)=3,1,0),0),IFERROR(IF(VLOOKUP($H119,Champions!$A:$B,2,0)=3,1,0),0),IFERROR(IF(VLOOKUP($I119,Champions!$A:$B,2,0)=3,1,0),0),IFERROR(IF(VLOOKUP($J119,Champions!$A:$B,2,0)=3,1,0),0),IFERROR(IF(VLOOKUP($K119,Champions!$A:$B,2,0)=3,1,0),0),IFERROR(IF(VLOOKUP($L119,Champions!$A:$B,2,0)=3,1,0),0))</f>
        <v>2</v>
      </c>
      <c r="T119" s="3">
        <f>SUM(IFERROR(IF(VLOOKUP($B119,Champions!$A:$B,2,0)=4,1,0),0),IFERROR(IF(VLOOKUP($C119,Champions!$A:$B,2,0)=4,1,0),0),IFERROR(IF(VLOOKUP($D119,Champions!$A:$B,2,0)=4,1,0),0),IFERROR(IF(VLOOKUP($E119,Champions!$A:$B,2,0)=4,1,0),0),IFERROR(IF(VLOOKUP($F119,Champions!$A:$B,2,0)=4,1,0),0),IFERROR(IF(VLOOKUP($G119,Champions!$A:$B,2,0)=4,1,0),0),IFERROR(IF(VLOOKUP($H119,Champions!$A:$B,2,0)=4,1,0),0),IFERROR(IF(VLOOKUP($I119,Champions!$A:$B,2,0)=4,1,0),0),IFERROR(IF(VLOOKUP($J119,Champions!$A:$B,2,0)=4,1,0),0),IFERROR(IF(VLOOKUP($K119,Champions!$A:$B,2,0)=4,1,0),0),IFERROR(IF(VLOOKUP($L119,Champions!$A:$B,2,0)=4,1,0),0))</f>
        <v>3</v>
      </c>
      <c r="U119" s="3">
        <f>SUM(IFERROR(IF(VLOOKUP($B119,Champions!$A:$B,2,0)=5,1,0),0),IFERROR(IF(VLOOKUP($C119,Champions!$A:$B,2,0)=5,1,0),0),IFERROR(IF(VLOOKUP($D119,Champions!$A:$B,2,0)=5,1,0),0),IFERROR(IF(VLOOKUP($E119,Champions!$A:$B,2,0)=5,1,0),0),IFERROR(IF(VLOOKUP($F119,Champions!$A:$B,2,0)=5,1,0),0),IFERROR(IF(VLOOKUP($G119,Champions!$A:$B,2,0)=5,1,0),0),IFERROR(IF(VLOOKUP($H119,Champions!$A:$B,2,0)=5,1,0),0),IFERROR(IF(VLOOKUP($I119,Champions!$A:$B,2,0)=5,1,0),0),IFERROR(IF(VLOOKUP($J119,Champions!$A:$B,2,0)=5,1,0),0),IFERROR(IF(VLOOKUP($K119,Champions!$A:$B,2,0)=5,1,0),0),IFERROR(IF(VLOOKUP($L119,Champions!$A:$B,2,0)=5,1,0),0))</f>
        <v>0</v>
      </c>
    </row>
    <row r="120" spans="1:21">
      <c r="A120" s="3" t="s">
        <v>582</v>
      </c>
      <c r="B120" s="3" t="s">
        <v>114</v>
      </c>
      <c r="C120" s="3" t="s">
        <v>245</v>
      </c>
      <c r="D120" s="3" t="s">
        <v>192</v>
      </c>
      <c r="E120" s="3" t="s">
        <v>99</v>
      </c>
      <c r="F120" s="3" t="s">
        <v>239</v>
      </c>
      <c r="G120" s="3" t="s">
        <v>133</v>
      </c>
      <c r="H120" s="3" t="s">
        <v>274</v>
      </c>
      <c r="I120" s="3" t="s">
        <v>314</v>
      </c>
      <c r="J120" s="3" t="s">
        <v>311</v>
      </c>
      <c r="M120" s="3">
        <v>2</v>
      </c>
      <c r="N120" s="3">
        <v>6</v>
      </c>
      <c r="O120" s="3">
        <v>1</v>
      </c>
      <c r="P120" s="3">
        <f t="shared" si="7"/>
        <v>9</v>
      </c>
      <c r="Q120" s="3">
        <f>SUM(IFERROR(IF(VLOOKUP($B120,Champions!$A:$B,2,0)=1,1,0),0),IFERROR(IF(VLOOKUP($C120,Champions!$A:$B,2,0)=1,1,0),0),IFERROR(IF(VLOOKUP($D120,Champions!$A:$B,2,0)=1,1,0),0),IFERROR(IF(VLOOKUP($E120,Champions!$A:$B,2,0)=1,1,0),0),IFERROR(IF(VLOOKUP($F120,Champions!$A:$B,2,0)=1,1,0),0),IFERROR(IF(VLOOKUP($G120,Champions!$A:$B,2,0)=1,1,0),0),IFERROR(IF(VLOOKUP($H120,Champions!$A:$B,2,0)=1,1,0),0),IFERROR(IF(VLOOKUP($I120,Champions!$A:$B,2,0)=1,1,0),0),IFERROR(IF(VLOOKUP($J120,Champions!$A:$B,2,0)=1,1,0),0),IFERROR(IF(VLOOKUP($K120,Champions!$A:$B,2,0)=1,1,0),0),IFERROR(IF(VLOOKUP($L120,Champions!$A:$B,2,0)=1,1,0),0))</f>
        <v>4</v>
      </c>
      <c r="R120" s="3">
        <f>SUM(IFERROR(IF(VLOOKUP($B120,Champions!$A:$B,2,0)=2,1,0),0),IFERROR(IF(VLOOKUP($C120,Champions!$A:$B,2,0)=2,1,0),0),IFERROR(IF(VLOOKUP($D120,Champions!$A:$B,2,0)=2,1,0),0),IFERROR(IF(VLOOKUP($E120,Champions!$A:$B,2,0)=2,1,0),0),IFERROR(IF(VLOOKUP($F120,Champions!$A:$B,2,0)=2,1,0),0),IFERROR(IF(VLOOKUP($G120,Champions!$A:$B,2,0)=2,1,0),0),IFERROR(IF(VLOOKUP($H120,Champions!$A:$B,2,0)=2,1,0),0),IFERROR(IF(VLOOKUP($I120,Champions!$A:$B,2,0)=2,1,0),0),IFERROR(IF(VLOOKUP($J120,Champions!$A:$B,2,0)=2,1,0),0),IFERROR(IF(VLOOKUP($K120,Champions!$A:$B,2,0)=2,1,0),0),IFERROR(IF(VLOOKUP($L120,Champions!$A:$B,2,0)=2,1,0),0))</f>
        <v>0</v>
      </c>
      <c r="S120" s="3">
        <f>SUM(IFERROR(IF(VLOOKUP($B120,Champions!$A:$B,2,0)=3,1,0),0),IFERROR(IF(VLOOKUP($C120,Champions!$A:$B,2,0)=3,1,0),0),IFERROR(IF(VLOOKUP($D120,Champions!$A:$B,2,0)=3,1,0),0),IFERROR(IF(VLOOKUP($E120,Champions!$A:$B,2,0)=3,1,0),0),IFERROR(IF(VLOOKUP($F120,Champions!$A:$B,2,0)=3,1,0),0),IFERROR(IF(VLOOKUP($G120,Champions!$A:$B,2,0)=3,1,0),0),IFERROR(IF(VLOOKUP($H120,Champions!$A:$B,2,0)=3,1,0),0),IFERROR(IF(VLOOKUP($I120,Champions!$A:$B,2,0)=3,1,0),0),IFERROR(IF(VLOOKUP($J120,Champions!$A:$B,2,0)=3,1,0),0),IFERROR(IF(VLOOKUP($K120,Champions!$A:$B,2,0)=3,1,0),0),IFERROR(IF(VLOOKUP($L120,Champions!$A:$B,2,0)=3,1,0),0))</f>
        <v>2</v>
      </c>
      <c r="T120" s="3">
        <f>SUM(IFERROR(IF(VLOOKUP($B120,Champions!$A:$B,2,0)=4,1,0),0),IFERROR(IF(VLOOKUP($C120,Champions!$A:$B,2,0)=4,1,0),0),IFERROR(IF(VLOOKUP($D120,Champions!$A:$B,2,0)=4,1,0),0),IFERROR(IF(VLOOKUP($E120,Champions!$A:$B,2,0)=4,1,0),0),IFERROR(IF(VLOOKUP($F120,Champions!$A:$B,2,0)=4,1,0),0),IFERROR(IF(VLOOKUP($G120,Champions!$A:$B,2,0)=4,1,0),0),IFERROR(IF(VLOOKUP($H120,Champions!$A:$B,2,0)=4,1,0),0),IFERROR(IF(VLOOKUP($I120,Champions!$A:$B,2,0)=4,1,0),0),IFERROR(IF(VLOOKUP($J120,Champions!$A:$B,2,0)=4,1,0),0),IFERROR(IF(VLOOKUP($K120,Champions!$A:$B,2,0)=4,1,0),0),IFERROR(IF(VLOOKUP($L120,Champions!$A:$B,2,0)=4,1,0),0))</f>
        <v>1</v>
      </c>
      <c r="U120" s="3">
        <f>SUM(IFERROR(IF(VLOOKUP($B120,Champions!$A:$B,2,0)=5,1,0),0),IFERROR(IF(VLOOKUP($C120,Champions!$A:$B,2,0)=5,1,0),0),IFERROR(IF(VLOOKUP($D120,Champions!$A:$B,2,0)=5,1,0),0),IFERROR(IF(VLOOKUP($E120,Champions!$A:$B,2,0)=5,1,0),0),IFERROR(IF(VLOOKUP($F120,Champions!$A:$B,2,0)=5,1,0),0),IFERROR(IF(VLOOKUP($G120,Champions!$A:$B,2,0)=5,1,0),0),IFERROR(IF(VLOOKUP($H120,Champions!$A:$B,2,0)=5,1,0),0),IFERROR(IF(VLOOKUP($I120,Champions!$A:$B,2,0)=5,1,0),0),IFERROR(IF(VLOOKUP($J120,Champions!$A:$B,2,0)=5,1,0),0),IFERROR(IF(VLOOKUP($K120,Champions!$A:$B,2,0)=5,1,0),0),IFERROR(IF(VLOOKUP($L120,Champions!$A:$B,2,0)=5,1,0),0))</f>
        <v>1</v>
      </c>
    </row>
    <row r="121" spans="1:21">
      <c r="A121" s="3" t="s">
        <v>572</v>
      </c>
      <c r="B121" s="3" t="s">
        <v>204</v>
      </c>
      <c r="C121" s="3" t="s">
        <v>271</v>
      </c>
      <c r="D121" s="3" t="s">
        <v>149</v>
      </c>
      <c r="E121" s="3" t="s">
        <v>274</v>
      </c>
      <c r="F121" s="3" t="s">
        <v>121</v>
      </c>
      <c r="G121" s="3" t="s">
        <v>293</v>
      </c>
      <c r="H121" s="3" t="s">
        <v>296</v>
      </c>
      <c r="M121" s="3">
        <v>1</v>
      </c>
      <c r="N121" s="3">
        <v>3</v>
      </c>
      <c r="O121" s="3">
        <v>3</v>
      </c>
      <c r="P121" s="3">
        <f t="shared" si="7"/>
        <v>7</v>
      </c>
      <c r="Q121" s="3">
        <f>SUM(IFERROR(IF(VLOOKUP($B121,Champions!$A:$B,2,0)=1,1,0),0),IFERROR(IF(VLOOKUP($C121,Champions!$A:$B,2,0)=1,1,0),0),IFERROR(IF(VLOOKUP($D121,Champions!$A:$B,2,0)=1,1,0),0),IFERROR(IF(VLOOKUP($E121,Champions!$A:$B,2,0)=1,1,0),0),IFERROR(IF(VLOOKUP($F121,Champions!$A:$B,2,0)=1,1,0),0),IFERROR(IF(VLOOKUP($G121,Champions!$A:$B,2,0)=1,1,0),0),IFERROR(IF(VLOOKUP($H121,Champions!$A:$B,2,0)=1,1,0),0),IFERROR(IF(VLOOKUP($I121,Champions!$A:$B,2,0)=1,1,0),0),IFERROR(IF(VLOOKUP($J121,Champions!$A:$B,2,0)=1,1,0),0),IFERROR(IF(VLOOKUP($K121,Champions!$A:$B,2,0)=1,1,0),0),IFERROR(IF(VLOOKUP($L121,Champions!$A:$B,2,0)=1,1,0),0))</f>
        <v>4</v>
      </c>
      <c r="R121" s="3">
        <f>SUM(IFERROR(IF(VLOOKUP($B121,Champions!$A:$B,2,0)=2,1,0),0),IFERROR(IF(VLOOKUP($C121,Champions!$A:$B,2,0)=2,1,0),0),IFERROR(IF(VLOOKUP($D121,Champions!$A:$B,2,0)=2,1,0),0),IFERROR(IF(VLOOKUP($E121,Champions!$A:$B,2,0)=2,1,0),0),IFERROR(IF(VLOOKUP($F121,Champions!$A:$B,2,0)=2,1,0),0),IFERROR(IF(VLOOKUP($G121,Champions!$A:$B,2,0)=2,1,0),0),IFERROR(IF(VLOOKUP($H121,Champions!$A:$B,2,0)=2,1,0),0),IFERROR(IF(VLOOKUP($I121,Champions!$A:$B,2,0)=2,1,0),0),IFERROR(IF(VLOOKUP($J121,Champions!$A:$B,2,0)=2,1,0),0),IFERROR(IF(VLOOKUP($K121,Champions!$A:$B,2,0)=2,1,0),0),IFERROR(IF(VLOOKUP($L121,Champions!$A:$B,2,0)=2,1,0),0))</f>
        <v>1</v>
      </c>
      <c r="S121" s="3">
        <f>SUM(IFERROR(IF(VLOOKUP($B121,Champions!$A:$B,2,0)=3,1,0),0),IFERROR(IF(VLOOKUP($C121,Champions!$A:$B,2,0)=3,1,0),0),IFERROR(IF(VLOOKUP($D121,Champions!$A:$B,2,0)=3,1,0),0),IFERROR(IF(VLOOKUP($E121,Champions!$A:$B,2,0)=3,1,0),0),IFERROR(IF(VLOOKUP($F121,Champions!$A:$B,2,0)=3,1,0),0),IFERROR(IF(VLOOKUP($G121,Champions!$A:$B,2,0)=3,1,0),0),IFERROR(IF(VLOOKUP($H121,Champions!$A:$B,2,0)=3,1,0),0),IFERROR(IF(VLOOKUP($I121,Champions!$A:$B,2,0)=3,1,0),0),IFERROR(IF(VLOOKUP($J121,Champions!$A:$B,2,0)=3,1,0),0),IFERROR(IF(VLOOKUP($K121,Champions!$A:$B,2,0)=3,1,0),0),IFERROR(IF(VLOOKUP($L121,Champions!$A:$B,2,0)=3,1,0),0))</f>
        <v>1</v>
      </c>
      <c r="T121" s="3">
        <f>SUM(IFERROR(IF(VLOOKUP($B121,Champions!$A:$B,2,0)=4,1,0),0),IFERROR(IF(VLOOKUP($C121,Champions!$A:$B,2,0)=4,1,0),0),IFERROR(IF(VLOOKUP($D121,Champions!$A:$B,2,0)=4,1,0),0),IFERROR(IF(VLOOKUP($E121,Champions!$A:$B,2,0)=4,1,0),0),IFERROR(IF(VLOOKUP($F121,Champions!$A:$B,2,0)=4,1,0),0),IFERROR(IF(VLOOKUP($G121,Champions!$A:$B,2,0)=4,1,0),0),IFERROR(IF(VLOOKUP($H121,Champions!$A:$B,2,0)=4,1,0),0),IFERROR(IF(VLOOKUP($I121,Champions!$A:$B,2,0)=4,1,0),0),IFERROR(IF(VLOOKUP($J121,Champions!$A:$B,2,0)=4,1,0),0),IFERROR(IF(VLOOKUP($K121,Champions!$A:$B,2,0)=4,1,0),0),IFERROR(IF(VLOOKUP($L121,Champions!$A:$B,2,0)=4,1,0),0))</f>
        <v>1</v>
      </c>
      <c r="U121" s="3">
        <f>SUM(IFERROR(IF(VLOOKUP($B121,Champions!$A:$B,2,0)=5,1,0),0),IFERROR(IF(VLOOKUP($C121,Champions!$A:$B,2,0)=5,1,0),0),IFERROR(IF(VLOOKUP($D121,Champions!$A:$B,2,0)=5,1,0),0),IFERROR(IF(VLOOKUP($E121,Champions!$A:$B,2,0)=5,1,0),0),IFERROR(IF(VLOOKUP($F121,Champions!$A:$B,2,0)=5,1,0),0),IFERROR(IF(VLOOKUP($G121,Champions!$A:$B,2,0)=5,1,0),0),IFERROR(IF(VLOOKUP($H121,Champions!$A:$B,2,0)=5,1,0),0),IFERROR(IF(VLOOKUP($I121,Champions!$A:$B,2,0)=5,1,0),0),IFERROR(IF(VLOOKUP($J121,Champions!$A:$B,2,0)=5,1,0),0),IFERROR(IF(VLOOKUP($K121,Champions!$A:$B,2,0)=5,1,0),0),IFERROR(IF(VLOOKUP($L121,Champions!$A:$B,2,0)=5,1,0),0))</f>
        <v>0</v>
      </c>
    </row>
    <row r="122" spans="1:21">
      <c r="A122" s="3" t="s">
        <v>574</v>
      </c>
      <c r="B122" s="3" t="s">
        <v>268</v>
      </c>
      <c r="C122" s="3" t="s">
        <v>160</v>
      </c>
      <c r="D122" s="3" t="s">
        <v>215</v>
      </c>
      <c r="E122" s="3" t="s">
        <v>235</v>
      </c>
      <c r="F122" s="3" t="s">
        <v>290</v>
      </c>
      <c r="G122" s="3" t="s">
        <v>188</v>
      </c>
      <c r="H122" s="3" t="s">
        <v>308</v>
      </c>
      <c r="I122" s="3" t="s">
        <v>82</v>
      </c>
      <c r="M122" s="3">
        <v>0</v>
      </c>
      <c r="N122" s="3">
        <v>5</v>
      </c>
      <c r="O122" s="3">
        <v>3</v>
      </c>
      <c r="P122" s="3">
        <f t="shared" si="7"/>
        <v>8</v>
      </c>
      <c r="Q122" s="3">
        <f>SUM(IFERROR(IF(VLOOKUP($B122,Champions!$A:$B,2,0)=1,1,0),0),IFERROR(IF(VLOOKUP($C122,Champions!$A:$B,2,0)=1,1,0),0),IFERROR(IF(VLOOKUP($D122,Champions!$A:$B,2,0)=1,1,0),0),IFERROR(IF(VLOOKUP($E122,Champions!$A:$B,2,0)=1,1,0),0),IFERROR(IF(VLOOKUP($F122,Champions!$A:$B,2,0)=1,1,0),0),IFERROR(IF(VLOOKUP($G122,Champions!$A:$B,2,0)=1,1,0),0),IFERROR(IF(VLOOKUP($H122,Champions!$A:$B,2,0)=1,1,0),0),IFERROR(IF(VLOOKUP($I122,Champions!$A:$B,2,0)=1,1,0),0),IFERROR(IF(VLOOKUP($J122,Champions!$A:$B,2,0)=1,1,0),0),IFERROR(IF(VLOOKUP($K122,Champions!$A:$B,2,0)=1,1,0),0),IFERROR(IF(VLOOKUP($L122,Champions!$A:$B,2,0)=1,1,0),0))</f>
        <v>3</v>
      </c>
      <c r="R122" s="3">
        <f>SUM(IFERROR(IF(VLOOKUP($B122,Champions!$A:$B,2,0)=2,1,0),0),IFERROR(IF(VLOOKUP($C122,Champions!$A:$B,2,0)=2,1,0),0),IFERROR(IF(VLOOKUP($D122,Champions!$A:$B,2,0)=2,1,0),0),IFERROR(IF(VLOOKUP($E122,Champions!$A:$B,2,0)=2,1,0),0),IFERROR(IF(VLOOKUP($F122,Champions!$A:$B,2,0)=2,1,0),0),IFERROR(IF(VLOOKUP($G122,Champions!$A:$B,2,0)=2,1,0),0),IFERROR(IF(VLOOKUP($H122,Champions!$A:$B,2,0)=2,1,0),0),IFERROR(IF(VLOOKUP($I122,Champions!$A:$B,2,0)=2,1,0),0),IFERROR(IF(VLOOKUP($J122,Champions!$A:$B,2,0)=2,1,0),0),IFERROR(IF(VLOOKUP($K122,Champions!$A:$B,2,0)=2,1,0),0),IFERROR(IF(VLOOKUP($L122,Champions!$A:$B,2,0)=2,1,0),0))</f>
        <v>1</v>
      </c>
      <c r="S122" s="3">
        <f>SUM(IFERROR(IF(VLOOKUP($B122,Champions!$A:$B,2,0)=3,1,0),0),IFERROR(IF(VLOOKUP($C122,Champions!$A:$B,2,0)=3,1,0),0),IFERROR(IF(VLOOKUP($D122,Champions!$A:$B,2,0)=3,1,0),0),IFERROR(IF(VLOOKUP($E122,Champions!$A:$B,2,0)=3,1,0),0),IFERROR(IF(VLOOKUP($F122,Champions!$A:$B,2,0)=3,1,0),0),IFERROR(IF(VLOOKUP($G122,Champions!$A:$B,2,0)=3,1,0),0),IFERROR(IF(VLOOKUP($H122,Champions!$A:$B,2,0)=3,1,0),0),IFERROR(IF(VLOOKUP($I122,Champions!$A:$B,2,0)=3,1,0),0),IFERROR(IF(VLOOKUP($J122,Champions!$A:$B,2,0)=3,1,0),0),IFERROR(IF(VLOOKUP($K122,Champions!$A:$B,2,0)=3,1,0),0),IFERROR(IF(VLOOKUP($L122,Champions!$A:$B,2,0)=3,1,0),0))</f>
        <v>2</v>
      </c>
      <c r="T122" s="3">
        <f>SUM(IFERROR(IF(VLOOKUP($B122,Champions!$A:$B,2,0)=4,1,0),0),IFERROR(IF(VLOOKUP($C122,Champions!$A:$B,2,0)=4,1,0),0),IFERROR(IF(VLOOKUP($D122,Champions!$A:$B,2,0)=4,1,0),0),IFERROR(IF(VLOOKUP($E122,Champions!$A:$B,2,0)=4,1,0),0),IFERROR(IF(VLOOKUP($F122,Champions!$A:$B,2,0)=4,1,0),0),IFERROR(IF(VLOOKUP($G122,Champions!$A:$B,2,0)=4,1,0),0),IFERROR(IF(VLOOKUP($H122,Champions!$A:$B,2,0)=4,1,0),0),IFERROR(IF(VLOOKUP($I122,Champions!$A:$B,2,0)=4,1,0),0),IFERROR(IF(VLOOKUP($J122,Champions!$A:$B,2,0)=4,1,0),0),IFERROR(IF(VLOOKUP($K122,Champions!$A:$B,2,0)=4,1,0),0),IFERROR(IF(VLOOKUP($L122,Champions!$A:$B,2,0)=4,1,0),0))</f>
        <v>2</v>
      </c>
      <c r="U122" s="3">
        <f>SUM(IFERROR(IF(VLOOKUP($B122,Champions!$A:$B,2,0)=5,1,0),0),IFERROR(IF(VLOOKUP($C122,Champions!$A:$B,2,0)=5,1,0),0),IFERROR(IF(VLOOKUP($D122,Champions!$A:$B,2,0)=5,1,0),0),IFERROR(IF(VLOOKUP($E122,Champions!$A:$B,2,0)=5,1,0),0),IFERROR(IF(VLOOKUP($F122,Champions!$A:$B,2,0)=5,1,0),0),IFERROR(IF(VLOOKUP($G122,Champions!$A:$B,2,0)=5,1,0),0),IFERROR(IF(VLOOKUP($H122,Champions!$A:$B,2,0)=5,1,0),0),IFERROR(IF(VLOOKUP($I122,Champions!$A:$B,2,0)=5,1,0),0),IFERROR(IF(VLOOKUP($J122,Champions!$A:$B,2,0)=5,1,0),0),IFERROR(IF(VLOOKUP($K122,Champions!$A:$B,2,0)=5,1,0),0),IFERROR(IF(VLOOKUP($L122,Champions!$A:$B,2,0)=5,1,0),0))</f>
        <v>0</v>
      </c>
    </row>
    <row r="123" spans="1:21">
      <c r="A123" s="3" t="s">
        <v>576</v>
      </c>
      <c r="B123" s="3" t="s">
        <v>164</v>
      </c>
      <c r="C123" s="3" t="s">
        <v>219</v>
      </c>
      <c r="D123" s="3" t="s">
        <v>268</v>
      </c>
      <c r="E123" s="3" t="s">
        <v>126</v>
      </c>
      <c r="F123" s="3" t="s">
        <v>280</v>
      </c>
      <c r="G123" s="3" t="s">
        <v>185</v>
      </c>
      <c r="H123" s="3" t="s">
        <v>215</v>
      </c>
      <c r="I123" s="3" t="s">
        <v>296</v>
      </c>
      <c r="M123" s="3">
        <v>0</v>
      </c>
      <c r="N123" s="3">
        <v>8</v>
      </c>
      <c r="O123" s="3">
        <v>0</v>
      </c>
      <c r="P123" s="3">
        <f t="shared" si="7"/>
        <v>8</v>
      </c>
      <c r="Q123" s="3">
        <f>SUM(IFERROR(IF(VLOOKUP($B123,Champions!$A:$B,2,0)=1,1,0),0),IFERROR(IF(VLOOKUP($C123,Champions!$A:$B,2,0)=1,1,0),0),IFERROR(IF(VLOOKUP($D123,Champions!$A:$B,2,0)=1,1,0),0),IFERROR(IF(VLOOKUP($E123,Champions!$A:$B,2,0)=1,1,0),0),IFERROR(IF(VLOOKUP($F123,Champions!$A:$B,2,0)=1,1,0),0),IFERROR(IF(VLOOKUP($G123,Champions!$A:$B,2,0)=1,1,0),0),IFERROR(IF(VLOOKUP($H123,Champions!$A:$B,2,0)=1,1,0),0),IFERROR(IF(VLOOKUP($I123,Champions!$A:$B,2,0)=1,1,0),0),IFERROR(IF(VLOOKUP($J123,Champions!$A:$B,2,0)=1,1,0),0),IFERROR(IF(VLOOKUP($K123,Champions!$A:$B,2,0)=1,1,0),0),IFERROR(IF(VLOOKUP($L123,Champions!$A:$B,2,0)=1,1,0),0))</f>
        <v>3</v>
      </c>
      <c r="R123" s="3">
        <f>SUM(IFERROR(IF(VLOOKUP($B123,Champions!$A:$B,2,0)=2,1,0),0),IFERROR(IF(VLOOKUP($C123,Champions!$A:$B,2,0)=2,1,0),0),IFERROR(IF(VLOOKUP($D123,Champions!$A:$B,2,0)=2,1,0),0),IFERROR(IF(VLOOKUP($E123,Champions!$A:$B,2,0)=2,1,0),0),IFERROR(IF(VLOOKUP($F123,Champions!$A:$B,2,0)=2,1,0),0),IFERROR(IF(VLOOKUP($G123,Champions!$A:$B,2,0)=2,1,0),0),IFERROR(IF(VLOOKUP($H123,Champions!$A:$B,2,0)=2,1,0),0),IFERROR(IF(VLOOKUP($I123,Champions!$A:$B,2,0)=2,1,0),0),IFERROR(IF(VLOOKUP($J123,Champions!$A:$B,2,0)=2,1,0),0),IFERROR(IF(VLOOKUP($K123,Champions!$A:$B,2,0)=2,1,0),0),IFERROR(IF(VLOOKUP($L123,Champions!$A:$B,2,0)=2,1,0),0))</f>
        <v>2</v>
      </c>
      <c r="S123" s="3">
        <f>SUM(IFERROR(IF(VLOOKUP($B123,Champions!$A:$B,2,0)=3,1,0),0),IFERROR(IF(VLOOKUP($C123,Champions!$A:$B,2,0)=3,1,0),0),IFERROR(IF(VLOOKUP($D123,Champions!$A:$B,2,0)=3,1,0),0),IFERROR(IF(VLOOKUP($E123,Champions!$A:$B,2,0)=3,1,0),0),IFERROR(IF(VLOOKUP($F123,Champions!$A:$B,2,0)=3,1,0),0),IFERROR(IF(VLOOKUP($G123,Champions!$A:$B,2,0)=3,1,0),0),IFERROR(IF(VLOOKUP($H123,Champions!$A:$B,2,0)=3,1,0),0),IFERROR(IF(VLOOKUP($I123,Champions!$A:$B,2,0)=3,1,0),0),IFERROR(IF(VLOOKUP($J123,Champions!$A:$B,2,0)=3,1,0),0),IFERROR(IF(VLOOKUP($K123,Champions!$A:$B,2,0)=3,1,0),0),IFERROR(IF(VLOOKUP($L123,Champions!$A:$B,2,0)=3,1,0),0))</f>
        <v>3</v>
      </c>
      <c r="T123" s="3">
        <f>SUM(IFERROR(IF(VLOOKUP($B123,Champions!$A:$B,2,0)=4,1,0),0),IFERROR(IF(VLOOKUP($C123,Champions!$A:$B,2,0)=4,1,0),0),IFERROR(IF(VLOOKUP($D123,Champions!$A:$B,2,0)=4,1,0),0),IFERROR(IF(VLOOKUP($E123,Champions!$A:$B,2,0)=4,1,0),0),IFERROR(IF(VLOOKUP($F123,Champions!$A:$B,2,0)=4,1,0),0),IFERROR(IF(VLOOKUP($G123,Champions!$A:$B,2,0)=4,1,0),0),IFERROR(IF(VLOOKUP($H123,Champions!$A:$B,2,0)=4,1,0),0),IFERROR(IF(VLOOKUP($I123,Champions!$A:$B,2,0)=4,1,0),0),IFERROR(IF(VLOOKUP($J123,Champions!$A:$B,2,0)=4,1,0),0),IFERROR(IF(VLOOKUP($K123,Champions!$A:$B,2,0)=4,1,0),0),IFERROR(IF(VLOOKUP($L123,Champions!$A:$B,2,0)=4,1,0),0))</f>
        <v>0</v>
      </c>
      <c r="U123" s="3">
        <f>SUM(IFERROR(IF(VLOOKUP($B123,Champions!$A:$B,2,0)=5,1,0),0),IFERROR(IF(VLOOKUP($C123,Champions!$A:$B,2,0)=5,1,0),0),IFERROR(IF(VLOOKUP($D123,Champions!$A:$B,2,0)=5,1,0),0),IFERROR(IF(VLOOKUP($E123,Champions!$A:$B,2,0)=5,1,0),0),IFERROR(IF(VLOOKUP($F123,Champions!$A:$B,2,0)=5,1,0),0),IFERROR(IF(VLOOKUP($G123,Champions!$A:$B,2,0)=5,1,0),0),IFERROR(IF(VLOOKUP($H123,Champions!$A:$B,2,0)=5,1,0),0),IFERROR(IF(VLOOKUP($I123,Champions!$A:$B,2,0)=5,1,0),0),IFERROR(IF(VLOOKUP($J123,Champions!$A:$B,2,0)=5,1,0),0),IFERROR(IF(VLOOKUP($K123,Champions!$A:$B,2,0)=5,1,0),0),IFERROR(IF(VLOOKUP($L123,Champions!$A:$B,2,0)=5,1,0),0))</f>
        <v>0</v>
      </c>
    </row>
    <row r="124" spans="1:21">
      <c r="A124" s="3" t="s">
        <v>572</v>
      </c>
      <c r="B124" s="3" t="s">
        <v>271</v>
      </c>
      <c r="C124" s="3" t="s">
        <v>149</v>
      </c>
      <c r="D124" s="3" t="s">
        <v>204</v>
      </c>
      <c r="E124" s="3" t="s">
        <v>245</v>
      </c>
      <c r="F124" s="3" t="s">
        <v>302</v>
      </c>
      <c r="M124" s="3">
        <v>0</v>
      </c>
      <c r="N124" s="3">
        <v>0</v>
      </c>
      <c r="O124" s="3">
        <v>5</v>
      </c>
      <c r="P124" s="3">
        <f t="shared" ref="P124:P129" si="8">IF(COUNTA(B124:L124)=0,"",COUNTA(B124:L124))</f>
        <v>5</v>
      </c>
      <c r="Q124" s="3">
        <f>SUM(IFERROR(IF(VLOOKUP($B124,Champions!$A:$B,2,0)=1,1,0),0),IFERROR(IF(VLOOKUP($C124,Champions!$A:$B,2,0)=1,1,0),0),IFERROR(IF(VLOOKUP($D124,Champions!$A:$B,2,0)=1,1,0),0),IFERROR(IF(VLOOKUP($E124,Champions!$A:$B,2,0)=1,1,0),0),IFERROR(IF(VLOOKUP($F124,Champions!$A:$B,2,0)=1,1,0),0),IFERROR(IF(VLOOKUP($G124,Champions!$A:$B,2,0)=1,1,0),0),IFERROR(IF(VLOOKUP($H124,Champions!$A:$B,2,0)=1,1,0),0),IFERROR(IF(VLOOKUP($I124,Champions!$A:$B,2,0)=1,1,0),0),IFERROR(IF(VLOOKUP($J124,Champions!$A:$B,2,0)=1,1,0),0),IFERROR(IF(VLOOKUP($K124,Champions!$A:$B,2,0)=1,1,0),0),IFERROR(IF(VLOOKUP($L124,Champions!$A:$B,2,0)=1,1,0),0))</f>
        <v>4</v>
      </c>
      <c r="R124" s="3">
        <f>SUM(IFERROR(IF(VLOOKUP($B124,Champions!$A:$B,2,0)=2,1,0),0),IFERROR(IF(VLOOKUP($C124,Champions!$A:$B,2,0)=2,1,0),0),IFERROR(IF(VLOOKUP($D124,Champions!$A:$B,2,0)=2,1,0),0),IFERROR(IF(VLOOKUP($E124,Champions!$A:$B,2,0)=2,1,0),0),IFERROR(IF(VLOOKUP($F124,Champions!$A:$B,2,0)=2,1,0),0),IFERROR(IF(VLOOKUP($G124,Champions!$A:$B,2,0)=2,1,0),0),IFERROR(IF(VLOOKUP($H124,Champions!$A:$B,2,0)=2,1,0),0),IFERROR(IF(VLOOKUP($I124,Champions!$A:$B,2,0)=2,1,0),0),IFERROR(IF(VLOOKUP($J124,Champions!$A:$B,2,0)=2,1,0),0),IFERROR(IF(VLOOKUP($K124,Champions!$A:$B,2,0)=2,1,0),0),IFERROR(IF(VLOOKUP($L124,Champions!$A:$B,2,0)=2,1,0),0))</f>
        <v>1</v>
      </c>
      <c r="S124" s="3">
        <f>SUM(IFERROR(IF(VLOOKUP($B124,Champions!$A:$B,2,0)=3,1,0),0),IFERROR(IF(VLOOKUP($C124,Champions!$A:$B,2,0)=3,1,0),0),IFERROR(IF(VLOOKUP($D124,Champions!$A:$B,2,0)=3,1,0),0),IFERROR(IF(VLOOKUP($E124,Champions!$A:$B,2,0)=3,1,0),0),IFERROR(IF(VLOOKUP($F124,Champions!$A:$B,2,0)=3,1,0),0),IFERROR(IF(VLOOKUP($G124,Champions!$A:$B,2,0)=3,1,0),0),IFERROR(IF(VLOOKUP($H124,Champions!$A:$B,2,0)=3,1,0),0),IFERROR(IF(VLOOKUP($I124,Champions!$A:$B,2,0)=3,1,0),0),IFERROR(IF(VLOOKUP($J124,Champions!$A:$B,2,0)=3,1,0),0),IFERROR(IF(VLOOKUP($K124,Champions!$A:$B,2,0)=3,1,0),0),IFERROR(IF(VLOOKUP($L124,Champions!$A:$B,2,0)=3,1,0),0))</f>
        <v>0</v>
      </c>
      <c r="T124" s="3">
        <f>SUM(IFERROR(IF(VLOOKUP($B124,Champions!$A:$B,2,0)=4,1,0),0),IFERROR(IF(VLOOKUP($C124,Champions!$A:$B,2,0)=4,1,0),0),IFERROR(IF(VLOOKUP($D124,Champions!$A:$B,2,0)=4,1,0),0),IFERROR(IF(VLOOKUP($E124,Champions!$A:$B,2,0)=4,1,0),0),IFERROR(IF(VLOOKUP($F124,Champions!$A:$B,2,0)=4,1,0),0),IFERROR(IF(VLOOKUP($G124,Champions!$A:$B,2,0)=4,1,0),0),IFERROR(IF(VLOOKUP($H124,Champions!$A:$B,2,0)=4,1,0),0),IFERROR(IF(VLOOKUP($I124,Champions!$A:$B,2,0)=4,1,0),0),IFERROR(IF(VLOOKUP($J124,Champions!$A:$B,2,0)=4,1,0),0),IFERROR(IF(VLOOKUP($K124,Champions!$A:$B,2,0)=4,1,0),0),IFERROR(IF(VLOOKUP($L124,Champions!$A:$B,2,0)=4,1,0),0))</f>
        <v>0</v>
      </c>
      <c r="U124" s="3">
        <f>SUM(IFERROR(IF(VLOOKUP($B124,Champions!$A:$B,2,0)=5,1,0),0),IFERROR(IF(VLOOKUP($C124,Champions!$A:$B,2,0)=5,1,0),0),IFERROR(IF(VLOOKUP($D124,Champions!$A:$B,2,0)=5,1,0),0),IFERROR(IF(VLOOKUP($E124,Champions!$A:$B,2,0)=5,1,0),0),IFERROR(IF(VLOOKUP($F124,Champions!$A:$B,2,0)=5,1,0),0),IFERROR(IF(VLOOKUP($G124,Champions!$A:$B,2,0)=5,1,0),0),IFERROR(IF(VLOOKUP($H124,Champions!$A:$B,2,0)=5,1,0),0),IFERROR(IF(VLOOKUP($I124,Champions!$A:$B,2,0)=5,1,0),0),IFERROR(IF(VLOOKUP($J124,Champions!$A:$B,2,0)=5,1,0),0),IFERROR(IF(VLOOKUP($K124,Champions!$A:$B,2,0)=5,1,0),0),IFERROR(IF(VLOOKUP($L124,Champions!$A:$B,2,0)=5,1,0),0))</f>
        <v>0</v>
      </c>
    </row>
    <row r="125" spans="1:21">
      <c r="A125" s="3" t="s">
        <v>574</v>
      </c>
      <c r="B125" s="3" t="s">
        <v>114</v>
      </c>
      <c r="C125" s="3" t="s">
        <v>226</v>
      </c>
      <c r="D125" s="3" t="s">
        <v>239</v>
      </c>
      <c r="E125" s="3" t="s">
        <v>287</v>
      </c>
      <c r="F125" s="3" t="s">
        <v>133</v>
      </c>
      <c r="G125" s="3" t="s">
        <v>99</v>
      </c>
      <c r="H125" s="3" t="s">
        <v>201</v>
      </c>
      <c r="M125" s="3">
        <v>0</v>
      </c>
      <c r="N125" s="3">
        <v>5</v>
      </c>
      <c r="O125" s="3">
        <v>2</v>
      </c>
      <c r="P125" s="3">
        <f t="shared" si="8"/>
        <v>7</v>
      </c>
      <c r="Q125" s="3">
        <f>SUM(IFERROR(IF(VLOOKUP($B125,Champions!$A:$B,2,0)=1,1,0),0),IFERROR(IF(VLOOKUP($C125,Champions!$A:$B,2,0)=1,1,0),0),IFERROR(IF(VLOOKUP($D125,Champions!$A:$B,2,0)=1,1,0),0),IFERROR(IF(VLOOKUP($E125,Champions!$A:$B,2,0)=1,1,0),0),IFERROR(IF(VLOOKUP($F125,Champions!$A:$B,2,0)=1,1,0),0),IFERROR(IF(VLOOKUP($G125,Champions!$A:$B,2,0)=1,1,0),0),IFERROR(IF(VLOOKUP($H125,Champions!$A:$B,2,0)=1,1,0),0),IFERROR(IF(VLOOKUP($I125,Champions!$A:$B,2,0)=1,1,0),0),IFERROR(IF(VLOOKUP($J125,Champions!$A:$B,2,0)=1,1,0),0),IFERROR(IF(VLOOKUP($K125,Champions!$A:$B,2,0)=1,1,0),0),IFERROR(IF(VLOOKUP($L125,Champions!$A:$B,2,0)=1,1,0),0))</f>
        <v>1</v>
      </c>
      <c r="R125" s="3">
        <f>SUM(IFERROR(IF(VLOOKUP($B125,Champions!$A:$B,2,0)=2,1,0),0),IFERROR(IF(VLOOKUP($C125,Champions!$A:$B,2,0)=2,1,0),0),IFERROR(IF(VLOOKUP($D125,Champions!$A:$B,2,0)=2,1,0),0),IFERROR(IF(VLOOKUP($E125,Champions!$A:$B,2,0)=2,1,0),0),IFERROR(IF(VLOOKUP($F125,Champions!$A:$B,2,0)=2,1,0),0),IFERROR(IF(VLOOKUP($G125,Champions!$A:$B,2,0)=2,1,0),0),IFERROR(IF(VLOOKUP($H125,Champions!$A:$B,2,0)=2,1,0),0),IFERROR(IF(VLOOKUP($I125,Champions!$A:$B,2,0)=2,1,0),0),IFERROR(IF(VLOOKUP($J125,Champions!$A:$B,2,0)=2,1,0),0),IFERROR(IF(VLOOKUP($K125,Champions!$A:$B,2,0)=2,1,0),0),IFERROR(IF(VLOOKUP($L125,Champions!$A:$B,2,0)=2,1,0),0))</f>
        <v>2</v>
      </c>
      <c r="S125" s="3">
        <f>SUM(IFERROR(IF(VLOOKUP($B125,Champions!$A:$B,2,0)=3,1,0),0),IFERROR(IF(VLOOKUP($C125,Champions!$A:$B,2,0)=3,1,0),0),IFERROR(IF(VLOOKUP($D125,Champions!$A:$B,2,0)=3,1,0),0),IFERROR(IF(VLOOKUP($E125,Champions!$A:$B,2,0)=3,1,0),0),IFERROR(IF(VLOOKUP($F125,Champions!$A:$B,2,0)=3,1,0),0),IFERROR(IF(VLOOKUP($G125,Champions!$A:$B,2,0)=3,1,0),0),IFERROR(IF(VLOOKUP($H125,Champions!$A:$B,2,0)=3,1,0),0),IFERROR(IF(VLOOKUP($I125,Champions!$A:$B,2,0)=3,1,0),0),IFERROR(IF(VLOOKUP($J125,Champions!$A:$B,2,0)=3,1,0),0),IFERROR(IF(VLOOKUP($K125,Champions!$A:$B,2,0)=3,1,0),0),IFERROR(IF(VLOOKUP($L125,Champions!$A:$B,2,0)=3,1,0),0))</f>
        <v>3</v>
      </c>
      <c r="T125" s="3">
        <f>SUM(IFERROR(IF(VLOOKUP($B125,Champions!$A:$B,2,0)=4,1,0),0),IFERROR(IF(VLOOKUP($C125,Champions!$A:$B,2,0)=4,1,0),0),IFERROR(IF(VLOOKUP($D125,Champions!$A:$B,2,0)=4,1,0),0),IFERROR(IF(VLOOKUP($E125,Champions!$A:$B,2,0)=4,1,0),0),IFERROR(IF(VLOOKUP($F125,Champions!$A:$B,2,0)=4,1,0),0),IFERROR(IF(VLOOKUP($G125,Champions!$A:$B,2,0)=4,1,0),0),IFERROR(IF(VLOOKUP($H125,Champions!$A:$B,2,0)=4,1,0),0),IFERROR(IF(VLOOKUP($I125,Champions!$A:$B,2,0)=4,1,0),0),IFERROR(IF(VLOOKUP($J125,Champions!$A:$B,2,0)=4,1,0),0),IFERROR(IF(VLOOKUP($K125,Champions!$A:$B,2,0)=4,1,0),0),IFERROR(IF(VLOOKUP($L125,Champions!$A:$B,2,0)=4,1,0),0))</f>
        <v>1</v>
      </c>
      <c r="U125" s="3">
        <f>SUM(IFERROR(IF(VLOOKUP($B125,Champions!$A:$B,2,0)=5,1,0),0),IFERROR(IF(VLOOKUP($C125,Champions!$A:$B,2,0)=5,1,0),0),IFERROR(IF(VLOOKUP($D125,Champions!$A:$B,2,0)=5,1,0),0),IFERROR(IF(VLOOKUP($E125,Champions!$A:$B,2,0)=5,1,0),0),IFERROR(IF(VLOOKUP($F125,Champions!$A:$B,2,0)=5,1,0),0),IFERROR(IF(VLOOKUP($G125,Champions!$A:$B,2,0)=5,1,0),0),IFERROR(IF(VLOOKUP($H125,Champions!$A:$B,2,0)=5,1,0),0),IFERROR(IF(VLOOKUP($I125,Champions!$A:$B,2,0)=5,1,0),0),IFERROR(IF(VLOOKUP($J125,Champions!$A:$B,2,0)=5,1,0),0),IFERROR(IF(VLOOKUP($K125,Champions!$A:$B,2,0)=5,1,0),0),IFERROR(IF(VLOOKUP($L125,Champions!$A:$B,2,0)=5,1,0),0))</f>
        <v>0</v>
      </c>
    </row>
    <row r="126" spans="1:21">
      <c r="A126" s="3" t="s">
        <v>576</v>
      </c>
      <c r="B126" s="3" t="s">
        <v>82</v>
      </c>
      <c r="C126" s="3" t="s">
        <v>114</v>
      </c>
      <c r="D126" s="3" t="s">
        <v>259</v>
      </c>
      <c r="E126" s="3" t="s">
        <v>268</v>
      </c>
      <c r="F126" s="3" t="s">
        <v>215</v>
      </c>
      <c r="G126" s="3" t="s">
        <v>99</v>
      </c>
      <c r="M126" s="3">
        <v>0</v>
      </c>
      <c r="N126" s="3">
        <v>5</v>
      </c>
      <c r="O126" s="3">
        <v>1</v>
      </c>
      <c r="P126" s="3">
        <f t="shared" si="8"/>
        <v>6</v>
      </c>
      <c r="Q126" s="3">
        <f>SUM(IFERROR(IF(VLOOKUP($B126,Champions!$A:$B,2,0)=1,1,0),0),IFERROR(IF(VLOOKUP($C126,Champions!$A:$B,2,0)=1,1,0),0),IFERROR(IF(VLOOKUP($D126,Champions!$A:$B,2,0)=1,1,0),0),IFERROR(IF(VLOOKUP($E126,Champions!$A:$B,2,0)=1,1,0),0),IFERROR(IF(VLOOKUP($F126,Champions!$A:$B,2,0)=1,1,0),0),IFERROR(IF(VLOOKUP($G126,Champions!$A:$B,2,0)=1,1,0),0),IFERROR(IF(VLOOKUP($H126,Champions!$A:$B,2,0)=1,1,0),0),IFERROR(IF(VLOOKUP($I126,Champions!$A:$B,2,0)=1,1,0),0),IFERROR(IF(VLOOKUP($J126,Champions!$A:$B,2,0)=1,1,0),0),IFERROR(IF(VLOOKUP($K126,Champions!$A:$B,2,0)=1,1,0),0),IFERROR(IF(VLOOKUP($L126,Champions!$A:$B,2,0)=1,1,0),0))</f>
        <v>1</v>
      </c>
      <c r="R126" s="3">
        <f>SUM(IFERROR(IF(VLOOKUP($B126,Champions!$A:$B,2,0)=2,1,0),0),IFERROR(IF(VLOOKUP($C126,Champions!$A:$B,2,0)=2,1,0),0),IFERROR(IF(VLOOKUP($D126,Champions!$A:$B,2,0)=2,1,0),0),IFERROR(IF(VLOOKUP($E126,Champions!$A:$B,2,0)=2,1,0),0),IFERROR(IF(VLOOKUP($F126,Champions!$A:$B,2,0)=2,1,0),0),IFERROR(IF(VLOOKUP($G126,Champions!$A:$B,2,0)=2,1,0),0),IFERROR(IF(VLOOKUP($H126,Champions!$A:$B,2,0)=2,1,0),0),IFERROR(IF(VLOOKUP($I126,Champions!$A:$B,2,0)=2,1,0),0),IFERROR(IF(VLOOKUP($J126,Champions!$A:$B,2,0)=2,1,0),0),IFERROR(IF(VLOOKUP($K126,Champions!$A:$B,2,0)=2,1,0),0),IFERROR(IF(VLOOKUP($L126,Champions!$A:$B,2,0)=2,1,0),0))</f>
        <v>0</v>
      </c>
      <c r="S126" s="3">
        <f>SUM(IFERROR(IF(VLOOKUP($B126,Champions!$A:$B,2,0)=3,1,0),0),IFERROR(IF(VLOOKUP($C126,Champions!$A:$B,2,0)=3,1,0),0),IFERROR(IF(VLOOKUP($D126,Champions!$A:$B,2,0)=3,1,0),0),IFERROR(IF(VLOOKUP($E126,Champions!$A:$B,2,0)=3,1,0),0),IFERROR(IF(VLOOKUP($F126,Champions!$A:$B,2,0)=3,1,0),0),IFERROR(IF(VLOOKUP($G126,Champions!$A:$B,2,0)=3,1,0),0),IFERROR(IF(VLOOKUP($H126,Champions!$A:$B,2,0)=3,1,0),0),IFERROR(IF(VLOOKUP($I126,Champions!$A:$B,2,0)=3,1,0),0),IFERROR(IF(VLOOKUP($J126,Champions!$A:$B,2,0)=3,1,0),0),IFERROR(IF(VLOOKUP($K126,Champions!$A:$B,2,0)=3,1,0),0),IFERROR(IF(VLOOKUP($L126,Champions!$A:$B,2,0)=3,1,0),0))</f>
        <v>4</v>
      </c>
      <c r="T126" s="3">
        <f>SUM(IFERROR(IF(VLOOKUP($B126,Champions!$A:$B,2,0)=4,1,0),0),IFERROR(IF(VLOOKUP($C126,Champions!$A:$B,2,0)=4,1,0),0),IFERROR(IF(VLOOKUP($D126,Champions!$A:$B,2,0)=4,1,0),0),IFERROR(IF(VLOOKUP($E126,Champions!$A:$B,2,0)=4,1,0),0),IFERROR(IF(VLOOKUP($F126,Champions!$A:$B,2,0)=4,1,0),0),IFERROR(IF(VLOOKUP($G126,Champions!$A:$B,2,0)=4,1,0),0),IFERROR(IF(VLOOKUP($H126,Champions!$A:$B,2,0)=4,1,0),0),IFERROR(IF(VLOOKUP($I126,Champions!$A:$B,2,0)=4,1,0),0),IFERROR(IF(VLOOKUP($J126,Champions!$A:$B,2,0)=4,1,0),0),IFERROR(IF(VLOOKUP($K126,Champions!$A:$B,2,0)=4,1,0),0),IFERROR(IF(VLOOKUP($L126,Champions!$A:$B,2,0)=4,1,0),0))</f>
        <v>1</v>
      </c>
      <c r="U126" s="3">
        <f>SUM(IFERROR(IF(VLOOKUP($B126,Champions!$A:$B,2,0)=5,1,0),0),IFERROR(IF(VLOOKUP($C126,Champions!$A:$B,2,0)=5,1,0),0),IFERROR(IF(VLOOKUP($D126,Champions!$A:$B,2,0)=5,1,0),0),IFERROR(IF(VLOOKUP($E126,Champions!$A:$B,2,0)=5,1,0),0),IFERROR(IF(VLOOKUP($F126,Champions!$A:$B,2,0)=5,1,0),0),IFERROR(IF(VLOOKUP($G126,Champions!$A:$B,2,0)=5,1,0),0),IFERROR(IF(VLOOKUP($H126,Champions!$A:$B,2,0)=5,1,0),0),IFERROR(IF(VLOOKUP($I126,Champions!$A:$B,2,0)=5,1,0),0),IFERROR(IF(VLOOKUP($J126,Champions!$A:$B,2,0)=5,1,0),0),IFERROR(IF(VLOOKUP($K126,Champions!$A:$B,2,0)=5,1,0),0),IFERROR(IF(VLOOKUP($L126,Champions!$A:$B,2,0)=5,1,0),0))</f>
        <v>0</v>
      </c>
    </row>
    <row r="127" spans="1:21">
      <c r="A127" s="3" t="s">
        <v>578</v>
      </c>
      <c r="B127" s="3" t="s">
        <v>139</v>
      </c>
      <c r="C127" s="3" t="s">
        <v>139</v>
      </c>
      <c r="D127" s="3" t="s">
        <v>164</v>
      </c>
      <c r="E127" s="3" t="s">
        <v>126</v>
      </c>
      <c r="F127" s="3" t="s">
        <v>299</v>
      </c>
      <c r="G127" s="3" t="s">
        <v>178</v>
      </c>
      <c r="H127" s="3" t="s">
        <v>185</v>
      </c>
      <c r="I127" s="3" t="s">
        <v>245</v>
      </c>
      <c r="J127" s="3" t="s">
        <v>211</v>
      </c>
      <c r="K127" s="3" t="s">
        <v>252</v>
      </c>
      <c r="M127" s="3">
        <v>0</v>
      </c>
      <c r="N127" s="3">
        <v>8</v>
      </c>
      <c r="O127" s="3">
        <v>2</v>
      </c>
      <c r="P127" s="3">
        <f t="shared" si="8"/>
        <v>10</v>
      </c>
      <c r="Q127" s="3">
        <f>SUM(IFERROR(IF(VLOOKUP($B127,Champions!$A:$B,2,0)=1,1,0),0),IFERROR(IF(VLOOKUP($C127,Champions!$A:$B,2,0)=1,1,0),0),IFERROR(IF(VLOOKUP($D127,Champions!$A:$B,2,0)=1,1,0),0),IFERROR(IF(VLOOKUP($E127,Champions!$A:$B,2,0)=1,1,0),0),IFERROR(IF(VLOOKUP($F127,Champions!$A:$B,2,0)=1,1,0),0),IFERROR(IF(VLOOKUP($G127,Champions!$A:$B,2,0)=1,1,0),0),IFERROR(IF(VLOOKUP($H127,Champions!$A:$B,2,0)=1,1,0),0),IFERROR(IF(VLOOKUP($I127,Champions!$A:$B,2,0)=1,1,0),0),IFERROR(IF(VLOOKUP($J127,Champions!$A:$B,2,0)=1,1,0),0),IFERROR(IF(VLOOKUP($K127,Champions!$A:$B,2,0)=1,1,0),0),IFERROR(IF(VLOOKUP($L127,Champions!$A:$B,2,0)=1,1,0),0))</f>
        <v>3</v>
      </c>
      <c r="R127" s="3">
        <f>SUM(IFERROR(IF(VLOOKUP($B127,Champions!$A:$B,2,0)=2,1,0),0),IFERROR(IF(VLOOKUP($C127,Champions!$A:$B,2,0)=2,1,0),0),IFERROR(IF(VLOOKUP($D127,Champions!$A:$B,2,0)=2,1,0),0),IFERROR(IF(VLOOKUP($E127,Champions!$A:$B,2,0)=2,1,0),0),IFERROR(IF(VLOOKUP($F127,Champions!$A:$B,2,0)=2,1,0),0),IFERROR(IF(VLOOKUP($G127,Champions!$A:$B,2,0)=2,1,0),0),IFERROR(IF(VLOOKUP($H127,Champions!$A:$B,2,0)=2,1,0),0),IFERROR(IF(VLOOKUP($I127,Champions!$A:$B,2,0)=2,1,0),0),IFERROR(IF(VLOOKUP($J127,Champions!$A:$B,2,0)=2,1,0),0),IFERROR(IF(VLOOKUP($K127,Champions!$A:$B,2,0)=2,1,0),0),IFERROR(IF(VLOOKUP($L127,Champions!$A:$B,2,0)=2,1,0),0))</f>
        <v>2</v>
      </c>
      <c r="S127" s="3">
        <f>SUM(IFERROR(IF(VLOOKUP($B127,Champions!$A:$B,2,0)=3,1,0),0),IFERROR(IF(VLOOKUP($C127,Champions!$A:$B,2,0)=3,1,0),0),IFERROR(IF(VLOOKUP($D127,Champions!$A:$B,2,0)=3,1,0),0),IFERROR(IF(VLOOKUP($E127,Champions!$A:$B,2,0)=3,1,0),0),IFERROR(IF(VLOOKUP($F127,Champions!$A:$B,2,0)=3,1,0),0),IFERROR(IF(VLOOKUP($G127,Champions!$A:$B,2,0)=3,1,0),0),IFERROR(IF(VLOOKUP($H127,Champions!$A:$B,2,0)=3,1,0),0),IFERROR(IF(VLOOKUP($I127,Champions!$A:$B,2,0)=3,1,0),0),IFERROR(IF(VLOOKUP($J127,Champions!$A:$B,2,0)=3,1,0),0),IFERROR(IF(VLOOKUP($K127,Champions!$A:$B,2,0)=3,1,0),0),IFERROR(IF(VLOOKUP($L127,Champions!$A:$B,2,0)=3,1,0),0))</f>
        <v>3</v>
      </c>
      <c r="T127" s="3">
        <f>SUM(IFERROR(IF(VLOOKUP($B127,Champions!$A:$B,2,0)=4,1,0),0),IFERROR(IF(VLOOKUP($C127,Champions!$A:$B,2,0)=4,1,0),0),IFERROR(IF(VLOOKUP($D127,Champions!$A:$B,2,0)=4,1,0),0),IFERROR(IF(VLOOKUP($E127,Champions!$A:$B,2,0)=4,1,0),0),IFERROR(IF(VLOOKUP($F127,Champions!$A:$B,2,0)=4,1,0),0),IFERROR(IF(VLOOKUP($G127,Champions!$A:$B,2,0)=4,1,0),0),IFERROR(IF(VLOOKUP($H127,Champions!$A:$B,2,0)=4,1,0),0),IFERROR(IF(VLOOKUP($I127,Champions!$A:$B,2,0)=4,1,0),0),IFERROR(IF(VLOOKUP($J127,Champions!$A:$B,2,0)=4,1,0),0),IFERROR(IF(VLOOKUP($K127,Champions!$A:$B,2,0)=4,1,0),0),IFERROR(IF(VLOOKUP($L127,Champions!$A:$B,2,0)=4,1,0),0))</f>
        <v>0</v>
      </c>
      <c r="U127" s="3">
        <f>SUM(IFERROR(IF(VLOOKUP($B127,Champions!$A:$B,2,0)=5,1,0),0),IFERROR(IF(VLOOKUP($C127,Champions!$A:$B,2,0)=5,1,0),0),IFERROR(IF(VLOOKUP($D127,Champions!$A:$B,2,0)=5,1,0),0),IFERROR(IF(VLOOKUP($E127,Champions!$A:$B,2,0)=5,1,0),0),IFERROR(IF(VLOOKUP($F127,Champions!$A:$B,2,0)=5,1,0),0),IFERROR(IF(VLOOKUP($G127,Champions!$A:$B,2,0)=5,1,0),0),IFERROR(IF(VLOOKUP($H127,Champions!$A:$B,2,0)=5,1,0),0),IFERROR(IF(VLOOKUP($I127,Champions!$A:$B,2,0)=5,1,0),0),IFERROR(IF(VLOOKUP($J127,Champions!$A:$B,2,0)=5,1,0),0),IFERROR(IF(VLOOKUP($K127,Champions!$A:$B,2,0)=5,1,0),0),IFERROR(IF(VLOOKUP($L127,Champions!$A:$B,2,0)=5,1,0),0))</f>
        <v>2</v>
      </c>
    </row>
    <row r="128" spans="1:21">
      <c r="A128" s="3" t="s">
        <v>579</v>
      </c>
      <c r="B128" s="3" t="s">
        <v>174</v>
      </c>
      <c r="C128" s="3" t="s">
        <v>287</v>
      </c>
      <c r="D128" s="3" t="s">
        <v>106</v>
      </c>
      <c r="E128" s="3" t="s">
        <v>299</v>
      </c>
      <c r="F128" s="3" t="s">
        <v>235</v>
      </c>
      <c r="G128" s="3" t="s">
        <v>314</v>
      </c>
      <c r="H128" s="3" t="s">
        <v>91</v>
      </c>
      <c r="M128" s="3">
        <v>2</v>
      </c>
      <c r="N128" s="3">
        <v>4</v>
      </c>
      <c r="O128" s="3">
        <v>1</v>
      </c>
      <c r="P128" s="3">
        <f t="shared" si="8"/>
        <v>7</v>
      </c>
      <c r="Q128" s="3">
        <f>SUM(IFERROR(IF(VLOOKUP($B128,Champions!$A:$B,2,0)=1,1,0),0),IFERROR(IF(VLOOKUP($C128,Champions!$A:$B,2,0)=1,1,0),0),IFERROR(IF(VLOOKUP($D128,Champions!$A:$B,2,0)=1,1,0),0),IFERROR(IF(VLOOKUP($E128,Champions!$A:$B,2,0)=1,1,0),0),IFERROR(IF(VLOOKUP($F128,Champions!$A:$B,2,0)=1,1,0),0),IFERROR(IF(VLOOKUP($G128,Champions!$A:$B,2,0)=1,1,0),0),IFERROR(IF(VLOOKUP($H128,Champions!$A:$B,2,0)=1,1,0),0),IFERROR(IF(VLOOKUP($I128,Champions!$A:$B,2,0)=1,1,0),0),IFERROR(IF(VLOOKUP($J128,Champions!$A:$B,2,0)=1,1,0),0),IFERROR(IF(VLOOKUP($K128,Champions!$A:$B,2,0)=1,1,0),0),IFERROR(IF(VLOOKUP($L128,Champions!$A:$B,2,0)=1,1,0),0))</f>
        <v>2</v>
      </c>
      <c r="R128" s="3">
        <f>SUM(IFERROR(IF(VLOOKUP($B128,Champions!$A:$B,2,0)=2,1,0),0),IFERROR(IF(VLOOKUP($C128,Champions!$A:$B,2,0)=2,1,0),0),IFERROR(IF(VLOOKUP($D128,Champions!$A:$B,2,0)=2,1,0),0),IFERROR(IF(VLOOKUP($E128,Champions!$A:$B,2,0)=2,1,0),0),IFERROR(IF(VLOOKUP($F128,Champions!$A:$B,2,0)=2,1,0),0),IFERROR(IF(VLOOKUP($G128,Champions!$A:$B,2,0)=2,1,0),0),IFERROR(IF(VLOOKUP($H128,Champions!$A:$B,2,0)=2,1,0),0),IFERROR(IF(VLOOKUP($I128,Champions!$A:$B,2,0)=2,1,0),0),IFERROR(IF(VLOOKUP($J128,Champions!$A:$B,2,0)=2,1,0),0),IFERROR(IF(VLOOKUP($K128,Champions!$A:$B,2,0)=2,1,0),0),IFERROR(IF(VLOOKUP($L128,Champions!$A:$B,2,0)=2,1,0),0))</f>
        <v>2</v>
      </c>
      <c r="S128" s="3">
        <f>SUM(IFERROR(IF(VLOOKUP($B128,Champions!$A:$B,2,0)=3,1,0),0),IFERROR(IF(VLOOKUP($C128,Champions!$A:$B,2,0)=3,1,0),0),IFERROR(IF(VLOOKUP($D128,Champions!$A:$B,2,0)=3,1,0),0),IFERROR(IF(VLOOKUP($E128,Champions!$A:$B,2,0)=3,1,0),0),IFERROR(IF(VLOOKUP($F128,Champions!$A:$B,2,0)=3,1,0),0),IFERROR(IF(VLOOKUP($G128,Champions!$A:$B,2,0)=3,1,0),0),IFERROR(IF(VLOOKUP($H128,Champions!$A:$B,2,0)=3,1,0),0),IFERROR(IF(VLOOKUP($I128,Champions!$A:$B,2,0)=3,1,0),0),IFERROR(IF(VLOOKUP($J128,Champions!$A:$B,2,0)=3,1,0),0),IFERROR(IF(VLOOKUP($K128,Champions!$A:$B,2,0)=3,1,0),0),IFERROR(IF(VLOOKUP($L128,Champions!$A:$B,2,0)=3,1,0),0))</f>
        <v>1</v>
      </c>
      <c r="T128" s="3">
        <f>SUM(IFERROR(IF(VLOOKUP($B128,Champions!$A:$B,2,0)=4,1,0),0),IFERROR(IF(VLOOKUP($C128,Champions!$A:$B,2,0)=4,1,0),0),IFERROR(IF(VLOOKUP($D128,Champions!$A:$B,2,0)=4,1,0),0),IFERROR(IF(VLOOKUP($E128,Champions!$A:$B,2,0)=4,1,0),0),IFERROR(IF(VLOOKUP($F128,Champions!$A:$B,2,0)=4,1,0),0),IFERROR(IF(VLOOKUP($G128,Champions!$A:$B,2,0)=4,1,0),0),IFERROR(IF(VLOOKUP($H128,Champions!$A:$B,2,0)=4,1,0),0),IFERROR(IF(VLOOKUP($I128,Champions!$A:$B,2,0)=4,1,0),0),IFERROR(IF(VLOOKUP($J128,Champions!$A:$B,2,0)=4,1,0),0),IFERROR(IF(VLOOKUP($K128,Champions!$A:$B,2,0)=4,1,0),0),IFERROR(IF(VLOOKUP($L128,Champions!$A:$B,2,0)=4,1,0),0))</f>
        <v>1</v>
      </c>
      <c r="U128" s="3">
        <f>SUM(IFERROR(IF(VLOOKUP($B128,Champions!$A:$B,2,0)=5,1,0),0),IFERROR(IF(VLOOKUP($C128,Champions!$A:$B,2,0)=5,1,0),0),IFERROR(IF(VLOOKUP($D128,Champions!$A:$B,2,0)=5,1,0),0),IFERROR(IF(VLOOKUP($E128,Champions!$A:$B,2,0)=5,1,0),0),IFERROR(IF(VLOOKUP($F128,Champions!$A:$B,2,0)=5,1,0),0),IFERROR(IF(VLOOKUP($G128,Champions!$A:$B,2,0)=5,1,0),0),IFERROR(IF(VLOOKUP($H128,Champions!$A:$B,2,0)=5,1,0),0),IFERROR(IF(VLOOKUP($I128,Champions!$A:$B,2,0)=5,1,0),0),IFERROR(IF(VLOOKUP($J128,Champions!$A:$B,2,0)=5,1,0),0),IFERROR(IF(VLOOKUP($K128,Champions!$A:$B,2,0)=5,1,0),0),IFERROR(IF(VLOOKUP($L128,Champions!$A:$B,2,0)=5,1,0),0))</f>
        <v>1</v>
      </c>
    </row>
    <row r="129" spans="1:21">
      <c r="A129" s="3" t="s">
        <v>580</v>
      </c>
      <c r="B129" s="3" t="s">
        <v>188</v>
      </c>
      <c r="C129" s="3" t="s">
        <v>308</v>
      </c>
      <c r="D129" s="3" t="s">
        <v>308</v>
      </c>
      <c r="E129" s="3" t="s">
        <v>82</v>
      </c>
      <c r="F129" s="3" t="s">
        <v>268</v>
      </c>
      <c r="G129" s="3" t="s">
        <v>160</v>
      </c>
      <c r="H129" s="3" t="s">
        <v>160</v>
      </c>
      <c r="I129" s="3" t="s">
        <v>249</v>
      </c>
      <c r="J129" s="3" t="s">
        <v>215</v>
      </c>
      <c r="K129" s="3" t="s">
        <v>290</v>
      </c>
      <c r="M129" s="3">
        <v>0</v>
      </c>
      <c r="N129" s="3">
        <v>10</v>
      </c>
      <c r="O129" s="3">
        <v>0</v>
      </c>
      <c r="P129" s="3">
        <f t="shared" si="8"/>
        <v>10</v>
      </c>
      <c r="Q129" s="3">
        <f>SUM(IFERROR(IF(VLOOKUP($B129,Champions!$A:$B,2,0)=1,1,0),0),IFERROR(IF(VLOOKUP($C129,Champions!$A:$B,2,0)=1,1,0),0),IFERROR(IF(VLOOKUP($D129,Champions!$A:$B,2,0)=1,1,0),0),IFERROR(IF(VLOOKUP($E129,Champions!$A:$B,2,0)=1,1,0),0),IFERROR(IF(VLOOKUP($F129,Champions!$A:$B,2,0)=1,1,0),0),IFERROR(IF(VLOOKUP($G129,Champions!$A:$B,2,0)=1,1,0),0),IFERROR(IF(VLOOKUP($H129,Champions!$A:$B,2,0)=1,1,0),0),IFERROR(IF(VLOOKUP($I129,Champions!$A:$B,2,0)=1,1,0),0),IFERROR(IF(VLOOKUP($J129,Champions!$A:$B,2,0)=1,1,0),0),IFERROR(IF(VLOOKUP($K129,Champions!$A:$B,2,0)=1,1,0),0),IFERROR(IF(VLOOKUP($L129,Champions!$A:$B,2,0)=1,1,0),0))</f>
        <v>2</v>
      </c>
      <c r="R129" s="3">
        <f>SUM(IFERROR(IF(VLOOKUP($B129,Champions!$A:$B,2,0)=2,1,0),0),IFERROR(IF(VLOOKUP($C129,Champions!$A:$B,2,0)=2,1,0),0),IFERROR(IF(VLOOKUP($D129,Champions!$A:$B,2,0)=2,1,0),0),IFERROR(IF(VLOOKUP($E129,Champions!$A:$B,2,0)=2,1,0),0),IFERROR(IF(VLOOKUP($F129,Champions!$A:$B,2,0)=2,1,0),0),IFERROR(IF(VLOOKUP($G129,Champions!$A:$B,2,0)=2,1,0),0),IFERROR(IF(VLOOKUP($H129,Champions!$A:$B,2,0)=2,1,0),0),IFERROR(IF(VLOOKUP($I129,Champions!$A:$B,2,0)=2,1,0),0),IFERROR(IF(VLOOKUP($J129,Champions!$A:$B,2,0)=2,1,0),0),IFERROR(IF(VLOOKUP($K129,Champions!$A:$B,2,0)=2,1,0),0),IFERROR(IF(VLOOKUP($L129,Champions!$A:$B,2,0)=2,1,0),0))</f>
        <v>3</v>
      </c>
      <c r="S129" s="3">
        <f>SUM(IFERROR(IF(VLOOKUP($B129,Champions!$A:$B,2,0)=3,1,0),0),IFERROR(IF(VLOOKUP($C129,Champions!$A:$B,2,0)=3,1,0),0),IFERROR(IF(VLOOKUP($D129,Champions!$A:$B,2,0)=3,1,0),0),IFERROR(IF(VLOOKUP($E129,Champions!$A:$B,2,0)=3,1,0),0),IFERROR(IF(VLOOKUP($F129,Champions!$A:$B,2,0)=3,1,0),0),IFERROR(IF(VLOOKUP($G129,Champions!$A:$B,2,0)=3,1,0),0),IFERROR(IF(VLOOKUP($H129,Champions!$A:$B,2,0)=3,1,0),0),IFERROR(IF(VLOOKUP($I129,Champions!$A:$B,2,0)=3,1,0),0),IFERROR(IF(VLOOKUP($J129,Champions!$A:$B,2,0)=3,1,0),0),IFERROR(IF(VLOOKUP($K129,Champions!$A:$B,2,0)=3,1,0),0),IFERROR(IF(VLOOKUP($L129,Champions!$A:$B,2,0)=3,1,0),0))</f>
        <v>2</v>
      </c>
      <c r="T129" s="3">
        <f>SUM(IFERROR(IF(VLOOKUP($B129,Champions!$A:$B,2,0)=4,1,0),0),IFERROR(IF(VLOOKUP($C129,Champions!$A:$B,2,0)=4,1,0),0),IFERROR(IF(VLOOKUP($D129,Champions!$A:$B,2,0)=4,1,0),0),IFERROR(IF(VLOOKUP($E129,Champions!$A:$B,2,0)=4,1,0),0),IFERROR(IF(VLOOKUP($F129,Champions!$A:$B,2,0)=4,1,0),0),IFERROR(IF(VLOOKUP($G129,Champions!$A:$B,2,0)=4,1,0),0),IFERROR(IF(VLOOKUP($H129,Champions!$A:$B,2,0)=4,1,0),0),IFERROR(IF(VLOOKUP($I129,Champions!$A:$B,2,0)=4,1,0),0),IFERROR(IF(VLOOKUP($J129,Champions!$A:$B,2,0)=4,1,0),0),IFERROR(IF(VLOOKUP($K129,Champions!$A:$B,2,0)=4,1,0),0),IFERROR(IF(VLOOKUP($L129,Champions!$A:$B,2,0)=4,1,0),0))</f>
        <v>3</v>
      </c>
      <c r="U129" s="3">
        <f>SUM(IFERROR(IF(VLOOKUP($B129,Champions!$A:$B,2,0)=5,1,0),0),IFERROR(IF(VLOOKUP($C129,Champions!$A:$B,2,0)=5,1,0),0),IFERROR(IF(VLOOKUP($D129,Champions!$A:$B,2,0)=5,1,0),0),IFERROR(IF(VLOOKUP($E129,Champions!$A:$B,2,0)=5,1,0),0),IFERROR(IF(VLOOKUP($F129,Champions!$A:$B,2,0)=5,1,0),0),IFERROR(IF(VLOOKUP($G129,Champions!$A:$B,2,0)=5,1,0),0),IFERROR(IF(VLOOKUP($H129,Champions!$A:$B,2,0)=5,1,0),0),IFERROR(IF(VLOOKUP($I129,Champions!$A:$B,2,0)=5,1,0),0),IFERROR(IF(VLOOKUP($J129,Champions!$A:$B,2,0)=5,1,0),0),IFERROR(IF(VLOOKUP($K129,Champions!$A:$B,2,0)=5,1,0),0),IFERROR(IF(VLOOKUP($L129,Champions!$A:$B,2,0)=5,1,0),0))</f>
        <v>0</v>
      </c>
    </row>
    <row r="130" spans="1:21">
      <c r="A130" s="3" t="s">
        <v>572</v>
      </c>
      <c r="B130" s="3" t="s">
        <v>287</v>
      </c>
      <c r="C130" s="3" t="s">
        <v>174</v>
      </c>
      <c r="D130" s="3" t="s">
        <v>314</v>
      </c>
      <c r="E130" s="3" t="s">
        <v>99</v>
      </c>
      <c r="F130" s="3" t="s">
        <v>121</v>
      </c>
      <c r="G130" s="3" t="s">
        <v>201</v>
      </c>
      <c r="H130" s="3" t="s">
        <v>133</v>
      </c>
      <c r="M130" s="3">
        <v>1</v>
      </c>
      <c r="N130" s="3">
        <v>2</v>
      </c>
      <c r="O130" s="3">
        <v>4</v>
      </c>
      <c r="P130" s="3">
        <f t="shared" ref="P130:P137" si="9">IF(COUNTA(B130:L130)=0,"",COUNTA(B130:L130))</f>
        <v>7</v>
      </c>
      <c r="Q130" s="3">
        <f>SUM(IFERROR(IF(VLOOKUP($B130,Champions!$A:$B,2,0)=1,1,0),0),IFERROR(IF(VLOOKUP($C130,Champions!$A:$B,2,0)=1,1,0),0),IFERROR(IF(VLOOKUP($D130,Champions!$A:$B,2,0)=1,1,0),0),IFERROR(IF(VLOOKUP($E130,Champions!$A:$B,2,0)=1,1,0),0),IFERROR(IF(VLOOKUP($F130,Champions!$A:$B,2,0)=1,1,0),0),IFERROR(IF(VLOOKUP($G130,Champions!$A:$B,2,0)=1,1,0),0),IFERROR(IF(VLOOKUP($H130,Champions!$A:$B,2,0)=1,1,0),0),IFERROR(IF(VLOOKUP($I130,Champions!$A:$B,2,0)=1,1,0),0),IFERROR(IF(VLOOKUP($J130,Champions!$A:$B,2,0)=1,1,0),0),IFERROR(IF(VLOOKUP($K130,Champions!$A:$B,2,0)=1,1,0),0),IFERROR(IF(VLOOKUP($L130,Champions!$A:$B,2,0)=1,1,0),0))</f>
        <v>2</v>
      </c>
      <c r="R130" s="3">
        <f>SUM(IFERROR(IF(VLOOKUP($B130,Champions!$A:$B,2,0)=2,1,0),0),IFERROR(IF(VLOOKUP($C130,Champions!$A:$B,2,0)=2,1,0),0),IFERROR(IF(VLOOKUP($D130,Champions!$A:$B,2,0)=2,1,0),0),IFERROR(IF(VLOOKUP($E130,Champions!$A:$B,2,0)=2,1,0),0),IFERROR(IF(VLOOKUP($F130,Champions!$A:$B,2,0)=2,1,0),0),IFERROR(IF(VLOOKUP($G130,Champions!$A:$B,2,0)=2,1,0),0),IFERROR(IF(VLOOKUP($H130,Champions!$A:$B,2,0)=2,1,0),0),IFERROR(IF(VLOOKUP($I130,Champions!$A:$B,2,0)=2,1,0),0),IFERROR(IF(VLOOKUP($J130,Champions!$A:$B,2,0)=2,1,0),0),IFERROR(IF(VLOOKUP($K130,Champions!$A:$B,2,0)=2,1,0),0),IFERROR(IF(VLOOKUP($L130,Champions!$A:$B,2,0)=2,1,0),0))</f>
        <v>2</v>
      </c>
      <c r="S130" s="3">
        <f>SUM(IFERROR(IF(VLOOKUP($B130,Champions!$A:$B,2,0)=3,1,0),0),IFERROR(IF(VLOOKUP($C130,Champions!$A:$B,2,0)=3,1,0),0),IFERROR(IF(VLOOKUP($D130,Champions!$A:$B,2,0)=3,1,0),0),IFERROR(IF(VLOOKUP($E130,Champions!$A:$B,2,0)=3,1,0),0),IFERROR(IF(VLOOKUP($F130,Champions!$A:$B,2,0)=3,1,0),0),IFERROR(IF(VLOOKUP($G130,Champions!$A:$B,2,0)=3,1,0),0),IFERROR(IF(VLOOKUP($H130,Champions!$A:$B,2,0)=3,1,0),0),IFERROR(IF(VLOOKUP($I130,Champions!$A:$B,2,0)=3,1,0),0),IFERROR(IF(VLOOKUP($J130,Champions!$A:$B,2,0)=3,1,0),0),IFERROR(IF(VLOOKUP($K130,Champions!$A:$B,2,0)=3,1,0),0),IFERROR(IF(VLOOKUP($L130,Champions!$A:$B,2,0)=3,1,0),0))</f>
        <v>1</v>
      </c>
      <c r="T130" s="3">
        <f>SUM(IFERROR(IF(VLOOKUP($B130,Champions!$A:$B,2,0)=4,1,0),0),IFERROR(IF(VLOOKUP($C130,Champions!$A:$B,2,0)=4,1,0),0),IFERROR(IF(VLOOKUP($D130,Champions!$A:$B,2,0)=4,1,0),0),IFERROR(IF(VLOOKUP($E130,Champions!$A:$B,2,0)=4,1,0),0),IFERROR(IF(VLOOKUP($F130,Champions!$A:$B,2,0)=4,1,0),0),IFERROR(IF(VLOOKUP($G130,Champions!$A:$B,2,0)=4,1,0),0),IFERROR(IF(VLOOKUP($H130,Champions!$A:$B,2,0)=4,1,0),0),IFERROR(IF(VLOOKUP($I130,Champions!$A:$B,2,0)=4,1,0),0),IFERROR(IF(VLOOKUP($J130,Champions!$A:$B,2,0)=4,1,0),0),IFERROR(IF(VLOOKUP($K130,Champions!$A:$B,2,0)=4,1,0),0),IFERROR(IF(VLOOKUP($L130,Champions!$A:$B,2,0)=4,1,0),0))</f>
        <v>2</v>
      </c>
      <c r="U130" s="3">
        <f>SUM(IFERROR(IF(VLOOKUP($B130,Champions!$A:$B,2,0)=5,1,0),0),IFERROR(IF(VLOOKUP($C130,Champions!$A:$B,2,0)=5,1,0),0),IFERROR(IF(VLOOKUP($D130,Champions!$A:$B,2,0)=5,1,0),0),IFERROR(IF(VLOOKUP($E130,Champions!$A:$B,2,0)=5,1,0),0),IFERROR(IF(VLOOKUP($F130,Champions!$A:$B,2,0)=5,1,0),0),IFERROR(IF(VLOOKUP($G130,Champions!$A:$B,2,0)=5,1,0),0),IFERROR(IF(VLOOKUP($H130,Champions!$A:$B,2,0)=5,1,0),0),IFERROR(IF(VLOOKUP($I130,Champions!$A:$B,2,0)=5,1,0),0),IFERROR(IF(VLOOKUP($J130,Champions!$A:$B,2,0)=5,1,0),0),IFERROR(IF(VLOOKUP($K130,Champions!$A:$B,2,0)=5,1,0),0),IFERROR(IF(VLOOKUP($L130,Champions!$A:$B,2,0)=5,1,0),0))</f>
        <v>0</v>
      </c>
    </row>
    <row r="131" spans="1:21">
      <c r="A131" s="3" t="s">
        <v>574</v>
      </c>
      <c r="B131" s="3" t="s">
        <v>308</v>
      </c>
      <c r="C131" s="3" t="s">
        <v>145</v>
      </c>
      <c r="D131" s="3" t="s">
        <v>268</v>
      </c>
      <c r="E131" s="3" t="s">
        <v>268</v>
      </c>
      <c r="F131" s="3" t="s">
        <v>126</v>
      </c>
      <c r="G131" s="3" t="s">
        <v>149</v>
      </c>
      <c r="H131" s="3" t="s">
        <v>204</v>
      </c>
      <c r="I131" s="3" t="s">
        <v>290</v>
      </c>
      <c r="M131" s="3">
        <v>8</v>
      </c>
      <c r="N131" s="3">
        <v>8</v>
      </c>
      <c r="O131" s="3">
        <v>0</v>
      </c>
      <c r="P131" s="3">
        <f t="shared" si="9"/>
        <v>8</v>
      </c>
      <c r="Q131" s="3">
        <f>SUM(IFERROR(IF(VLOOKUP($B131,Champions!$A:$B,2,0)=1,1,0),0),IFERROR(IF(VLOOKUP($C131,Champions!$A:$B,2,0)=1,1,0),0),IFERROR(IF(VLOOKUP($D131,Champions!$A:$B,2,0)=1,1,0),0),IFERROR(IF(VLOOKUP($E131,Champions!$A:$B,2,0)=1,1,0),0),IFERROR(IF(VLOOKUP($F131,Champions!$A:$B,2,0)=1,1,0),0),IFERROR(IF(VLOOKUP($G131,Champions!$A:$B,2,0)=1,1,0),0),IFERROR(IF(VLOOKUP($H131,Champions!$A:$B,2,0)=1,1,0),0),IFERROR(IF(VLOOKUP($I131,Champions!$A:$B,2,0)=1,1,0),0),IFERROR(IF(VLOOKUP($J131,Champions!$A:$B,2,0)=1,1,0),0),IFERROR(IF(VLOOKUP($K131,Champions!$A:$B,2,0)=1,1,0),0),IFERROR(IF(VLOOKUP($L131,Champions!$A:$B,2,0)=1,1,0),0))</f>
        <v>3</v>
      </c>
      <c r="R131" s="3">
        <f>SUM(IFERROR(IF(VLOOKUP($B131,Champions!$A:$B,2,0)=2,1,0),0),IFERROR(IF(VLOOKUP($C131,Champions!$A:$B,2,0)=2,1,0),0),IFERROR(IF(VLOOKUP($D131,Champions!$A:$B,2,0)=2,1,0),0),IFERROR(IF(VLOOKUP($E131,Champions!$A:$B,2,0)=2,1,0),0),IFERROR(IF(VLOOKUP($F131,Champions!$A:$B,2,0)=2,1,0),0),IFERROR(IF(VLOOKUP($G131,Champions!$A:$B,2,0)=2,1,0),0),IFERROR(IF(VLOOKUP($H131,Champions!$A:$B,2,0)=2,1,0),0),IFERROR(IF(VLOOKUP($I131,Champions!$A:$B,2,0)=2,1,0),0),IFERROR(IF(VLOOKUP($J131,Champions!$A:$B,2,0)=2,1,0),0),IFERROR(IF(VLOOKUP($K131,Champions!$A:$B,2,0)=2,1,0),0),IFERROR(IF(VLOOKUP($L131,Champions!$A:$B,2,0)=2,1,0),0))</f>
        <v>1</v>
      </c>
      <c r="S131" s="3">
        <f>SUM(IFERROR(IF(VLOOKUP($B131,Champions!$A:$B,2,0)=3,1,0),0),IFERROR(IF(VLOOKUP($C131,Champions!$A:$B,2,0)=3,1,0),0),IFERROR(IF(VLOOKUP($D131,Champions!$A:$B,2,0)=3,1,0),0),IFERROR(IF(VLOOKUP($E131,Champions!$A:$B,2,0)=3,1,0),0),IFERROR(IF(VLOOKUP($F131,Champions!$A:$B,2,0)=3,1,0),0),IFERROR(IF(VLOOKUP($G131,Champions!$A:$B,2,0)=3,1,0),0),IFERROR(IF(VLOOKUP($H131,Champions!$A:$B,2,0)=3,1,0),0),IFERROR(IF(VLOOKUP($I131,Champions!$A:$B,2,0)=3,1,0),0),IFERROR(IF(VLOOKUP($J131,Champions!$A:$B,2,0)=3,1,0),0),IFERROR(IF(VLOOKUP($K131,Champions!$A:$B,2,0)=3,1,0),0),IFERROR(IF(VLOOKUP($L131,Champions!$A:$B,2,0)=3,1,0),0))</f>
        <v>3</v>
      </c>
      <c r="T131" s="3">
        <f>SUM(IFERROR(IF(VLOOKUP($B131,Champions!$A:$B,2,0)=4,1,0),0),IFERROR(IF(VLOOKUP($C131,Champions!$A:$B,2,0)=4,1,0),0),IFERROR(IF(VLOOKUP($D131,Champions!$A:$B,2,0)=4,1,0),0),IFERROR(IF(VLOOKUP($E131,Champions!$A:$B,2,0)=4,1,0),0),IFERROR(IF(VLOOKUP($F131,Champions!$A:$B,2,0)=4,1,0),0),IFERROR(IF(VLOOKUP($G131,Champions!$A:$B,2,0)=4,1,0),0),IFERROR(IF(VLOOKUP($H131,Champions!$A:$B,2,0)=4,1,0),0),IFERROR(IF(VLOOKUP($I131,Champions!$A:$B,2,0)=4,1,0),0),IFERROR(IF(VLOOKUP($J131,Champions!$A:$B,2,0)=4,1,0),0),IFERROR(IF(VLOOKUP($K131,Champions!$A:$B,2,0)=4,1,0),0),IFERROR(IF(VLOOKUP($L131,Champions!$A:$B,2,0)=4,1,0),0))</f>
        <v>1</v>
      </c>
      <c r="U131" s="3">
        <f>SUM(IFERROR(IF(VLOOKUP($B131,Champions!$A:$B,2,0)=5,1,0),0),IFERROR(IF(VLOOKUP($C131,Champions!$A:$B,2,0)=5,1,0),0),IFERROR(IF(VLOOKUP($D131,Champions!$A:$B,2,0)=5,1,0),0),IFERROR(IF(VLOOKUP($E131,Champions!$A:$B,2,0)=5,1,0),0),IFERROR(IF(VLOOKUP($F131,Champions!$A:$B,2,0)=5,1,0),0),IFERROR(IF(VLOOKUP($G131,Champions!$A:$B,2,0)=5,1,0),0),IFERROR(IF(VLOOKUP($H131,Champions!$A:$B,2,0)=5,1,0),0),IFERROR(IF(VLOOKUP($I131,Champions!$A:$B,2,0)=5,1,0),0),IFERROR(IF(VLOOKUP($J131,Champions!$A:$B,2,0)=5,1,0),0),IFERROR(IF(VLOOKUP($K131,Champions!$A:$B,2,0)=5,1,0),0),IFERROR(IF(VLOOKUP($L131,Champions!$A:$B,2,0)=5,1,0),0))</f>
        <v>0</v>
      </c>
    </row>
    <row r="132" spans="1:21">
      <c r="A132" s="3" t="s">
        <v>576</v>
      </c>
      <c r="B132" s="3" t="s">
        <v>231</v>
      </c>
      <c r="C132" s="3" t="s">
        <v>219</v>
      </c>
      <c r="D132" s="3" t="s">
        <v>126</v>
      </c>
      <c r="E132" s="3" t="s">
        <v>280</v>
      </c>
      <c r="F132" s="3" t="s">
        <v>299</v>
      </c>
      <c r="G132" s="3" t="s">
        <v>185</v>
      </c>
      <c r="H132" s="3" t="s">
        <v>215</v>
      </c>
      <c r="I132" s="3" t="s">
        <v>235</v>
      </c>
      <c r="M132" s="3">
        <v>0</v>
      </c>
      <c r="N132" s="3">
        <v>8</v>
      </c>
      <c r="O132" s="3">
        <v>0</v>
      </c>
      <c r="P132" s="3">
        <f t="shared" si="9"/>
        <v>8</v>
      </c>
      <c r="Q132" s="3">
        <f>SUM(IFERROR(IF(VLOOKUP($B132,Champions!$A:$B,2,0)=1,1,0),0),IFERROR(IF(VLOOKUP($C132,Champions!$A:$B,2,0)=1,1,0),0),IFERROR(IF(VLOOKUP($D132,Champions!$A:$B,2,0)=1,1,0),0),IFERROR(IF(VLOOKUP($E132,Champions!$A:$B,2,0)=1,1,0),0),IFERROR(IF(VLOOKUP($F132,Champions!$A:$B,2,0)=1,1,0),0),IFERROR(IF(VLOOKUP($G132,Champions!$A:$B,2,0)=1,1,0),0),IFERROR(IF(VLOOKUP($H132,Champions!$A:$B,2,0)=1,1,0),0),IFERROR(IF(VLOOKUP($I132,Champions!$A:$B,2,0)=1,1,0),0),IFERROR(IF(VLOOKUP($J132,Champions!$A:$B,2,0)=1,1,0),0),IFERROR(IF(VLOOKUP($K132,Champions!$A:$B,2,0)=1,1,0),0),IFERROR(IF(VLOOKUP($L132,Champions!$A:$B,2,0)=1,1,0),0))</f>
        <v>3</v>
      </c>
      <c r="R132" s="3">
        <f>SUM(IFERROR(IF(VLOOKUP($B132,Champions!$A:$B,2,0)=2,1,0),0),IFERROR(IF(VLOOKUP($C132,Champions!$A:$B,2,0)=2,1,0),0),IFERROR(IF(VLOOKUP($D132,Champions!$A:$B,2,0)=2,1,0),0),IFERROR(IF(VLOOKUP($E132,Champions!$A:$B,2,0)=2,1,0),0),IFERROR(IF(VLOOKUP($F132,Champions!$A:$B,2,0)=2,1,0),0),IFERROR(IF(VLOOKUP($G132,Champions!$A:$B,2,0)=2,1,0),0),IFERROR(IF(VLOOKUP($H132,Champions!$A:$B,2,0)=2,1,0),0),IFERROR(IF(VLOOKUP($I132,Champions!$A:$B,2,0)=2,1,0),0),IFERROR(IF(VLOOKUP($J132,Champions!$A:$B,2,0)=2,1,0),0),IFERROR(IF(VLOOKUP($K132,Champions!$A:$B,2,0)=2,1,0),0),IFERROR(IF(VLOOKUP($L132,Champions!$A:$B,2,0)=2,1,0),0))</f>
        <v>3</v>
      </c>
      <c r="S132" s="3">
        <f>SUM(IFERROR(IF(VLOOKUP($B132,Champions!$A:$B,2,0)=3,1,0),0),IFERROR(IF(VLOOKUP($C132,Champions!$A:$B,2,0)=3,1,0),0),IFERROR(IF(VLOOKUP($D132,Champions!$A:$B,2,0)=3,1,0),0),IFERROR(IF(VLOOKUP($E132,Champions!$A:$B,2,0)=3,1,0),0),IFERROR(IF(VLOOKUP($F132,Champions!$A:$B,2,0)=3,1,0),0),IFERROR(IF(VLOOKUP($G132,Champions!$A:$B,2,0)=3,1,0),0),IFERROR(IF(VLOOKUP($H132,Champions!$A:$B,2,0)=3,1,0),0),IFERROR(IF(VLOOKUP($I132,Champions!$A:$B,2,0)=3,1,0),0),IFERROR(IF(VLOOKUP($J132,Champions!$A:$B,2,0)=3,1,0),0),IFERROR(IF(VLOOKUP($K132,Champions!$A:$B,2,0)=3,1,0),0),IFERROR(IF(VLOOKUP($L132,Champions!$A:$B,2,0)=3,1,0),0))</f>
        <v>1</v>
      </c>
      <c r="T132" s="3">
        <f>SUM(IFERROR(IF(VLOOKUP($B132,Champions!$A:$B,2,0)=4,1,0),0),IFERROR(IF(VLOOKUP($C132,Champions!$A:$B,2,0)=4,1,0),0),IFERROR(IF(VLOOKUP($D132,Champions!$A:$B,2,0)=4,1,0),0),IFERROR(IF(VLOOKUP($E132,Champions!$A:$B,2,0)=4,1,0),0),IFERROR(IF(VLOOKUP($F132,Champions!$A:$B,2,0)=4,1,0),0),IFERROR(IF(VLOOKUP($G132,Champions!$A:$B,2,0)=4,1,0),0),IFERROR(IF(VLOOKUP($H132,Champions!$A:$B,2,0)=4,1,0),0),IFERROR(IF(VLOOKUP($I132,Champions!$A:$B,2,0)=4,1,0),0),IFERROR(IF(VLOOKUP($J132,Champions!$A:$B,2,0)=4,1,0),0),IFERROR(IF(VLOOKUP($K132,Champions!$A:$B,2,0)=4,1,0),0),IFERROR(IF(VLOOKUP($L132,Champions!$A:$B,2,0)=4,1,0),0))</f>
        <v>1</v>
      </c>
      <c r="U132" s="3">
        <f>SUM(IFERROR(IF(VLOOKUP($B132,Champions!$A:$B,2,0)=5,1,0),0),IFERROR(IF(VLOOKUP($C132,Champions!$A:$B,2,0)=5,1,0),0),IFERROR(IF(VLOOKUP($D132,Champions!$A:$B,2,0)=5,1,0),0),IFERROR(IF(VLOOKUP($E132,Champions!$A:$B,2,0)=5,1,0),0),IFERROR(IF(VLOOKUP($F132,Champions!$A:$B,2,0)=5,1,0),0),IFERROR(IF(VLOOKUP($G132,Champions!$A:$B,2,0)=5,1,0),0),IFERROR(IF(VLOOKUP($H132,Champions!$A:$B,2,0)=5,1,0),0),IFERROR(IF(VLOOKUP($I132,Champions!$A:$B,2,0)=5,1,0),0),IFERROR(IF(VLOOKUP($J132,Champions!$A:$B,2,0)=5,1,0),0),IFERROR(IF(VLOOKUP($K132,Champions!$A:$B,2,0)=5,1,0),0),IFERROR(IF(VLOOKUP($L132,Champions!$A:$B,2,0)=5,1,0),0))</f>
        <v>0</v>
      </c>
    </row>
    <row r="133" spans="1:21">
      <c r="A133" s="3" t="s">
        <v>578</v>
      </c>
      <c r="B133" s="3" t="s">
        <v>231</v>
      </c>
      <c r="C133" s="3" t="s">
        <v>283</v>
      </c>
      <c r="D133" s="3" t="s">
        <v>139</v>
      </c>
      <c r="E133" s="3" t="s">
        <v>256</v>
      </c>
      <c r="F133" s="3" t="s">
        <v>160</v>
      </c>
      <c r="G133" s="3" t="s">
        <v>299</v>
      </c>
      <c r="H133" s="3" t="s">
        <v>245</v>
      </c>
      <c r="I133" s="3" t="s">
        <v>252</v>
      </c>
      <c r="M133" s="3">
        <v>0</v>
      </c>
      <c r="N133" s="3">
        <v>7</v>
      </c>
      <c r="O133" s="3">
        <v>1</v>
      </c>
      <c r="P133" s="3">
        <f t="shared" si="9"/>
        <v>8</v>
      </c>
      <c r="Q133" s="3">
        <f>SUM(IFERROR(IF(VLOOKUP($B133,Champions!$A:$B,2,0)=1,1,0),0),IFERROR(IF(VLOOKUP($C133,Champions!$A:$B,2,0)=1,1,0),0),IFERROR(IF(VLOOKUP($D133,Champions!$A:$B,2,0)=1,1,0),0),IFERROR(IF(VLOOKUP($E133,Champions!$A:$B,2,0)=1,1,0),0),IFERROR(IF(VLOOKUP($F133,Champions!$A:$B,2,0)=1,1,0),0),IFERROR(IF(VLOOKUP($G133,Champions!$A:$B,2,0)=1,1,0),0),IFERROR(IF(VLOOKUP($H133,Champions!$A:$B,2,0)=1,1,0),0),IFERROR(IF(VLOOKUP($I133,Champions!$A:$B,2,0)=1,1,0),0),IFERROR(IF(VLOOKUP($J133,Champions!$A:$B,2,0)=1,1,0),0),IFERROR(IF(VLOOKUP($K133,Champions!$A:$B,2,0)=1,1,0),0),IFERROR(IF(VLOOKUP($L133,Champions!$A:$B,2,0)=1,1,0),0))</f>
        <v>1</v>
      </c>
      <c r="R133" s="3">
        <f>SUM(IFERROR(IF(VLOOKUP($B133,Champions!$A:$B,2,0)=2,1,0),0),IFERROR(IF(VLOOKUP($C133,Champions!$A:$B,2,0)=2,1,0),0),IFERROR(IF(VLOOKUP($D133,Champions!$A:$B,2,0)=2,1,0),0),IFERROR(IF(VLOOKUP($E133,Champions!$A:$B,2,0)=2,1,0),0),IFERROR(IF(VLOOKUP($F133,Champions!$A:$B,2,0)=2,1,0),0),IFERROR(IF(VLOOKUP($G133,Champions!$A:$B,2,0)=2,1,0),0),IFERROR(IF(VLOOKUP($H133,Champions!$A:$B,2,0)=2,1,0),0),IFERROR(IF(VLOOKUP($I133,Champions!$A:$B,2,0)=2,1,0),0),IFERROR(IF(VLOOKUP($J133,Champions!$A:$B,2,0)=2,1,0),0),IFERROR(IF(VLOOKUP($K133,Champions!$A:$B,2,0)=2,1,0),0),IFERROR(IF(VLOOKUP($L133,Champions!$A:$B,2,0)=2,1,0),0))</f>
        <v>2</v>
      </c>
      <c r="S133" s="3">
        <f>SUM(IFERROR(IF(VLOOKUP($B133,Champions!$A:$B,2,0)=3,1,0),0),IFERROR(IF(VLOOKUP($C133,Champions!$A:$B,2,0)=3,1,0),0),IFERROR(IF(VLOOKUP($D133,Champions!$A:$B,2,0)=3,1,0),0),IFERROR(IF(VLOOKUP($E133,Champions!$A:$B,2,0)=3,1,0),0),IFERROR(IF(VLOOKUP($F133,Champions!$A:$B,2,0)=3,1,0),0),IFERROR(IF(VLOOKUP($G133,Champions!$A:$B,2,0)=3,1,0),0),IFERROR(IF(VLOOKUP($H133,Champions!$A:$B,2,0)=3,1,0),0),IFERROR(IF(VLOOKUP($I133,Champions!$A:$B,2,0)=3,1,0),0),IFERROR(IF(VLOOKUP($J133,Champions!$A:$B,2,0)=3,1,0),0),IFERROR(IF(VLOOKUP($K133,Champions!$A:$B,2,0)=3,1,0),0),IFERROR(IF(VLOOKUP($L133,Champions!$A:$B,2,0)=3,1,0),0))</f>
        <v>2</v>
      </c>
      <c r="T133" s="3">
        <f>SUM(IFERROR(IF(VLOOKUP($B133,Champions!$A:$B,2,0)=4,1,0),0),IFERROR(IF(VLOOKUP($C133,Champions!$A:$B,2,0)=4,1,0),0),IFERROR(IF(VLOOKUP($D133,Champions!$A:$B,2,0)=4,1,0),0),IFERROR(IF(VLOOKUP($E133,Champions!$A:$B,2,0)=4,1,0),0),IFERROR(IF(VLOOKUP($F133,Champions!$A:$B,2,0)=4,1,0),0),IFERROR(IF(VLOOKUP($G133,Champions!$A:$B,2,0)=4,1,0),0),IFERROR(IF(VLOOKUP($H133,Champions!$A:$B,2,0)=4,1,0),0),IFERROR(IF(VLOOKUP($I133,Champions!$A:$B,2,0)=4,1,0),0),IFERROR(IF(VLOOKUP($J133,Champions!$A:$B,2,0)=4,1,0),0),IFERROR(IF(VLOOKUP($K133,Champions!$A:$B,2,0)=4,1,0),0),IFERROR(IF(VLOOKUP($L133,Champions!$A:$B,2,0)=4,1,0),0))</f>
        <v>2</v>
      </c>
      <c r="U133" s="3">
        <f>SUM(IFERROR(IF(VLOOKUP($B133,Champions!$A:$B,2,0)=5,1,0),0),IFERROR(IF(VLOOKUP($C133,Champions!$A:$B,2,0)=5,1,0),0),IFERROR(IF(VLOOKUP($D133,Champions!$A:$B,2,0)=5,1,0),0),IFERROR(IF(VLOOKUP($E133,Champions!$A:$B,2,0)=5,1,0),0),IFERROR(IF(VLOOKUP($F133,Champions!$A:$B,2,0)=5,1,0),0),IFERROR(IF(VLOOKUP($G133,Champions!$A:$B,2,0)=5,1,0),0),IFERROR(IF(VLOOKUP($H133,Champions!$A:$B,2,0)=5,1,0),0),IFERROR(IF(VLOOKUP($I133,Champions!$A:$B,2,0)=5,1,0),0),IFERROR(IF(VLOOKUP($J133,Champions!$A:$B,2,0)=5,1,0),0),IFERROR(IF(VLOOKUP($K133,Champions!$A:$B,2,0)=5,1,0),0),IFERROR(IF(VLOOKUP($L133,Champions!$A:$B,2,0)=5,1,0),0))</f>
        <v>1</v>
      </c>
    </row>
    <row r="134" spans="1:21">
      <c r="A134" s="3" t="s">
        <v>579</v>
      </c>
      <c r="B134" s="3" t="s">
        <v>293</v>
      </c>
      <c r="C134" s="3" t="s">
        <v>314</v>
      </c>
      <c r="D134" s="3" t="s">
        <v>99</v>
      </c>
      <c r="E134" s="3" t="s">
        <v>121</v>
      </c>
      <c r="F134" s="3" t="s">
        <v>174</v>
      </c>
      <c r="G134" s="3" t="s">
        <v>201</v>
      </c>
      <c r="H134" s="3" t="s">
        <v>287</v>
      </c>
      <c r="I134" s="3" t="s">
        <v>133</v>
      </c>
      <c r="M134" s="3">
        <v>2</v>
      </c>
      <c r="N134" s="3">
        <v>6</v>
      </c>
      <c r="O134" s="3">
        <v>0</v>
      </c>
      <c r="P134" s="3">
        <f t="shared" si="9"/>
        <v>8</v>
      </c>
      <c r="Q134" s="3">
        <f>SUM(IFERROR(IF(VLOOKUP($B134,Champions!$A:$B,2,0)=1,1,0),0),IFERROR(IF(VLOOKUP($C134,Champions!$A:$B,2,0)=1,1,0),0),IFERROR(IF(VLOOKUP($D134,Champions!$A:$B,2,0)=1,1,0),0),IFERROR(IF(VLOOKUP($E134,Champions!$A:$B,2,0)=1,1,0),0),IFERROR(IF(VLOOKUP($F134,Champions!$A:$B,2,0)=1,1,0),0),IFERROR(IF(VLOOKUP($G134,Champions!$A:$B,2,0)=1,1,0),0),IFERROR(IF(VLOOKUP($H134,Champions!$A:$B,2,0)=1,1,0),0),IFERROR(IF(VLOOKUP($I134,Champions!$A:$B,2,0)=1,1,0),0),IFERROR(IF(VLOOKUP($J134,Champions!$A:$B,2,0)=1,1,0),0),IFERROR(IF(VLOOKUP($K134,Champions!$A:$B,2,0)=1,1,0),0),IFERROR(IF(VLOOKUP($L134,Champions!$A:$B,2,0)=1,1,0),0))</f>
        <v>2</v>
      </c>
      <c r="R134" s="3">
        <f>SUM(IFERROR(IF(VLOOKUP($B134,Champions!$A:$B,2,0)=2,1,0),0),IFERROR(IF(VLOOKUP($C134,Champions!$A:$B,2,0)=2,1,0),0),IFERROR(IF(VLOOKUP($D134,Champions!$A:$B,2,0)=2,1,0),0),IFERROR(IF(VLOOKUP($E134,Champions!$A:$B,2,0)=2,1,0),0),IFERROR(IF(VLOOKUP($F134,Champions!$A:$B,2,0)=2,1,0),0),IFERROR(IF(VLOOKUP($G134,Champions!$A:$B,2,0)=2,1,0),0),IFERROR(IF(VLOOKUP($H134,Champions!$A:$B,2,0)=2,1,0),0),IFERROR(IF(VLOOKUP($I134,Champions!$A:$B,2,0)=2,1,0),0),IFERROR(IF(VLOOKUP($J134,Champions!$A:$B,2,0)=2,1,0),0),IFERROR(IF(VLOOKUP($K134,Champions!$A:$B,2,0)=2,1,0),0),IFERROR(IF(VLOOKUP($L134,Champions!$A:$B,2,0)=2,1,0),0))</f>
        <v>2</v>
      </c>
      <c r="S134" s="3">
        <f>SUM(IFERROR(IF(VLOOKUP($B134,Champions!$A:$B,2,0)=3,1,0),0),IFERROR(IF(VLOOKUP($C134,Champions!$A:$B,2,0)=3,1,0),0),IFERROR(IF(VLOOKUP($D134,Champions!$A:$B,2,0)=3,1,0),0),IFERROR(IF(VLOOKUP($E134,Champions!$A:$B,2,0)=3,1,0),0),IFERROR(IF(VLOOKUP($F134,Champions!$A:$B,2,0)=3,1,0),0),IFERROR(IF(VLOOKUP($G134,Champions!$A:$B,2,0)=3,1,0),0),IFERROR(IF(VLOOKUP($H134,Champions!$A:$B,2,0)=3,1,0),0),IFERROR(IF(VLOOKUP($I134,Champions!$A:$B,2,0)=3,1,0),0),IFERROR(IF(VLOOKUP($J134,Champions!$A:$B,2,0)=3,1,0),0),IFERROR(IF(VLOOKUP($K134,Champions!$A:$B,2,0)=3,1,0),0),IFERROR(IF(VLOOKUP($L134,Champions!$A:$B,2,0)=3,1,0),0))</f>
        <v>2</v>
      </c>
      <c r="T134" s="3">
        <f>SUM(IFERROR(IF(VLOOKUP($B134,Champions!$A:$B,2,0)=4,1,0),0),IFERROR(IF(VLOOKUP($C134,Champions!$A:$B,2,0)=4,1,0),0),IFERROR(IF(VLOOKUP($D134,Champions!$A:$B,2,0)=4,1,0),0),IFERROR(IF(VLOOKUP($E134,Champions!$A:$B,2,0)=4,1,0),0),IFERROR(IF(VLOOKUP($F134,Champions!$A:$B,2,0)=4,1,0),0),IFERROR(IF(VLOOKUP($G134,Champions!$A:$B,2,0)=4,1,0),0),IFERROR(IF(VLOOKUP($H134,Champions!$A:$B,2,0)=4,1,0),0),IFERROR(IF(VLOOKUP($I134,Champions!$A:$B,2,0)=4,1,0),0),IFERROR(IF(VLOOKUP($J134,Champions!$A:$B,2,0)=4,1,0),0),IFERROR(IF(VLOOKUP($K134,Champions!$A:$B,2,0)=4,1,0),0),IFERROR(IF(VLOOKUP($L134,Champions!$A:$B,2,0)=4,1,0),0))</f>
        <v>2</v>
      </c>
      <c r="U134" s="3">
        <f>SUM(IFERROR(IF(VLOOKUP($B134,Champions!$A:$B,2,0)=5,1,0),0),IFERROR(IF(VLOOKUP($C134,Champions!$A:$B,2,0)=5,1,0),0),IFERROR(IF(VLOOKUP($D134,Champions!$A:$B,2,0)=5,1,0),0),IFERROR(IF(VLOOKUP($E134,Champions!$A:$B,2,0)=5,1,0),0),IFERROR(IF(VLOOKUP($F134,Champions!$A:$B,2,0)=5,1,0),0),IFERROR(IF(VLOOKUP($G134,Champions!$A:$B,2,0)=5,1,0),0),IFERROR(IF(VLOOKUP($H134,Champions!$A:$B,2,0)=5,1,0),0),IFERROR(IF(VLOOKUP($I134,Champions!$A:$B,2,0)=5,1,0),0),IFERROR(IF(VLOOKUP($J134,Champions!$A:$B,2,0)=5,1,0),0),IFERROR(IF(VLOOKUP($K134,Champions!$A:$B,2,0)=5,1,0),0),IFERROR(IF(VLOOKUP($L134,Champions!$A:$B,2,0)=5,1,0),0))</f>
        <v>0</v>
      </c>
    </row>
    <row r="135" spans="1:21">
      <c r="A135" s="3" t="s">
        <v>580</v>
      </c>
      <c r="B135" s="3" t="s">
        <v>91</v>
      </c>
      <c r="C135" s="3" t="s">
        <v>252</v>
      </c>
      <c r="D135" s="3" t="s">
        <v>99</v>
      </c>
      <c r="E135" s="3" t="s">
        <v>283</v>
      </c>
      <c r="F135" s="3" t="s">
        <v>139</v>
      </c>
      <c r="G135" s="3" t="s">
        <v>264</v>
      </c>
      <c r="H135" s="3" t="s">
        <v>178</v>
      </c>
      <c r="I135" s="3" t="s">
        <v>302</v>
      </c>
      <c r="M135" s="3">
        <v>0</v>
      </c>
      <c r="N135" s="3">
        <v>8</v>
      </c>
      <c r="O135" s="3">
        <v>0</v>
      </c>
      <c r="P135" s="3">
        <f t="shared" si="9"/>
        <v>8</v>
      </c>
      <c r="Q135" s="3">
        <f>SUM(IFERROR(IF(VLOOKUP($B135,Champions!$A:$B,2,0)=1,1,0),0),IFERROR(IF(VLOOKUP($C135,Champions!$A:$B,2,0)=1,1,0),0),IFERROR(IF(VLOOKUP($D135,Champions!$A:$B,2,0)=1,1,0),0),IFERROR(IF(VLOOKUP($E135,Champions!$A:$B,2,0)=1,1,0),0),IFERROR(IF(VLOOKUP($F135,Champions!$A:$B,2,0)=1,1,0),0),IFERROR(IF(VLOOKUP($G135,Champions!$A:$B,2,0)=1,1,0),0),IFERROR(IF(VLOOKUP($H135,Champions!$A:$B,2,0)=1,1,0),0),IFERROR(IF(VLOOKUP($I135,Champions!$A:$B,2,0)=1,1,0),0),IFERROR(IF(VLOOKUP($J135,Champions!$A:$B,2,0)=1,1,0),0),IFERROR(IF(VLOOKUP($K135,Champions!$A:$B,2,0)=1,1,0),0),IFERROR(IF(VLOOKUP($L135,Champions!$A:$B,2,0)=1,1,0),0))</f>
        <v>2</v>
      </c>
      <c r="R135" s="3">
        <f>SUM(IFERROR(IF(VLOOKUP($B135,Champions!$A:$B,2,0)=2,1,0),0),IFERROR(IF(VLOOKUP($C135,Champions!$A:$B,2,0)=2,1,0),0),IFERROR(IF(VLOOKUP($D135,Champions!$A:$B,2,0)=2,1,0),0),IFERROR(IF(VLOOKUP($E135,Champions!$A:$B,2,0)=2,1,0),0),IFERROR(IF(VLOOKUP($F135,Champions!$A:$B,2,0)=2,1,0),0),IFERROR(IF(VLOOKUP($G135,Champions!$A:$B,2,0)=2,1,0),0),IFERROR(IF(VLOOKUP($H135,Champions!$A:$B,2,0)=2,1,0),0),IFERROR(IF(VLOOKUP($I135,Champions!$A:$B,2,0)=2,1,0),0),IFERROR(IF(VLOOKUP($J135,Champions!$A:$B,2,0)=2,1,0),0),IFERROR(IF(VLOOKUP($K135,Champions!$A:$B,2,0)=2,1,0),0),IFERROR(IF(VLOOKUP($L135,Champions!$A:$B,2,0)=2,1,0),0))</f>
        <v>1</v>
      </c>
      <c r="S135" s="3">
        <f>SUM(IFERROR(IF(VLOOKUP($B135,Champions!$A:$B,2,0)=3,1,0),0),IFERROR(IF(VLOOKUP($C135,Champions!$A:$B,2,0)=3,1,0),0),IFERROR(IF(VLOOKUP($D135,Champions!$A:$B,2,0)=3,1,0),0),IFERROR(IF(VLOOKUP($E135,Champions!$A:$B,2,0)=3,1,0),0),IFERROR(IF(VLOOKUP($F135,Champions!$A:$B,2,0)=3,1,0),0),IFERROR(IF(VLOOKUP($G135,Champions!$A:$B,2,0)=3,1,0),0),IFERROR(IF(VLOOKUP($H135,Champions!$A:$B,2,0)=3,1,0),0),IFERROR(IF(VLOOKUP($I135,Champions!$A:$B,2,0)=3,1,0),0),IFERROR(IF(VLOOKUP($J135,Champions!$A:$B,2,0)=3,1,0),0),IFERROR(IF(VLOOKUP($K135,Champions!$A:$B,2,0)=3,1,0),0),IFERROR(IF(VLOOKUP($L135,Champions!$A:$B,2,0)=3,1,0),0))</f>
        <v>1</v>
      </c>
      <c r="T135" s="3">
        <f>SUM(IFERROR(IF(VLOOKUP($B135,Champions!$A:$B,2,0)=4,1,0),0),IFERROR(IF(VLOOKUP($C135,Champions!$A:$B,2,0)=4,1,0),0),IFERROR(IF(VLOOKUP($D135,Champions!$A:$B,2,0)=4,1,0),0),IFERROR(IF(VLOOKUP($E135,Champions!$A:$B,2,0)=4,1,0),0),IFERROR(IF(VLOOKUP($F135,Champions!$A:$B,2,0)=4,1,0),0),IFERROR(IF(VLOOKUP($G135,Champions!$A:$B,2,0)=4,1,0),0),IFERROR(IF(VLOOKUP($H135,Champions!$A:$B,2,0)=4,1,0),0),IFERROR(IF(VLOOKUP($I135,Champions!$A:$B,2,0)=4,1,0),0),IFERROR(IF(VLOOKUP($J135,Champions!$A:$B,2,0)=4,1,0),0),IFERROR(IF(VLOOKUP($K135,Champions!$A:$B,2,0)=4,1,0),0),IFERROR(IF(VLOOKUP($L135,Champions!$A:$B,2,0)=4,1,0),0))</f>
        <v>2</v>
      </c>
      <c r="U135" s="3">
        <f>SUM(IFERROR(IF(VLOOKUP($B135,Champions!$A:$B,2,0)=5,1,0),0),IFERROR(IF(VLOOKUP($C135,Champions!$A:$B,2,0)=5,1,0),0),IFERROR(IF(VLOOKUP($D135,Champions!$A:$B,2,0)=5,1,0),0),IFERROR(IF(VLOOKUP($E135,Champions!$A:$B,2,0)=5,1,0),0),IFERROR(IF(VLOOKUP($F135,Champions!$A:$B,2,0)=5,1,0),0),IFERROR(IF(VLOOKUP($G135,Champions!$A:$B,2,0)=5,1,0),0),IFERROR(IF(VLOOKUP($H135,Champions!$A:$B,2,0)=5,1,0),0),IFERROR(IF(VLOOKUP($I135,Champions!$A:$B,2,0)=5,1,0),0),IFERROR(IF(VLOOKUP($J135,Champions!$A:$B,2,0)=5,1,0),0),IFERROR(IF(VLOOKUP($K135,Champions!$A:$B,2,0)=5,1,0),0),IFERROR(IF(VLOOKUP($L135,Champions!$A:$B,2,0)=5,1,0),0))</f>
        <v>2</v>
      </c>
    </row>
    <row r="136" spans="1:21">
      <c r="A136" s="3" t="s">
        <v>581</v>
      </c>
      <c r="B136" s="3" t="s">
        <v>145</v>
      </c>
      <c r="C136" s="3" t="s">
        <v>242</v>
      </c>
      <c r="D136" s="3" t="s">
        <v>204</v>
      </c>
      <c r="E136" s="3" t="s">
        <v>302</v>
      </c>
      <c r="F136" s="3" t="s">
        <v>106</v>
      </c>
      <c r="G136" s="3" t="s">
        <v>226</v>
      </c>
      <c r="H136" s="3" t="s">
        <v>226</v>
      </c>
      <c r="I136" s="3" t="s">
        <v>264</v>
      </c>
      <c r="M136" s="3">
        <v>4</v>
      </c>
      <c r="N136" s="3">
        <v>4</v>
      </c>
      <c r="O136" s="3">
        <v>0</v>
      </c>
      <c r="P136" s="3">
        <f t="shared" si="9"/>
        <v>8</v>
      </c>
      <c r="Q136" s="3">
        <f>SUM(IFERROR(IF(VLOOKUP($B136,Champions!$A:$B,2,0)=1,1,0),0),IFERROR(IF(VLOOKUP($C136,Champions!$A:$B,2,0)=1,1,0),0),IFERROR(IF(VLOOKUP($D136,Champions!$A:$B,2,0)=1,1,0),0),IFERROR(IF(VLOOKUP($E136,Champions!$A:$B,2,0)=1,1,0),0),IFERROR(IF(VLOOKUP($F136,Champions!$A:$B,2,0)=1,1,0),0),IFERROR(IF(VLOOKUP($G136,Champions!$A:$B,2,0)=1,1,0),0),IFERROR(IF(VLOOKUP($H136,Champions!$A:$B,2,0)=1,1,0),0),IFERROR(IF(VLOOKUP($I136,Champions!$A:$B,2,0)=1,1,0),0),IFERROR(IF(VLOOKUP($J136,Champions!$A:$B,2,0)=1,1,0),0),IFERROR(IF(VLOOKUP($K136,Champions!$A:$B,2,0)=1,1,0),0),IFERROR(IF(VLOOKUP($L136,Champions!$A:$B,2,0)=1,1,0),0))</f>
        <v>2</v>
      </c>
      <c r="R136" s="3">
        <f>SUM(IFERROR(IF(VLOOKUP($B136,Champions!$A:$B,2,0)=2,1,0),0),IFERROR(IF(VLOOKUP($C136,Champions!$A:$B,2,0)=2,1,0),0),IFERROR(IF(VLOOKUP($D136,Champions!$A:$B,2,0)=2,1,0),0),IFERROR(IF(VLOOKUP($E136,Champions!$A:$B,2,0)=2,1,0),0),IFERROR(IF(VLOOKUP($F136,Champions!$A:$B,2,0)=2,1,0),0),IFERROR(IF(VLOOKUP($G136,Champions!$A:$B,2,0)=2,1,0),0),IFERROR(IF(VLOOKUP($H136,Champions!$A:$B,2,0)=2,1,0),0),IFERROR(IF(VLOOKUP($I136,Champions!$A:$B,2,0)=2,1,0),0),IFERROR(IF(VLOOKUP($J136,Champions!$A:$B,2,0)=2,1,0),0),IFERROR(IF(VLOOKUP($K136,Champions!$A:$B,2,0)=2,1,0),0),IFERROR(IF(VLOOKUP($L136,Champions!$A:$B,2,0)=2,1,0),0))</f>
        <v>2</v>
      </c>
      <c r="S136" s="3">
        <f>SUM(IFERROR(IF(VLOOKUP($B136,Champions!$A:$B,2,0)=3,1,0),0),IFERROR(IF(VLOOKUP($C136,Champions!$A:$B,2,0)=3,1,0),0),IFERROR(IF(VLOOKUP($D136,Champions!$A:$B,2,0)=3,1,0),0),IFERROR(IF(VLOOKUP($E136,Champions!$A:$B,2,0)=3,1,0),0),IFERROR(IF(VLOOKUP($F136,Champions!$A:$B,2,0)=3,1,0),0),IFERROR(IF(VLOOKUP($G136,Champions!$A:$B,2,0)=3,1,0),0),IFERROR(IF(VLOOKUP($H136,Champions!$A:$B,2,0)=3,1,0),0),IFERROR(IF(VLOOKUP($I136,Champions!$A:$B,2,0)=3,1,0),0),IFERROR(IF(VLOOKUP($J136,Champions!$A:$B,2,0)=3,1,0),0),IFERROR(IF(VLOOKUP($K136,Champions!$A:$B,2,0)=3,1,0),0),IFERROR(IF(VLOOKUP($L136,Champions!$A:$B,2,0)=3,1,0),0))</f>
        <v>3</v>
      </c>
      <c r="T136" s="3">
        <f>SUM(IFERROR(IF(VLOOKUP($B136,Champions!$A:$B,2,0)=4,1,0),0),IFERROR(IF(VLOOKUP($C136,Champions!$A:$B,2,0)=4,1,0),0),IFERROR(IF(VLOOKUP($D136,Champions!$A:$B,2,0)=4,1,0),0),IFERROR(IF(VLOOKUP($E136,Champions!$A:$B,2,0)=4,1,0),0),IFERROR(IF(VLOOKUP($F136,Champions!$A:$B,2,0)=4,1,0),0),IFERROR(IF(VLOOKUP($G136,Champions!$A:$B,2,0)=4,1,0),0),IFERROR(IF(VLOOKUP($H136,Champions!$A:$B,2,0)=4,1,0),0),IFERROR(IF(VLOOKUP($I136,Champions!$A:$B,2,0)=4,1,0),0),IFERROR(IF(VLOOKUP($J136,Champions!$A:$B,2,0)=4,1,0),0),IFERROR(IF(VLOOKUP($K136,Champions!$A:$B,2,0)=4,1,0),0),IFERROR(IF(VLOOKUP($L136,Champions!$A:$B,2,0)=4,1,0),0))</f>
        <v>1</v>
      </c>
      <c r="U136" s="3">
        <f>SUM(IFERROR(IF(VLOOKUP($B136,Champions!$A:$B,2,0)=5,1,0),0),IFERROR(IF(VLOOKUP($C136,Champions!$A:$B,2,0)=5,1,0),0),IFERROR(IF(VLOOKUP($D136,Champions!$A:$B,2,0)=5,1,0),0),IFERROR(IF(VLOOKUP($E136,Champions!$A:$B,2,0)=5,1,0),0),IFERROR(IF(VLOOKUP($F136,Champions!$A:$B,2,0)=5,1,0),0),IFERROR(IF(VLOOKUP($G136,Champions!$A:$B,2,0)=5,1,0),0),IFERROR(IF(VLOOKUP($H136,Champions!$A:$B,2,0)=5,1,0),0),IFERROR(IF(VLOOKUP($I136,Champions!$A:$B,2,0)=5,1,0),0),IFERROR(IF(VLOOKUP($J136,Champions!$A:$B,2,0)=5,1,0),0),IFERROR(IF(VLOOKUP($K136,Champions!$A:$B,2,0)=5,1,0),0),IFERROR(IF(VLOOKUP($L136,Champions!$A:$B,2,0)=5,1,0),0))</f>
        <v>0</v>
      </c>
    </row>
    <row r="137" spans="1:21">
      <c r="A137" s="3" t="s">
        <v>582</v>
      </c>
      <c r="B137" s="3" t="s">
        <v>154</v>
      </c>
      <c r="C137" s="3" t="s">
        <v>197</v>
      </c>
      <c r="D137" s="3" t="s">
        <v>219</v>
      </c>
      <c r="E137" s="3" t="s">
        <v>223</v>
      </c>
      <c r="F137" s="3" t="s">
        <v>280</v>
      </c>
      <c r="G137" s="3" t="s">
        <v>149</v>
      </c>
      <c r="H137" s="3" t="s">
        <v>185</v>
      </c>
      <c r="I137" s="3" t="s">
        <v>204</v>
      </c>
      <c r="J137" s="3" t="s">
        <v>192</v>
      </c>
      <c r="K137" s="3" t="s">
        <v>164</v>
      </c>
      <c r="M137" s="3">
        <v>0</v>
      </c>
      <c r="N137" s="3">
        <v>8</v>
      </c>
      <c r="O137" s="3">
        <v>2</v>
      </c>
      <c r="P137" s="3">
        <f t="shared" si="9"/>
        <v>10</v>
      </c>
      <c r="Q137" s="3">
        <f>SUM(IFERROR(IF(VLOOKUP($B137,Champions!$A:$B,2,0)=1,1,0),0),IFERROR(IF(VLOOKUP($C137,Champions!$A:$B,2,0)=1,1,0),0),IFERROR(IF(VLOOKUP($D137,Champions!$A:$B,2,0)=1,1,0),0),IFERROR(IF(VLOOKUP($E137,Champions!$A:$B,2,0)=1,1,0),0),IFERROR(IF(VLOOKUP($F137,Champions!$A:$B,2,0)=1,1,0),0),IFERROR(IF(VLOOKUP($G137,Champions!$A:$B,2,0)=1,1,0),0),IFERROR(IF(VLOOKUP($H137,Champions!$A:$B,2,0)=1,1,0),0),IFERROR(IF(VLOOKUP($I137,Champions!$A:$B,2,0)=1,1,0),0),IFERROR(IF(VLOOKUP($J137,Champions!$A:$B,2,0)=1,1,0),0),IFERROR(IF(VLOOKUP($K137,Champions!$A:$B,2,0)=1,1,0),0),IFERROR(IF(VLOOKUP($L137,Champions!$A:$B,2,0)=1,1,0),0))</f>
        <v>3</v>
      </c>
      <c r="R137" s="3">
        <f>SUM(IFERROR(IF(VLOOKUP($B137,Champions!$A:$B,2,0)=2,1,0),0),IFERROR(IF(VLOOKUP($C137,Champions!$A:$B,2,0)=2,1,0),0),IFERROR(IF(VLOOKUP($D137,Champions!$A:$B,2,0)=2,1,0),0),IFERROR(IF(VLOOKUP($E137,Champions!$A:$B,2,0)=2,1,0),0),IFERROR(IF(VLOOKUP($F137,Champions!$A:$B,2,0)=2,1,0),0),IFERROR(IF(VLOOKUP($G137,Champions!$A:$B,2,0)=2,1,0),0),IFERROR(IF(VLOOKUP($H137,Champions!$A:$B,2,0)=2,1,0),0),IFERROR(IF(VLOOKUP($I137,Champions!$A:$B,2,0)=2,1,0),0),IFERROR(IF(VLOOKUP($J137,Champions!$A:$B,2,0)=2,1,0),0),IFERROR(IF(VLOOKUP($K137,Champions!$A:$B,2,0)=2,1,0),0),IFERROR(IF(VLOOKUP($L137,Champions!$A:$B,2,0)=2,1,0),0))</f>
        <v>2</v>
      </c>
      <c r="S137" s="3">
        <f>SUM(IFERROR(IF(VLOOKUP($B137,Champions!$A:$B,2,0)=3,1,0),0),IFERROR(IF(VLOOKUP($C137,Champions!$A:$B,2,0)=3,1,0),0),IFERROR(IF(VLOOKUP($D137,Champions!$A:$B,2,0)=3,1,0),0),IFERROR(IF(VLOOKUP($E137,Champions!$A:$B,2,0)=3,1,0),0),IFERROR(IF(VLOOKUP($F137,Champions!$A:$B,2,0)=3,1,0),0),IFERROR(IF(VLOOKUP($G137,Champions!$A:$B,2,0)=3,1,0),0),IFERROR(IF(VLOOKUP($H137,Champions!$A:$B,2,0)=3,1,0),0),IFERROR(IF(VLOOKUP($I137,Champions!$A:$B,2,0)=3,1,0),0),IFERROR(IF(VLOOKUP($J137,Champions!$A:$B,2,0)=3,1,0),0),IFERROR(IF(VLOOKUP($K137,Champions!$A:$B,2,0)=3,1,0),0),IFERROR(IF(VLOOKUP($L137,Champions!$A:$B,2,0)=3,1,0),0))</f>
        <v>2</v>
      </c>
      <c r="T137" s="3">
        <f>SUM(IFERROR(IF(VLOOKUP($B137,Champions!$A:$B,2,0)=4,1,0),0),IFERROR(IF(VLOOKUP($C137,Champions!$A:$B,2,0)=4,1,0),0),IFERROR(IF(VLOOKUP($D137,Champions!$A:$B,2,0)=4,1,0),0),IFERROR(IF(VLOOKUP($E137,Champions!$A:$B,2,0)=4,1,0),0),IFERROR(IF(VLOOKUP($F137,Champions!$A:$B,2,0)=4,1,0),0),IFERROR(IF(VLOOKUP($G137,Champions!$A:$B,2,0)=4,1,0),0),IFERROR(IF(VLOOKUP($H137,Champions!$A:$B,2,0)=4,1,0),0),IFERROR(IF(VLOOKUP($I137,Champions!$A:$B,2,0)=4,1,0),0),IFERROR(IF(VLOOKUP($J137,Champions!$A:$B,2,0)=4,1,0),0),IFERROR(IF(VLOOKUP($K137,Champions!$A:$B,2,0)=4,1,0),0),IFERROR(IF(VLOOKUP($L137,Champions!$A:$B,2,0)=4,1,0),0))</f>
        <v>2</v>
      </c>
      <c r="U137" s="3">
        <f>SUM(IFERROR(IF(VLOOKUP($B137,Champions!$A:$B,2,0)=5,1,0),0),IFERROR(IF(VLOOKUP($C137,Champions!$A:$B,2,0)=5,1,0),0),IFERROR(IF(VLOOKUP($D137,Champions!$A:$B,2,0)=5,1,0),0),IFERROR(IF(VLOOKUP($E137,Champions!$A:$B,2,0)=5,1,0),0),IFERROR(IF(VLOOKUP($F137,Champions!$A:$B,2,0)=5,1,0),0),IFERROR(IF(VLOOKUP($G137,Champions!$A:$B,2,0)=5,1,0),0),IFERROR(IF(VLOOKUP($H137,Champions!$A:$B,2,0)=5,1,0),0),IFERROR(IF(VLOOKUP($I137,Champions!$A:$B,2,0)=5,1,0),0),IFERROR(IF(VLOOKUP($J137,Champions!$A:$B,2,0)=5,1,0),0),IFERROR(IF(VLOOKUP($K137,Champions!$A:$B,2,0)=5,1,0),0),IFERROR(IF(VLOOKUP($L137,Champions!$A:$B,2,0)=5,1,0),0))</f>
        <v>0</v>
      </c>
    </row>
    <row r="138" spans="1:21">
      <c r="A138" s="3" t="s">
        <v>572</v>
      </c>
      <c r="B138" s="3" t="s">
        <v>139</v>
      </c>
      <c r="C138" s="3" t="s">
        <v>242</v>
      </c>
      <c r="D138" s="3" t="s">
        <v>264</v>
      </c>
      <c r="E138" s="3" t="s">
        <v>178</v>
      </c>
      <c r="F138" s="3" t="s">
        <v>302</v>
      </c>
      <c r="G138" s="3" t="s">
        <v>145</v>
      </c>
      <c r="M138" s="3">
        <v>0</v>
      </c>
      <c r="N138" s="3">
        <v>5</v>
      </c>
      <c r="O138" s="3">
        <v>1</v>
      </c>
      <c r="P138" s="3">
        <f t="shared" ref="P138:P153" si="10">IF(COUNTA(B138:L138)=0,"",COUNTA(B138:L138))</f>
        <v>6</v>
      </c>
      <c r="Q138" s="3">
        <f>SUM(IFERROR(IF(VLOOKUP($B138,Champions!$A:$B,2,0)=1,1,0),0),IFERROR(IF(VLOOKUP($C138,Champions!$A:$B,2,0)=1,1,0),0),IFERROR(IF(VLOOKUP($D138,Champions!$A:$B,2,0)=1,1,0),0),IFERROR(IF(VLOOKUP($E138,Champions!$A:$B,2,0)=1,1,0),0),IFERROR(IF(VLOOKUP($F138,Champions!$A:$B,2,0)=1,1,0),0),IFERROR(IF(VLOOKUP($G138,Champions!$A:$B,2,0)=1,1,0),0),IFERROR(IF(VLOOKUP($H138,Champions!$A:$B,2,0)=1,1,0),0),IFERROR(IF(VLOOKUP($I138,Champions!$A:$B,2,0)=1,1,0),0),IFERROR(IF(VLOOKUP($J138,Champions!$A:$B,2,0)=1,1,0),0),IFERROR(IF(VLOOKUP($K138,Champions!$A:$B,2,0)=1,1,0),0),IFERROR(IF(VLOOKUP($L138,Champions!$A:$B,2,0)=1,1,0),0))</f>
        <v>2</v>
      </c>
      <c r="R138" s="3">
        <f>SUM(IFERROR(IF(VLOOKUP($B138,Champions!$A:$B,2,0)=2,1,0),0),IFERROR(IF(VLOOKUP($C138,Champions!$A:$B,2,0)=2,1,0),0),IFERROR(IF(VLOOKUP($D138,Champions!$A:$B,2,0)=2,1,0),0),IFERROR(IF(VLOOKUP($E138,Champions!$A:$B,2,0)=2,1,0),0),IFERROR(IF(VLOOKUP($F138,Champions!$A:$B,2,0)=2,1,0),0),IFERROR(IF(VLOOKUP($G138,Champions!$A:$B,2,0)=2,1,0),0),IFERROR(IF(VLOOKUP($H138,Champions!$A:$B,2,0)=2,1,0),0),IFERROR(IF(VLOOKUP($I138,Champions!$A:$B,2,0)=2,1,0),0),IFERROR(IF(VLOOKUP($J138,Champions!$A:$B,2,0)=2,1,0),0),IFERROR(IF(VLOOKUP($K138,Champions!$A:$B,2,0)=2,1,0),0),IFERROR(IF(VLOOKUP($L138,Champions!$A:$B,2,0)=2,1,0),0))</f>
        <v>2</v>
      </c>
      <c r="S138" s="3">
        <f>SUM(IFERROR(IF(VLOOKUP($B138,Champions!$A:$B,2,0)=3,1,0),0),IFERROR(IF(VLOOKUP($C138,Champions!$A:$B,2,0)=3,1,0),0),IFERROR(IF(VLOOKUP($D138,Champions!$A:$B,2,0)=3,1,0),0),IFERROR(IF(VLOOKUP($E138,Champions!$A:$B,2,0)=3,1,0),0),IFERROR(IF(VLOOKUP($F138,Champions!$A:$B,2,0)=3,1,0),0),IFERROR(IF(VLOOKUP($G138,Champions!$A:$B,2,0)=3,1,0),0),IFERROR(IF(VLOOKUP($H138,Champions!$A:$B,2,0)=3,1,0),0),IFERROR(IF(VLOOKUP($I138,Champions!$A:$B,2,0)=3,1,0),0),IFERROR(IF(VLOOKUP($J138,Champions!$A:$B,2,0)=3,1,0),0),IFERROR(IF(VLOOKUP($K138,Champions!$A:$B,2,0)=3,1,0),0),IFERROR(IF(VLOOKUP($L138,Champions!$A:$B,2,0)=3,1,0),0))</f>
        <v>2</v>
      </c>
      <c r="T138" s="3">
        <f>SUM(IFERROR(IF(VLOOKUP($B138,Champions!$A:$B,2,0)=4,1,0),0),IFERROR(IF(VLOOKUP($C138,Champions!$A:$B,2,0)=4,1,0),0),IFERROR(IF(VLOOKUP($D138,Champions!$A:$B,2,0)=4,1,0),0),IFERROR(IF(VLOOKUP($E138,Champions!$A:$B,2,0)=4,1,0),0),IFERROR(IF(VLOOKUP($F138,Champions!$A:$B,2,0)=4,1,0),0),IFERROR(IF(VLOOKUP($G138,Champions!$A:$B,2,0)=4,1,0),0),IFERROR(IF(VLOOKUP($H138,Champions!$A:$B,2,0)=4,1,0),0),IFERROR(IF(VLOOKUP($I138,Champions!$A:$B,2,0)=4,1,0),0),IFERROR(IF(VLOOKUP($J138,Champions!$A:$B,2,0)=4,1,0),0),IFERROR(IF(VLOOKUP($K138,Champions!$A:$B,2,0)=4,1,0),0),IFERROR(IF(VLOOKUP($L138,Champions!$A:$B,2,0)=4,1,0),0))</f>
        <v>0</v>
      </c>
      <c r="U138" s="3">
        <f>SUM(IFERROR(IF(VLOOKUP($B138,Champions!$A:$B,2,0)=5,1,0),0),IFERROR(IF(VLOOKUP($C138,Champions!$A:$B,2,0)=5,1,0),0),IFERROR(IF(VLOOKUP($D138,Champions!$A:$B,2,0)=5,1,0),0),IFERROR(IF(VLOOKUP($E138,Champions!$A:$B,2,0)=5,1,0),0),IFERROR(IF(VLOOKUP($F138,Champions!$A:$B,2,0)=5,1,0),0),IFERROR(IF(VLOOKUP($G138,Champions!$A:$B,2,0)=5,1,0),0),IFERROR(IF(VLOOKUP($H138,Champions!$A:$B,2,0)=5,1,0),0),IFERROR(IF(VLOOKUP($I138,Champions!$A:$B,2,0)=5,1,0),0),IFERROR(IF(VLOOKUP($J138,Champions!$A:$B,2,0)=5,1,0),0),IFERROR(IF(VLOOKUP($K138,Champions!$A:$B,2,0)=5,1,0),0),IFERROR(IF(VLOOKUP($L138,Champions!$A:$B,2,0)=5,1,0),0))</f>
        <v>0</v>
      </c>
    </row>
    <row r="139" spans="1:21">
      <c r="A139" s="3" t="s">
        <v>574</v>
      </c>
      <c r="B139" s="3" t="s">
        <v>239</v>
      </c>
      <c r="C139" s="3" t="s">
        <v>287</v>
      </c>
      <c r="D139" s="3" t="s">
        <v>287</v>
      </c>
      <c r="E139" s="3" t="s">
        <v>133</v>
      </c>
      <c r="F139" s="3" t="s">
        <v>314</v>
      </c>
      <c r="G139" s="3" t="s">
        <v>314</v>
      </c>
      <c r="H139" s="3" t="s">
        <v>99</v>
      </c>
      <c r="I139" s="3" t="s">
        <v>174</v>
      </c>
      <c r="M139" s="3">
        <v>0</v>
      </c>
      <c r="N139" s="3">
        <v>6</v>
      </c>
      <c r="O139" s="3">
        <v>2</v>
      </c>
      <c r="P139" s="3">
        <f t="shared" si="10"/>
        <v>8</v>
      </c>
      <c r="Q139" s="3">
        <f>SUM(IFERROR(IF(VLOOKUP($B139,Champions!$A:$B,2,0)=1,1,0),0),IFERROR(IF(VLOOKUP($C139,Champions!$A:$B,2,0)=1,1,0),0),IFERROR(IF(VLOOKUP($D139,Champions!$A:$B,2,0)=1,1,0),0),IFERROR(IF(VLOOKUP($E139,Champions!$A:$B,2,0)=1,1,0),0),IFERROR(IF(VLOOKUP($F139,Champions!$A:$B,2,0)=1,1,0),0),IFERROR(IF(VLOOKUP($G139,Champions!$A:$B,2,0)=1,1,0),0),IFERROR(IF(VLOOKUP($H139,Champions!$A:$B,2,0)=1,1,0),0),IFERROR(IF(VLOOKUP($I139,Champions!$A:$B,2,0)=1,1,0),0),IFERROR(IF(VLOOKUP($J139,Champions!$A:$B,2,0)=1,1,0),0),IFERROR(IF(VLOOKUP($K139,Champions!$A:$B,2,0)=1,1,0),0),IFERROR(IF(VLOOKUP($L139,Champions!$A:$B,2,0)=1,1,0),0))</f>
        <v>3</v>
      </c>
      <c r="R139" s="3">
        <f>SUM(IFERROR(IF(VLOOKUP($B139,Champions!$A:$B,2,0)=2,1,0),0),IFERROR(IF(VLOOKUP($C139,Champions!$A:$B,2,0)=2,1,0),0),IFERROR(IF(VLOOKUP($D139,Champions!$A:$B,2,0)=2,1,0),0),IFERROR(IF(VLOOKUP($E139,Champions!$A:$B,2,0)=2,1,0),0),IFERROR(IF(VLOOKUP($F139,Champions!$A:$B,2,0)=2,1,0),0),IFERROR(IF(VLOOKUP($G139,Champions!$A:$B,2,0)=2,1,0),0),IFERROR(IF(VLOOKUP($H139,Champions!$A:$B,2,0)=2,1,0),0),IFERROR(IF(VLOOKUP($I139,Champions!$A:$B,2,0)=2,1,0),0),IFERROR(IF(VLOOKUP($J139,Champions!$A:$B,2,0)=2,1,0),0),IFERROR(IF(VLOOKUP($K139,Champions!$A:$B,2,0)=2,1,0),0),IFERROR(IF(VLOOKUP($L139,Champions!$A:$B,2,0)=2,1,0),0))</f>
        <v>2</v>
      </c>
      <c r="S139" s="3">
        <f>SUM(IFERROR(IF(VLOOKUP($B139,Champions!$A:$B,2,0)=3,1,0),0),IFERROR(IF(VLOOKUP($C139,Champions!$A:$B,2,0)=3,1,0),0),IFERROR(IF(VLOOKUP($D139,Champions!$A:$B,2,0)=3,1,0),0),IFERROR(IF(VLOOKUP($E139,Champions!$A:$B,2,0)=3,1,0),0),IFERROR(IF(VLOOKUP($F139,Champions!$A:$B,2,0)=3,1,0),0),IFERROR(IF(VLOOKUP($G139,Champions!$A:$B,2,0)=3,1,0),0),IFERROR(IF(VLOOKUP($H139,Champions!$A:$B,2,0)=3,1,0),0),IFERROR(IF(VLOOKUP($I139,Champions!$A:$B,2,0)=3,1,0),0),IFERROR(IF(VLOOKUP($J139,Champions!$A:$B,2,0)=3,1,0),0),IFERROR(IF(VLOOKUP($K139,Champions!$A:$B,2,0)=3,1,0),0),IFERROR(IF(VLOOKUP($L139,Champions!$A:$B,2,0)=3,1,0),0))</f>
        <v>2</v>
      </c>
      <c r="T139" s="3">
        <f>SUM(IFERROR(IF(VLOOKUP($B139,Champions!$A:$B,2,0)=4,1,0),0),IFERROR(IF(VLOOKUP($C139,Champions!$A:$B,2,0)=4,1,0),0),IFERROR(IF(VLOOKUP($D139,Champions!$A:$B,2,0)=4,1,0),0),IFERROR(IF(VLOOKUP($E139,Champions!$A:$B,2,0)=4,1,0),0),IFERROR(IF(VLOOKUP($F139,Champions!$A:$B,2,0)=4,1,0),0),IFERROR(IF(VLOOKUP($G139,Champions!$A:$B,2,0)=4,1,0),0),IFERROR(IF(VLOOKUP($H139,Champions!$A:$B,2,0)=4,1,0),0),IFERROR(IF(VLOOKUP($I139,Champions!$A:$B,2,0)=4,1,0),0),IFERROR(IF(VLOOKUP($J139,Champions!$A:$B,2,0)=4,1,0),0),IFERROR(IF(VLOOKUP($K139,Champions!$A:$B,2,0)=4,1,0),0),IFERROR(IF(VLOOKUP($L139,Champions!$A:$B,2,0)=4,1,0),0))</f>
        <v>1</v>
      </c>
      <c r="U139" s="3">
        <f>SUM(IFERROR(IF(VLOOKUP($B139,Champions!$A:$B,2,0)=5,1,0),0),IFERROR(IF(VLOOKUP($C139,Champions!$A:$B,2,0)=5,1,0),0),IFERROR(IF(VLOOKUP($D139,Champions!$A:$B,2,0)=5,1,0),0),IFERROR(IF(VLOOKUP($E139,Champions!$A:$B,2,0)=5,1,0),0),IFERROR(IF(VLOOKUP($F139,Champions!$A:$B,2,0)=5,1,0),0),IFERROR(IF(VLOOKUP($G139,Champions!$A:$B,2,0)=5,1,0),0),IFERROR(IF(VLOOKUP($H139,Champions!$A:$B,2,0)=5,1,0),0),IFERROR(IF(VLOOKUP($I139,Champions!$A:$B,2,0)=5,1,0),0),IFERROR(IF(VLOOKUP($J139,Champions!$A:$B,2,0)=5,1,0),0),IFERROR(IF(VLOOKUP($K139,Champions!$A:$B,2,0)=5,1,0),0),IFERROR(IF(VLOOKUP($L139,Champions!$A:$B,2,0)=5,1,0),0))</f>
        <v>0</v>
      </c>
    </row>
    <row r="140" spans="1:21">
      <c r="A140" s="3" t="s">
        <v>576</v>
      </c>
      <c r="B140" s="3" t="s">
        <v>139</v>
      </c>
      <c r="C140" s="3" t="s">
        <v>145</v>
      </c>
      <c r="D140" s="3" t="s">
        <v>160</v>
      </c>
      <c r="E140" s="3" t="s">
        <v>242</v>
      </c>
      <c r="F140" s="3" t="s">
        <v>302</v>
      </c>
      <c r="G140" s="3" t="s">
        <v>231</v>
      </c>
      <c r="H140" s="3" t="s">
        <v>178</v>
      </c>
      <c r="M140" s="3">
        <v>0</v>
      </c>
      <c r="N140" s="3">
        <v>5</v>
      </c>
      <c r="O140" s="3">
        <v>2</v>
      </c>
      <c r="P140" s="3">
        <f t="shared" si="10"/>
        <v>7</v>
      </c>
      <c r="Q140" s="3">
        <f>SUM(IFERROR(IF(VLOOKUP($B140,Champions!$A:$B,2,0)=1,1,0),0),IFERROR(IF(VLOOKUP($C140,Champions!$A:$B,2,0)=1,1,0),0),IFERROR(IF(VLOOKUP($D140,Champions!$A:$B,2,0)=1,1,0),0),IFERROR(IF(VLOOKUP($E140,Champions!$A:$B,2,0)=1,1,0),0),IFERROR(IF(VLOOKUP($F140,Champions!$A:$B,2,0)=1,1,0),0),IFERROR(IF(VLOOKUP($G140,Champions!$A:$B,2,0)=1,1,0),0),IFERROR(IF(VLOOKUP($H140,Champions!$A:$B,2,0)=1,1,0),0),IFERROR(IF(VLOOKUP($I140,Champions!$A:$B,2,0)=1,1,0),0),IFERROR(IF(VLOOKUP($J140,Champions!$A:$B,2,0)=1,1,0),0),IFERROR(IF(VLOOKUP($K140,Champions!$A:$B,2,0)=1,1,0),0),IFERROR(IF(VLOOKUP($L140,Champions!$A:$B,2,0)=1,1,0),0))</f>
        <v>2</v>
      </c>
      <c r="R140" s="3">
        <f>SUM(IFERROR(IF(VLOOKUP($B140,Champions!$A:$B,2,0)=2,1,0),0),IFERROR(IF(VLOOKUP($C140,Champions!$A:$B,2,0)=2,1,0),0),IFERROR(IF(VLOOKUP($D140,Champions!$A:$B,2,0)=2,1,0),0),IFERROR(IF(VLOOKUP($E140,Champions!$A:$B,2,0)=2,1,0),0),IFERROR(IF(VLOOKUP($F140,Champions!$A:$B,2,0)=2,1,0),0),IFERROR(IF(VLOOKUP($G140,Champions!$A:$B,2,0)=2,1,0),0),IFERROR(IF(VLOOKUP($H140,Champions!$A:$B,2,0)=2,1,0),0),IFERROR(IF(VLOOKUP($I140,Champions!$A:$B,2,0)=2,1,0),0),IFERROR(IF(VLOOKUP($J140,Champions!$A:$B,2,0)=2,1,0),0),IFERROR(IF(VLOOKUP($K140,Champions!$A:$B,2,0)=2,1,0),0),IFERROR(IF(VLOOKUP($L140,Champions!$A:$B,2,0)=2,1,0),0))</f>
        <v>2</v>
      </c>
      <c r="S140" s="3">
        <f>SUM(IFERROR(IF(VLOOKUP($B140,Champions!$A:$B,2,0)=3,1,0),0),IFERROR(IF(VLOOKUP($C140,Champions!$A:$B,2,0)=3,1,0),0),IFERROR(IF(VLOOKUP($D140,Champions!$A:$B,2,0)=3,1,0),0),IFERROR(IF(VLOOKUP($E140,Champions!$A:$B,2,0)=3,1,0),0),IFERROR(IF(VLOOKUP($F140,Champions!$A:$B,2,0)=3,1,0),0),IFERROR(IF(VLOOKUP($G140,Champions!$A:$B,2,0)=3,1,0),0),IFERROR(IF(VLOOKUP($H140,Champions!$A:$B,2,0)=3,1,0),0),IFERROR(IF(VLOOKUP($I140,Champions!$A:$B,2,0)=3,1,0),0),IFERROR(IF(VLOOKUP($J140,Champions!$A:$B,2,0)=3,1,0),0),IFERROR(IF(VLOOKUP($K140,Champions!$A:$B,2,0)=3,1,0),0),IFERROR(IF(VLOOKUP($L140,Champions!$A:$B,2,0)=3,1,0),0))</f>
        <v>2</v>
      </c>
      <c r="T140" s="3">
        <f>SUM(IFERROR(IF(VLOOKUP($B140,Champions!$A:$B,2,0)=4,1,0),0),IFERROR(IF(VLOOKUP($C140,Champions!$A:$B,2,0)=4,1,0),0),IFERROR(IF(VLOOKUP($D140,Champions!$A:$B,2,0)=4,1,0),0),IFERROR(IF(VLOOKUP($E140,Champions!$A:$B,2,0)=4,1,0),0),IFERROR(IF(VLOOKUP($F140,Champions!$A:$B,2,0)=4,1,0),0),IFERROR(IF(VLOOKUP($G140,Champions!$A:$B,2,0)=4,1,0),0),IFERROR(IF(VLOOKUP($H140,Champions!$A:$B,2,0)=4,1,0),0),IFERROR(IF(VLOOKUP($I140,Champions!$A:$B,2,0)=4,1,0),0),IFERROR(IF(VLOOKUP($J140,Champions!$A:$B,2,0)=4,1,0),0),IFERROR(IF(VLOOKUP($K140,Champions!$A:$B,2,0)=4,1,0),0),IFERROR(IF(VLOOKUP($L140,Champions!$A:$B,2,0)=4,1,0),0))</f>
        <v>1</v>
      </c>
      <c r="U140" s="3">
        <f>SUM(IFERROR(IF(VLOOKUP($B140,Champions!$A:$B,2,0)=5,1,0),0),IFERROR(IF(VLOOKUP($C140,Champions!$A:$B,2,0)=5,1,0),0),IFERROR(IF(VLOOKUP($D140,Champions!$A:$B,2,0)=5,1,0),0),IFERROR(IF(VLOOKUP($E140,Champions!$A:$B,2,0)=5,1,0),0),IFERROR(IF(VLOOKUP($F140,Champions!$A:$B,2,0)=5,1,0),0),IFERROR(IF(VLOOKUP($G140,Champions!$A:$B,2,0)=5,1,0),0),IFERROR(IF(VLOOKUP($H140,Champions!$A:$B,2,0)=5,1,0),0),IFERROR(IF(VLOOKUP($I140,Champions!$A:$B,2,0)=5,1,0),0),IFERROR(IF(VLOOKUP($J140,Champions!$A:$B,2,0)=5,1,0),0),IFERROR(IF(VLOOKUP($K140,Champions!$A:$B,2,0)=5,1,0),0),IFERROR(IF(VLOOKUP($L140,Champions!$A:$B,2,0)=5,1,0),0))</f>
        <v>0</v>
      </c>
    </row>
    <row r="141" spans="1:21">
      <c r="A141" s="3" t="s">
        <v>578</v>
      </c>
      <c r="B141" s="3" t="s">
        <v>139</v>
      </c>
      <c r="C141" s="3" t="s">
        <v>299</v>
      </c>
      <c r="D141" s="3" t="s">
        <v>231</v>
      </c>
      <c r="E141" s="3" t="s">
        <v>283</v>
      </c>
      <c r="F141" s="3" t="s">
        <v>160</v>
      </c>
      <c r="G141" s="3" t="s">
        <v>245</v>
      </c>
      <c r="H141" s="3" t="s">
        <v>268</v>
      </c>
      <c r="M141" s="3">
        <v>2</v>
      </c>
      <c r="N141" s="3">
        <v>4</v>
      </c>
      <c r="O141" s="3">
        <v>1</v>
      </c>
      <c r="P141" s="3">
        <f t="shared" si="10"/>
        <v>7</v>
      </c>
      <c r="Q141" s="3">
        <f>SUM(IFERROR(IF(VLOOKUP($B141,Champions!$A:$B,2,0)=1,1,0),0),IFERROR(IF(VLOOKUP($C141,Champions!$A:$B,2,0)=1,1,0),0),IFERROR(IF(VLOOKUP($D141,Champions!$A:$B,2,0)=1,1,0),0),IFERROR(IF(VLOOKUP($E141,Champions!$A:$B,2,0)=1,1,0),0),IFERROR(IF(VLOOKUP($F141,Champions!$A:$B,2,0)=1,1,0),0),IFERROR(IF(VLOOKUP($G141,Champions!$A:$B,2,0)=1,1,0),0),IFERROR(IF(VLOOKUP($H141,Champions!$A:$B,2,0)=1,1,0),0),IFERROR(IF(VLOOKUP($I141,Champions!$A:$B,2,0)=1,1,0),0),IFERROR(IF(VLOOKUP($J141,Champions!$A:$B,2,0)=1,1,0),0),IFERROR(IF(VLOOKUP($K141,Champions!$A:$B,2,0)=1,1,0),0),IFERROR(IF(VLOOKUP($L141,Champions!$A:$B,2,0)=1,1,0),0))</f>
        <v>1</v>
      </c>
      <c r="R141" s="3">
        <f>SUM(IFERROR(IF(VLOOKUP($B141,Champions!$A:$B,2,0)=2,1,0),0),IFERROR(IF(VLOOKUP($C141,Champions!$A:$B,2,0)=2,1,0),0),IFERROR(IF(VLOOKUP($D141,Champions!$A:$B,2,0)=2,1,0),0),IFERROR(IF(VLOOKUP($E141,Champions!$A:$B,2,0)=2,1,0),0),IFERROR(IF(VLOOKUP($F141,Champions!$A:$B,2,0)=2,1,0),0),IFERROR(IF(VLOOKUP($G141,Champions!$A:$B,2,0)=2,1,0),0),IFERROR(IF(VLOOKUP($H141,Champions!$A:$B,2,0)=2,1,0),0),IFERROR(IF(VLOOKUP($I141,Champions!$A:$B,2,0)=2,1,0),0),IFERROR(IF(VLOOKUP($J141,Champions!$A:$B,2,0)=2,1,0),0),IFERROR(IF(VLOOKUP($K141,Champions!$A:$B,2,0)=2,1,0),0),IFERROR(IF(VLOOKUP($L141,Champions!$A:$B,2,0)=2,1,0),0))</f>
        <v>2</v>
      </c>
      <c r="S141" s="3">
        <f>SUM(IFERROR(IF(VLOOKUP($B141,Champions!$A:$B,2,0)=3,1,0),0),IFERROR(IF(VLOOKUP($C141,Champions!$A:$B,2,0)=3,1,0),0),IFERROR(IF(VLOOKUP($D141,Champions!$A:$B,2,0)=3,1,0),0),IFERROR(IF(VLOOKUP($E141,Champions!$A:$B,2,0)=3,1,0),0),IFERROR(IF(VLOOKUP($F141,Champions!$A:$B,2,0)=3,1,0),0),IFERROR(IF(VLOOKUP($G141,Champions!$A:$B,2,0)=3,1,0),0),IFERROR(IF(VLOOKUP($H141,Champions!$A:$B,2,0)=3,1,0),0),IFERROR(IF(VLOOKUP($I141,Champions!$A:$B,2,0)=3,1,0),0),IFERROR(IF(VLOOKUP($J141,Champions!$A:$B,2,0)=3,1,0),0),IFERROR(IF(VLOOKUP($K141,Champions!$A:$B,2,0)=3,1,0),0),IFERROR(IF(VLOOKUP($L141,Champions!$A:$B,2,0)=3,1,0),0))</f>
        <v>2</v>
      </c>
      <c r="T141" s="3">
        <f>SUM(IFERROR(IF(VLOOKUP($B141,Champions!$A:$B,2,0)=4,1,0),0),IFERROR(IF(VLOOKUP($C141,Champions!$A:$B,2,0)=4,1,0),0),IFERROR(IF(VLOOKUP($D141,Champions!$A:$B,2,0)=4,1,0),0),IFERROR(IF(VLOOKUP($E141,Champions!$A:$B,2,0)=4,1,0),0),IFERROR(IF(VLOOKUP($F141,Champions!$A:$B,2,0)=4,1,0),0),IFERROR(IF(VLOOKUP($G141,Champions!$A:$B,2,0)=4,1,0),0),IFERROR(IF(VLOOKUP($H141,Champions!$A:$B,2,0)=4,1,0),0),IFERROR(IF(VLOOKUP($I141,Champions!$A:$B,2,0)=4,1,0),0),IFERROR(IF(VLOOKUP($J141,Champions!$A:$B,2,0)=4,1,0),0),IFERROR(IF(VLOOKUP($K141,Champions!$A:$B,2,0)=4,1,0),0),IFERROR(IF(VLOOKUP($L141,Champions!$A:$B,2,0)=4,1,0),0))</f>
        <v>2</v>
      </c>
      <c r="U141" s="3">
        <f>SUM(IFERROR(IF(VLOOKUP($B141,Champions!$A:$B,2,0)=5,1,0),0),IFERROR(IF(VLOOKUP($C141,Champions!$A:$B,2,0)=5,1,0),0),IFERROR(IF(VLOOKUP($D141,Champions!$A:$B,2,0)=5,1,0),0),IFERROR(IF(VLOOKUP($E141,Champions!$A:$B,2,0)=5,1,0),0),IFERROR(IF(VLOOKUP($F141,Champions!$A:$B,2,0)=5,1,0),0),IFERROR(IF(VLOOKUP($G141,Champions!$A:$B,2,0)=5,1,0),0),IFERROR(IF(VLOOKUP($H141,Champions!$A:$B,2,0)=5,1,0),0),IFERROR(IF(VLOOKUP($I141,Champions!$A:$B,2,0)=5,1,0),0),IFERROR(IF(VLOOKUP($J141,Champions!$A:$B,2,0)=5,1,0),0),IFERROR(IF(VLOOKUP($K141,Champions!$A:$B,2,0)=5,1,0),0),IFERROR(IF(VLOOKUP($L141,Champions!$A:$B,2,0)=5,1,0),0))</f>
        <v>0</v>
      </c>
    </row>
    <row r="142" spans="1:21">
      <c r="A142" s="3" t="s">
        <v>579</v>
      </c>
      <c r="B142" s="3" t="s">
        <v>91</v>
      </c>
      <c r="C142" s="3" t="s">
        <v>207</v>
      </c>
      <c r="D142" s="3" t="s">
        <v>139</v>
      </c>
      <c r="E142" s="3" t="s">
        <v>174</v>
      </c>
      <c r="F142" s="3" t="s">
        <v>256</v>
      </c>
      <c r="G142" s="3" t="s">
        <v>160</v>
      </c>
      <c r="H142" s="3" t="s">
        <v>299</v>
      </c>
      <c r="I142" s="3" t="s">
        <v>231</v>
      </c>
      <c r="M142" s="3">
        <v>0</v>
      </c>
      <c r="N142" s="3">
        <v>7</v>
      </c>
      <c r="O142" s="3">
        <v>1</v>
      </c>
      <c r="P142" s="3">
        <f t="shared" si="10"/>
        <v>8</v>
      </c>
      <c r="Q142" s="3">
        <f>SUM(IFERROR(IF(VLOOKUP($B142,Champions!$A:$B,2,0)=1,1,0),0),IFERROR(IF(VLOOKUP($C142,Champions!$A:$B,2,0)=1,1,0),0),IFERROR(IF(VLOOKUP($D142,Champions!$A:$B,2,0)=1,1,0),0),IFERROR(IF(VLOOKUP($E142,Champions!$A:$B,2,0)=1,1,0),0),IFERROR(IF(VLOOKUP($F142,Champions!$A:$B,2,0)=1,1,0),0),IFERROR(IF(VLOOKUP($G142,Champions!$A:$B,2,0)=1,1,0),0),IFERROR(IF(VLOOKUP($H142,Champions!$A:$B,2,0)=1,1,0),0),IFERROR(IF(VLOOKUP($I142,Champions!$A:$B,2,0)=1,1,0),0),IFERROR(IF(VLOOKUP($J142,Champions!$A:$B,2,0)=1,1,0),0),IFERROR(IF(VLOOKUP($K142,Champions!$A:$B,2,0)=1,1,0),0),IFERROR(IF(VLOOKUP($L142,Champions!$A:$B,2,0)=1,1,0),0))</f>
        <v>0</v>
      </c>
      <c r="R142" s="3">
        <f>SUM(IFERROR(IF(VLOOKUP($B142,Champions!$A:$B,2,0)=2,1,0),0),IFERROR(IF(VLOOKUP($C142,Champions!$A:$B,2,0)=2,1,0),0),IFERROR(IF(VLOOKUP($D142,Champions!$A:$B,2,0)=2,1,0),0),IFERROR(IF(VLOOKUP($E142,Champions!$A:$B,2,0)=2,1,0),0),IFERROR(IF(VLOOKUP($F142,Champions!$A:$B,2,0)=2,1,0),0),IFERROR(IF(VLOOKUP($G142,Champions!$A:$B,2,0)=2,1,0),0),IFERROR(IF(VLOOKUP($H142,Champions!$A:$B,2,0)=2,1,0),0),IFERROR(IF(VLOOKUP($I142,Champions!$A:$B,2,0)=2,1,0),0),IFERROR(IF(VLOOKUP($J142,Champions!$A:$B,2,0)=2,1,0),0),IFERROR(IF(VLOOKUP($K142,Champions!$A:$B,2,0)=2,1,0),0),IFERROR(IF(VLOOKUP($L142,Champions!$A:$B,2,0)=2,1,0),0))</f>
        <v>2</v>
      </c>
      <c r="S142" s="3">
        <f>SUM(IFERROR(IF(VLOOKUP($B142,Champions!$A:$B,2,0)=3,1,0),0),IFERROR(IF(VLOOKUP($C142,Champions!$A:$B,2,0)=3,1,0),0),IFERROR(IF(VLOOKUP($D142,Champions!$A:$B,2,0)=3,1,0),0),IFERROR(IF(VLOOKUP($E142,Champions!$A:$B,2,0)=3,1,0),0),IFERROR(IF(VLOOKUP($F142,Champions!$A:$B,2,0)=3,1,0),0),IFERROR(IF(VLOOKUP($G142,Champions!$A:$B,2,0)=3,1,0),0),IFERROR(IF(VLOOKUP($H142,Champions!$A:$B,2,0)=3,1,0),0),IFERROR(IF(VLOOKUP($I142,Champions!$A:$B,2,0)=3,1,0),0),IFERROR(IF(VLOOKUP($J142,Champions!$A:$B,2,0)=3,1,0),0),IFERROR(IF(VLOOKUP($K142,Champions!$A:$B,2,0)=3,1,0),0),IFERROR(IF(VLOOKUP($L142,Champions!$A:$B,2,0)=3,1,0),0))</f>
        <v>3</v>
      </c>
      <c r="T142" s="3">
        <f>SUM(IFERROR(IF(VLOOKUP($B142,Champions!$A:$B,2,0)=4,1,0),0),IFERROR(IF(VLOOKUP($C142,Champions!$A:$B,2,0)=4,1,0),0),IFERROR(IF(VLOOKUP($D142,Champions!$A:$B,2,0)=4,1,0),0),IFERROR(IF(VLOOKUP($E142,Champions!$A:$B,2,0)=4,1,0),0),IFERROR(IF(VLOOKUP($F142,Champions!$A:$B,2,0)=4,1,0),0),IFERROR(IF(VLOOKUP($G142,Champions!$A:$B,2,0)=4,1,0),0),IFERROR(IF(VLOOKUP($H142,Champions!$A:$B,2,0)=4,1,0),0),IFERROR(IF(VLOOKUP($I142,Champions!$A:$B,2,0)=4,1,0),0),IFERROR(IF(VLOOKUP($J142,Champions!$A:$B,2,0)=4,1,0),0),IFERROR(IF(VLOOKUP($K142,Champions!$A:$B,2,0)=4,1,0),0),IFERROR(IF(VLOOKUP($L142,Champions!$A:$B,2,0)=4,1,0),0))</f>
        <v>1</v>
      </c>
      <c r="U142" s="3">
        <f>SUM(IFERROR(IF(VLOOKUP($B142,Champions!$A:$B,2,0)=5,1,0),0),IFERROR(IF(VLOOKUP($C142,Champions!$A:$B,2,0)=5,1,0),0),IFERROR(IF(VLOOKUP($D142,Champions!$A:$B,2,0)=5,1,0),0),IFERROR(IF(VLOOKUP($E142,Champions!$A:$B,2,0)=5,1,0),0),IFERROR(IF(VLOOKUP($F142,Champions!$A:$B,2,0)=5,1,0),0),IFERROR(IF(VLOOKUP($G142,Champions!$A:$B,2,0)=5,1,0),0),IFERROR(IF(VLOOKUP($H142,Champions!$A:$B,2,0)=5,1,0),0),IFERROR(IF(VLOOKUP($I142,Champions!$A:$B,2,0)=5,1,0),0),IFERROR(IF(VLOOKUP($J142,Champions!$A:$B,2,0)=5,1,0),0),IFERROR(IF(VLOOKUP($K142,Champions!$A:$B,2,0)=5,1,0),0),IFERROR(IF(VLOOKUP($L142,Champions!$A:$B,2,0)=5,1,0),0))</f>
        <v>2</v>
      </c>
    </row>
    <row r="143" spans="1:21">
      <c r="A143" s="3" t="s">
        <v>580</v>
      </c>
      <c r="B143" s="3" t="s">
        <v>174</v>
      </c>
      <c r="C143" s="3" t="s">
        <v>219</v>
      </c>
      <c r="D143" s="3" t="s">
        <v>256</v>
      </c>
      <c r="E143" s="3" t="s">
        <v>293</v>
      </c>
      <c r="F143" s="3" t="s">
        <v>201</v>
      </c>
      <c r="G143" s="3" t="s">
        <v>249</v>
      </c>
      <c r="H143" s="3" t="s">
        <v>280</v>
      </c>
      <c r="I143" s="3" t="s">
        <v>207</v>
      </c>
      <c r="M143" s="3">
        <v>0</v>
      </c>
      <c r="N143" s="3">
        <v>7</v>
      </c>
      <c r="O143" s="3">
        <v>1</v>
      </c>
      <c r="P143" s="3">
        <f t="shared" si="10"/>
        <v>8</v>
      </c>
      <c r="Q143" s="3">
        <f>SUM(IFERROR(IF(VLOOKUP($B143,Champions!$A:$B,2,0)=1,1,0),0),IFERROR(IF(VLOOKUP($C143,Champions!$A:$B,2,0)=1,1,0),0),IFERROR(IF(VLOOKUP($D143,Champions!$A:$B,2,0)=1,1,0),0),IFERROR(IF(VLOOKUP($E143,Champions!$A:$B,2,0)=1,1,0),0),IFERROR(IF(VLOOKUP($F143,Champions!$A:$B,2,0)=1,1,0),0),IFERROR(IF(VLOOKUP($G143,Champions!$A:$B,2,0)=1,1,0),0),IFERROR(IF(VLOOKUP($H143,Champions!$A:$B,2,0)=1,1,0),0),IFERROR(IF(VLOOKUP($I143,Champions!$A:$B,2,0)=1,1,0),0),IFERROR(IF(VLOOKUP($J143,Champions!$A:$B,2,0)=1,1,0),0),IFERROR(IF(VLOOKUP($K143,Champions!$A:$B,2,0)=1,1,0),0),IFERROR(IF(VLOOKUP($L143,Champions!$A:$B,2,0)=1,1,0),0))</f>
        <v>0</v>
      </c>
      <c r="R143" s="3">
        <f>SUM(IFERROR(IF(VLOOKUP($B143,Champions!$A:$B,2,0)=2,1,0),0),IFERROR(IF(VLOOKUP($C143,Champions!$A:$B,2,0)=2,1,0),0),IFERROR(IF(VLOOKUP($D143,Champions!$A:$B,2,0)=2,1,0),0),IFERROR(IF(VLOOKUP($E143,Champions!$A:$B,2,0)=2,1,0),0),IFERROR(IF(VLOOKUP($F143,Champions!$A:$B,2,0)=2,1,0),0),IFERROR(IF(VLOOKUP($G143,Champions!$A:$B,2,0)=2,1,0),0),IFERROR(IF(VLOOKUP($H143,Champions!$A:$B,2,0)=2,1,0),0),IFERROR(IF(VLOOKUP($I143,Champions!$A:$B,2,0)=2,1,0),0),IFERROR(IF(VLOOKUP($J143,Champions!$A:$B,2,0)=2,1,0),0),IFERROR(IF(VLOOKUP($K143,Champions!$A:$B,2,0)=2,1,0),0),IFERROR(IF(VLOOKUP($L143,Champions!$A:$B,2,0)=2,1,0),0))</f>
        <v>3</v>
      </c>
      <c r="S143" s="3">
        <f>SUM(IFERROR(IF(VLOOKUP($B143,Champions!$A:$B,2,0)=3,1,0),0),IFERROR(IF(VLOOKUP($C143,Champions!$A:$B,2,0)=3,1,0),0),IFERROR(IF(VLOOKUP($D143,Champions!$A:$B,2,0)=3,1,0),0),IFERROR(IF(VLOOKUP($E143,Champions!$A:$B,2,0)=3,1,0),0),IFERROR(IF(VLOOKUP($F143,Champions!$A:$B,2,0)=3,1,0),0),IFERROR(IF(VLOOKUP($G143,Champions!$A:$B,2,0)=3,1,0),0),IFERROR(IF(VLOOKUP($H143,Champions!$A:$B,2,0)=3,1,0),0),IFERROR(IF(VLOOKUP($I143,Champions!$A:$B,2,0)=3,1,0),0),IFERROR(IF(VLOOKUP($J143,Champions!$A:$B,2,0)=3,1,0),0),IFERROR(IF(VLOOKUP($K143,Champions!$A:$B,2,0)=3,1,0),0),IFERROR(IF(VLOOKUP($L143,Champions!$A:$B,2,0)=3,1,0),0))</f>
        <v>4</v>
      </c>
      <c r="T143" s="3">
        <f>SUM(IFERROR(IF(VLOOKUP($B143,Champions!$A:$B,2,0)=4,1,0),0),IFERROR(IF(VLOOKUP($C143,Champions!$A:$B,2,0)=4,1,0),0),IFERROR(IF(VLOOKUP($D143,Champions!$A:$B,2,0)=4,1,0),0),IFERROR(IF(VLOOKUP($E143,Champions!$A:$B,2,0)=4,1,0),0),IFERROR(IF(VLOOKUP($F143,Champions!$A:$B,2,0)=4,1,0),0),IFERROR(IF(VLOOKUP($G143,Champions!$A:$B,2,0)=4,1,0),0),IFERROR(IF(VLOOKUP($H143,Champions!$A:$B,2,0)=4,1,0),0),IFERROR(IF(VLOOKUP($I143,Champions!$A:$B,2,0)=4,1,0),0),IFERROR(IF(VLOOKUP($J143,Champions!$A:$B,2,0)=4,1,0),0),IFERROR(IF(VLOOKUP($K143,Champions!$A:$B,2,0)=4,1,0),0),IFERROR(IF(VLOOKUP($L143,Champions!$A:$B,2,0)=4,1,0),0))</f>
        <v>0</v>
      </c>
      <c r="U143" s="3">
        <f>SUM(IFERROR(IF(VLOOKUP($B143,Champions!$A:$B,2,0)=5,1,0),0),IFERROR(IF(VLOOKUP($C143,Champions!$A:$B,2,0)=5,1,0),0),IFERROR(IF(VLOOKUP($D143,Champions!$A:$B,2,0)=5,1,0),0),IFERROR(IF(VLOOKUP($E143,Champions!$A:$B,2,0)=5,1,0),0),IFERROR(IF(VLOOKUP($F143,Champions!$A:$B,2,0)=5,1,0),0),IFERROR(IF(VLOOKUP($G143,Champions!$A:$B,2,0)=5,1,0),0),IFERROR(IF(VLOOKUP($H143,Champions!$A:$B,2,0)=5,1,0),0),IFERROR(IF(VLOOKUP($I143,Champions!$A:$B,2,0)=5,1,0),0),IFERROR(IF(VLOOKUP($J143,Champions!$A:$B,2,0)=5,1,0),0),IFERROR(IF(VLOOKUP($K143,Champions!$A:$B,2,0)=5,1,0),0),IFERROR(IF(VLOOKUP($L143,Champions!$A:$B,2,0)=5,1,0),0))</f>
        <v>1</v>
      </c>
    </row>
    <row r="144" spans="1:21">
      <c r="A144" s="3" t="s">
        <v>581</v>
      </c>
      <c r="B144" s="3" t="s">
        <v>145</v>
      </c>
      <c r="C144" s="3" t="s">
        <v>106</v>
      </c>
      <c r="D144" s="3" t="s">
        <v>226</v>
      </c>
      <c r="E144" s="3" t="s">
        <v>242</v>
      </c>
      <c r="F144" s="3" t="s">
        <v>242</v>
      </c>
      <c r="G144" s="3" t="s">
        <v>264</v>
      </c>
      <c r="H144" s="3" t="s">
        <v>302</v>
      </c>
      <c r="I144" s="3" t="s">
        <v>231</v>
      </c>
      <c r="M144" s="3">
        <v>1</v>
      </c>
      <c r="N144" s="3">
        <v>6</v>
      </c>
      <c r="O144" s="3">
        <v>1</v>
      </c>
      <c r="P144" s="3">
        <f t="shared" si="10"/>
        <v>8</v>
      </c>
      <c r="Q144" s="3">
        <f>SUM(IFERROR(IF(VLOOKUP($B144,Champions!$A:$B,2,0)=1,1,0),0),IFERROR(IF(VLOOKUP($C144,Champions!$A:$B,2,0)=1,1,0),0),IFERROR(IF(VLOOKUP($D144,Champions!$A:$B,2,0)=1,1,0),0),IFERROR(IF(VLOOKUP($E144,Champions!$A:$B,2,0)=1,1,0),0),IFERROR(IF(VLOOKUP($F144,Champions!$A:$B,2,0)=1,1,0),0),IFERROR(IF(VLOOKUP($G144,Champions!$A:$B,2,0)=1,1,0),0),IFERROR(IF(VLOOKUP($H144,Champions!$A:$B,2,0)=1,1,0),0),IFERROR(IF(VLOOKUP($I144,Champions!$A:$B,2,0)=1,1,0),0),IFERROR(IF(VLOOKUP($J144,Champions!$A:$B,2,0)=1,1,0),0),IFERROR(IF(VLOOKUP($K144,Champions!$A:$B,2,0)=1,1,0),0),IFERROR(IF(VLOOKUP($L144,Champions!$A:$B,2,0)=1,1,0),0))</f>
        <v>1</v>
      </c>
      <c r="R144" s="3">
        <f>SUM(IFERROR(IF(VLOOKUP($B144,Champions!$A:$B,2,0)=2,1,0),0),IFERROR(IF(VLOOKUP($C144,Champions!$A:$B,2,0)=2,1,0),0),IFERROR(IF(VLOOKUP($D144,Champions!$A:$B,2,0)=2,1,0),0),IFERROR(IF(VLOOKUP($E144,Champions!$A:$B,2,0)=2,1,0),0),IFERROR(IF(VLOOKUP($F144,Champions!$A:$B,2,0)=2,1,0),0),IFERROR(IF(VLOOKUP($G144,Champions!$A:$B,2,0)=2,1,0),0),IFERROR(IF(VLOOKUP($H144,Champions!$A:$B,2,0)=2,1,0),0),IFERROR(IF(VLOOKUP($I144,Champions!$A:$B,2,0)=2,1,0),0),IFERROR(IF(VLOOKUP($J144,Champions!$A:$B,2,0)=2,1,0),0),IFERROR(IF(VLOOKUP($K144,Champions!$A:$B,2,0)=2,1,0),0),IFERROR(IF(VLOOKUP($L144,Champions!$A:$B,2,0)=2,1,0),0))</f>
        <v>3</v>
      </c>
      <c r="S144" s="3">
        <f>SUM(IFERROR(IF(VLOOKUP($B144,Champions!$A:$B,2,0)=3,1,0),0),IFERROR(IF(VLOOKUP($C144,Champions!$A:$B,2,0)=3,1,0),0),IFERROR(IF(VLOOKUP($D144,Champions!$A:$B,2,0)=3,1,0),0),IFERROR(IF(VLOOKUP($E144,Champions!$A:$B,2,0)=3,1,0),0),IFERROR(IF(VLOOKUP($F144,Champions!$A:$B,2,0)=3,1,0),0),IFERROR(IF(VLOOKUP($G144,Champions!$A:$B,2,0)=3,1,0),0),IFERROR(IF(VLOOKUP($H144,Champions!$A:$B,2,0)=3,1,0),0),IFERROR(IF(VLOOKUP($I144,Champions!$A:$B,2,0)=3,1,0),0),IFERROR(IF(VLOOKUP($J144,Champions!$A:$B,2,0)=3,1,0),0),IFERROR(IF(VLOOKUP($K144,Champions!$A:$B,2,0)=3,1,0),0),IFERROR(IF(VLOOKUP($L144,Champions!$A:$B,2,0)=3,1,0),0))</f>
        <v>2</v>
      </c>
      <c r="T144" s="3">
        <f>SUM(IFERROR(IF(VLOOKUP($B144,Champions!$A:$B,2,0)=4,1,0),0),IFERROR(IF(VLOOKUP($C144,Champions!$A:$B,2,0)=4,1,0),0),IFERROR(IF(VLOOKUP($D144,Champions!$A:$B,2,0)=4,1,0),0),IFERROR(IF(VLOOKUP($E144,Champions!$A:$B,2,0)=4,1,0),0),IFERROR(IF(VLOOKUP($F144,Champions!$A:$B,2,0)=4,1,0),0),IFERROR(IF(VLOOKUP($G144,Champions!$A:$B,2,0)=4,1,0),0),IFERROR(IF(VLOOKUP($H144,Champions!$A:$B,2,0)=4,1,0),0),IFERROR(IF(VLOOKUP($I144,Champions!$A:$B,2,0)=4,1,0),0),IFERROR(IF(VLOOKUP($J144,Champions!$A:$B,2,0)=4,1,0),0),IFERROR(IF(VLOOKUP($K144,Champions!$A:$B,2,0)=4,1,0),0),IFERROR(IF(VLOOKUP($L144,Champions!$A:$B,2,0)=4,1,0),0))</f>
        <v>2</v>
      </c>
      <c r="U144" s="3">
        <f>SUM(IFERROR(IF(VLOOKUP($B144,Champions!$A:$B,2,0)=5,1,0),0),IFERROR(IF(VLOOKUP($C144,Champions!$A:$B,2,0)=5,1,0),0),IFERROR(IF(VLOOKUP($D144,Champions!$A:$B,2,0)=5,1,0),0),IFERROR(IF(VLOOKUP($E144,Champions!$A:$B,2,0)=5,1,0),0),IFERROR(IF(VLOOKUP($F144,Champions!$A:$B,2,0)=5,1,0),0),IFERROR(IF(VLOOKUP($G144,Champions!$A:$B,2,0)=5,1,0),0),IFERROR(IF(VLOOKUP($H144,Champions!$A:$B,2,0)=5,1,0),0),IFERROR(IF(VLOOKUP($I144,Champions!$A:$B,2,0)=5,1,0),0),IFERROR(IF(VLOOKUP($J144,Champions!$A:$B,2,0)=5,1,0),0),IFERROR(IF(VLOOKUP($K144,Champions!$A:$B,2,0)=5,1,0),0),IFERROR(IF(VLOOKUP($L144,Champions!$A:$B,2,0)=5,1,0),0))</f>
        <v>0</v>
      </c>
    </row>
    <row r="145" spans="1:21">
      <c r="A145" s="3" t="s">
        <v>582</v>
      </c>
      <c r="B145" s="3" t="s">
        <v>114</v>
      </c>
      <c r="C145" s="3" t="s">
        <v>259</v>
      </c>
      <c r="D145" s="3" t="s">
        <v>185</v>
      </c>
      <c r="E145" s="3" t="s">
        <v>215</v>
      </c>
      <c r="F145" s="3" t="s">
        <v>154</v>
      </c>
      <c r="G145" s="3" t="s">
        <v>164</v>
      </c>
      <c r="H145" s="3" t="s">
        <v>305</v>
      </c>
      <c r="M145" s="3">
        <v>4</v>
      </c>
      <c r="N145" s="3">
        <v>3</v>
      </c>
      <c r="O145" s="3">
        <v>0</v>
      </c>
      <c r="P145" s="3">
        <f t="shared" si="10"/>
        <v>7</v>
      </c>
      <c r="Q145" s="3">
        <f>SUM(IFERROR(IF(VLOOKUP($B145,Champions!$A:$B,2,0)=1,1,0),0),IFERROR(IF(VLOOKUP($C145,Champions!$A:$B,2,0)=1,1,0),0),IFERROR(IF(VLOOKUP($D145,Champions!$A:$B,2,0)=1,1,0),0),IFERROR(IF(VLOOKUP($E145,Champions!$A:$B,2,0)=1,1,0),0),IFERROR(IF(VLOOKUP($F145,Champions!$A:$B,2,0)=1,1,0),0),IFERROR(IF(VLOOKUP($G145,Champions!$A:$B,2,0)=1,1,0),0),IFERROR(IF(VLOOKUP($H145,Champions!$A:$B,2,0)=1,1,0),0),IFERROR(IF(VLOOKUP($I145,Champions!$A:$B,2,0)=1,1,0),0),IFERROR(IF(VLOOKUP($J145,Champions!$A:$B,2,0)=1,1,0),0),IFERROR(IF(VLOOKUP($K145,Champions!$A:$B,2,0)=1,1,0),0),IFERROR(IF(VLOOKUP($L145,Champions!$A:$B,2,0)=1,1,0),0))</f>
        <v>2</v>
      </c>
      <c r="R145" s="3">
        <f>SUM(IFERROR(IF(VLOOKUP($B145,Champions!$A:$B,2,0)=2,1,0),0),IFERROR(IF(VLOOKUP($C145,Champions!$A:$B,2,0)=2,1,0),0),IFERROR(IF(VLOOKUP($D145,Champions!$A:$B,2,0)=2,1,0),0),IFERROR(IF(VLOOKUP($E145,Champions!$A:$B,2,0)=2,1,0),0),IFERROR(IF(VLOOKUP($F145,Champions!$A:$B,2,0)=2,1,0),0),IFERROR(IF(VLOOKUP($G145,Champions!$A:$B,2,0)=2,1,0),0),IFERROR(IF(VLOOKUP($H145,Champions!$A:$B,2,0)=2,1,0),0),IFERROR(IF(VLOOKUP($I145,Champions!$A:$B,2,0)=2,1,0),0),IFERROR(IF(VLOOKUP($J145,Champions!$A:$B,2,0)=2,1,0),0),IFERROR(IF(VLOOKUP($K145,Champions!$A:$B,2,0)=2,1,0),0),IFERROR(IF(VLOOKUP($L145,Champions!$A:$B,2,0)=2,1,0),0))</f>
        <v>1</v>
      </c>
      <c r="S145" s="3">
        <f>SUM(IFERROR(IF(VLOOKUP($B145,Champions!$A:$B,2,0)=3,1,0),0),IFERROR(IF(VLOOKUP($C145,Champions!$A:$B,2,0)=3,1,0),0),IFERROR(IF(VLOOKUP($D145,Champions!$A:$B,2,0)=3,1,0),0),IFERROR(IF(VLOOKUP($E145,Champions!$A:$B,2,0)=3,1,0),0),IFERROR(IF(VLOOKUP($F145,Champions!$A:$B,2,0)=3,1,0),0),IFERROR(IF(VLOOKUP($G145,Champions!$A:$B,2,0)=3,1,0),0),IFERROR(IF(VLOOKUP($H145,Champions!$A:$B,2,0)=3,1,0),0),IFERROR(IF(VLOOKUP($I145,Champions!$A:$B,2,0)=3,1,0),0),IFERROR(IF(VLOOKUP($J145,Champions!$A:$B,2,0)=3,1,0),0),IFERROR(IF(VLOOKUP($K145,Champions!$A:$B,2,0)=3,1,0),0),IFERROR(IF(VLOOKUP($L145,Champions!$A:$B,2,0)=3,1,0),0))</f>
        <v>3</v>
      </c>
      <c r="T145" s="3">
        <f>SUM(IFERROR(IF(VLOOKUP($B145,Champions!$A:$B,2,0)=4,1,0),0),IFERROR(IF(VLOOKUP($C145,Champions!$A:$B,2,0)=4,1,0),0),IFERROR(IF(VLOOKUP($D145,Champions!$A:$B,2,0)=4,1,0),0),IFERROR(IF(VLOOKUP($E145,Champions!$A:$B,2,0)=4,1,0),0),IFERROR(IF(VLOOKUP($F145,Champions!$A:$B,2,0)=4,1,0),0),IFERROR(IF(VLOOKUP($G145,Champions!$A:$B,2,0)=4,1,0),0),IFERROR(IF(VLOOKUP($H145,Champions!$A:$B,2,0)=4,1,0),0),IFERROR(IF(VLOOKUP($I145,Champions!$A:$B,2,0)=4,1,0),0),IFERROR(IF(VLOOKUP($J145,Champions!$A:$B,2,0)=4,1,0),0),IFERROR(IF(VLOOKUP($K145,Champions!$A:$B,2,0)=4,1,0),0),IFERROR(IF(VLOOKUP($L145,Champions!$A:$B,2,0)=4,1,0),0))</f>
        <v>1</v>
      </c>
      <c r="U145" s="3">
        <f>SUM(IFERROR(IF(VLOOKUP($B145,Champions!$A:$B,2,0)=5,1,0),0),IFERROR(IF(VLOOKUP($C145,Champions!$A:$B,2,0)=5,1,0),0),IFERROR(IF(VLOOKUP($D145,Champions!$A:$B,2,0)=5,1,0),0),IFERROR(IF(VLOOKUP($E145,Champions!$A:$B,2,0)=5,1,0),0),IFERROR(IF(VLOOKUP($F145,Champions!$A:$B,2,0)=5,1,0),0),IFERROR(IF(VLOOKUP($G145,Champions!$A:$B,2,0)=5,1,0),0),IFERROR(IF(VLOOKUP($H145,Champions!$A:$B,2,0)=5,1,0),0),IFERROR(IF(VLOOKUP($I145,Champions!$A:$B,2,0)=5,1,0),0),IFERROR(IF(VLOOKUP($J145,Champions!$A:$B,2,0)=5,1,0),0),IFERROR(IF(VLOOKUP($K145,Champions!$A:$B,2,0)=5,1,0),0),IFERROR(IF(VLOOKUP($L145,Champions!$A:$B,2,0)=5,1,0),0))</f>
        <v>0</v>
      </c>
    </row>
    <row r="146" spans="1:21">
      <c r="A146" s="3" t="s">
        <v>572</v>
      </c>
      <c r="B146" s="3" t="s">
        <v>256</v>
      </c>
      <c r="C146" s="3" t="s">
        <v>185</v>
      </c>
      <c r="D146" s="3" t="s">
        <v>235</v>
      </c>
      <c r="E146" s="3" t="s">
        <v>245</v>
      </c>
      <c r="F146" s="3" t="s">
        <v>231</v>
      </c>
      <c r="G146" s="3" t="s">
        <v>164</v>
      </c>
      <c r="H146" s="3" t="s">
        <v>299</v>
      </c>
      <c r="M146" s="3">
        <v>0</v>
      </c>
      <c r="N146" s="3">
        <v>4</v>
      </c>
      <c r="O146" s="3">
        <v>3</v>
      </c>
      <c r="P146" s="3">
        <f t="shared" si="10"/>
        <v>7</v>
      </c>
      <c r="Q146" s="3">
        <f>SUM(IFERROR(IF(VLOOKUP($B146,Champions!$A:$B,2,0)=1,1,0),0),IFERROR(IF(VLOOKUP($C146,Champions!$A:$B,2,0)=1,1,0),0),IFERROR(IF(VLOOKUP($D146,Champions!$A:$B,2,0)=1,1,0),0),IFERROR(IF(VLOOKUP($E146,Champions!$A:$B,2,0)=1,1,0),0),IFERROR(IF(VLOOKUP($F146,Champions!$A:$B,2,0)=1,1,0),0),IFERROR(IF(VLOOKUP($G146,Champions!$A:$B,2,0)=1,1,0),0),IFERROR(IF(VLOOKUP($H146,Champions!$A:$B,2,0)=1,1,0),0),IFERROR(IF(VLOOKUP($I146,Champions!$A:$B,2,0)=1,1,0),0),IFERROR(IF(VLOOKUP($J146,Champions!$A:$B,2,0)=1,1,0),0),IFERROR(IF(VLOOKUP($K146,Champions!$A:$B,2,0)=1,1,0),0),IFERROR(IF(VLOOKUP($L146,Champions!$A:$B,2,0)=1,1,0),0))</f>
        <v>3</v>
      </c>
      <c r="R146" s="3">
        <f>SUM(IFERROR(IF(VLOOKUP($B146,Champions!$A:$B,2,0)=2,1,0),0),IFERROR(IF(VLOOKUP($C146,Champions!$A:$B,2,0)=2,1,0),0),IFERROR(IF(VLOOKUP($D146,Champions!$A:$B,2,0)=2,1,0),0),IFERROR(IF(VLOOKUP($E146,Champions!$A:$B,2,0)=2,1,0),0),IFERROR(IF(VLOOKUP($F146,Champions!$A:$B,2,0)=2,1,0),0),IFERROR(IF(VLOOKUP($G146,Champions!$A:$B,2,0)=2,1,0),0),IFERROR(IF(VLOOKUP($H146,Champions!$A:$B,2,0)=2,1,0),0),IFERROR(IF(VLOOKUP($I146,Champions!$A:$B,2,0)=2,1,0),0),IFERROR(IF(VLOOKUP($J146,Champions!$A:$B,2,0)=2,1,0),0),IFERROR(IF(VLOOKUP($K146,Champions!$A:$B,2,0)=2,1,0),0),IFERROR(IF(VLOOKUP($L146,Champions!$A:$B,2,0)=2,1,0),0))</f>
        <v>1</v>
      </c>
      <c r="S146" s="3">
        <f>SUM(IFERROR(IF(VLOOKUP($B146,Champions!$A:$B,2,0)=3,1,0),0),IFERROR(IF(VLOOKUP($C146,Champions!$A:$B,2,0)=3,1,0),0),IFERROR(IF(VLOOKUP($D146,Champions!$A:$B,2,0)=3,1,0),0),IFERROR(IF(VLOOKUP($E146,Champions!$A:$B,2,0)=3,1,0),0),IFERROR(IF(VLOOKUP($F146,Champions!$A:$B,2,0)=3,1,0),0),IFERROR(IF(VLOOKUP($G146,Champions!$A:$B,2,0)=3,1,0),0),IFERROR(IF(VLOOKUP($H146,Champions!$A:$B,2,0)=3,1,0),0),IFERROR(IF(VLOOKUP($I146,Champions!$A:$B,2,0)=3,1,0),0),IFERROR(IF(VLOOKUP($J146,Champions!$A:$B,2,0)=3,1,0),0),IFERROR(IF(VLOOKUP($K146,Champions!$A:$B,2,0)=3,1,0),0),IFERROR(IF(VLOOKUP($L146,Champions!$A:$B,2,0)=3,1,0),0))</f>
        <v>2</v>
      </c>
      <c r="T146" s="3">
        <f>SUM(IFERROR(IF(VLOOKUP($B146,Champions!$A:$B,2,0)=4,1,0),0),IFERROR(IF(VLOOKUP($C146,Champions!$A:$B,2,0)=4,1,0),0),IFERROR(IF(VLOOKUP($D146,Champions!$A:$B,2,0)=4,1,0),0),IFERROR(IF(VLOOKUP($E146,Champions!$A:$B,2,0)=4,1,0),0),IFERROR(IF(VLOOKUP($F146,Champions!$A:$B,2,0)=4,1,0),0),IFERROR(IF(VLOOKUP($G146,Champions!$A:$B,2,0)=4,1,0),0),IFERROR(IF(VLOOKUP($H146,Champions!$A:$B,2,0)=4,1,0),0),IFERROR(IF(VLOOKUP($I146,Champions!$A:$B,2,0)=4,1,0),0),IFERROR(IF(VLOOKUP($J146,Champions!$A:$B,2,0)=4,1,0),0),IFERROR(IF(VLOOKUP($K146,Champions!$A:$B,2,0)=4,1,0),0),IFERROR(IF(VLOOKUP($L146,Champions!$A:$B,2,0)=4,1,0),0))</f>
        <v>1</v>
      </c>
      <c r="U146" s="3">
        <f>SUM(IFERROR(IF(VLOOKUP($B146,Champions!$A:$B,2,0)=5,1,0),0),IFERROR(IF(VLOOKUP($C146,Champions!$A:$B,2,0)=5,1,0),0),IFERROR(IF(VLOOKUP($D146,Champions!$A:$B,2,0)=5,1,0),0),IFERROR(IF(VLOOKUP($E146,Champions!$A:$B,2,0)=5,1,0),0),IFERROR(IF(VLOOKUP($F146,Champions!$A:$B,2,0)=5,1,0),0),IFERROR(IF(VLOOKUP($G146,Champions!$A:$B,2,0)=5,1,0),0),IFERROR(IF(VLOOKUP($H146,Champions!$A:$B,2,0)=5,1,0),0),IFERROR(IF(VLOOKUP($I146,Champions!$A:$B,2,0)=5,1,0),0),IFERROR(IF(VLOOKUP($J146,Champions!$A:$B,2,0)=5,1,0),0),IFERROR(IF(VLOOKUP($K146,Champions!$A:$B,2,0)=5,1,0),0),IFERROR(IF(VLOOKUP($L146,Champions!$A:$B,2,0)=5,1,0),0))</f>
        <v>0</v>
      </c>
    </row>
    <row r="147" spans="1:21">
      <c r="A147" s="3" t="s">
        <v>574</v>
      </c>
      <c r="B147" s="3" t="s">
        <v>249</v>
      </c>
      <c r="C147" s="3" t="s">
        <v>188</v>
      </c>
      <c r="D147" s="3" t="s">
        <v>82</v>
      </c>
      <c r="E147" s="3" t="s">
        <v>268</v>
      </c>
      <c r="F147" s="3" t="s">
        <v>215</v>
      </c>
      <c r="G147" s="3" t="s">
        <v>290</v>
      </c>
      <c r="H147" s="3" t="s">
        <v>185</v>
      </c>
      <c r="M147" s="3">
        <v>1</v>
      </c>
      <c r="N147" s="3">
        <v>5</v>
      </c>
      <c r="O147" s="3">
        <v>1</v>
      </c>
      <c r="P147" s="3">
        <f t="shared" si="10"/>
        <v>7</v>
      </c>
      <c r="Q147" s="3">
        <f>SUM(IFERROR(IF(VLOOKUP($B147,Champions!$A:$B,2,0)=1,1,0),0),IFERROR(IF(VLOOKUP($C147,Champions!$A:$B,2,0)=1,1,0),0),IFERROR(IF(VLOOKUP($D147,Champions!$A:$B,2,0)=1,1,0),0),IFERROR(IF(VLOOKUP($E147,Champions!$A:$B,2,0)=1,1,0),0),IFERROR(IF(VLOOKUP($F147,Champions!$A:$B,2,0)=1,1,0),0),IFERROR(IF(VLOOKUP($G147,Champions!$A:$B,2,0)=1,1,0),0),IFERROR(IF(VLOOKUP($H147,Champions!$A:$B,2,0)=1,1,0),0),IFERROR(IF(VLOOKUP($I147,Champions!$A:$B,2,0)=1,1,0),0),IFERROR(IF(VLOOKUP($J147,Champions!$A:$B,2,0)=1,1,0),0),IFERROR(IF(VLOOKUP($K147,Champions!$A:$B,2,0)=1,1,0),0),IFERROR(IF(VLOOKUP($L147,Champions!$A:$B,2,0)=1,1,0),0))</f>
        <v>3</v>
      </c>
      <c r="R147" s="3">
        <f>SUM(IFERROR(IF(VLOOKUP($B147,Champions!$A:$B,2,0)=2,1,0),0),IFERROR(IF(VLOOKUP($C147,Champions!$A:$B,2,0)=2,1,0),0),IFERROR(IF(VLOOKUP($D147,Champions!$A:$B,2,0)=2,1,0),0),IFERROR(IF(VLOOKUP($E147,Champions!$A:$B,2,0)=2,1,0),0),IFERROR(IF(VLOOKUP($F147,Champions!$A:$B,2,0)=2,1,0),0),IFERROR(IF(VLOOKUP($G147,Champions!$A:$B,2,0)=2,1,0),0),IFERROR(IF(VLOOKUP($H147,Champions!$A:$B,2,0)=2,1,0),0),IFERROR(IF(VLOOKUP($I147,Champions!$A:$B,2,0)=2,1,0),0),IFERROR(IF(VLOOKUP($J147,Champions!$A:$B,2,0)=2,1,0),0),IFERROR(IF(VLOOKUP($K147,Champions!$A:$B,2,0)=2,1,0),0),IFERROR(IF(VLOOKUP($L147,Champions!$A:$B,2,0)=2,1,0),0))</f>
        <v>1</v>
      </c>
      <c r="S147" s="3">
        <f>SUM(IFERROR(IF(VLOOKUP($B147,Champions!$A:$B,2,0)=3,1,0),0),IFERROR(IF(VLOOKUP($C147,Champions!$A:$B,2,0)=3,1,0),0),IFERROR(IF(VLOOKUP($D147,Champions!$A:$B,2,0)=3,1,0),0),IFERROR(IF(VLOOKUP($E147,Champions!$A:$B,2,0)=3,1,0),0),IFERROR(IF(VLOOKUP($F147,Champions!$A:$B,2,0)=3,1,0),0),IFERROR(IF(VLOOKUP($G147,Champions!$A:$B,2,0)=3,1,0),0),IFERROR(IF(VLOOKUP($H147,Champions!$A:$B,2,0)=3,1,0),0),IFERROR(IF(VLOOKUP($I147,Champions!$A:$B,2,0)=3,1,0),0),IFERROR(IF(VLOOKUP($J147,Champions!$A:$B,2,0)=3,1,0),0),IFERROR(IF(VLOOKUP($K147,Champions!$A:$B,2,0)=3,1,0),0),IFERROR(IF(VLOOKUP($L147,Champions!$A:$B,2,0)=3,1,0),0))</f>
        <v>2</v>
      </c>
      <c r="T147" s="3">
        <f>SUM(IFERROR(IF(VLOOKUP($B147,Champions!$A:$B,2,0)=4,1,0),0),IFERROR(IF(VLOOKUP($C147,Champions!$A:$B,2,0)=4,1,0),0),IFERROR(IF(VLOOKUP($D147,Champions!$A:$B,2,0)=4,1,0),0),IFERROR(IF(VLOOKUP($E147,Champions!$A:$B,2,0)=4,1,0),0),IFERROR(IF(VLOOKUP($F147,Champions!$A:$B,2,0)=4,1,0),0),IFERROR(IF(VLOOKUP($G147,Champions!$A:$B,2,0)=4,1,0),0),IFERROR(IF(VLOOKUP($H147,Champions!$A:$B,2,0)=4,1,0),0),IFERROR(IF(VLOOKUP($I147,Champions!$A:$B,2,0)=4,1,0),0),IFERROR(IF(VLOOKUP($J147,Champions!$A:$B,2,0)=4,1,0),0),IFERROR(IF(VLOOKUP($K147,Champions!$A:$B,2,0)=4,1,0),0),IFERROR(IF(VLOOKUP($L147,Champions!$A:$B,2,0)=4,1,0),0))</f>
        <v>1</v>
      </c>
      <c r="U147" s="3">
        <f>SUM(IFERROR(IF(VLOOKUP($B147,Champions!$A:$B,2,0)=5,1,0),0),IFERROR(IF(VLOOKUP($C147,Champions!$A:$B,2,0)=5,1,0),0),IFERROR(IF(VLOOKUP($D147,Champions!$A:$B,2,0)=5,1,0),0),IFERROR(IF(VLOOKUP($E147,Champions!$A:$B,2,0)=5,1,0),0),IFERROR(IF(VLOOKUP($F147,Champions!$A:$B,2,0)=5,1,0),0),IFERROR(IF(VLOOKUP($G147,Champions!$A:$B,2,0)=5,1,0),0),IFERROR(IF(VLOOKUP($H147,Champions!$A:$B,2,0)=5,1,0),0),IFERROR(IF(VLOOKUP($I147,Champions!$A:$B,2,0)=5,1,0),0),IFERROR(IF(VLOOKUP($J147,Champions!$A:$B,2,0)=5,1,0),0),IFERROR(IF(VLOOKUP($K147,Champions!$A:$B,2,0)=5,1,0),0),IFERROR(IF(VLOOKUP($L147,Champions!$A:$B,2,0)=5,1,0),0))</f>
        <v>0</v>
      </c>
    </row>
    <row r="148" spans="1:21">
      <c r="A148" s="3" t="s">
        <v>576</v>
      </c>
      <c r="B148" s="3" t="s">
        <v>121</v>
      </c>
      <c r="C148" s="3" t="s">
        <v>174</v>
      </c>
      <c r="D148" s="3" t="s">
        <v>293</v>
      </c>
      <c r="E148" s="3" t="s">
        <v>182</v>
      </c>
      <c r="F148" s="3" t="s">
        <v>271</v>
      </c>
      <c r="G148" s="3" t="s">
        <v>287</v>
      </c>
      <c r="H148" s="3" t="s">
        <v>296</v>
      </c>
      <c r="I148" s="3" t="s">
        <v>197</v>
      </c>
      <c r="J148" s="3" t="s">
        <v>274</v>
      </c>
      <c r="M148" s="3">
        <v>0</v>
      </c>
      <c r="N148" s="3">
        <v>7</v>
      </c>
      <c r="O148" s="3">
        <v>2</v>
      </c>
      <c r="P148" s="3">
        <f t="shared" si="10"/>
        <v>9</v>
      </c>
      <c r="Q148" s="3">
        <f>SUM(IFERROR(IF(VLOOKUP($B148,Champions!$A:$B,2,0)=1,1,0),0),IFERROR(IF(VLOOKUP($C148,Champions!$A:$B,2,0)=1,1,0),0),IFERROR(IF(VLOOKUP($D148,Champions!$A:$B,2,0)=1,1,0),0),IFERROR(IF(VLOOKUP($E148,Champions!$A:$B,2,0)=1,1,0),0),IFERROR(IF(VLOOKUP($F148,Champions!$A:$B,2,0)=1,1,0),0),IFERROR(IF(VLOOKUP($G148,Champions!$A:$B,2,0)=1,1,0),0),IFERROR(IF(VLOOKUP($H148,Champions!$A:$B,2,0)=1,1,0),0),IFERROR(IF(VLOOKUP($I148,Champions!$A:$B,2,0)=1,1,0),0),IFERROR(IF(VLOOKUP($J148,Champions!$A:$B,2,0)=1,1,0),0),IFERROR(IF(VLOOKUP($K148,Champions!$A:$B,2,0)=1,1,0),0),IFERROR(IF(VLOOKUP($L148,Champions!$A:$B,2,0)=1,1,0),0))</f>
        <v>2</v>
      </c>
      <c r="R148" s="3">
        <f>SUM(IFERROR(IF(VLOOKUP($B148,Champions!$A:$B,2,0)=2,1,0),0),IFERROR(IF(VLOOKUP($C148,Champions!$A:$B,2,0)=2,1,0),0),IFERROR(IF(VLOOKUP($D148,Champions!$A:$B,2,0)=2,1,0),0),IFERROR(IF(VLOOKUP($E148,Champions!$A:$B,2,0)=2,1,0),0),IFERROR(IF(VLOOKUP($F148,Champions!$A:$B,2,0)=2,1,0),0),IFERROR(IF(VLOOKUP($G148,Champions!$A:$B,2,0)=2,1,0),0),IFERROR(IF(VLOOKUP($H148,Champions!$A:$B,2,0)=2,1,0),0),IFERROR(IF(VLOOKUP($I148,Champions!$A:$B,2,0)=2,1,0),0),IFERROR(IF(VLOOKUP($J148,Champions!$A:$B,2,0)=2,1,0),0),IFERROR(IF(VLOOKUP($K148,Champions!$A:$B,2,0)=2,1,0),0),IFERROR(IF(VLOOKUP($L148,Champions!$A:$B,2,0)=2,1,0),0))</f>
        <v>3</v>
      </c>
      <c r="S148" s="3">
        <f>SUM(IFERROR(IF(VLOOKUP($B148,Champions!$A:$B,2,0)=3,1,0),0),IFERROR(IF(VLOOKUP($C148,Champions!$A:$B,2,0)=3,1,0),0),IFERROR(IF(VLOOKUP($D148,Champions!$A:$B,2,0)=3,1,0),0),IFERROR(IF(VLOOKUP($E148,Champions!$A:$B,2,0)=3,1,0),0),IFERROR(IF(VLOOKUP($F148,Champions!$A:$B,2,0)=3,1,0),0),IFERROR(IF(VLOOKUP($G148,Champions!$A:$B,2,0)=3,1,0),0),IFERROR(IF(VLOOKUP($H148,Champions!$A:$B,2,0)=3,1,0),0),IFERROR(IF(VLOOKUP($I148,Champions!$A:$B,2,0)=3,1,0),0),IFERROR(IF(VLOOKUP($J148,Champions!$A:$B,2,0)=3,1,0),0),IFERROR(IF(VLOOKUP($K148,Champions!$A:$B,2,0)=3,1,0),0),IFERROR(IF(VLOOKUP($L148,Champions!$A:$B,2,0)=3,1,0),0))</f>
        <v>2</v>
      </c>
      <c r="T148" s="3">
        <f>SUM(IFERROR(IF(VLOOKUP($B148,Champions!$A:$B,2,0)=4,1,0),0),IFERROR(IF(VLOOKUP($C148,Champions!$A:$B,2,0)=4,1,0),0),IFERROR(IF(VLOOKUP($D148,Champions!$A:$B,2,0)=4,1,0),0),IFERROR(IF(VLOOKUP($E148,Champions!$A:$B,2,0)=4,1,0),0),IFERROR(IF(VLOOKUP($F148,Champions!$A:$B,2,0)=4,1,0),0),IFERROR(IF(VLOOKUP($G148,Champions!$A:$B,2,0)=4,1,0),0),IFERROR(IF(VLOOKUP($H148,Champions!$A:$B,2,0)=4,1,0),0),IFERROR(IF(VLOOKUP($I148,Champions!$A:$B,2,0)=4,1,0),0),IFERROR(IF(VLOOKUP($J148,Champions!$A:$B,2,0)=4,1,0),0),IFERROR(IF(VLOOKUP($K148,Champions!$A:$B,2,0)=4,1,0),0),IFERROR(IF(VLOOKUP($L148,Champions!$A:$B,2,0)=4,1,0),0))</f>
        <v>2</v>
      </c>
      <c r="U148" s="3">
        <f>SUM(IFERROR(IF(VLOOKUP($B148,Champions!$A:$B,2,0)=5,1,0),0),IFERROR(IF(VLOOKUP($C148,Champions!$A:$B,2,0)=5,1,0),0),IFERROR(IF(VLOOKUP($D148,Champions!$A:$B,2,0)=5,1,0),0),IFERROR(IF(VLOOKUP($E148,Champions!$A:$B,2,0)=5,1,0),0),IFERROR(IF(VLOOKUP($F148,Champions!$A:$B,2,0)=5,1,0),0),IFERROR(IF(VLOOKUP($G148,Champions!$A:$B,2,0)=5,1,0),0),IFERROR(IF(VLOOKUP($H148,Champions!$A:$B,2,0)=5,1,0),0),IFERROR(IF(VLOOKUP($I148,Champions!$A:$B,2,0)=5,1,0),0),IFERROR(IF(VLOOKUP($J148,Champions!$A:$B,2,0)=5,1,0),0),IFERROR(IF(VLOOKUP($K148,Champions!$A:$B,2,0)=5,1,0),0),IFERROR(IF(VLOOKUP($L148,Champions!$A:$B,2,0)=5,1,0),0))</f>
        <v>0</v>
      </c>
    </row>
    <row r="149" spans="1:21">
      <c r="A149" s="3" t="s">
        <v>578</v>
      </c>
      <c r="B149" s="3" t="s">
        <v>164</v>
      </c>
      <c r="C149" s="3" t="s">
        <v>268</v>
      </c>
      <c r="D149" s="3" t="s">
        <v>160</v>
      </c>
      <c r="E149" s="3" t="s">
        <v>185</v>
      </c>
      <c r="F149" s="3" t="s">
        <v>215</v>
      </c>
      <c r="G149" s="3" t="s">
        <v>290</v>
      </c>
      <c r="H149" s="3" t="s">
        <v>207</v>
      </c>
      <c r="I149" s="3" t="s">
        <v>82</v>
      </c>
      <c r="M149" s="3">
        <v>0</v>
      </c>
      <c r="N149" s="3">
        <v>6</v>
      </c>
      <c r="O149" s="3">
        <v>2</v>
      </c>
      <c r="P149" s="3">
        <f t="shared" si="10"/>
        <v>8</v>
      </c>
      <c r="Q149" s="3">
        <f>SUM(IFERROR(IF(VLOOKUP($B149,Champions!$A:$B,2,0)=1,1,0),0),IFERROR(IF(VLOOKUP($C149,Champions!$A:$B,2,0)=1,1,0),0),IFERROR(IF(VLOOKUP($D149,Champions!$A:$B,2,0)=1,1,0),0),IFERROR(IF(VLOOKUP($E149,Champions!$A:$B,2,0)=1,1,0),0),IFERROR(IF(VLOOKUP($F149,Champions!$A:$B,2,0)=1,1,0),0),IFERROR(IF(VLOOKUP($G149,Champions!$A:$B,2,0)=1,1,0),0),IFERROR(IF(VLOOKUP($H149,Champions!$A:$B,2,0)=1,1,0),0),IFERROR(IF(VLOOKUP($I149,Champions!$A:$B,2,0)=1,1,0),0),IFERROR(IF(VLOOKUP($J149,Champions!$A:$B,2,0)=1,1,0),0),IFERROR(IF(VLOOKUP($K149,Champions!$A:$B,2,0)=1,1,0),0),IFERROR(IF(VLOOKUP($L149,Champions!$A:$B,2,0)=1,1,0),0))</f>
        <v>3</v>
      </c>
      <c r="R149" s="3">
        <f>SUM(IFERROR(IF(VLOOKUP($B149,Champions!$A:$B,2,0)=2,1,0),0),IFERROR(IF(VLOOKUP($C149,Champions!$A:$B,2,0)=2,1,0),0),IFERROR(IF(VLOOKUP($D149,Champions!$A:$B,2,0)=2,1,0),0),IFERROR(IF(VLOOKUP($E149,Champions!$A:$B,2,0)=2,1,0),0),IFERROR(IF(VLOOKUP($F149,Champions!$A:$B,2,0)=2,1,0),0),IFERROR(IF(VLOOKUP($G149,Champions!$A:$B,2,0)=2,1,0),0),IFERROR(IF(VLOOKUP($H149,Champions!$A:$B,2,0)=2,1,0),0),IFERROR(IF(VLOOKUP($I149,Champions!$A:$B,2,0)=2,1,0),0),IFERROR(IF(VLOOKUP($J149,Champions!$A:$B,2,0)=2,1,0),0),IFERROR(IF(VLOOKUP($K149,Champions!$A:$B,2,0)=2,1,0),0),IFERROR(IF(VLOOKUP($L149,Champions!$A:$B,2,0)=2,1,0),0))</f>
        <v>1</v>
      </c>
      <c r="S149" s="3">
        <f>SUM(IFERROR(IF(VLOOKUP($B149,Champions!$A:$B,2,0)=3,1,0),0),IFERROR(IF(VLOOKUP($C149,Champions!$A:$B,2,0)=3,1,0),0),IFERROR(IF(VLOOKUP($D149,Champions!$A:$B,2,0)=3,1,0),0),IFERROR(IF(VLOOKUP($E149,Champions!$A:$B,2,0)=3,1,0),0),IFERROR(IF(VLOOKUP($F149,Champions!$A:$B,2,0)=3,1,0),0),IFERROR(IF(VLOOKUP($G149,Champions!$A:$B,2,0)=3,1,0),0),IFERROR(IF(VLOOKUP($H149,Champions!$A:$B,2,0)=3,1,0),0),IFERROR(IF(VLOOKUP($I149,Champions!$A:$B,2,0)=3,1,0),0),IFERROR(IF(VLOOKUP($J149,Champions!$A:$B,2,0)=3,1,0),0),IFERROR(IF(VLOOKUP($K149,Champions!$A:$B,2,0)=3,1,0),0),IFERROR(IF(VLOOKUP($L149,Champions!$A:$B,2,0)=3,1,0),0))</f>
        <v>3</v>
      </c>
      <c r="T149" s="3">
        <f>SUM(IFERROR(IF(VLOOKUP($B149,Champions!$A:$B,2,0)=4,1,0),0),IFERROR(IF(VLOOKUP($C149,Champions!$A:$B,2,0)=4,1,0),0),IFERROR(IF(VLOOKUP($D149,Champions!$A:$B,2,0)=4,1,0),0),IFERROR(IF(VLOOKUP($E149,Champions!$A:$B,2,0)=4,1,0),0),IFERROR(IF(VLOOKUP($F149,Champions!$A:$B,2,0)=4,1,0),0),IFERROR(IF(VLOOKUP($G149,Champions!$A:$B,2,0)=4,1,0),0),IFERROR(IF(VLOOKUP($H149,Champions!$A:$B,2,0)=4,1,0),0),IFERROR(IF(VLOOKUP($I149,Champions!$A:$B,2,0)=4,1,0),0),IFERROR(IF(VLOOKUP($J149,Champions!$A:$B,2,0)=4,1,0),0),IFERROR(IF(VLOOKUP($K149,Champions!$A:$B,2,0)=4,1,0),0),IFERROR(IF(VLOOKUP($L149,Champions!$A:$B,2,0)=4,1,0),0))</f>
        <v>0</v>
      </c>
      <c r="U149" s="3">
        <f>SUM(IFERROR(IF(VLOOKUP($B149,Champions!$A:$B,2,0)=5,1,0),0),IFERROR(IF(VLOOKUP($C149,Champions!$A:$B,2,0)=5,1,0),0),IFERROR(IF(VLOOKUP($D149,Champions!$A:$B,2,0)=5,1,0),0),IFERROR(IF(VLOOKUP($E149,Champions!$A:$B,2,0)=5,1,0),0),IFERROR(IF(VLOOKUP($F149,Champions!$A:$B,2,0)=5,1,0),0),IFERROR(IF(VLOOKUP($G149,Champions!$A:$B,2,0)=5,1,0),0),IFERROR(IF(VLOOKUP($H149,Champions!$A:$B,2,0)=5,1,0),0),IFERROR(IF(VLOOKUP($I149,Champions!$A:$B,2,0)=5,1,0),0),IFERROR(IF(VLOOKUP($J149,Champions!$A:$B,2,0)=5,1,0),0),IFERROR(IF(VLOOKUP($K149,Champions!$A:$B,2,0)=5,1,0),0),IFERROR(IF(VLOOKUP($L149,Champions!$A:$B,2,0)=5,1,0),0))</f>
        <v>1</v>
      </c>
    </row>
    <row r="150" spans="1:21">
      <c r="A150" s="3" t="s">
        <v>579</v>
      </c>
      <c r="B150" s="3" t="s">
        <v>169</v>
      </c>
      <c r="C150" s="3" t="s">
        <v>231</v>
      </c>
      <c r="D150" s="3" t="s">
        <v>139</v>
      </c>
      <c r="E150" s="3" t="s">
        <v>256</v>
      </c>
      <c r="F150" s="3" t="s">
        <v>160</v>
      </c>
      <c r="G150" s="3" t="s">
        <v>299</v>
      </c>
      <c r="H150" s="3" t="s">
        <v>245</v>
      </c>
      <c r="M150" s="3">
        <v>0</v>
      </c>
      <c r="N150" s="3">
        <v>7</v>
      </c>
      <c r="O150" s="3">
        <v>0</v>
      </c>
      <c r="P150" s="3">
        <f t="shared" si="10"/>
        <v>7</v>
      </c>
      <c r="Q150" s="3">
        <f>SUM(IFERROR(IF(VLOOKUP($B150,Champions!$A:$B,2,0)=1,1,0),0),IFERROR(IF(VLOOKUP($C150,Champions!$A:$B,2,0)=1,1,0),0),IFERROR(IF(VLOOKUP($D150,Champions!$A:$B,2,0)=1,1,0),0),IFERROR(IF(VLOOKUP($E150,Champions!$A:$B,2,0)=1,1,0),0),IFERROR(IF(VLOOKUP($F150,Champions!$A:$B,2,0)=1,1,0),0),IFERROR(IF(VLOOKUP($G150,Champions!$A:$B,2,0)=1,1,0),0),IFERROR(IF(VLOOKUP($H150,Champions!$A:$B,2,0)=1,1,0),0),IFERROR(IF(VLOOKUP($I150,Champions!$A:$B,2,0)=1,1,0),0),IFERROR(IF(VLOOKUP($J150,Champions!$A:$B,2,0)=1,1,0),0),IFERROR(IF(VLOOKUP($K150,Champions!$A:$B,2,0)=1,1,0),0),IFERROR(IF(VLOOKUP($L150,Champions!$A:$B,2,0)=1,1,0),0))</f>
        <v>1</v>
      </c>
      <c r="R150" s="3">
        <f>SUM(IFERROR(IF(VLOOKUP($B150,Champions!$A:$B,2,0)=2,1,0),0),IFERROR(IF(VLOOKUP($C150,Champions!$A:$B,2,0)=2,1,0),0),IFERROR(IF(VLOOKUP($D150,Champions!$A:$B,2,0)=2,1,0),0),IFERROR(IF(VLOOKUP($E150,Champions!$A:$B,2,0)=2,1,0),0),IFERROR(IF(VLOOKUP($F150,Champions!$A:$B,2,0)=2,1,0),0),IFERROR(IF(VLOOKUP($G150,Champions!$A:$B,2,0)=2,1,0),0),IFERROR(IF(VLOOKUP($H150,Champions!$A:$B,2,0)=2,1,0),0),IFERROR(IF(VLOOKUP($I150,Champions!$A:$B,2,0)=2,1,0),0),IFERROR(IF(VLOOKUP($J150,Champions!$A:$B,2,0)=2,1,0),0),IFERROR(IF(VLOOKUP($K150,Champions!$A:$B,2,0)=2,1,0),0),IFERROR(IF(VLOOKUP($L150,Champions!$A:$B,2,0)=2,1,0),0))</f>
        <v>2</v>
      </c>
      <c r="S150" s="3">
        <f>SUM(IFERROR(IF(VLOOKUP($B150,Champions!$A:$B,2,0)=3,1,0),0),IFERROR(IF(VLOOKUP($C150,Champions!$A:$B,2,0)=3,1,0),0),IFERROR(IF(VLOOKUP($D150,Champions!$A:$B,2,0)=3,1,0),0),IFERROR(IF(VLOOKUP($E150,Champions!$A:$B,2,0)=3,1,0),0),IFERROR(IF(VLOOKUP($F150,Champions!$A:$B,2,0)=3,1,0),0),IFERROR(IF(VLOOKUP($G150,Champions!$A:$B,2,0)=3,1,0),0),IFERROR(IF(VLOOKUP($H150,Champions!$A:$B,2,0)=3,1,0),0),IFERROR(IF(VLOOKUP($I150,Champions!$A:$B,2,0)=3,1,0),0),IFERROR(IF(VLOOKUP($J150,Champions!$A:$B,2,0)=3,1,0),0),IFERROR(IF(VLOOKUP($K150,Champions!$A:$B,2,0)=3,1,0),0),IFERROR(IF(VLOOKUP($L150,Champions!$A:$B,2,0)=3,1,0),0))</f>
        <v>2</v>
      </c>
      <c r="T150" s="3">
        <f>SUM(IFERROR(IF(VLOOKUP($B150,Champions!$A:$B,2,0)=4,1,0),0),IFERROR(IF(VLOOKUP($C150,Champions!$A:$B,2,0)=4,1,0),0),IFERROR(IF(VLOOKUP($D150,Champions!$A:$B,2,0)=4,1,0),0),IFERROR(IF(VLOOKUP($E150,Champions!$A:$B,2,0)=4,1,0),0),IFERROR(IF(VLOOKUP($F150,Champions!$A:$B,2,0)=4,1,0),0),IFERROR(IF(VLOOKUP($G150,Champions!$A:$B,2,0)=4,1,0),0),IFERROR(IF(VLOOKUP($H150,Champions!$A:$B,2,0)=4,1,0),0),IFERROR(IF(VLOOKUP($I150,Champions!$A:$B,2,0)=4,1,0),0),IFERROR(IF(VLOOKUP($J150,Champions!$A:$B,2,0)=4,1,0),0),IFERROR(IF(VLOOKUP($K150,Champions!$A:$B,2,0)=4,1,0),0),IFERROR(IF(VLOOKUP($L150,Champions!$A:$B,2,0)=4,1,0),0))</f>
        <v>2</v>
      </c>
      <c r="U150" s="3">
        <f>SUM(IFERROR(IF(VLOOKUP($B150,Champions!$A:$B,2,0)=5,1,0),0),IFERROR(IF(VLOOKUP($C150,Champions!$A:$B,2,0)=5,1,0),0),IFERROR(IF(VLOOKUP($D150,Champions!$A:$B,2,0)=5,1,0),0),IFERROR(IF(VLOOKUP($E150,Champions!$A:$B,2,0)=5,1,0),0),IFERROR(IF(VLOOKUP($F150,Champions!$A:$B,2,0)=5,1,0),0),IFERROR(IF(VLOOKUP($G150,Champions!$A:$B,2,0)=5,1,0),0),IFERROR(IF(VLOOKUP($H150,Champions!$A:$B,2,0)=5,1,0),0),IFERROR(IF(VLOOKUP($I150,Champions!$A:$B,2,0)=5,1,0),0),IFERROR(IF(VLOOKUP($J150,Champions!$A:$B,2,0)=5,1,0),0),IFERROR(IF(VLOOKUP($K150,Champions!$A:$B,2,0)=5,1,0),0),IFERROR(IF(VLOOKUP($L150,Champions!$A:$B,2,0)=5,1,0),0))</f>
        <v>0</v>
      </c>
    </row>
    <row r="151" spans="1:21">
      <c r="A151" s="3" t="s">
        <v>580</v>
      </c>
      <c r="B151" s="3" t="s">
        <v>314</v>
      </c>
      <c r="C151" s="3" t="s">
        <v>174</v>
      </c>
      <c r="D151" s="3" t="s">
        <v>219</v>
      </c>
      <c r="E151" s="3" t="s">
        <v>280</v>
      </c>
      <c r="F151" s="3" t="s">
        <v>287</v>
      </c>
      <c r="G151" s="3" t="s">
        <v>91</v>
      </c>
      <c r="H151" s="3" t="s">
        <v>99</v>
      </c>
      <c r="I151" s="3" t="s">
        <v>121</v>
      </c>
      <c r="M151" s="3">
        <v>1</v>
      </c>
      <c r="N151" s="3">
        <v>4</v>
      </c>
      <c r="O151" s="3">
        <v>3</v>
      </c>
      <c r="P151" s="3">
        <f t="shared" si="10"/>
        <v>8</v>
      </c>
      <c r="Q151" s="3">
        <f>SUM(IFERROR(IF(VLOOKUP($B151,Champions!$A:$B,2,0)=1,1,0),0),IFERROR(IF(VLOOKUP($C151,Champions!$A:$B,2,0)=1,1,0),0),IFERROR(IF(VLOOKUP($D151,Champions!$A:$B,2,0)=1,1,0),0),IFERROR(IF(VLOOKUP($E151,Champions!$A:$B,2,0)=1,1,0),0),IFERROR(IF(VLOOKUP($F151,Champions!$A:$B,2,0)=1,1,0),0),IFERROR(IF(VLOOKUP($G151,Champions!$A:$B,2,0)=1,1,0),0),IFERROR(IF(VLOOKUP($H151,Champions!$A:$B,2,0)=1,1,0),0),IFERROR(IF(VLOOKUP($I151,Champions!$A:$B,2,0)=1,1,0),0),IFERROR(IF(VLOOKUP($J151,Champions!$A:$B,2,0)=1,1,0),0),IFERROR(IF(VLOOKUP($K151,Champions!$A:$B,2,0)=1,1,0),0),IFERROR(IF(VLOOKUP($L151,Champions!$A:$B,2,0)=1,1,0),0))</f>
        <v>1</v>
      </c>
      <c r="R151" s="3">
        <f>SUM(IFERROR(IF(VLOOKUP($B151,Champions!$A:$B,2,0)=2,1,0),0),IFERROR(IF(VLOOKUP($C151,Champions!$A:$B,2,0)=2,1,0),0),IFERROR(IF(VLOOKUP($D151,Champions!$A:$B,2,0)=2,1,0),0),IFERROR(IF(VLOOKUP($E151,Champions!$A:$B,2,0)=2,1,0),0),IFERROR(IF(VLOOKUP($F151,Champions!$A:$B,2,0)=2,1,0),0),IFERROR(IF(VLOOKUP($G151,Champions!$A:$B,2,0)=2,1,0),0),IFERROR(IF(VLOOKUP($H151,Champions!$A:$B,2,0)=2,1,0),0),IFERROR(IF(VLOOKUP($I151,Champions!$A:$B,2,0)=2,1,0),0),IFERROR(IF(VLOOKUP($J151,Champions!$A:$B,2,0)=2,1,0),0),IFERROR(IF(VLOOKUP($K151,Champions!$A:$B,2,0)=2,1,0),0),IFERROR(IF(VLOOKUP($L151,Champions!$A:$B,2,0)=2,1,0),0))</f>
        <v>2</v>
      </c>
      <c r="S151" s="3">
        <f>SUM(IFERROR(IF(VLOOKUP($B151,Champions!$A:$B,2,0)=3,1,0),0),IFERROR(IF(VLOOKUP($C151,Champions!$A:$B,2,0)=3,1,0),0),IFERROR(IF(VLOOKUP($D151,Champions!$A:$B,2,0)=3,1,0),0),IFERROR(IF(VLOOKUP($E151,Champions!$A:$B,2,0)=3,1,0),0),IFERROR(IF(VLOOKUP($F151,Champions!$A:$B,2,0)=3,1,0),0),IFERROR(IF(VLOOKUP($G151,Champions!$A:$B,2,0)=3,1,0),0),IFERROR(IF(VLOOKUP($H151,Champions!$A:$B,2,0)=3,1,0),0),IFERROR(IF(VLOOKUP($I151,Champions!$A:$B,2,0)=3,1,0),0),IFERROR(IF(VLOOKUP($J151,Champions!$A:$B,2,0)=3,1,0),0),IFERROR(IF(VLOOKUP($K151,Champions!$A:$B,2,0)=3,1,0),0),IFERROR(IF(VLOOKUP($L151,Champions!$A:$B,2,0)=3,1,0),0))</f>
        <v>2</v>
      </c>
      <c r="T151" s="3">
        <f>SUM(IFERROR(IF(VLOOKUP($B151,Champions!$A:$B,2,0)=4,1,0),0),IFERROR(IF(VLOOKUP($C151,Champions!$A:$B,2,0)=4,1,0),0),IFERROR(IF(VLOOKUP($D151,Champions!$A:$B,2,0)=4,1,0),0),IFERROR(IF(VLOOKUP($E151,Champions!$A:$B,2,0)=4,1,0),0),IFERROR(IF(VLOOKUP($F151,Champions!$A:$B,2,0)=4,1,0),0),IFERROR(IF(VLOOKUP($G151,Champions!$A:$B,2,0)=4,1,0),0),IFERROR(IF(VLOOKUP($H151,Champions!$A:$B,2,0)=4,1,0),0),IFERROR(IF(VLOOKUP($I151,Champions!$A:$B,2,0)=4,1,0),0),IFERROR(IF(VLOOKUP($J151,Champions!$A:$B,2,0)=4,1,0),0),IFERROR(IF(VLOOKUP($K151,Champions!$A:$B,2,0)=4,1,0),0),IFERROR(IF(VLOOKUP($L151,Champions!$A:$B,2,0)=4,1,0),0))</f>
        <v>2</v>
      </c>
      <c r="U151" s="3">
        <f>SUM(IFERROR(IF(VLOOKUP($B151,Champions!$A:$B,2,0)=5,1,0),0),IFERROR(IF(VLOOKUP($C151,Champions!$A:$B,2,0)=5,1,0),0),IFERROR(IF(VLOOKUP($D151,Champions!$A:$B,2,0)=5,1,0),0),IFERROR(IF(VLOOKUP($E151,Champions!$A:$B,2,0)=5,1,0),0),IFERROR(IF(VLOOKUP($F151,Champions!$A:$B,2,0)=5,1,0),0),IFERROR(IF(VLOOKUP($G151,Champions!$A:$B,2,0)=5,1,0),0),IFERROR(IF(VLOOKUP($H151,Champions!$A:$B,2,0)=5,1,0),0),IFERROR(IF(VLOOKUP($I151,Champions!$A:$B,2,0)=5,1,0),0),IFERROR(IF(VLOOKUP($J151,Champions!$A:$B,2,0)=5,1,0),0),IFERROR(IF(VLOOKUP($K151,Champions!$A:$B,2,0)=5,1,0),0),IFERROR(IF(VLOOKUP($L151,Champions!$A:$B,2,0)=5,1,0),0))</f>
        <v>1</v>
      </c>
    </row>
    <row r="152" spans="1:21">
      <c r="A152" s="3" t="s">
        <v>581</v>
      </c>
      <c r="B152" s="3" t="s">
        <v>242</v>
      </c>
      <c r="C152" s="3" t="s">
        <v>264</v>
      </c>
      <c r="D152" s="3" t="s">
        <v>178</v>
      </c>
      <c r="E152" s="3" t="s">
        <v>302</v>
      </c>
      <c r="F152" s="3" t="s">
        <v>106</v>
      </c>
      <c r="G152" s="3" t="s">
        <v>231</v>
      </c>
      <c r="H152" s="3" t="s">
        <v>145</v>
      </c>
      <c r="I152" s="3" t="s">
        <v>226</v>
      </c>
      <c r="M152" s="3">
        <v>4</v>
      </c>
      <c r="N152" s="3">
        <v>4</v>
      </c>
      <c r="O152" s="3">
        <v>0</v>
      </c>
      <c r="P152" s="3">
        <f t="shared" si="10"/>
        <v>8</v>
      </c>
      <c r="Q152" s="3">
        <f>SUM(IFERROR(IF(VLOOKUP($B152,Champions!$A:$B,2,0)=1,1,0),0),IFERROR(IF(VLOOKUP($C152,Champions!$A:$B,2,0)=1,1,0),0),IFERROR(IF(VLOOKUP($D152,Champions!$A:$B,2,0)=1,1,0),0),IFERROR(IF(VLOOKUP($E152,Champions!$A:$B,2,0)=1,1,0),0),IFERROR(IF(VLOOKUP($F152,Champions!$A:$B,2,0)=1,1,0),0),IFERROR(IF(VLOOKUP($G152,Champions!$A:$B,2,0)=1,1,0),0),IFERROR(IF(VLOOKUP($H152,Champions!$A:$B,2,0)=1,1,0),0),IFERROR(IF(VLOOKUP($I152,Champions!$A:$B,2,0)=1,1,0),0),IFERROR(IF(VLOOKUP($J152,Champions!$A:$B,2,0)=1,1,0),0),IFERROR(IF(VLOOKUP($K152,Champions!$A:$B,2,0)=1,1,0),0),IFERROR(IF(VLOOKUP($L152,Champions!$A:$B,2,0)=1,1,0),0))</f>
        <v>2</v>
      </c>
      <c r="R152" s="3">
        <f>SUM(IFERROR(IF(VLOOKUP($B152,Champions!$A:$B,2,0)=2,1,0),0),IFERROR(IF(VLOOKUP($C152,Champions!$A:$B,2,0)=2,1,0),0),IFERROR(IF(VLOOKUP($D152,Champions!$A:$B,2,0)=2,1,0),0),IFERROR(IF(VLOOKUP($E152,Champions!$A:$B,2,0)=2,1,0),0),IFERROR(IF(VLOOKUP($F152,Champions!$A:$B,2,0)=2,1,0),0),IFERROR(IF(VLOOKUP($G152,Champions!$A:$B,2,0)=2,1,0),0),IFERROR(IF(VLOOKUP($H152,Champions!$A:$B,2,0)=2,1,0),0),IFERROR(IF(VLOOKUP($I152,Champions!$A:$B,2,0)=2,1,0),0),IFERROR(IF(VLOOKUP($J152,Champions!$A:$B,2,0)=2,1,0),0),IFERROR(IF(VLOOKUP($K152,Champions!$A:$B,2,0)=2,1,0),0),IFERROR(IF(VLOOKUP($L152,Champions!$A:$B,2,0)=2,1,0),0))</f>
        <v>2</v>
      </c>
      <c r="S152" s="3">
        <f>SUM(IFERROR(IF(VLOOKUP($B152,Champions!$A:$B,2,0)=3,1,0),0),IFERROR(IF(VLOOKUP($C152,Champions!$A:$B,2,0)=3,1,0),0),IFERROR(IF(VLOOKUP($D152,Champions!$A:$B,2,0)=3,1,0),0),IFERROR(IF(VLOOKUP($E152,Champions!$A:$B,2,0)=3,1,0),0),IFERROR(IF(VLOOKUP($F152,Champions!$A:$B,2,0)=3,1,0),0),IFERROR(IF(VLOOKUP($G152,Champions!$A:$B,2,0)=3,1,0),0),IFERROR(IF(VLOOKUP($H152,Champions!$A:$B,2,0)=3,1,0),0),IFERROR(IF(VLOOKUP($I152,Champions!$A:$B,2,0)=3,1,0),0),IFERROR(IF(VLOOKUP($J152,Champions!$A:$B,2,0)=3,1,0),0),IFERROR(IF(VLOOKUP($K152,Champions!$A:$B,2,0)=3,1,0),0),IFERROR(IF(VLOOKUP($L152,Champions!$A:$B,2,0)=3,1,0),0))</f>
        <v>2</v>
      </c>
      <c r="T152" s="3">
        <f>SUM(IFERROR(IF(VLOOKUP($B152,Champions!$A:$B,2,0)=4,1,0),0),IFERROR(IF(VLOOKUP($C152,Champions!$A:$B,2,0)=4,1,0),0),IFERROR(IF(VLOOKUP($D152,Champions!$A:$B,2,0)=4,1,0),0),IFERROR(IF(VLOOKUP($E152,Champions!$A:$B,2,0)=4,1,0),0),IFERROR(IF(VLOOKUP($F152,Champions!$A:$B,2,0)=4,1,0),0),IFERROR(IF(VLOOKUP($G152,Champions!$A:$B,2,0)=4,1,0),0),IFERROR(IF(VLOOKUP($H152,Champions!$A:$B,2,0)=4,1,0),0),IFERROR(IF(VLOOKUP($I152,Champions!$A:$B,2,0)=4,1,0),0),IFERROR(IF(VLOOKUP($J152,Champions!$A:$B,2,0)=4,1,0),0),IFERROR(IF(VLOOKUP($K152,Champions!$A:$B,2,0)=4,1,0),0),IFERROR(IF(VLOOKUP($L152,Champions!$A:$B,2,0)=4,1,0),0))</f>
        <v>2</v>
      </c>
      <c r="U152" s="3">
        <f>SUM(IFERROR(IF(VLOOKUP($B152,Champions!$A:$B,2,0)=5,1,0),0),IFERROR(IF(VLOOKUP($C152,Champions!$A:$B,2,0)=5,1,0),0),IFERROR(IF(VLOOKUP($D152,Champions!$A:$B,2,0)=5,1,0),0),IFERROR(IF(VLOOKUP($E152,Champions!$A:$B,2,0)=5,1,0),0),IFERROR(IF(VLOOKUP($F152,Champions!$A:$B,2,0)=5,1,0),0),IFERROR(IF(VLOOKUP($G152,Champions!$A:$B,2,0)=5,1,0),0),IFERROR(IF(VLOOKUP($H152,Champions!$A:$B,2,0)=5,1,0),0),IFERROR(IF(VLOOKUP($I152,Champions!$A:$B,2,0)=5,1,0),0),IFERROR(IF(VLOOKUP($J152,Champions!$A:$B,2,0)=5,1,0),0),IFERROR(IF(VLOOKUP($K152,Champions!$A:$B,2,0)=5,1,0),0),IFERROR(IF(VLOOKUP($L152,Champions!$A:$B,2,0)=5,1,0),0))</f>
        <v>0</v>
      </c>
    </row>
    <row r="153" spans="1:21">
      <c r="A153" s="3" t="s">
        <v>582</v>
      </c>
      <c r="B153" s="3" t="s">
        <v>215</v>
      </c>
      <c r="C153" s="3" t="s">
        <v>290</v>
      </c>
      <c r="D153" s="3" t="s">
        <v>106</v>
      </c>
      <c r="E153" s="3" t="s">
        <v>308</v>
      </c>
      <c r="F153" s="3" t="s">
        <v>82</v>
      </c>
      <c r="G153" s="3" t="s">
        <v>164</v>
      </c>
      <c r="H153" s="3" t="s">
        <v>268</v>
      </c>
      <c r="I153" s="3" t="s">
        <v>160</v>
      </c>
      <c r="J153" s="3" t="s">
        <v>185</v>
      </c>
      <c r="M153" s="3">
        <v>2</v>
      </c>
      <c r="N153" s="3">
        <v>7</v>
      </c>
      <c r="O153" s="3">
        <v>0</v>
      </c>
      <c r="P153" s="3">
        <f t="shared" si="10"/>
        <v>9</v>
      </c>
      <c r="Q153" s="3">
        <f>SUM(IFERROR(IF(VLOOKUP($B153,Champions!$A:$B,2,0)=1,1,0),0),IFERROR(IF(VLOOKUP($C153,Champions!$A:$B,2,0)=1,1,0),0),IFERROR(IF(VLOOKUP($D153,Champions!$A:$B,2,0)=1,1,0),0),IFERROR(IF(VLOOKUP($E153,Champions!$A:$B,2,0)=1,1,0),0),IFERROR(IF(VLOOKUP($F153,Champions!$A:$B,2,0)=1,1,0),0),IFERROR(IF(VLOOKUP($G153,Champions!$A:$B,2,0)=1,1,0),0),IFERROR(IF(VLOOKUP($H153,Champions!$A:$B,2,0)=1,1,0),0),IFERROR(IF(VLOOKUP($I153,Champions!$A:$B,2,0)=1,1,0),0),IFERROR(IF(VLOOKUP($J153,Champions!$A:$B,2,0)=1,1,0),0),IFERROR(IF(VLOOKUP($K153,Champions!$A:$B,2,0)=1,1,0),0),IFERROR(IF(VLOOKUP($L153,Champions!$A:$B,2,0)=1,1,0),0))</f>
        <v>3</v>
      </c>
      <c r="R153" s="3">
        <f>SUM(IFERROR(IF(VLOOKUP($B153,Champions!$A:$B,2,0)=2,1,0),0),IFERROR(IF(VLOOKUP($C153,Champions!$A:$B,2,0)=2,1,0),0),IFERROR(IF(VLOOKUP($D153,Champions!$A:$B,2,0)=2,1,0),0),IFERROR(IF(VLOOKUP($E153,Champions!$A:$B,2,0)=2,1,0),0),IFERROR(IF(VLOOKUP($F153,Champions!$A:$B,2,0)=2,1,0),0),IFERROR(IF(VLOOKUP($G153,Champions!$A:$B,2,0)=2,1,0),0),IFERROR(IF(VLOOKUP($H153,Champions!$A:$B,2,0)=2,1,0),0),IFERROR(IF(VLOOKUP($I153,Champions!$A:$B,2,0)=2,1,0),0),IFERROR(IF(VLOOKUP($J153,Champions!$A:$B,2,0)=2,1,0),0),IFERROR(IF(VLOOKUP($K153,Champions!$A:$B,2,0)=2,1,0),0),IFERROR(IF(VLOOKUP($L153,Champions!$A:$B,2,0)=2,1,0),0))</f>
        <v>1</v>
      </c>
      <c r="S153" s="3">
        <f>SUM(IFERROR(IF(VLOOKUP($B153,Champions!$A:$B,2,0)=3,1,0),0),IFERROR(IF(VLOOKUP($C153,Champions!$A:$B,2,0)=3,1,0),0),IFERROR(IF(VLOOKUP($D153,Champions!$A:$B,2,0)=3,1,0),0),IFERROR(IF(VLOOKUP($E153,Champions!$A:$B,2,0)=3,1,0),0),IFERROR(IF(VLOOKUP($F153,Champions!$A:$B,2,0)=3,1,0),0),IFERROR(IF(VLOOKUP($G153,Champions!$A:$B,2,0)=3,1,0),0),IFERROR(IF(VLOOKUP($H153,Champions!$A:$B,2,0)=3,1,0),0),IFERROR(IF(VLOOKUP($I153,Champions!$A:$B,2,0)=3,1,0),0),IFERROR(IF(VLOOKUP($J153,Champions!$A:$B,2,0)=3,1,0),0),IFERROR(IF(VLOOKUP($K153,Champions!$A:$B,2,0)=3,1,0),0),IFERROR(IF(VLOOKUP($L153,Champions!$A:$B,2,0)=3,1,0),0))</f>
        <v>3</v>
      </c>
      <c r="T153" s="3">
        <f>SUM(IFERROR(IF(VLOOKUP($B153,Champions!$A:$B,2,0)=4,1,0),0),IFERROR(IF(VLOOKUP($C153,Champions!$A:$B,2,0)=4,1,0),0),IFERROR(IF(VLOOKUP($D153,Champions!$A:$B,2,0)=4,1,0),0),IFERROR(IF(VLOOKUP($E153,Champions!$A:$B,2,0)=4,1,0),0),IFERROR(IF(VLOOKUP($F153,Champions!$A:$B,2,0)=4,1,0),0),IFERROR(IF(VLOOKUP($G153,Champions!$A:$B,2,0)=4,1,0),0),IFERROR(IF(VLOOKUP($H153,Champions!$A:$B,2,0)=4,1,0),0),IFERROR(IF(VLOOKUP($I153,Champions!$A:$B,2,0)=4,1,0),0),IFERROR(IF(VLOOKUP($J153,Champions!$A:$B,2,0)=4,1,0),0),IFERROR(IF(VLOOKUP($K153,Champions!$A:$B,2,0)=4,1,0),0),IFERROR(IF(VLOOKUP($L153,Champions!$A:$B,2,0)=4,1,0),0))</f>
        <v>2</v>
      </c>
      <c r="U153" s="3">
        <f>SUM(IFERROR(IF(VLOOKUP($B153,Champions!$A:$B,2,0)=5,1,0),0),IFERROR(IF(VLOOKUP($C153,Champions!$A:$B,2,0)=5,1,0),0),IFERROR(IF(VLOOKUP($D153,Champions!$A:$B,2,0)=5,1,0),0),IFERROR(IF(VLOOKUP($E153,Champions!$A:$B,2,0)=5,1,0),0),IFERROR(IF(VLOOKUP($F153,Champions!$A:$B,2,0)=5,1,0),0),IFERROR(IF(VLOOKUP($G153,Champions!$A:$B,2,0)=5,1,0),0),IFERROR(IF(VLOOKUP($H153,Champions!$A:$B,2,0)=5,1,0),0),IFERROR(IF(VLOOKUP($I153,Champions!$A:$B,2,0)=5,1,0),0),IFERROR(IF(VLOOKUP($J153,Champions!$A:$B,2,0)=5,1,0),0),IFERROR(IF(VLOOKUP($K153,Champions!$A:$B,2,0)=5,1,0),0),IFERROR(IF(VLOOKUP($L153,Champions!$A:$B,2,0)=5,1,0),0))</f>
        <v>0</v>
      </c>
    </row>
    <row r="154" spans="1:21">
      <c r="A154" s="9" t="s">
        <v>572</v>
      </c>
      <c r="B154" s="3" t="s">
        <v>259</v>
      </c>
      <c r="C154" s="3" t="s">
        <v>126</v>
      </c>
      <c r="D154" s="3" t="s">
        <v>160</v>
      </c>
      <c r="E154" s="3" t="s">
        <v>215</v>
      </c>
      <c r="F154" s="3" t="s">
        <v>290</v>
      </c>
      <c r="G154" s="3" t="s">
        <v>188</v>
      </c>
      <c r="H154" s="3" t="s">
        <v>308</v>
      </c>
      <c r="M154" s="3">
        <v>0</v>
      </c>
      <c r="N154" s="3">
        <v>5</v>
      </c>
      <c r="O154" s="3">
        <v>2</v>
      </c>
      <c r="P154" s="3">
        <f t="shared" ref="P154:P159" si="11">IF(COUNTA(B154:L154)=0,"",COUNTA(B154:L154))</f>
        <v>7</v>
      </c>
      <c r="Q154" s="3">
        <f>SUM(IFERROR(IF(VLOOKUP($B154,Champions!$A:$B,2,0)=1,1,0),0),IFERROR(IF(VLOOKUP($C154,Champions!$A:$B,2,0)=1,1,0),0),IFERROR(IF(VLOOKUP($D154,Champions!$A:$B,2,0)=1,1,0),0),IFERROR(IF(VLOOKUP($E154,Champions!$A:$B,2,0)=1,1,0),0),IFERROR(IF(VLOOKUP($F154,Champions!$A:$B,2,0)=1,1,0),0),IFERROR(IF(VLOOKUP($G154,Champions!$A:$B,2,0)=1,1,0),0),IFERROR(IF(VLOOKUP($H154,Champions!$A:$B,2,0)=1,1,0),0),IFERROR(IF(VLOOKUP($I154,Champions!$A:$B,2,0)=1,1,0),0),IFERROR(IF(VLOOKUP($J154,Champions!$A:$B,2,0)=1,1,0),0),IFERROR(IF(VLOOKUP($K154,Champions!$A:$B,2,0)=1,1,0),0),IFERROR(IF(VLOOKUP($L154,Champions!$A:$B,2,0)=1,1,0),0))</f>
        <v>2</v>
      </c>
      <c r="R154" s="3">
        <f>SUM(IFERROR(IF(VLOOKUP($B154,Champions!$A:$B,2,0)=2,1,0),0),IFERROR(IF(VLOOKUP($C154,Champions!$A:$B,2,0)=2,1,0),0),IFERROR(IF(VLOOKUP($D154,Champions!$A:$B,2,0)=2,1,0),0),IFERROR(IF(VLOOKUP($E154,Champions!$A:$B,2,0)=2,1,0),0),IFERROR(IF(VLOOKUP($F154,Champions!$A:$B,2,0)=2,1,0),0),IFERROR(IF(VLOOKUP($G154,Champions!$A:$B,2,0)=2,1,0),0),IFERROR(IF(VLOOKUP($H154,Champions!$A:$B,2,0)=2,1,0),0),IFERROR(IF(VLOOKUP($I154,Champions!$A:$B,2,0)=2,1,0),0),IFERROR(IF(VLOOKUP($J154,Champions!$A:$B,2,0)=2,1,0),0),IFERROR(IF(VLOOKUP($K154,Champions!$A:$B,2,0)=2,1,0),0),IFERROR(IF(VLOOKUP($L154,Champions!$A:$B,2,0)=2,1,0),0))</f>
        <v>2</v>
      </c>
      <c r="S154" s="3">
        <f>SUM(IFERROR(IF(VLOOKUP($B154,Champions!$A:$B,2,0)=3,1,0),0),IFERROR(IF(VLOOKUP($C154,Champions!$A:$B,2,0)=3,1,0),0),IFERROR(IF(VLOOKUP($D154,Champions!$A:$B,2,0)=3,1,0),0),IFERROR(IF(VLOOKUP($E154,Champions!$A:$B,2,0)=3,1,0),0),IFERROR(IF(VLOOKUP($F154,Champions!$A:$B,2,0)=3,1,0),0),IFERROR(IF(VLOOKUP($G154,Champions!$A:$B,2,0)=3,1,0),0),IFERROR(IF(VLOOKUP($H154,Champions!$A:$B,2,0)=3,1,0),0),IFERROR(IF(VLOOKUP($I154,Champions!$A:$B,2,0)=3,1,0),0),IFERROR(IF(VLOOKUP($J154,Champions!$A:$B,2,0)=3,1,0),0),IFERROR(IF(VLOOKUP($K154,Champions!$A:$B,2,0)=3,1,0),0),IFERROR(IF(VLOOKUP($L154,Champions!$A:$B,2,0)=3,1,0),0))</f>
        <v>1</v>
      </c>
      <c r="T154" s="3">
        <f>SUM(IFERROR(IF(VLOOKUP($B154,Champions!$A:$B,2,0)=4,1,0),0),IFERROR(IF(VLOOKUP($C154,Champions!$A:$B,2,0)=4,1,0),0),IFERROR(IF(VLOOKUP($D154,Champions!$A:$B,2,0)=4,1,0),0),IFERROR(IF(VLOOKUP($E154,Champions!$A:$B,2,0)=4,1,0),0),IFERROR(IF(VLOOKUP($F154,Champions!$A:$B,2,0)=4,1,0),0),IFERROR(IF(VLOOKUP($G154,Champions!$A:$B,2,0)=4,1,0),0),IFERROR(IF(VLOOKUP($H154,Champions!$A:$B,2,0)=4,1,0),0),IFERROR(IF(VLOOKUP($I154,Champions!$A:$B,2,0)=4,1,0),0),IFERROR(IF(VLOOKUP($J154,Champions!$A:$B,2,0)=4,1,0),0),IFERROR(IF(VLOOKUP($K154,Champions!$A:$B,2,0)=4,1,0),0),IFERROR(IF(VLOOKUP($L154,Champions!$A:$B,2,0)=4,1,0),0))</f>
        <v>2</v>
      </c>
      <c r="U154" s="3">
        <f>SUM(IFERROR(IF(VLOOKUP($B154,Champions!$A:$B,2,0)=5,1,0),0),IFERROR(IF(VLOOKUP($C154,Champions!$A:$B,2,0)=5,1,0),0),IFERROR(IF(VLOOKUP($D154,Champions!$A:$B,2,0)=5,1,0),0),IFERROR(IF(VLOOKUP($E154,Champions!$A:$B,2,0)=5,1,0),0),IFERROR(IF(VLOOKUP($F154,Champions!$A:$B,2,0)=5,1,0),0),IFERROR(IF(VLOOKUP($G154,Champions!$A:$B,2,0)=5,1,0),0),IFERROR(IF(VLOOKUP($H154,Champions!$A:$B,2,0)=5,1,0),0),IFERROR(IF(VLOOKUP($I154,Champions!$A:$B,2,0)=5,1,0),0),IFERROR(IF(VLOOKUP($J154,Champions!$A:$B,2,0)=5,1,0),0),IFERROR(IF(VLOOKUP($K154,Champions!$A:$B,2,0)=5,1,0),0),IFERROR(IF(VLOOKUP($L154,Champions!$A:$B,2,0)=5,1,0),0))</f>
        <v>0</v>
      </c>
    </row>
    <row r="155" spans="1:21">
      <c r="A155" s="3" t="s">
        <v>574</v>
      </c>
      <c r="B155" s="3" t="s">
        <v>106</v>
      </c>
      <c r="C155" s="3" t="s">
        <v>139</v>
      </c>
      <c r="D155" s="3" t="s">
        <v>239</v>
      </c>
      <c r="E155" s="3" t="s">
        <v>287</v>
      </c>
      <c r="F155" s="3" t="s">
        <v>133</v>
      </c>
      <c r="G155" s="3" t="s">
        <v>290</v>
      </c>
      <c r="H155" s="3" t="s">
        <v>174</v>
      </c>
      <c r="M155" s="3">
        <v>0</v>
      </c>
      <c r="N155" s="3">
        <v>6</v>
      </c>
      <c r="O155" s="3">
        <v>1</v>
      </c>
      <c r="P155" s="3">
        <f t="shared" si="11"/>
        <v>7</v>
      </c>
      <c r="Q155" s="3">
        <f>SUM(IFERROR(IF(VLOOKUP($B155,Champions!$A:$B,2,0)=1,1,0),0),IFERROR(IF(VLOOKUP($C155,Champions!$A:$B,2,0)=1,1,0),0),IFERROR(IF(VLOOKUP($D155,Champions!$A:$B,2,0)=1,1,0),0),IFERROR(IF(VLOOKUP($E155,Champions!$A:$B,2,0)=1,1,0),0),IFERROR(IF(VLOOKUP($F155,Champions!$A:$B,2,0)=1,1,0),0),IFERROR(IF(VLOOKUP($G155,Champions!$A:$B,2,0)=1,1,0),0),IFERROR(IF(VLOOKUP($H155,Champions!$A:$B,2,0)=1,1,0),0),IFERROR(IF(VLOOKUP($I155,Champions!$A:$B,2,0)=1,1,0),0),IFERROR(IF(VLOOKUP($J155,Champions!$A:$B,2,0)=1,1,0),0),IFERROR(IF(VLOOKUP($K155,Champions!$A:$B,2,0)=1,1,0),0),IFERROR(IF(VLOOKUP($L155,Champions!$A:$B,2,0)=1,1,0),0))</f>
        <v>2</v>
      </c>
      <c r="R155" s="3">
        <f>SUM(IFERROR(IF(VLOOKUP($B155,Champions!$A:$B,2,0)=2,1,0),0),IFERROR(IF(VLOOKUP($C155,Champions!$A:$B,2,0)=2,1,0),0),IFERROR(IF(VLOOKUP($D155,Champions!$A:$B,2,0)=2,1,0),0),IFERROR(IF(VLOOKUP($E155,Champions!$A:$B,2,0)=2,1,0),0),IFERROR(IF(VLOOKUP($F155,Champions!$A:$B,2,0)=2,1,0),0),IFERROR(IF(VLOOKUP($G155,Champions!$A:$B,2,0)=2,1,0),0),IFERROR(IF(VLOOKUP($H155,Champions!$A:$B,2,0)=2,1,0),0),IFERROR(IF(VLOOKUP($I155,Champions!$A:$B,2,0)=2,1,0),0),IFERROR(IF(VLOOKUP($J155,Champions!$A:$B,2,0)=2,1,0),0),IFERROR(IF(VLOOKUP($K155,Champions!$A:$B,2,0)=2,1,0),0),IFERROR(IF(VLOOKUP($L155,Champions!$A:$B,2,0)=2,1,0),0))</f>
        <v>1</v>
      </c>
      <c r="S155" s="3">
        <f>SUM(IFERROR(IF(VLOOKUP($B155,Champions!$A:$B,2,0)=3,1,0),0),IFERROR(IF(VLOOKUP($C155,Champions!$A:$B,2,0)=3,1,0),0),IFERROR(IF(VLOOKUP($D155,Champions!$A:$B,2,0)=3,1,0),0),IFERROR(IF(VLOOKUP($E155,Champions!$A:$B,2,0)=3,1,0),0),IFERROR(IF(VLOOKUP($F155,Champions!$A:$B,2,0)=3,1,0),0),IFERROR(IF(VLOOKUP($G155,Champions!$A:$B,2,0)=3,1,0),0),IFERROR(IF(VLOOKUP($H155,Champions!$A:$B,2,0)=3,1,0),0),IFERROR(IF(VLOOKUP($I155,Champions!$A:$B,2,0)=3,1,0),0),IFERROR(IF(VLOOKUP($J155,Champions!$A:$B,2,0)=3,1,0),0),IFERROR(IF(VLOOKUP($K155,Champions!$A:$B,2,0)=3,1,0),0),IFERROR(IF(VLOOKUP($L155,Champions!$A:$B,2,0)=3,1,0),0))</f>
        <v>3</v>
      </c>
      <c r="T155" s="3">
        <f>SUM(IFERROR(IF(VLOOKUP($B155,Champions!$A:$B,2,0)=4,1,0),0),IFERROR(IF(VLOOKUP($C155,Champions!$A:$B,2,0)=4,1,0),0),IFERROR(IF(VLOOKUP($D155,Champions!$A:$B,2,0)=4,1,0),0),IFERROR(IF(VLOOKUP($E155,Champions!$A:$B,2,0)=4,1,0),0),IFERROR(IF(VLOOKUP($F155,Champions!$A:$B,2,0)=4,1,0),0),IFERROR(IF(VLOOKUP($G155,Champions!$A:$B,2,0)=4,1,0),0),IFERROR(IF(VLOOKUP($H155,Champions!$A:$B,2,0)=4,1,0),0),IFERROR(IF(VLOOKUP($I155,Champions!$A:$B,2,0)=4,1,0),0),IFERROR(IF(VLOOKUP($J155,Champions!$A:$B,2,0)=4,1,0),0),IFERROR(IF(VLOOKUP($K155,Champions!$A:$B,2,0)=4,1,0),0),IFERROR(IF(VLOOKUP($L155,Champions!$A:$B,2,0)=4,1,0),0))</f>
        <v>1</v>
      </c>
      <c r="U155" s="3">
        <f>SUM(IFERROR(IF(VLOOKUP($B155,Champions!$A:$B,2,0)=5,1,0),0),IFERROR(IF(VLOOKUP($C155,Champions!$A:$B,2,0)=5,1,0),0),IFERROR(IF(VLOOKUP($D155,Champions!$A:$B,2,0)=5,1,0),0),IFERROR(IF(VLOOKUP($E155,Champions!$A:$B,2,0)=5,1,0),0),IFERROR(IF(VLOOKUP($F155,Champions!$A:$B,2,0)=5,1,0),0),IFERROR(IF(VLOOKUP($G155,Champions!$A:$B,2,0)=5,1,0),0),IFERROR(IF(VLOOKUP($H155,Champions!$A:$B,2,0)=5,1,0),0),IFERROR(IF(VLOOKUP($I155,Champions!$A:$B,2,0)=5,1,0),0),IFERROR(IF(VLOOKUP($J155,Champions!$A:$B,2,0)=5,1,0),0),IFERROR(IF(VLOOKUP($K155,Champions!$A:$B,2,0)=5,1,0),0),IFERROR(IF(VLOOKUP($L155,Champions!$A:$B,2,0)=5,1,0),0))</f>
        <v>0</v>
      </c>
    </row>
    <row r="156" spans="1:21">
      <c r="A156" s="3" t="s">
        <v>576</v>
      </c>
      <c r="B156" s="3" t="s">
        <v>82</v>
      </c>
      <c r="C156" s="3" t="s">
        <v>164</v>
      </c>
      <c r="D156" s="3" t="s">
        <v>268</v>
      </c>
      <c r="E156" s="3" t="s">
        <v>185</v>
      </c>
      <c r="F156" s="3" t="s">
        <v>215</v>
      </c>
      <c r="G156" s="3" t="s">
        <v>290</v>
      </c>
      <c r="H156" s="3" t="s">
        <v>308</v>
      </c>
      <c r="M156" s="3">
        <v>0</v>
      </c>
      <c r="N156" s="3">
        <v>6</v>
      </c>
      <c r="O156" s="3">
        <v>1</v>
      </c>
      <c r="P156" s="3">
        <f t="shared" si="11"/>
        <v>7</v>
      </c>
      <c r="Q156" s="3">
        <f>SUM(IFERROR(IF(VLOOKUP($B156,Champions!$A:$B,2,0)=1,1,0),0),IFERROR(IF(VLOOKUP($C156,Champions!$A:$B,2,0)=1,1,0),0),IFERROR(IF(VLOOKUP($D156,Champions!$A:$B,2,0)=1,1,0),0),IFERROR(IF(VLOOKUP($E156,Champions!$A:$B,2,0)=1,1,0),0),IFERROR(IF(VLOOKUP($F156,Champions!$A:$B,2,0)=1,1,0),0),IFERROR(IF(VLOOKUP($G156,Champions!$A:$B,2,0)=1,1,0),0),IFERROR(IF(VLOOKUP($H156,Champions!$A:$B,2,0)=1,1,0),0),IFERROR(IF(VLOOKUP($I156,Champions!$A:$B,2,0)=1,1,0),0),IFERROR(IF(VLOOKUP($J156,Champions!$A:$B,2,0)=1,1,0),0),IFERROR(IF(VLOOKUP($K156,Champions!$A:$B,2,0)=1,1,0),0),IFERROR(IF(VLOOKUP($L156,Champions!$A:$B,2,0)=1,1,0),0))</f>
        <v>3</v>
      </c>
      <c r="R156" s="3">
        <f>SUM(IFERROR(IF(VLOOKUP($B156,Champions!$A:$B,2,0)=2,1,0),0),IFERROR(IF(VLOOKUP($C156,Champions!$A:$B,2,0)=2,1,0),0),IFERROR(IF(VLOOKUP($D156,Champions!$A:$B,2,0)=2,1,0),0),IFERROR(IF(VLOOKUP($E156,Champions!$A:$B,2,0)=2,1,0),0),IFERROR(IF(VLOOKUP($F156,Champions!$A:$B,2,0)=2,1,0),0),IFERROR(IF(VLOOKUP($G156,Champions!$A:$B,2,0)=2,1,0),0),IFERROR(IF(VLOOKUP($H156,Champions!$A:$B,2,0)=2,1,0),0),IFERROR(IF(VLOOKUP($I156,Champions!$A:$B,2,0)=2,1,0),0),IFERROR(IF(VLOOKUP($J156,Champions!$A:$B,2,0)=2,1,0),0),IFERROR(IF(VLOOKUP($K156,Champions!$A:$B,2,0)=2,1,0),0),IFERROR(IF(VLOOKUP($L156,Champions!$A:$B,2,0)=2,1,0),0))</f>
        <v>0</v>
      </c>
      <c r="S156" s="3">
        <f>SUM(IFERROR(IF(VLOOKUP($B156,Champions!$A:$B,2,0)=3,1,0),0),IFERROR(IF(VLOOKUP($C156,Champions!$A:$B,2,0)=3,1,0),0),IFERROR(IF(VLOOKUP($D156,Champions!$A:$B,2,0)=3,1,0),0),IFERROR(IF(VLOOKUP($E156,Champions!$A:$B,2,0)=3,1,0),0),IFERROR(IF(VLOOKUP($F156,Champions!$A:$B,2,0)=3,1,0),0),IFERROR(IF(VLOOKUP($G156,Champions!$A:$B,2,0)=3,1,0),0),IFERROR(IF(VLOOKUP($H156,Champions!$A:$B,2,0)=3,1,0),0),IFERROR(IF(VLOOKUP($I156,Champions!$A:$B,2,0)=3,1,0),0),IFERROR(IF(VLOOKUP($J156,Champions!$A:$B,2,0)=3,1,0),0),IFERROR(IF(VLOOKUP($K156,Champions!$A:$B,2,0)=3,1,0),0),IFERROR(IF(VLOOKUP($L156,Champions!$A:$B,2,0)=3,1,0),0))</f>
        <v>3</v>
      </c>
      <c r="T156" s="3">
        <f>SUM(IFERROR(IF(VLOOKUP($B156,Champions!$A:$B,2,0)=4,1,0),0),IFERROR(IF(VLOOKUP($C156,Champions!$A:$B,2,0)=4,1,0),0),IFERROR(IF(VLOOKUP($D156,Champions!$A:$B,2,0)=4,1,0),0),IFERROR(IF(VLOOKUP($E156,Champions!$A:$B,2,0)=4,1,0),0),IFERROR(IF(VLOOKUP($F156,Champions!$A:$B,2,0)=4,1,0),0),IFERROR(IF(VLOOKUP($G156,Champions!$A:$B,2,0)=4,1,0),0),IFERROR(IF(VLOOKUP($H156,Champions!$A:$B,2,0)=4,1,0),0),IFERROR(IF(VLOOKUP($I156,Champions!$A:$B,2,0)=4,1,0),0),IFERROR(IF(VLOOKUP($J156,Champions!$A:$B,2,0)=4,1,0),0),IFERROR(IF(VLOOKUP($K156,Champions!$A:$B,2,0)=4,1,0),0),IFERROR(IF(VLOOKUP($L156,Champions!$A:$B,2,0)=4,1,0),0))</f>
        <v>1</v>
      </c>
      <c r="U156" s="3">
        <f>SUM(IFERROR(IF(VLOOKUP($B156,Champions!$A:$B,2,0)=5,1,0),0),IFERROR(IF(VLOOKUP($C156,Champions!$A:$B,2,0)=5,1,0),0),IFERROR(IF(VLOOKUP($D156,Champions!$A:$B,2,0)=5,1,0),0),IFERROR(IF(VLOOKUP($E156,Champions!$A:$B,2,0)=5,1,0),0),IFERROR(IF(VLOOKUP($F156,Champions!$A:$B,2,0)=5,1,0),0),IFERROR(IF(VLOOKUP($G156,Champions!$A:$B,2,0)=5,1,0),0),IFERROR(IF(VLOOKUP($H156,Champions!$A:$B,2,0)=5,1,0),0),IFERROR(IF(VLOOKUP($I156,Champions!$A:$B,2,0)=5,1,0),0),IFERROR(IF(VLOOKUP($J156,Champions!$A:$B,2,0)=5,1,0),0),IFERROR(IF(VLOOKUP($K156,Champions!$A:$B,2,0)=5,1,0),0),IFERROR(IF(VLOOKUP($L156,Champions!$A:$B,2,0)=5,1,0),0))</f>
        <v>0</v>
      </c>
    </row>
    <row r="157" spans="1:21">
      <c r="A157" s="3" t="s">
        <v>578</v>
      </c>
      <c r="B157" s="3" t="s">
        <v>185</v>
      </c>
      <c r="C157" s="3" t="s">
        <v>219</v>
      </c>
      <c r="D157" s="3" t="s">
        <v>271</v>
      </c>
      <c r="E157" s="3" t="s">
        <v>280</v>
      </c>
      <c r="F157" s="3" t="s">
        <v>274</v>
      </c>
      <c r="G157" s="3" t="s">
        <v>296</v>
      </c>
      <c r="H157" s="3" t="s">
        <v>277</v>
      </c>
      <c r="I157" s="3" t="s">
        <v>121</v>
      </c>
      <c r="M157" s="3">
        <v>1</v>
      </c>
      <c r="N157" s="3">
        <v>5</v>
      </c>
      <c r="O157" s="3">
        <v>2</v>
      </c>
      <c r="P157" s="3">
        <f t="shared" si="11"/>
        <v>8</v>
      </c>
      <c r="Q157" s="3">
        <f>SUM(IFERROR(IF(VLOOKUP($B157,Champions!$A:$B,2,0)=1,1,0),0),IFERROR(IF(VLOOKUP($C157,Champions!$A:$B,2,0)=1,1,0),0),IFERROR(IF(VLOOKUP($D157,Champions!$A:$B,2,0)=1,1,0),0),IFERROR(IF(VLOOKUP($E157,Champions!$A:$B,2,0)=1,1,0),0),IFERROR(IF(VLOOKUP($F157,Champions!$A:$B,2,0)=1,1,0),0),IFERROR(IF(VLOOKUP($G157,Champions!$A:$B,2,0)=1,1,0),0),IFERROR(IF(VLOOKUP($H157,Champions!$A:$B,2,0)=1,1,0),0),IFERROR(IF(VLOOKUP($I157,Champions!$A:$B,2,0)=1,1,0),0),IFERROR(IF(VLOOKUP($J157,Champions!$A:$B,2,0)=1,1,0),0),IFERROR(IF(VLOOKUP($K157,Champions!$A:$B,2,0)=1,1,0),0),IFERROR(IF(VLOOKUP($L157,Champions!$A:$B,2,0)=1,1,0),0))</f>
        <v>3</v>
      </c>
      <c r="R157" s="3">
        <f>SUM(IFERROR(IF(VLOOKUP($B157,Champions!$A:$B,2,0)=2,1,0),0),IFERROR(IF(VLOOKUP($C157,Champions!$A:$B,2,0)=2,1,0),0),IFERROR(IF(VLOOKUP($D157,Champions!$A:$B,2,0)=2,1,0),0),IFERROR(IF(VLOOKUP($E157,Champions!$A:$B,2,0)=2,1,0),0),IFERROR(IF(VLOOKUP($F157,Champions!$A:$B,2,0)=2,1,0),0),IFERROR(IF(VLOOKUP($G157,Champions!$A:$B,2,0)=2,1,0),0),IFERROR(IF(VLOOKUP($H157,Champions!$A:$B,2,0)=2,1,0),0),IFERROR(IF(VLOOKUP($I157,Champions!$A:$B,2,0)=2,1,0),0),IFERROR(IF(VLOOKUP($J157,Champions!$A:$B,2,0)=2,1,0),0),IFERROR(IF(VLOOKUP($K157,Champions!$A:$B,2,0)=2,1,0),0),IFERROR(IF(VLOOKUP($L157,Champions!$A:$B,2,0)=2,1,0),0))</f>
        <v>2</v>
      </c>
      <c r="S157" s="3">
        <f>SUM(IFERROR(IF(VLOOKUP($B157,Champions!$A:$B,2,0)=3,1,0),0),IFERROR(IF(VLOOKUP($C157,Champions!$A:$B,2,0)=3,1,0),0),IFERROR(IF(VLOOKUP($D157,Champions!$A:$B,2,0)=3,1,0),0),IFERROR(IF(VLOOKUP($E157,Champions!$A:$B,2,0)=3,1,0),0),IFERROR(IF(VLOOKUP($F157,Champions!$A:$B,2,0)=3,1,0),0),IFERROR(IF(VLOOKUP($G157,Champions!$A:$B,2,0)=3,1,0),0),IFERROR(IF(VLOOKUP($H157,Champions!$A:$B,2,0)=3,1,0),0),IFERROR(IF(VLOOKUP($I157,Champions!$A:$B,2,0)=3,1,0),0),IFERROR(IF(VLOOKUP($J157,Champions!$A:$B,2,0)=3,1,0),0),IFERROR(IF(VLOOKUP($K157,Champions!$A:$B,2,0)=3,1,0),0),IFERROR(IF(VLOOKUP($L157,Champions!$A:$B,2,0)=3,1,0),0))</f>
        <v>1</v>
      </c>
      <c r="T157" s="3">
        <f>SUM(IFERROR(IF(VLOOKUP($B157,Champions!$A:$B,2,0)=4,1,0),0),IFERROR(IF(VLOOKUP($C157,Champions!$A:$B,2,0)=4,1,0),0),IFERROR(IF(VLOOKUP($D157,Champions!$A:$B,2,0)=4,1,0),0),IFERROR(IF(VLOOKUP($E157,Champions!$A:$B,2,0)=4,1,0),0),IFERROR(IF(VLOOKUP($F157,Champions!$A:$B,2,0)=4,1,0),0),IFERROR(IF(VLOOKUP($G157,Champions!$A:$B,2,0)=4,1,0),0),IFERROR(IF(VLOOKUP($H157,Champions!$A:$B,2,0)=4,1,0),0),IFERROR(IF(VLOOKUP($I157,Champions!$A:$B,2,0)=4,1,0),0),IFERROR(IF(VLOOKUP($J157,Champions!$A:$B,2,0)=4,1,0),0),IFERROR(IF(VLOOKUP($K157,Champions!$A:$B,2,0)=4,1,0),0),IFERROR(IF(VLOOKUP($L157,Champions!$A:$B,2,0)=4,1,0),0))</f>
        <v>1</v>
      </c>
      <c r="U157" s="3">
        <f>SUM(IFERROR(IF(VLOOKUP($B157,Champions!$A:$B,2,0)=5,1,0),0),IFERROR(IF(VLOOKUP($C157,Champions!$A:$B,2,0)=5,1,0),0),IFERROR(IF(VLOOKUP($D157,Champions!$A:$B,2,0)=5,1,0),0),IFERROR(IF(VLOOKUP($E157,Champions!$A:$B,2,0)=5,1,0),0),IFERROR(IF(VLOOKUP($F157,Champions!$A:$B,2,0)=5,1,0),0),IFERROR(IF(VLOOKUP($G157,Champions!$A:$B,2,0)=5,1,0),0),IFERROR(IF(VLOOKUP($H157,Champions!$A:$B,2,0)=5,1,0),0),IFERROR(IF(VLOOKUP($I157,Champions!$A:$B,2,0)=5,1,0),0),IFERROR(IF(VLOOKUP($J157,Champions!$A:$B,2,0)=5,1,0),0),IFERROR(IF(VLOOKUP($K157,Champions!$A:$B,2,0)=5,1,0),0),IFERROR(IF(VLOOKUP($L157,Champions!$A:$B,2,0)=5,1,0),0))</f>
        <v>1</v>
      </c>
    </row>
    <row r="158" spans="1:21">
      <c r="A158" s="3" t="s">
        <v>579</v>
      </c>
      <c r="B158" s="3" t="s">
        <v>252</v>
      </c>
      <c r="C158" s="3" t="s">
        <v>99</v>
      </c>
      <c r="D158" s="3" t="s">
        <v>121</v>
      </c>
      <c r="E158" s="3" t="s">
        <v>174</v>
      </c>
      <c r="F158" s="3" t="s">
        <v>239</v>
      </c>
      <c r="G158" s="3" t="s">
        <v>296</v>
      </c>
      <c r="H158" s="3" t="s">
        <v>91</v>
      </c>
      <c r="I158" s="3" t="s">
        <v>293</v>
      </c>
      <c r="M158" s="3">
        <v>0</v>
      </c>
      <c r="N158" s="3">
        <v>5</v>
      </c>
      <c r="O158" s="3">
        <v>2</v>
      </c>
      <c r="P158" s="3">
        <f t="shared" si="11"/>
        <v>8</v>
      </c>
      <c r="Q158" s="3">
        <f>SUM(IFERROR(IF(VLOOKUP($B158,Champions!$A:$B,2,0)=1,1,0),0),IFERROR(IF(VLOOKUP($C158,Champions!$A:$B,2,0)=1,1,0),0),IFERROR(IF(VLOOKUP($D158,Champions!$A:$B,2,0)=1,1,0),0),IFERROR(IF(VLOOKUP($E158,Champions!$A:$B,2,0)=1,1,0),0),IFERROR(IF(VLOOKUP($F158,Champions!$A:$B,2,0)=1,1,0),0),IFERROR(IF(VLOOKUP($G158,Champions!$A:$B,2,0)=1,1,0),0),IFERROR(IF(VLOOKUP($H158,Champions!$A:$B,2,0)=1,1,0),0),IFERROR(IF(VLOOKUP($I158,Champions!$A:$B,2,0)=1,1,0),0),IFERROR(IF(VLOOKUP($J158,Champions!$A:$B,2,0)=1,1,0),0),IFERROR(IF(VLOOKUP($K158,Champions!$A:$B,2,0)=1,1,0),0),IFERROR(IF(VLOOKUP($L158,Champions!$A:$B,2,0)=1,1,0),0))</f>
        <v>1</v>
      </c>
      <c r="R158" s="3">
        <f>SUM(IFERROR(IF(VLOOKUP($B158,Champions!$A:$B,2,0)=2,1,0),0),IFERROR(IF(VLOOKUP($C158,Champions!$A:$B,2,0)=2,1,0),0),IFERROR(IF(VLOOKUP($D158,Champions!$A:$B,2,0)=2,1,0),0),IFERROR(IF(VLOOKUP($E158,Champions!$A:$B,2,0)=2,1,0),0),IFERROR(IF(VLOOKUP($F158,Champions!$A:$B,2,0)=2,1,0),0),IFERROR(IF(VLOOKUP($G158,Champions!$A:$B,2,0)=2,1,0),0),IFERROR(IF(VLOOKUP($H158,Champions!$A:$B,2,0)=2,1,0),0),IFERROR(IF(VLOOKUP($I158,Champions!$A:$B,2,0)=2,1,0),0),IFERROR(IF(VLOOKUP($J158,Champions!$A:$B,2,0)=2,1,0),0),IFERROR(IF(VLOOKUP($K158,Champions!$A:$B,2,0)=2,1,0),0),IFERROR(IF(VLOOKUP($L158,Champions!$A:$B,2,0)=2,1,0),0))</f>
        <v>0</v>
      </c>
      <c r="S158" s="3">
        <f>SUM(IFERROR(IF(VLOOKUP($B158,Champions!$A:$B,2,0)=3,1,0),0),IFERROR(IF(VLOOKUP($C158,Champions!$A:$B,2,0)=3,1,0),0),IFERROR(IF(VLOOKUP($D158,Champions!$A:$B,2,0)=3,1,0),0),IFERROR(IF(VLOOKUP($E158,Champions!$A:$B,2,0)=3,1,0),0),IFERROR(IF(VLOOKUP($F158,Champions!$A:$B,2,0)=3,1,0),0),IFERROR(IF(VLOOKUP($G158,Champions!$A:$B,2,0)=3,1,0),0),IFERROR(IF(VLOOKUP($H158,Champions!$A:$B,2,0)=3,1,0),0),IFERROR(IF(VLOOKUP($I158,Champions!$A:$B,2,0)=3,1,0),0),IFERROR(IF(VLOOKUP($J158,Champions!$A:$B,2,0)=3,1,0),0),IFERROR(IF(VLOOKUP($K158,Champions!$A:$B,2,0)=3,1,0),0),IFERROR(IF(VLOOKUP($L158,Champions!$A:$B,2,0)=3,1,0),0))</f>
        <v>3</v>
      </c>
      <c r="T158" s="3">
        <f>SUM(IFERROR(IF(VLOOKUP($B158,Champions!$A:$B,2,0)=4,1,0),0),IFERROR(IF(VLOOKUP($C158,Champions!$A:$B,2,0)=4,1,0),0),IFERROR(IF(VLOOKUP($D158,Champions!$A:$B,2,0)=4,1,0),0),IFERROR(IF(VLOOKUP($E158,Champions!$A:$B,2,0)=4,1,0),0),IFERROR(IF(VLOOKUP($F158,Champions!$A:$B,2,0)=4,1,0),0),IFERROR(IF(VLOOKUP($G158,Champions!$A:$B,2,0)=4,1,0),0),IFERROR(IF(VLOOKUP($H158,Champions!$A:$B,2,0)=4,1,0),0),IFERROR(IF(VLOOKUP($I158,Champions!$A:$B,2,0)=4,1,0),0),IFERROR(IF(VLOOKUP($J158,Champions!$A:$B,2,0)=4,1,0),0),IFERROR(IF(VLOOKUP($K158,Champions!$A:$B,2,0)=4,1,0),0),IFERROR(IF(VLOOKUP($L158,Champions!$A:$B,2,0)=4,1,0),0))</f>
        <v>2</v>
      </c>
      <c r="U158" s="3">
        <f>SUM(IFERROR(IF(VLOOKUP($B158,Champions!$A:$B,2,0)=5,1,0),0),IFERROR(IF(VLOOKUP($C158,Champions!$A:$B,2,0)=5,1,0),0),IFERROR(IF(VLOOKUP($D158,Champions!$A:$B,2,0)=5,1,0),0),IFERROR(IF(VLOOKUP($E158,Champions!$A:$B,2,0)=5,1,0),0),IFERROR(IF(VLOOKUP($F158,Champions!$A:$B,2,0)=5,1,0),0),IFERROR(IF(VLOOKUP($G158,Champions!$A:$B,2,0)=5,1,0),0),IFERROR(IF(VLOOKUP($H158,Champions!$A:$B,2,0)=5,1,0),0),IFERROR(IF(VLOOKUP($I158,Champions!$A:$B,2,0)=5,1,0),0),IFERROR(IF(VLOOKUP($J158,Champions!$A:$B,2,0)=5,1,0),0),IFERROR(IF(VLOOKUP($K158,Champions!$A:$B,2,0)=5,1,0),0),IFERROR(IF(VLOOKUP($L158,Champions!$A:$B,2,0)=5,1,0),0))</f>
        <v>2</v>
      </c>
    </row>
    <row r="159" spans="1:21">
      <c r="A159" s="3" t="s">
        <v>580</v>
      </c>
      <c r="B159" s="3" t="s">
        <v>264</v>
      </c>
      <c r="C159" s="3" t="s">
        <v>178</v>
      </c>
      <c r="D159" s="3" t="s">
        <v>283</v>
      </c>
      <c r="E159" s="3" t="s">
        <v>145</v>
      </c>
      <c r="F159" s="3" t="s">
        <v>226</v>
      </c>
      <c r="G159" s="3" t="s">
        <v>242</v>
      </c>
      <c r="H159" s="3" t="s">
        <v>302</v>
      </c>
      <c r="I159" s="3" t="s">
        <v>106</v>
      </c>
      <c r="M159" s="3">
        <v>2</v>
      </c>
      <c r="N159" s="3">
        <v>5</v>
      </c>
      <c r="O159" s="3">
        <v>1</v>
      </c>
      <c r="P159" s="3">
        <f t="shared" si="11"/>
        <v>8</v>
      </c>
      <c r="Q159" s="3">
        <f>SUM(IFERROR(IF(VLOOKUP($B159,Champions!$A:$B,2,0)=1,1,0),0),IFERROR(IF(VLOOKUP($C159,Champions!$A:$B,2,0)=1,1,0),0),IFERROR(IF(VLOOKUP($D159,Champions!$A:$B,2,0)=1,1,0),0),IFERROR(IF(VLOOKUP($E159,Champions!$A:$B,2,0)=1,1,0),0),IFERROR(IF(VLOOKUP($F159,Champions!$A:$B,2,0)=1,1,0),0),IFERROR(IF(VLOOKUP($G159,Champions!$A:$B,2,0)=1,1,0),0),IFERROR(IF(VLOOKUP($H159,Champions!$A:$B,2,0)=1,1,0),0),IFERROR(IF(VLOOKUP($I159,Champions!$A:$B,2,0)=1,1,0),0),IFERROR(IF(VLOOKUP($J159,Champions!$A:$B,2,0)=1,1,0),0),IFERROR(IF(VLOOKUP($K159,Champions!$A:$B,2,0)=1,1,0),0),IFERROR(IF(VLOOKUP($L159,Champions!$A:$B,2,0)=1,1,0),0))</f>
        <v>2</v>
      </c>
      <c r="R159" s="3">
        <f>SUM(IFERROR(IF(VLOOKUP($B159,Champions!$A:$B,2,0)=2,1,0),0),IFERROR(IF(VLOOKUP($C159,Champions!$A:$B,2,0)=2,1,0),0),IFERROR(IF(VLOOKUP($D159,Champions!$A:$B,2,0)=2,1,0),0),IFERROR(IF(VLOOKUP($E159,Champions!$A:$B,2,0)=2,1,0),0),IFERROR(IF(VLOOKUP($F159,Champions!$A:$B,2,0)=2,1,0),0),IFERROR(IF(VLOOKUP($G159,Champions!$A:$B,2,0)=2,1,0),0),IFERROR(IF(VLOOKUP($H159,Champions!$A:$B,2,0)=2,1,0),0),IFERROR(IF(VLOOKUP($I159,Champions!$A:$B,2,0)=2,1,0),0),IFERROR(IF(VLOOKUP($J159,Champions!$A:$B,2,0)=2,1,0),0),IFERROR(IF(VLOOKUP($K159,Champions!$A:$B,2,0)=2,1,0),0),IFERROR(IF(VLOOKUP($L159,Champions!$A:$B,2,0)=2,1,0),0))</f>
        <v>2</v>
      </c>
      <c r="S159" s="3">
        <f>SUM(IFERROR(IF(VLOOKUP($B159,Champions!$A:$B,2,0)=3,1,0),0),IFERROR(IF(VLOOKUP($C159,Champions!$A:$B,2,0)=3,1,0),0),IFERROR(IF(VLOOKUP($D159,Champions!$A:$B,2,0)=3,1,0),0),IFERROR(IF(VLOOKUP($E159,Champions!$A:$B,2,0)=3,1,0),0),IFERROR(IF(VLOOKUP($F159,Champions!$A:$B,2,0)=3,1,0),0),IFERROR(IF(VLOOKUP($G159,Champions!$A:$B,2,0)=3,1,0),0),IFERROR(IF(VLOOKUP($H159,Champions!$A:$B,2,0)=3,1,0),0),IFERROR(IF(VLOOKUP($I159,Champions!$A:$B,2,0)=3,1,0),0),IFERROR(IF(VLOOKUP($J159,Champions!$A:$B,2,0)=3,1,0),0),IFERROR(IF(VLOOKUP($K159,Champions!$A:$B,2,0)=3,1,0),0),IFERROR(IF(VLOOKUP($L159,Champions!$A:$B,2,0)=3,1,0),0))</f>
        <v>2</v>
      </c>
      <c r="T159" s="3">
        <f>SUM(IFERROR(IF(VLOOKUP($B159,Champions!$A:$B,2,0)=4,1,0),0),IFERROR(IF(VLOOKUP($C159,Champions!$A:$B,2,0)=4,1,0),0),IFERROR(IF(VLOOKUP($D159,Champions!$A:$B,2,0)=4,1,0),0),IFERROR(IF(VLOOKUP($E159,Champions!$A:$B,2,0)=4,1,0),0),IFERROR(IF(VLOOKUP($F159,Champions!$A:$B,2,0)=4,1,0),0),IFERROR(IF(VLOOKUP($G159,Champions!$A:$B,2,0)=4,1,0),0),IFERROR(IF(VLOOKUP($H159,Champions!$A:$B,2,0)=4,1,0),0),IFERROR(IF(VLOOKUP($I159,Champions!$A:$B,2,0)=4,1,0),0),IFERROR(IF(VLOOKUP($J159,Champions!$A:$B,2,0)=4,1,0),0),IFERROR(IF(VLOOKUP($K159,Champions!$A:$B,2,0)=4,1,0),0),IFERROR(IF(VLOOKUP($L159,Champions!$A:$B,2,0)=4,1,0),0))</f>
        <v>2</v>
      </c>
      <c r="U159" s="3">
        <f>SUM(IFERROR(IF(VLOOKUP($B159,Champions!$A:$B,2,0)=5,1,0),0),IFERROR(IF(VLOOKUP($C159,Champions!$A:$B,2,0)=5,1,0),0),IFERROR(IF(VLOOKUP($D159,Champions!$A:$B,2,0)=5,1,0),0),IFERROR(IF(VLOOKUP($E159,Champions!$A:$B,2,0)=5,1,0),0),IFERROR(IF(VLOOKUP($F159,Champions!$A:$B,2,0)=5,1,0),0),IFERROR(IF(VLOOKUP($G159,Champions!$A:$B,2,0)=5,1,0),0),IFERROR(IF(VLOOKUP($H159,Champions!$A:$B,2,0)=5,1,0),0),IFERROR(IF(VLOOKUP($I159,Champions!$A:$B,2,0)=5,1,0),0),IFERROR(IF(VLOOKUP($J159,Champions!$A:$B,2,0)=5,1,0),0),IFERROR(IF(VLOOKUP($K159,Champions!$A:$B,2,0)=5,1,0),0),IFERROR(IF(VLOOKUP($L159,Champions!$A:$B,2,0)=5,1,0),0))</f>
        <v>0</v>
      </c>
    </row>
    <row r="160" spans="1:21">
      <c r="A160" s="9" t="s">
        <v>572</v>
      </c>
      <c r="B160" s="3" t="s">
        <v>174</v>
      </c>
      <c r="C160" s="3" t="s">
        <v>249</v>
      </c>
      <c r="D160" s="3" t="s">
        <v>274</v>
      </c>
      <c r="E160" s="3" t="s">
        <v>296</v>
      </c>
      <c r="F160" s="3" t="s">
        <v>188</v>
      </c>
      <c r="G160" s="3" t="s">
        <v>197</v>
      </c>
      <c r="H160" s="3" t="s">
        <v>293</v>
      </c>
      <c r="M160" s="3">
        <v>0</v>
      </c>
      <c r="N160" s="3">
        <v>4</v>
      </c>
      <c r="O160" s="3">
        <v>3</v>
      </c>
      <c r="P160" s="3">
        <f t="shared" ref="P160:P167" si="12">IF(COUNTA(B160:L160)=0,"",COUNTA(B160:L160))</f>
        <v>7</v>
      </c>
      <c r="Q160" s="3">
        <f>SUM(IFERROR(IF(VLOOKUP($B160,Champions!$A:$B,2,0)=1,1,0),0),IFERROR(IF(VLOOKUP($C160,Champions!$A:$B,2,0)=1,1,0),0),IFERROR(IF(VLOOKUP($D160,Champions!$A:$B,2,0)=1,1,0),0),IFERROR(IF(VLOOKUP($E160,Champions!$A:$B,2,0)=1,1,0),0),IFERROR(IF(VLOOKUP($F160,Champions!$A:$B,2,0)=1,1,0),0),IFERROR(IF(VLOOKUP($G160,Champions!$A:$B,2,0)=1,1,0),0),IFERROR(IF(VLOOKUP($H160,Champions!$A:$B,2,0)=1,1,0),0),IFERROR(IF(VLOOKUP($I160,Champions!$A:$B,2,0)=1,1,0),0),IFERROR(IF(VLOOKUP($J160,Champions!$A:$B,2,0)=1,1,0),0),IFERROR(IF(VLOOKUP($K160,Champions!$A:$B,2,0)=1,1,0),0),IFERROR(IF(VLOOKUP($L160,Champions!$A:$B,2,0)=1,1,0),0))</f>
        <v>2</v>
      </c>
      <c r="R160" s="3">
        <f>SUM(IFERROR(IF(VLOOKUP($B160,Champions!$A:$B,2,0)=2,1,0),0),IFERROR(IF(VLOOKUP($C160,Champions!$A:$B,2,0)=2,1,0),0),IFERROR(IF(VLOOKUP($D160,Champions!$A:$B,2,0)=2,1,0),0),IFERROR(IF(VLOOKUP($E160,Champions!$A:$B,2,0)=2,1,0),0),IFERROR(IF(VLOOKUP($F160,Champions!$A:$B,2,0)=2,1,0),0),IFERROR(IF(VLOOKUP($G160,Champions!$A:$B,2,0)=2,1,0),0),IFERROR(IF(VLOOKUP($H160,Champions!$A:$B,2,0)=2,1,0),0),IFERROR(IF(VLOOKUP($I160,Champions!$A:$B,2,0)=2,1,0),0),IFERROR(IF(VLOOKUP($J160,Champions!$A:$B,2,0)=2,1,0),0),IFERROR(IF(VLOOKUP($K160,Champions!$A:$B,2,0)=2,1,0),0),IFERROR(IF(VLOOKUP($L160,Champions!$A:$B,2,0)=2,1,0),0))</f>
        <v>1</v>
      </c>
      <c r="S160" s="3">
        <f>SUM(IFERROR(IF(VLOOKUP($B160,Champions!$A:$B,2,0)=3,1,0),0),IFERROR(IF(VLOOKUP($C160,Champions!$A:$B,2,0)=3,1,0),0),IFERROR(IF(VLOOKUP($D160,Champions!$A:$B,2,0)=3,1,0),0),IFERROR(IF(VLOOKUP($E160,Champions!$A:$B,2,0)=3,1,0),0),IFERROR(IF(VLOOKUP($F160,Champions!$A:$B,2,0)=3,1,0),0),IFERROR(IF(VLOOKUP($G160,Champions!$A:$B,2,0)=3,1,0),0),IFERROR(IF(VLOOKUP($H160,Champions!$A:$B,2,0)=3,1,0),0),IFERROR(IF(VLOOKUP($I160,Champions!$A:$B,2,0)=3,1,0),0),IFERROR(IF(VLOOKUP($J160,Champions!$A:$B,2,0)=3,1,0),0),IFERROR(IF(VLOOKUP($K160,Champions!$A:$B,2,0)=3,1,0),0),IFERROR(IF(VLOOKUP($L160,Champions!$A:$B,2,0)=3,1,0),0))</f>
        <v>2</v>
      </c>
      <c r="T160" s="3">
        <f>SUM(IFERROR(IF(VLOOKUP($B160,Champions!$A:$B,2,0)=4,1,0),0),IFERROR(IF(VLOOKUP($C160,Champions!$A:$B,2,0)=4,1,0),0),IFERROR(IF(VLOOKUP($D160,Champions!$A:$B,2,0)=4,1,0),0),IFERROR(IF(VLOOKUP($E160,Champions!$A:$B,2,0)=4,1,0),0),IFERROR(IF(VLOOKUP($F160,Champions!$A:$B,2,0)=4,1,0),0),IFERROR(IF(VLOOKUP($G160,Champions!$A:$B,2,0)=4,1,0),0),IFERROR(IF(VLOOKUP($H160,Champions!$A:$B,2,0)=4,1,0),0),IFERROR(IF(VLOOKUP($I160,Champions!$A:$B,2,0)=4,1,0),0),IFERROR(IF(VLOOKUP($J160,Champions!$A:$B,2,0)=4,1,0),0),IFERROR(IF(VLOOKUP($K160,Champions!$A:$B,2,0)=4,1,0),0),IFERROR(IF(VLOOKUP($L160,Champions!$A:$B,2,0)=4,1,0),0))</f>
        <v>2</v>
      </c>
      <c r="U160" s="3">
        <f>SUM(IFERROR(IF(VLOOKUP($B160,Champions!$A:$B,2,0)=5,1,0),0),IFERROR(IF(VLOOKUP($C160,Champions!$A:$B,2,0)=5,1,0),0),IFERROR(IF(VLOOKUP($D160,Champions!$A:$B,2,0)=5,1,0),0),IFERROR(IF(VLOOKUP($E160,Champions!$A:$B,2,0)=5,1,0),0),IFERROR(IF(VLOOKUP($F160,Champions!$A:$B,2,0)=5,1,0),0),IFERROR(IF(VLOOKUP($G160,Champions!$A:$B,2,0)=5,1,0),0),IFERROR(IF(VLOOKUP($H160,Champions!$A:$B,2,0)=5,1,0),0),IFERROR(IF(VLOOKUP($I160,Champions!$A:$B,2,0)=5,1,0),0),IFERROR(IF(VLOOKUP($J160,Champions!$A:$B,2,0)=5,1,0),0),IFERROR(IF(VLOOKUP($K160,Champions!$A:$B,2,0)=5,1,0),0),IFERROR(IF(VLOOKUP($L160,Champions!$A:$B,2,0)=5,1,0),0))</f>
        <v>0</v>
      </c>
    </row>
    <row r="161" spans="1:21">
      <c r="A161" s="3" t="s">
        <v>574</v>
      </c>
      <c r="B161" s="3" t="s">
        <v>314</v>
      </c>
      <c r="C161" s="3" t="s">
        <v>114</v>
      </c>
      <c r="D161" s="3" t="s">
        <v>201</v>
      </c>
      <c r="E161" s="3" t="s">
        <v>274</v>
      </c>
      <c r="F161" s="3" t="s">
        <v>311</v>
      </c>
      <c r="G161" s="3" t="s">
        <v>99</v>
      </c>
      <c r="H161" s="3" t="s">
        <v>197</v>
      </c>
      <c r="I161" s="3" t="s">
        <v>308</v>
      </c>
      <c r="J161" s="3" t="s">
        <v>126</v>
      </c>
      <c r="M161" s="3">
        <v>1</v>
      </c>
      <c r="N161" s="3">
        <v>3</v>
      </c>
      <c r="O161" s="3">
        <v>5</v>
      </c>
      <c r="P161" s="3">
        <f t="shared" si="12"/>
        <v>9</v>
      </c>
      <c r="Q161" s="3">
        <f>SUM(IFERROR(IF(VLOOKUP($B161,Champions!$A:$B,2,0)=1,1,0),0),IFERROR(IF(VLOOKUP($C161,Champions!$A:$B,2,0)=1,1,0),0),IFERROR(IF(VLOOKUP($D161,Champions!$A:$B,2,0)=1,1,0),0),IFERROR(IF(VLOOKUP($E161,Champions!$A:$B,2,0)=1,1,0),0),IFERROR(IF(VLOOKUP($F161,Champions!$A:$B,2,0)=1,1,0),0),IFERROR(IF(VLOOKUP($G161,Champions!$A:$B,2,0)=1,1,0),0),IFERROR(IF(VLOOKUP($H161,Champions!$A:$B,2,0)=1,1,0),0),IFERROR(IF(VLOOKUP($I161,Champions!$A:$B,2,0)=1,1,0),0),IFERROR(IF(VLOOKUP($J161,Champions!$A:$B,2,0)=1,1,0),0),IFERROR(IF(VLOOKUP($K161,Champions!$A:$B,2,0)=1,1,0),0),IFERROR(IF(VLOOKUP($L161,Champions!$A:$B,2,0)=1,1,0),0))</f>
        <v>2</v>
      </c>
      <c r="R161" s="3">
        <f>SUM(IFERROR(IF(VLOOKUP($B161,Champions!$A:$B,2,0)=2,1,0),0),IFERROR(IF(VLOOKUP($C161,Champions!$A:$B,2,0)=2,1,0),0),IFERROR(IF(VLOOKUP($D161,Champions!$A:$B,2,0)=2,1,0),0),IFERROR(IF(VLOOKUP($E161,Champions!$A:$B,2,0)=2,1,0),0),IFERROR(IF(VLOOKUP($F161,Champions!$A:$B,2,0)=2,1,0),0),IFERROR(IF(VLOOKUP($G161,Champions!$A:$B,2,0)=2,1,0),0),IFERROR(IF(VLOOKUP($H161,Champions!$A:$B,2,0)=2,1,0),0),IFERROR(IF(VLOOKUP($I161,Champions!$A:$B,2,0)=2,1,0),0),IFERROR(IF(VLOOKUP($J161,Champions!$A:$B,2,0)=2,1,0),0),IFERROR(IF(VLOOKUP($K161,Champions!$A:$B,2,0)=2,1,0),0),IFERROR(IF(VLOOKUP($L161,Champions!$A:$B,2,0)=2,1,0),0))</f>
        <v>2</v>
      </c>
      <c r="S161" s="3">
        <f>SUM(IFERROR(IF(VLOOKUP($B161,Champions!$A:$B,2,0)=3,1,0),0),IFERROR(IF(VLOOKUP($C161,Champions!$A:$B,2,0)=3,1,0),0),IFERROR(IF(VLOOKUP($D161,Champions!$A:$B,2,0)=3,1,0),0),IFERROR(IF(VLOOKUP($E161,Champions!$A:$B,2,0)=3,1,0),0),IFERROR(IF(VLOOKUP($F161,Champions!$A:$B,2,0)=3,1,0),0),IFERROR(IF(VLOOKUP($G161,Champions!$A:$B,2,0)=3,1,0),0),IFERROR(IF(VLOOKUP($H161,Champions!$A:$B,2,0)=3,1,0),0),IFERROR(IF(VLOOKUP($I161,Champions!$A:$B,2,0)=3,1,0),0),IFERROR(IF(VLOOKUP($J161,Champions!$A:$B,2,0)=3,1,0),0),IFERROR(IF(VLOOKUP($K161,Champions!$A:$B,2,0)=3,1,0),0),IFERROR(IF(VLOOKUP($L161,Champions!$A:$B,2,0)=3,1,0),0))</f>
        <v>1</v>
      </c>
      <c r="T161" s="3">
        <f>SUM(IFERROR(IF(VLOOKUP($B161,Champions!$A:$B,2,0)=4,1,0),0),IFERROR(IF(VLOOKUP($C161,Champions!$A:$B,2,0)=4,1,0),0),IFERROR(IF(VLOOKUP($D161,Champions!$A:$B,2,0)=4,1,0),0),IFERROR(IF(VLOOKUP($E161,Champions!$A:$B,2,0)=4,1,0),0),IFERROR(IF(VLOOKUP($F161,Champions!$A:$B,2,0)=4,1,0),0),IFERROR(IF(VLOOKUP($G161,Champions!$A:$B,2,0)=4,1,0),0),IFERROR(IF(VLOOKUP($H161,Champions!$A:$B,2,0)=4,1,0),0),IFERROR(IF(VLOOKUP($I161,Champions!$A:$B,2,0)=4,1,0),0),IFERROR(IF(VLOOKUP($J161,Champions!$A:$B,2,0)=4,1,0),0),IFERROR(IF(VLOOKUP($K161,Champions!$A:$B,2,0)=4,1,0),0),IFERROR(IF(VLOOKUP($L161,Champions!$A:$B,2,0)=4,1,0),0))</f>
        <v>3</v>
      </c>
      <c r="U161" s="3">
        <f>SUM(IFERROR(IF(VLOOKUP($B161,Champions!$A:$B,2,0)=5,1,0),0),IFERROR(IF(VLOOKUP($C161,Champions!$A:$B,2,0)=5,1,0),0),IFERROR(IF(VLOOKUP($D161,Champions!$A:$B,2,0)=5,1,0),0),IFERROR(IF(VLOOKUP($E161,Champions!$A:$B,2,0)=5,1,0),0),IFERROR(IF(VLOOKUP($F161,Champions!$A:$B,2,0)=5,1,0),0),IFERROR(IF(VLOOKUP($G161,Champions!$A:$B,2,0)=5,1,0),0),IFERROR(IF(VLOOKUP($H161,Champions!$A:$B,2,0)=5,1,0),0),IFERROR(IF(VLOOKUP($I161,Champions!$A:$B,2,0)=5,1,0),0),IFERROR(IF(VLOOKUP($J161,Champions!$A:$B,2,0)=5,1,0),0),IFERROR(IF(VLOOKUP($K161,Champions!$A:$B,2,0)=5,1,0),0),IFERROR(IF(VLOOKUP($L161,Champions!$A:$B,2,0)=5,1,0),0))</f>
        <v>1</v>
      </c>
    </row>
    <row r="162" spans="1:21">
      <c r="A162" s="3" t="s">
        <v>576</v>
      </c>
      <c r="B162" s="3" t="s">
        <v>239</v>
      </c>
      <c r="C162" s="3" t="s">
        <v>126</v>
      </c>
      <c r="D162" s="3" t="s">
        <v>242</v>
      </c>
      <c r="E162" s="3" t="s">
        <v>299</v>
      </c>
      <c r="F162" s="3" t="s">
        <v>302</v>
      </c>
      <c r="G162" s="3" t="s">
        <v>192</v>
      </c>
      <c r="H162" s="3" t="s">
        <v>154</v>
      </c>
      <c r="I162" s="3" t="s">
        <v>231</v>
      </c>
      <c r="M162" s="3">
        <v>0</v>
      </c>
      <c r="N162" s="3">
        <v>5</v>
      </c>
      <c r="O162" s="3">
        <v>3</v>
      </c>
      <c r="P162" s="3">
        <f t="shared" si="12"/>
        <v>8</v>
      </c>
      <c r="Q162" s="3">
        <f>SUM(IFERROR(IF(VLOOKUP($B162,Champions!$A:$B,2,0)=1,1,0),0),IFERROR(IF(VLOOKUP($C162,Champions!$A:$B,2,0)=1,1,0),0),IFERROR(IF(VLOOKUP($D162,Champions!$A:$B,2,0)=1,1,0),0),IFERROR(IF(VLOOKUP($E162,Champions!$A:$B,2,0)=1,1,0),0),IFERROR(IF(VLOOKUP($F162,Champions!$A:$B,2,0)=1,1,0),0),IFERROR(IF(VLOOKUP($G162,Champions!$A:$B,2,0)=1,1,0),0),IFERROR(IF(VLOOKUP($H162,Champions!$A:$B,2,0)=1,1,0),0),IFERROR(IF(VLOOKUP($I162,Champions!$A:$B,2,0)=1,1,0),0),IFERROR(IF(VLOOKUP($J162,Champions!$A:$B,2,0)=1,1,0),0),IFERROR(IF(VLOOKUP($K162,Champions!$A:$B,2,0)=1,1,0),0),IFERROR(IF(VLOOKUP($L162,Champions!$A:$B,2,0)=1,1,0),0))</f>
        <v>1</v>
      </c>
      <c r="R162" s="3">
        <f>SUM(IFERROR(IF(VLOOKUP($B162,Champions!$A:$B,2,0)=2,1,0),0),IFERROR(IF(VLOOKUP($C162,Champions!$A:$B,2,0)=2,1,0),0),IFERROR(IF(VLOOKUP($D162,Champions!$A:$B,2,0)=2,1,0),0),IFERROR(IF(VLOOKUP($E162,Champions!$A:$B,2,0)=2,1,0),0),IFERROR(IF(VLOOKUP($F162,Champions!$A:$B,2,0)=2,1,0),0),IFERROR(IF(VLOOKUP($G162,Champions!$A:$B,2,0)=2,1,0),0),IFERROR(IF(VLOOKUP($H162,Champions!$A:$B,2,0)=2,1,0),0),IFERROR(IF(VLOOKUP($I162,Champions!$A:$B,2,0)=2,1,0),0),IFERROR(IF(VLOOKUP($J162,Champions!$A:$B,2,0)=2,1,0),0),IFERROR(IF(VLOOKUP($K162,Champions!$A:$B,2,0)=2,1,0),0),IFERROR(IF(VLOOKUP($L162,Champions!$A:$B,2,0)=2,1,0),0))</f>
        <v>3</v>
      </c>
      <c r="S162" s="3">
        <f>SUM(IFERROR(IF(VLOOKUP($B162,Champions!$A:$B,2,0)=3,1,0),0),IFERROR(IF(VLOOKUP($C162,Champions!$A:$B,2,0)=3,1,0),0),IFERROR(IF(VLOOKUP($D162,Champions!$A:$B,2,0)=3,1,0),0),IFERROR(IF(VLOOKUP($E162,Champions!$A:$B,2,0)=3,1,0),0),IFERROR(IF(VLOOKUP($F162,Champions!$A:$B,2,0)=3,1,0),0),IFERROR(IF(VLOOKUP($G162,Champions!$A:$B,2,0)=3,1,0),0),IFERROR(IF(VLOOKUP($H162,Champions!$A:$B,2,0)=3,1,0),0),IFERROR(IF(VLOOKUP($I162,Champions!$A:$B,2,0)=3,1,0),0),IFERROR(IF(VLOOKUP($J162,Champions!$A:$B,2,0)=3,1,0),0),IFERROR(IF(VLOOKUP($K162,Champions!$A:$B,2,0)=3,1,0),0),IFERROR(IF(VLOOKUP($L162,Champions!$A:$B,2,0)=3,1,0),0))</f>
        <v>1</v>
      </c>
      <c r="T162" s="3">
        <f>SUM(IFERROR(IF(VLOOKUP($B162,Champions!$A:$B,2,0)=4,1,0),0),IFERROR(IF(VLOOKUP($C162,Champions!$A:$B,2,0)=4,1,0),0),IFERROR(IF(VLOOKUP($D162,Champions!$A:$B,2,0)=4,1,0),0),IFERROR(IF(VLOOKUP($E162,Champions!$A:$B,2,0)=4,1,0),0),IFERROR(IF(VLOOKUP($F162,Champions!$A:$B,2,0)=4,1,0),0),IFERROR(IF(VLOOKUP($G162,Champions!$A:$B,2,0)=4,1,0),0),IFERROR(IF(VLOOKUP($H162,Champions!$A:$B,2,0)=4,1,0),0),IFERROR(IF(VLOOKUP($I162,Champions!$A:$B,2,0)=4,1,0),0),IFERROR(IF(VLOOKUP($J162,Champions!$A:$B,2,0)=4,1,0),0),IFERROR(IF(VLOOKUP($K162,Champions!$A:$B,2,0)=4,1,0),0),IFERROR(IF(VLOOKUP($L162,Champions!$A:$B,2,0)=4,1,0),0))</f>
        <v>2</v>
      </c>
      <c r="U162" s="3">
        <f>SUM(IFERROR(IF(VLOOKUP($B162,Champions!$A:$B,2,0)=5,1,0),0),IFERROR(IF(VLOOKUP($C162,Champions!$A:$B,2,0)=5,1,0),0),IFERROR(IF(VLOOKUP($D162,Champions!$A:$B,2,0)=5,1,0),0),IFERROR(IF(VLOOKUP($E162,Champions!$A:$B,2,0)=5,1,0),0),IFERROR(IF(VLOOKUP($F162,Champions!$A:$B,2,0)=5,1,0),0),IFERROR(IF(VLOOKUP($G162,Champions!$A:$B,2,0)=5,1,0),0),IFERROR(IF(VLOOKUP($H162,Champions!$A:$B,2,0)=5,1,0),0),IFERROR(IF(VLOOKUP($I162,Champions!$A:$B,2,0)=5,1,0),0),IFERROR(IF(VLOOKUP($J162,Champions!$A:$B,2,0)=5,1,0),0),IFERROR(IF(VLOOKUP($K162,Champions!$A:$B,2,0)=5,1,0),0),IFERROR(IF(VLOOKUP($L162,Champions!$A:$B,2,0)=5,1,0),0))</f>
        <v>0</v>
      </c>
    </row>
    <row r="163" spans="1:21">
      <c r="A163" s="3" t="s">
        <v>578</v>
      </c>
      <c r="B163" s="3" t="s">
        <v>126</v>
      </c>
      <c r="C163" s="3" t="s">
        <v>280</v>
      </c>
      <c r="D163" s="3" t="s">
        <v>305</v>
      </c>
      <c r="E163" s="3" t="s">
        <v>82</v>
      </c>
      <c r="F163" s="3" t="s">
        <v>259</v>
      </c>
      <c r="G163" s="3" t="s">
        <v>235</v>
      </c>
      <c r="H163" s="3" t="s">
        <v>296</v>
      </c>
      <c r="M163" s="3">
        <v>3</v>
      </c>
      <c r="N163" s="3">
        <v>4</v>
      </c>
      <c r="O163" s="3">
        <v>0</v>
      </c>
      <c r="P163" s="3">
        <f t="shared" si="12"/>
        <v>7</v>
      </c>
      <c r="Q163" s="3">
        <f>SUM(IFERROR(IF(VLOOKUP($B163,Champions!$A:$B,2,0)=1,1,0),0),IFERROR(IF(VLOOKUP($C163,Champions!$A:$B,2,0)=1,1,0),0),IFERROR(IF(VLOOKUP($D163,Champions!$A:$B,2,0)=1,1,0),0),IFERROR(IF(VLOOKUP($E163,Champions!$A:$B,2,0)=1,1,0),0),IFERROR(IF(VLOOKUP($F163,Champions!$A:$B,2,0)=1,1,0),0),IFERROR(IF(VLOOKUP($G163,Champions!$A:$B,2,0)=1,1,0),0),IFERROR(IF(VLOOKUP($H163,Champions!$A:$B,2,0)=1,1,0),0),IFERROR(IF(VLOOKUP($I163,Champions!$A:$B,2,0)=1,1,0),0),IFERROR(IF(VLOOKUP($J163,Champions!$A:$B,2,0)=1,1,0),0),IFERROR(IF(VLOOKUP($K163,Champions!$A:$B,2,0)=1,1,0),0),IFERROR(IF(VLOOKUP($L163,Champions!$A:$B,2,0)=1,1,0),0))</f>
        <v>2</v>
      </c>
      <c r="R163" s="3">
        <f>SUM(IFERROR(IF(VLOOKUP($B163,Champions!$A:$B,2,0)=2,1,0),0),IFERROR(IF(VLOOKUP($C163,Champions!$A:$B,2,0)=2,1,0),0),IFERROR(IF(VLOOKUP($D163,Champions!$A:$B,2,0)=2,1,0),0),IFERROR(IF(VLOOKUP($E163,Champions!$A:$B,2,0)=2,1,0),0),IFERROR(IF(VLOOKUP($F163,Champions!$A:$B,2,0)=2,1,0),0),IFERROR(IF(VLOOKUP($G163,Champions!$A:$B,2,0)=2,1,0),0),IFERROR(IF(VLOOKUP($H163,Champions!$A:$B,2,0)=2,1,0),0),IFERROR(IF(VLOOKUP($I163,Champions!$A:$B,2,0)=2,1,0),0),IFERROR(IF(VLOOKUP($J163,Champions!$A:$B,2,0)=2,1,0),0),IFERROR(IF(VLOOKUP($K163,Champions!$A:$B,2,0)=2,1,0),0),IFERROR(IF(VLOOKUP($L163,Champions!$A:$B,2,0)=2,1,0),0))</f>
        <v>3</v>
      </c>
      <c r="S163" s="3">
        <f>SUM(IFERROR(IF(VLOOKUP($B163,Champions!$A:$B,2,0)=3,1,0),0),IFERROR(IF(VLOOKUP($C163,Champions!$A:$B,2,0)=3,1,0),0),IFERROR(IF(VLOOKUP($D163,Champions!$A:$B,2,0)=3,1,0),0),IFERROR(IF(VLOOKUP($E163,Champions!$A:$B,2,0)=3,1,0),0),IFERROR(IF(VLOOKUP($F163,Champions!$A:$B,2,0)=3,1,0),0),IFERROR(IF(VLOOKUP($G163,Champions!$A:$B,2,0)=3,1,0),0),IFERROR(IF(VLOOKUP($H163,Champions!$A:$B,2,0)=3,1,0),0),IFERROR(IF(VLOOKUP($I163,Champions!$A:$B,2,0)=3,1,0),0),IFERROR(IF(VLOOKUP($J163,Champions!$A:$B,2,0)=3,1,0),0),IFERROR(IF(VLOOKUP($K163,Champions!$A:$B,2,0)=3,1,0),0),IFERROR(IF(VLOOKUP($L163,Champions!$A:$B,2,0)=3,1,0),0))</f>
        <v>2</v>
      </c>
      <c r="T163" s="3">
        <f>SUM(IFERROR(IF(VLOOKUP($B163,Champions!$A:$B,2,0)=4,1,0),0),IFERROR(IF(VLOOKUP($C163,Champions!$A:$B,2,0)=4,1,0),0),IFERROR(IF(VLOOKUP($D163,Champions!$A:$B,2,0)=4,1,0),0),IFERROR(IF(VLOOKUP($E163,Champions!$A:$B,2,0)=4,1,0),0),IFERROR(IF(VLOOKUP($F163,Champions!$A:$B,2,0)=4,1,0),0),IFERROR(IF(VLOOKUP($G163,Champions!$A:$B,2,0)=4,1,0),0),IFERROR(IF(VLOOKUP($H163,Champions!$A:$B,2,0)=4,1,0),0),IFERROR(IF(VLOOKUP($I163,Champions!$A:$B,2,0)=4,1,0),0),IFERROR(IF(VLOOKUP($J163,Champions!$A:$B,2,0)=4,1,0),0),IFERROR(IF(VLOOKUP($K163,Champions!$A:$B,2,0)=4,1,0),0),IFERROR(IF(VLOOKUP($L163,Champions!$A:$B,2,0)=4,1,0),0))</f>
        <v>0</v>
      </c>
      <c r="U163" s="3">
        <f>SUM(IFERROR(IF(VLOOKUP($B163,Champions!$A:$B,2,0)=5,1,0),0),IFERROR(IF(VLOOKUP($C163,Champions!$A:$B,2,0)=5,1,0),0),IFERROR(IF(VLOOKUP($D163,Champions!$A:$B,2,0)=5,1,0),0),IFERROR(IF(VLOOKUP($E163,Champions!$A:$B,2,0)=5,1,0),0),IFERROR(IF(VLOOKUP($F163,Champions!$A:$B,2,0)=5,1,0),0),IFERROR(IF(VLOOKUP($G163,Champions!$A:$B,2,0)=5,1,0),0),IFERROR(IF(VLOOKUP($H163,Champions!$A:$B,2,0)=5,1,0),0),IFERROR(IF(VLOOKUP($I163,Champions!$A:$B,2,0)=5,1,0),0),IFERROR(IF(VLOOKUP($J163,Champions!$A:$B,2,0)=5,1,0),0),IFERROR(IF(VLOOKUP($K163,Champions!$A:$B,2,0)=5,1,0),0),IFERROR(IF(VLOOKUP($L163,Champions!$A:$B,2,0)=5,1,0),0))</f>
        <v>0</v>
      </c>
    </row>
    <row r="164" spans="1:21">
      <c r="A164" s="3" t="s">
        <v>579</v>
      </c>
      <c r="B164" s="3" t="s">
        <v>252</v>
      </c>
      <c r="C164" s="3" t="s">
        <v>226</v>
      </c>
      <c r="D164" s="3" t="s">
        <v>242</v>
      </c>
      <c r="E164" s="3" t="s">
        <v>264</v>
      </c>
      <c r="F164" s="3" t="s">
        <v>178</v>
      </c>
      <c r="G164" s="3" t="s">
        <v>106</v>
      </c>
      <c r="H164" s="3" t="s">
        <v>283</v>
      </c>
      <c r="M164" s="3">
        <v>0</v>
      </c>
      <c r="N164" s="3">
        <v>5</v>
      </c>
      <c r="O164" s="3">
        <v>2</v>
      </c>
      <c r="P164" s="3">
        <f t="shared" si="12"/>
        <v>7</v>
      </c>
      <c r="Q164" s="3">
        <f>SUM(IFERROR(IF(VLOOKUP($B164,Champions!$A:$B,2,0)=1,1,0),0),IFERROR(IF(VLOOKUP($C164,Champions!$A:$B,2,0)=1,1,0),0),IFERROR(IF(VLOOKUP($D164,Champions!$A:$B,2,0)=1,1,0),0),IFERROR(IF(VLOOKUP($E164,Champions!$A:$B,2,0)=1,1,0),0),IFERROR(IF(VLOOKUP($F164,Champions!$A:$B,2,0)=1,1,0),0),IFERROR(IF(VLOOKUP($G164,Champions!$A:$B,2,0)=1,1,0),0),IFERROR(IF(VLOOKUP($H164,Champions!$A:$B,2,0)=1,1,0),0),IFERROR(IF(VLOOKUP($I164,Champions!$A:$B,2,0)=1,1,0),0),IFERROR(IF(VLOOKUP($J164,Champions!$A:$B,2,0)=1,1,0),0),IFERROR(IF(VLOOKUP($K164,Champions!$A:$B,2,0)=1,1,0),0),IFERROR(IF(VLOOKUP($L164,Champions!$A:$B,2,0)=1,1,0),0))</f>
        <v>1</v>
      </c>
      <c r="R164" s="3">
        <f>SUM(IFERROR(IF(VLOOKUP($B164,Champions!$A:$B,2,0)=2,1,0),0),IFERROR(IF(VLOOKUP($C164,Champions!$A:$B,2,0)=2,1,0),0),IFERROR(IF(VLOOKUP($D164,Champions!$A:$B,2,0)=2,1,0),0),IFERROR(IF(VLOOKUP($E164,Champions!$A:$B,2,0)=2,1,0),0),IFERROR(IF(VLOOKUP($F164,Champions!$A:$B,2,0)=2,1,0),0),IFERROR(IF(VLOOKUP($G164,Champions!$A:$B,2,0)=2,1,0),0),IFERROR(IF(VLOOKUP($H164,Champions!$A:$B,2,0)=2,1,0),0),IFERROR(IF(VLOOKUP($I164,Champions!$A:$B,2,0)=2,1,0),0),IFERROR(IF(VLOOKUP($J164,Champions!$A:$B,2,0)=2,1,0),0),IFERROR(IF(VLOOKUP($K164,Champions!$A:$B,2,0)=2,1,0),0),IFERROR(IF(VLOOKUP($L164,Champions!$A:$B,2,0)=2,1,0),0))</f>
        <v>2</v>
      </c>
      <c r="S164" s="3">
        <f>SUM(IFERROR(IF(VLOOKUP($B164,Champions!$A:$B,2,0)=3,1,0),0),IFERROR(IF(VLOOKUP($C164,Champions!$A:$B,2,0)=3,1,0),0),IFERROR(IF(VLOOKUP($D164,Champions!$A:$B,2,0)=3,1,0),0),IFERROR(IF(VLOOKUP($E164,Champions!$A:$B,2,0)=3,1,0),0),IFERROR(IF(VLOOKUP($F164,Champions!$A:$B,2,0)=3,1,0),0),IFERROR(IF(VLOOKUP($G164,Champions!$A:$B,2,0)=3,1,0),0),IFERROR(IF(VLOOKUP($H164,Champions!$A:$B,2,0)=3,1,0),0),IFERROR(IF(VLOOKUP($I164,Champions!$A:$B,2,0)=3,1,0),0),IFERROR(IF(VLOOKUP($J164,Champions!$A:$B,2,0)=3,1,0),0),IFERROR(IF(VLOOKUP($K164,Champions!$A:$B,2,0)=3,1,0),0),IFERROR(IF(VLOOKUP($L164,Champions!$A:$B,2,0)=3,1,0),0))</f>
        <v>1</v>
      </c>
      <c r="T164" s="3">
        <f>SUM(IFERROR(IF(VLOOKUP($B164,Champions!$A:$B,2,0)=4,1,0),0),IFERROR(IF(VLOOKUP($C164,Champions!$A:$B,2,0)=4,1,0),0),IFERROR(IF(VLOOKUP($D164,Champions!$A:$B,2,0)=4,1,0),0),IFERROR(IF(VLOOKUP($E164,Champions!$A:$B,2,0)=4,1,0),0),IFERROR(IF(VLOOKUP($F164,Champions!$A:$B,2,0)=4,1,0),0),IFERROR(IF(VLOOKUP($G164,Champions!$A:$B,2,0)=4,1,0),0),IFERROR(IF(VLOOKUP($H164,Champions!$A:$B,2,0)=4,1,0),0),IFERROR(IF(VLOOKUP($I164,Champions!$A:$B,2,0)=4,1,0),0),IFERROR(IF(VLOOKUP($J164,Champions!$A:$B,2,0)=4,1,0),0),IFERROR(IF(VLOOKUP($K164,Champions!$A:$B,2,0)=4,1,0),0),IFERROR(IF(VLOOKUP($L164,Champions!$A:$B,2,0)=4,1,0),0))</f>
        <v>2</v>
      </c>
      <c r="U164" s="3">
        <f>SUM(IFERROR(IF(VLOOKUP($B164,Champions!$A:$B,2,0)=5,1,0),0),IFERROR(IF(VLOOKUP($C164,Champions!$A:$B,2,0)=5,1,0),0),IFERROR(IF(VLOOKUP($D164,Champions!$A:$B,2,0)=5,1,0),0),IFERROR(IF(VLOOKUP($E164,Champions!$A:$B,2,0)=5,1,0),0),IFERROR(IF(VLOOKUP($F164,Champions!$A:$B,2,0)=5,1,0),0),IFERROR(IF(VLOOKUP($G164,Champions!$A:$B,2,0)=5,1,0),0),IFERROR(IF(VLOOKUP($H164,Champions!$A:$B,2,0)=5,1,0),0),IFERROR(IF(VLOOKUP($I164,Champions!$A:$B,2,0)=5,1,0),0),IFERROR(IF(VLOOKUP($J164,Champions!$A:$B,2,0)=5,1,0),0),IFERROR(IF(VLOOKUP($K164,Champions!$A:$B,2,0)=5,1,0),0),IFERROR(IF(VLOOKUP($L164,Champions!$A:$B,2,0)=5,1,0),0))</f>
        <v>1</v>
      </c>
    </row>
    <row r="165" spans="1:21">
      <c r="A165" s="3" t="s">
        <v>580</v>
      </c>
      <c r="B165" s="3" t="s">
        <v>223</v>
      </c>
      <c r="C165" s="3" t="s">
        <v>242</v>
      </c>
      <c r="D165" s="3" t="s">
        <v>106</v>
      </c>
      <c r="E165" s="3" t="s">
        <v>182</v>
      </c>
      <c r="F165" s="3" t="s">
        <v>264</v>
      </c>
      <c r="G165" s="3" t="s">
        <v>149</v>
      </c>
      <c r="H165" s="3" t="s">
        <v>178</v>
      </c>
      <c r="I165" s="3" t="s">
        <v>204</v>
      </c>
      <c r="M165" s="3">
        <v>2</v>
      </c>
      <c r="N165" s="3">
        <v>6</v>
      </c>
      <c r="O165" s="3">
        <v>0</v>
      </c>
      <c r="P165" s="3">
        <f t="shared" si="12"/>
        <v>8</v>
      </c>
      <c r="Q165" s="3">
        <f>SUM(IFERROR(IF(VLOOKUP($B165,Champions!$A:$B,2,0)=1,1,0),0),IFERROR(IF(VLOOKUP($C165,Champions!$A:$B,2,0)=1,1,0),0),IFERROR(IF(VLOOKUP($D165,Champions!$A:$B,2,0)=1,1,0),0),IFERROR(IF(VLOOKUP($E165,Champions!$A:$B,2,0)=1,1,0),0),IFERROR(IF(VLOOKUP($F165,Champions!$A:$B,2,0)=1,1,0),0),IFERROR(IF(VLOOKUP($G165,Champions!$A:$B,2,0)=1,1,0),0),IFERROR(IF(VLOOKUP($H165,Champions!$A:$B,2,0)=1,1,0),0),IFERROR(IF(VLOOKUP($I165,Champions!$A:$B,2,0)=1,1,0),0),IFERROR(IF(VLOOKUP($J165,Champions!$A:$B,2,0)=1,1,0),0),IFERROR(IF(VLOOKUP($K165,Champions!$A:$B,2,0)=1,1,0),0),IFERROR(IF(VLOOKUP($L165,Champions!$A:$B,2,0)=1,1,0),0))</f>
        <v>3</v>
      </c>
      <c r="R165" s="3">
        <f>SUM(IFERROR(IF(VLOOKUP($B165,Champions!$A:$B,2,0)=2,1,0),0),IFERROR(IF(VLOOKUP($C165,Champions!$A:$B,2,0)=2,1,0),0),IFERROR(IF(VLOOKUP($D165,Champions!$A:$B,2,0)=2,1,0),0),IFERROR(IF(VLOOKUP($E165,Champions!$A:$B,2,0)=2,1,0),0),IFERROR(IF(VLOOKUP($F165,Champions!$A:$B,2,0)=2,1,0),0),IFERROR(IF(VLOOKUP($G165,Champions!$A:$B,2,0)=2,1,0),0),IFERROR(IF(VLOOKUP($H165,Champions!$A:$B,2,0)=2,1,0),0),IFERROR(IF(VLOOKUP($I165,Champions!$A:$B,2,0)=2,1,0),0),IFERROR(IF(VLOOKUP($J165,Champions!$A:$B,2,0)=2,1,0),0),IFERROR(IF(VLOOKUP($K165,Champions!$A:$B,2,0)=2,1,0),0),IFERROR(IF(VLOOKUP($L165,Champions!$A:$B,2,0)=2,1,0),0))</f>
        <v>4</v>
      </c>
      <c r="S165" s="3">
        <f>SUM(IFERROR(IF(VLOOKUP($B165,Champions!$A:$B,2,0)=3,1,0),0),IFERROR(IF(VLOOKUP($C165,Champions!$A:$B,2,0)=3,1,0),0),IFERROR(IF(VLOOKUP($D165,Champions!$A:$B,2,0)=3,1,0),0),IFERROR(IF(VLOOKUP($E165,Champions!$A:$B,2,0)=3,1,0),0),IFERROR(IF(VLOOKUP($F165,Champions!$A:$B,2,0)=3,1,0),0),IFERROR(IF(VLOOKUP($G165,Champions!$A:$B,2,0)=3,1,0),0),IFERROR(IF(VLOOKUP($H165,Champions!$A:$B,2,0)=3,1,0),0),IFERROR(IF(VLOOKUP($I165,Champions!$A:$B,2,0)=3,1,0),0),IFERROR(IF(VLOOKUP($J165,Champions!$A:$B,2,0)=3,1,0),0),IFERROR(IF(VLOOKUP($K165,Champions!$A:$B,2,0)=3,1,0),0),IFERROR(IF(VLOOKUP($L165,Champions!$A:$B,2,0)=3,1,0),0))</f>
        <v>0</v>
      </c>
      <c r="T165" s="3">
        <f>SUM(IFERROR(IF(VLOOKUP($B165,Champions!$A:$B,2,0)=4,1,0),0),IFERROR(IF(VLOOKUP($C165,Champions!$A:$B,2,0)=4,1,0),0),IFERROR(IF(VLOOKUP($D165,Champions!$A:$B,2,0)=4,1,0),0),IFERROR(IF(VLOOKUP($E165,Champions!$A:$B,2,0)=4,1,0),0),IFERROR(IF(VLOOKUP($F165,Champions!$A:$B,2,0)=4,1,0),0),IFERROR(IF(VLOOKUP($G165,Champions!$A:$B,2,0)=4,1,0),0),IFERROR(IF(VLOOKUP($H165,Champions!$A:$B,2,0)=4,1,0),0),IFERROR(IF(VLOOKUP($I165,Champions!$A:$B,2,0)=4,1,0),0),IFERROR(IF(VLOOKUP($J165,Champions!$A:$B,2,0)=4,1,0),0),IFERROR(IF(VLOOKUP($K165,Champions!$A:$B,2,0)=4,1,0),0),IFERROR(IF(VLOOKUP($L165,Champions!$A:$B,2,0)=4,1,0),0))</f>
        <v>1</v>
      </c>
      <c r="U165" s="3">
        <f>SUM(IFERROR(IF(VLOOKUP($B165,Champions!$A:$B,2,0)=5,1,0),0),IFERROR(IF(VLOOKUP($C165,Champions!$A:$B,2,0)=5,1,0),0),IFERROR(IF(VLOOKUP($D165,Champions!$A:$B,2,0)=5,1,0),0),IFERROR(IF(VLOOKUP($E165,Champions!$A:$B,2,0)=5,1,0),0),IFERROR(IF(VLOOKUP($F165,Champions!$A:$B,2,0)=5,1,0),0),IFERROR(IF(VLOOKUP($G165,Champions!$A:$B,2,0)=5,1,0),0),IFERROR(IF(VLOOKUP($H165,Champions!$A:$B,2,0)=5,1,0),0),IFERROR(IF(VLOOKUP($I165,Champions!$A:$B,2,0)=5,1,0),0),IFERROR(IF(VLOOKUP($J165,Champions!$A:$B,2,0)=5,1,0),0),IFERROR(IF(VLOOKUP($K165,Champions!$A:$B,2,0)=5,1,0),0),IFERROR(IF(VLOOKUP($L165,Champions!$A:$B,2,0)=5,1,0),0))</f>
        <v>0</v>
      </c>
    </row>
    <row r="166" spans="1:21">
      <c r="A166" s="3" t="s">
        <v>581</v>
      </c>
      <c r="B166" s="3" t="s">
        <v>219</v>
      </c>
      <c r="C166" s="3" t="s">
        <v>121</v>
      </c>
      <c r="D166" s="3" t="s">
        <v>139</v>
      </c>
      <c r="E166" s="3" t="s">
        <v>293</v>
      </c>
      <c r="F166" s="3" t="s">
        <v>271</v>
      </c>
      <c r="G166" s="3" t="s">
        <v>280</v>
      </c>
      <c r="H166" s="3" t="s">
        <v>274</v>
      </c>
      <c r="I166" s="3" t="s">
        <v>296</v>
      </c>
      <c r="M166" s="3">
        <v>1</v>
      </c>
      <c r="N166" s="3">
        <v>7</v>
      </c>
      <c r="O166" s="3">
        <v>0</v>
      </c>
      <c r="P166" s="3">
        <f t="shared" si="12"/>
        <v>8</v>
      </c>
      <c r="Q166" s="3">
        <f>SUM(IFERROR(IF(VLOOKUP($B166,Champions!$A:$B,2,0)=1,1,0),0),IFERROR(IF(VLOOKUP($C166,Champions!$A:$B,2,0)=1,1,0),0),IFERROR(IF(VLOOKUP($D166,Champions!$A:$B,2,0)=1,1,0),0),IFERROR(IF(VLOOKUP($E166,Champions!$A:$B,2,0)=1,1,0),0),IFERROR(IF(VLOOKUP($F166,Champions!$A:$B,2,0)=1,1,0),0),IFERROR(IF(VLOOKUP($G166,Champions!$A:$B,2,0)=1,1,0),0),IFERROR(IF(VLOOKUP($H166,Champions!$A:$B,2,0)=1,1,0),0),IFERROR(IF(VLOOKUP($I166,Champions!$A:$B,2,0)=1,1,0),0),IFERROR(IF(VLOOKUP($J166,Champions!$A:$B,2,0)=1,1,0),0),IFERROR(IF(VLOOKUP($K166,Champions!$A:$B,2,0)=1,1,0),0),IFERROR(IF(VLOOKUP($L166,Champions!$A:$B,2,0)=1,1,0),0))</f>
        <v>2</v>
      </c>
      <c r="R166" s="3">
        <f>SUM(IFERROR(IF(VLOOKUP($B166,Champions!$A:$B,2,0)=2,1,0),0),IFERROR(IF(VLOOKUP($C166,Champions!$A:$B,2,0)=2,1,0),0),IFERROR(IF(VLOOKUP($D166,Champions!$A:$B,2,0)=2,1,0),0),IFERROR(IF(VLOOKUP($E166,Champions!$A:$B,2,0)=2,1,0),0),IFERROR(IF(VLOOKUP($F166,Champions!$A:$B,2,0)=2,1,0),0),IFERROR(IF(VLOOKUP($G166,Champions!$A:$B,2,0)=2,1,0),0),IFERROR(IF(VLOOKUP($H166,Champions!$A:$B,2,0)=2,1,0),0),IFERROR(IF(VLOOKUP($I166,Champions!$A:$B,2,0)=2,1,0),0),IFERROR(IF(VLOOKUP($J166,Champions!$A:$B,2,0)=2,1,0),0),IFERROR(IF(VLOOKUP($K166,Champions!$A:$B,2,0)=2,1,0),0),IFERROR(IF(VLOOKUP($L166,Champions!$A:$B,2,0)=2,1,0),0))</f>
        <v>2</v>
      </c>
      <c r="S166" s="3">
        <f>SUM(IFERROR(IF(VLOOKUP($B166,Champions!$A:$B,2,0)=3,1,0),0),IFERROR(IF(VLOOKUP($C166,Champions!$A:$B,2,0)=3,1,0),0),IFERROR(IF(VLOOKUP($D166,Champions!$A:$B,2,0)=3,1,0),0),IFERROR(IF(VLOOKUP($E166,Champions!$A:$B,2,0)=3,1,0),0),IFERROR(IF(VLOOKUP($F166,Champions!$A:$B,2,0)=3,1,0),0),IFERROR(IF(VLOOKUP($G166,Champions!$A:$B,2,0)=3,1,0),0),IFERROR(IF(VLOOKUP($H166,Champions!$A:$B,2,0)=3,1,0),0),IFERROR(IF(VLOOKUP($I166,Champions!$A:$B,2,0)=3,1,0),0),IFERROR(IF(VLOOKUP($J166,Champions!$A:$B,2,0)=3,1,0),0),IFERROR(IF(VLOOKUP($K166,Champions!$A:$B,2,0)=3,1,0),0),IFERROR(IF(VLOOKUP($L166,Champions!$A:$B,2,0)=3,1,0),0))</f>
        <v>3</v>
      </c>
      <c r="T166" s="3">
        <f>SUM(IFERROR(IF(VLOOKUP($B166,Champions!$A:$B,2,0)=4,1,0),0),IFERROR(IF(VLOOKUP($C166,Champions!$A:$B,2,0)=4,1,0),0),IFERROR(IF(VLOOKUP($D166,Champions!$A:$B,2,0)=4,1,0),0),IFERROR(IF(VLOOKUP($E166,Champions!$A:$B,2,0)=4,1,0),0),IFERROR(IF(VLOOKUP($F166,Champions!$A:$B,2,0)=4,1,0),0),IFERROR(IF(VLOOKUP($G166,Champions!$A:$B,2,0)=4,1,0),0),IFERROR(IF(VLOOKUP($H166,Champions!$A:$B,2,0)=4,1,0),0),IFERROR(IF(VLOOKUP($I166,Champions!$A:$B,2,0)=4,1,0),0),IFERROR(IF(VLOOKUP($J166,Champions!$A:$B,2,0)=4,1,0),0),IFERROR(IF(VLOOKUP($K166,Champions!$A:$B,2,0)=4,1,0),0),IFERROR(IF(VLOOKUP($L166,Champions!$A:$B,2,0)=4,1,0),0))</f>
        <v>1</v>
      </c>
      <c r="U166" s="3">
        <f>SUM(IFERROR(IF(VLOOKUP($B166,Champions!$A:$B,2,0)=5,1,0),0),IFERROR(IF(VLOOKUP($C166,Champions!$A:$B,2,0)=5,1,0),0),IFERROR(IF(VLOOKUP($D166,Champions!$A:$B,2,0)=5,1,0),0),IFERROR(IF(VLOOKUP($E166,Champions!$A:$B,2,0)=5,1,0),0),IFERROR(IF(VLOOKUP($F166,Champions!$A:$B,2,0)=5,1,0),0),IFERROR(IF(VLOOKUP($G166,Champions!$A:$B,2,0)=5,1,0),0),IFERROR(IF(VLOOKUP($H166,Champions!$A:$B,2,0)=5,1,0),0),IFERROR(IF(VLOOKUP($I166,Champions!$A:$B,2,0)=5,1,0),0),IFERROR(IF(VLOOKUP($J166,Champions!$A:$B,2,0)=5,1,0),0),IFERROR(IF(VLOOKUP($K166,Champions!$A:$B,2,0)=5,1,0),0),IFERROR(IF(VLOOKUP($L166,Champions!$A:$B,2,0)=5,1,0),0))</f>
        <v>0</v>
      </c>
    </row>
    <row r="167" spans="1:21">
      <c r="A167" s="3" t="s">
        <v>582</v>
      </c>
      <c r="B167" s="3" t="s">
        <v>164</v>
      </c>
      <c r="C167" s="3" t="s">
        <v>268</v>
      </c>
      <c r="D167" s="3" t="s">
        <v>308</v>
      </c>
      <c r="E167" s="3" t="s">
        <v>82</v>
      </c>
      <c r="F167" s="3" t="s">
        <v>160</v>
      </c>
      <c r="G167" s="3" t="s">
        <v>185</v>
      </c>
      <c r="H167" s="3" t="s">
        <v>215</v>
      </c>
      <c r="I167" s="3" t="s">
        <v>290</v>
      </c>
      <c r="M167" s="3">
        <v>2</v>
      </c>
      <c r="N167" s="3">
        <v>6</v>
      </c>
      <c r="O167" s="3">
        <v>0</v>
      </c>
      <c r="P167" s="3">
        <f t="shared" si="12"/>
        <v>8</v>
      </c>
      <c r="Q167" s="3">
        <f>SUM(IFERROR(IF(VLOOKUP($B167,Champions!$A:$B,2,0)=1,1,0),0),IFERROR(IF(VLOOKUP($C167,Champions!$A:$B,2,0)=1,1,0),0),IFERROR(IF(VLOOKUP($D167,Champions!$A:$B,2,0)=1,1,0),0),IFERROR(IF(VLOOKUP($E167,Champions!$A:$B,2,0)=1,1,0),0),IFERROR(IF(VLOOKUP($F167,Champions!$A:$B,2,0)=1,1,0),0),IFERROR(IF(VLOOKUP($G167,Champions!$A:$B,2,0)=1,1,0),0),IFERROR(IF(VLOOKUP($H167,Champions!$A:$B,2,0)=1,1,0),0),IFERROR(IF(VLOOKUP($I167,Champions!$A:$B,2,0)=1,1,0),0),IFERROR(IF(VLOOKUP($J167,Champions!$A:$B,2,0)=1,1,0),0),IFERROR(IF(VLOOKUP($K167,Champions!$A:$B,2,0)=1,1,0),0),IFERROR(IF(VLOOKUP($L167,Champions!$A:$B,2,0)=1,1,0),0))</f>
        <v>3</v>
      </c>
      <c r="R167" s="3">
        <f>SUM(IFERROR(IF(VLOOKUP($B167,Champions!$A:$B,2,0)=2,1,0),0),IFERROR(IF(VLOOKUP($C167,Champions!$A:$B,2,0)=2,1,0),0),IFERROR(IF(VLOOKUP($D167,Champions!$A:$B,2,0)=2,1,0),0),IFERROR(IF(VLOOKUP($E167,Champions!$A:$B,2,0)=2,1,0),0),IFERROR(IF(VLOOKUP($F167,Champions!$A:$B,2,0)=2,1,0),0),IFERROR(IF(VLOOKUP($G167,Champions!$A:$B,2,0)=2,1,0),0),IFERROR(IF(VLOOKUP($H167,Champions!$A:$B,2,0)=2,1,0),0),IFERROR(IF(VLOOKUP($I167,Champions!$A:$B,2,0)=2,1,0),0),IFERROR(IF(VLOOKUP($J167,Champions!$A:$B,2,0)=2,1,0),0),IFERROR(IF(VLOOKUP($K167,Champions!$A:$B,2,0)=2,1,0),0),IFERROR(IF(VLOOKUP($L167,Champions!$A:$B,2,0)=2,1,0),0))</f>
        <v>1</v>
      </c>
      <c r="S167" s="3">
        <f>SUM(IFERROR(IF(VLOOKUP($B167,Champions!$A:$B,2,0)=3,1,0),0),IFERROR(IF(VLOOKUP($C167,Champions!$A:$B,2,0)=3,1,0),0),IFERROR(IF(VLOOKUP($D167,Champions!$A:$B,2,0)=3,1,0),0),IFERROR(IF(VLOOKUP($E167,Champions!$A:$B,2,0)=3,1,0),0),IFERROR(IF(VLOOKUP($F167,Champions!$A:$B,2,0)=3,1,0),0),IFERROR(IF(VLOOKUP($G167,Champions!$A:$B,2,0)=3,1,0),0),IFERROR(IF(VLOOKUP($H167,Champions!$A:$B,2,0)=3,1,0),0),IFERROR(IF(VLOOKUP($I167,Champions!$A:$B,2,0)=3,1,0),0),IFERROR(IF(VLOOKUP($J167,Champions!$A:$B,2,0)=3,1,0),0),IFERROR(IF(VLOOKUP($K167,Champions!$A:$B,2,0)=3,1,0),0),IFERROR(IF(VLOOKUP($L167,Champions!$A:$B,2,0)=3,1,0),0))</f>
        <v>3</v>
      </c>
      <c r="T167" s="3">
        <f>SUM(IFERROR(IF(VLOOKUP($B167,Champions!$A:$B,2,0)=4,1,0),0),IFERROR(IF(VLOOKUP($C167,Champions!$A:$B,2,0)=4,1,0),0),IFERROR(IF(VLOOKUP($D167,Champions!$A:$B,2,0)=4,1,0),0),IFERROR(IF(VLOOKUP($E167,Champions!$A:$B,2,0)=4,1,0),0),IFERROR(IF(VLOOKUP($F167,Champions!$A:$B,2,0)=4,1,0),0),IFERROR(IF(VLOOKUP($G167,Champions!$A:$B,2,0)=4,1,0),0),IFERROR(IF(VLOOKUP($H167,Champions!$A:$B,2,0)=4,1,0),0),IFERROR(IF(VLOOKUP($I167,Champions!$A:$B,2,0)=4,1,0),0),IFERROR(IF(VLOOKUP($J167,Champions!$A:$B,2,0)=4,1,0),0),IFERROR(IF(VLOOKUP($K167,Champions!$A:$B,2,0)=4,1,0),0),IFERROR(IF(VLOOKUP($L167,Champions!$A:$B,2,0)=4,1,0),0))</f>
        <v>1</v>
      </c>
      <c r="U167" s="3">
        <f>SUM(IFERROR(IF(VLOOKUP($B167,Champions!$A:$B,2,0)=5,1,0),0),IFERROR(IF(VLOOKUP($C167,Champions!$A:$B,2,0)=5,1,0),0),IFERROR(IF(VLOOKUP($D167,Champions!$A:$B,2,0)=5,1,0),0),IFERROR(IF(VLOOKUP($E167,Champions!$A:$B,2,0)=5,1,0),0),IFERROR(IF(VLOOKUP($F167,Champions!$A:$B,2,0)=5,1,0),0),IFERROR(IF(VLOOKUP($G167,Champions!$A:$B,2,0)=5,1,0),0),IFERROR(IF(VLOOKUP($H167,Champions!$A:$B,2,0)=5,1,0),0),IFERROR(IF(VLOOKUP($I167,Champions!$A:$B,2,0)=5,1,0),0),IFERROR(IF(VLOOKUP($J167,Champions!$A:$B,2,0)=5,1,0),0),IFERROR(IF(VLOOKUP($K167,Champions!$A:$B,2,0)=5,1,0),0),IFERROR(IF(VLOOKUP($L167,Champions!$A:$B,2,0)=5,1,0),0))</f>
        <v>0</v>
      </c>
    </row>
  </sheetData>
  <dataValidations count="3">
    <dataValidation allowBlank="1" showInputMessage="1" showErrorMessage="1" sqref="A1 B1:K1 L1 AK1 AK2:AK57"/>
    <dataValidation type="list" allowBlank="1" showInputMessage="1" showErrorMessage="1" sqref="A28 A2:A27 A30:A1048576">
      <formula1>"1st,2nd,3rd,4th,5th,6th,7th,8th"</formula1>
    </dataValidation>
    <dataValidation type="list" allowBlank="1" showInputMessage="1" showErrorMessage="1" sqref="G28 H28 G29:L29 F110:G110 H110:J110 B28:B29 C28:C29 D28:D29 E28:E29 F28:F29 F30:F109 F111:F1048576 L2:L28 L30:L1048576 B2:H27 I2:K28 B30:E1048576 G111:H1048576 G30:H109 I30:K109 I111:K1048576">
      <formula1>Champions!$A:$A</formula1>
    </dataValidation>
  </dataValidation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zoomScale="90" zoomScaleNormal="90" workbookViewId="0">
      <selection activeCell="O19" sqref="O19"/>
    </sheetView>
  </sheetViews>
  <sheetFormatPr defaultColWidth="9" defaultRowHeight="15"/>
  <cols>
    <col min="1" max="1" width="21.6285714285714" customWidth="1"/>
    <col min="2" max="2" width="12.0285714285714" customWidth="1"/>
    <col min="3" max="3" width="12.8190476190476" customWidth="1"/>
    <col min="4" max="4" width="12.9619047619048" customWidth="1"/>
    <col min="5" max="5" width="21.8761904761905" customWidth="1"/>
    <col min="6" max="6" width="18.5047619047619" customWidth="1"/>
    <col min="7" max="7" width="13.8952380952381" customWidth="1"/>
    <col min="8" max="8" width="19.5047619047619" customWidth="1"/>
    <col min="9" max="9" width="9.05714285714286" customWidth="1"/>
    <col min="10" max="10" width="20.1238095238095" customWidth="1"/>
  </cols>
  <sheetData>
    <row r="1" spans="1:10">
      <c r="A1" s="1" t="s">
        <v>405</v>
      </c>
      <c r="B1" s="1" t="s">
        <v>409</v>
      </c>
      <c r="C1" s="1" t="s">
        <v>412</v>
      </c>
      <c r="D1" s="1" t="s">
        <v>415</v>
      </c>
      <c r="E1" s="1" t="s">
        <v>418</v>
      </c>
      <c r="F1" s="1" t="s">
        <v>421</v>
      </c>
      <c r="G1" s="1" t="s">
        <v>424</v>
      </c>
      <c r="H1" s="1" t="s">
        <v>434</v>
      </c>
      <c r="I1" s="1" t="s">
        <v>427</v>
      </c>
      <c r="J1" s="1" t="s">
        <v>431</v>
      </c>
    </row>
    <row r="2" spans="1:10">
      <c r="A2" s="1" t="s">
        <v>409</v>
      </c>
      <c r="B2" s="2" t="str">
        <f>VLOOKUP($A2&amp;B$1,Items!$A:$B,2,0)</f>
        <v>Deathblade</v>
      </c>
      <c r="C2" s="3" t="str">
        <f>VLOOKUP($A2&amp;C$1,Items!$A:$B,2,0)</f>
        <v>Guardian Angel</v>
      </c>
      <c r="D2" s="3" t="str">
        <f>VLOOKUP($A2&amp;D$1,Items!$A:$B,2,0)</f>
        <v>Zeke's Herald</v>
      </c>
      <c r="E2" s="3" t="str">
        <f>VLOOKUP($A2&amp;E$1,Items!$A:$B,2,0)</f>
        <v>Hextech Gunblade</v>
      </c>
      <c r="F2" s="3" t="str">
        <f>VLOOKUP($A2&amp;F$1,Items!$A:$B,2,0)</f>
        <v>Bloodthirster</v>
      </c>
      <c r="G2" s="3" t="str">
        <f>VLOOKUP($A2&amp;G$1,Items!$A:$B,2,0)</f>
        <v>Giant Slayer</v>
      </c>
      <c r="H2" s="3" t="str">
        <f>VLOOKUP($A2&amp;H$1,Items!$A:$B,2,0)</f>
        <v>Infinity Edge</v>
      </c>
      <c r="I2" s="3" t="str">
        <f>VLOOKUP($A2&amp;I$1,Items!$A:$B,2,0)</f>
        <v>Youmuu's Ghostblade</v>
      </c>
      <c r="J2" s="3" t="str">
        <f>VLOOKUP($A2&amp;J$1,Items!$A:$B,2,0)</f>
        <v>Spear of Shojin</v>
      </c>
    </row>
    <row r="3" spans="1:10">
      <c r="A3" s="1" t="s">
        <v>412</v>
      </c>
      <c r="B3" s="3" t="str">
        <f>VLOOKUP(B$1&amp;$A3,Items!$A:$B,2,0)</f>
        <v>Guardian Angel</v>
      </c>
      <c r="C3" s="2" t="str">
        <f>VLOOKUP($A3&amp;C$1,Items!$A:$B,2,0)</f>
        <v>Bramble Vest</v>
      </c>
      <c r="D3" s="3" t="str">
        <f>VLOOKUP($A3&amp;D$1,Items!$A:$B,2,0)</f>
        <v>Red Buff</v>
      </c>
      <c r="E3" s="3" t="str">
        <f>VLOOKUP($A3&amp;E$1,Items!$A:$B,2,0)</f>
        <v>Locket of the Iron Solari</v>
      </c>
      <c r="F3" s="3" t="str">
        <f>VLOOKUP($A3&amp;F$1,Items!$A:$B,2,0)</f>
        <v>Sword Breaker</v>
      </c>
      <c r="G3" s="3" t="str">
        <f>VLOOKUP($A3&amp;G$1,Items!$A:$B,2,0)</f>
        <v>Titan's Resolve</v>
      </c>
      <c r="H3" s="3" t="str">
        <f>VLOOKUP($A3&amp;H$1,Items!$A:$B,2,0)</f>
        <v>Iceborn Gauntlet</v>
      </c>
      <c r="I3" s="3" t="str">
        <f>VLOOKUP($A3&amp;I$1,Items!$A:$B,2,0)</f>
        <v>Warden's Mail</v>
      </c>
      <c r="J3" s="3" t="str">
        <f>VLOOKUP($A3&amp;J$1,Items!$A:$B,2,0)</f>
        <v>Frozen Heart</v>
      </c>
    </row>
    <row r="4" spans="1:10">
      <c r="A4" s="1" t="s">
        <v>415</v>
      </c>
      <c r="B4" s="3" t="str">
        <f>VLOOKUP(B$1&amp;$A4,Items!$A:$B,2,0)</f>
        <v>Zeke's Herald</v>
      </c>
      <c r="C4" s="3" t="str">
        <f>VLOOKUP(C$1&amp;$A4,Items!$A:$B,2,0)</f>
        <v>Red Buff</v>
      </c>
      <c r="D4" s="2" t="str">
        <f>VLOOKUP($A4&amp;D$1,Items!$A:$B,2,0)</f>
        <v>Warmog's Armor</v>
      </c>
      <c r="E4" s="3" t="str">
        <f>VLOOKUP($A4&amp;E$1,Items!$A:$B,2,0)</f>
        <v>Morellonomicon</v>
      </c>
      <c r="F4" s="3" t="str">
        <f>VLOOKUP($A4&amp;F$1,Items!$A:$B,2,0)</f>
        <v>Zephyr</v>
      </c>
      <c r="G4" s="3" t="str">
        <f>VLOOKUP($A4&amp;G$1,Items!$A:$B,2,0)</f>
        <v>Titanic Hydra</v>
      </c>
      <c r="H4" s="3" t="str">
        <f>VLOOKUP($A4&amp;H$1,Items!$A:$B,2,0)</f>
        <v>Trap Claw</v>
      </c>
      <c r="I4" s="3" t="str">
        <f>VLOOKUP($A4&amp;I$1,Items!$A:$B,2,0)</f>
        <v>Frozen Mallet</v>
      </c>
      <c r="J4" s="3" t="str">
        <f>VLOOKUP($A4&amp;J$1,Items!$A:$B,2,0)</f>
        <v>Redemption</v>
      </c>
    </row>
    <row r="5" spans="1:10">
      <c r="A5" s="1" t="s">
        <v>418</v>
      </c>
      <c r="B5" s="3" t="str">
        <f>VLOOKUP(B$1&amp;$A5,Items!$A:$B,2,0)</f>
        <v>Hextech Gunblade</v>
      </c>
      <c r="C5" s="3" t="str">
        <f>VLOOKUP(C$1&amp;$A5,Items!$A:$B,2,0)</f>
        <v>Locket of the Iron Solari</v>
      </c>
      <c r="D5" s="3" t="str">
        <f>VLOOKUP(D$1&amp;$A5,Items!$A:$B,2,0)</f>
        <v>Morellonomicon</v>
      </c>
      <c r="E5" s="2" t="str">
        <f>VLOOKUP($A5&amp;E$1,Items!$A:$B,2,0)</f>
        <v>Rabadon's Deathcap</v>
      </c>
      <c r="F5" s="3" t="str">
        <f>VLOOKUP($A5&amp;F$1,Items!$A:$B,2,0)</f>
        <v>Ionic Spark</v>
      </c>
      <c r="G5" s="3" t="str">
        <f>VLOOKUP($A5&amp;G$1,Items!$A:$B,2,0)</f>
        <v>Guinsoo's Rageblade</v>
      </c>
      <c r="H5" s="3" t="str">
        <f>VLOOKUP($A5&amp;H$1,Items!$A:$B,2,0)</f>
        <v>Jeweled Gaunlet</v>
      </c>
      <c r="I5" s="3" t="str">
        <f>VLOOKUP($A5&amp;I$1,Items!$A:$B,2,0)</f>
        <v>Inferno's Cinder</v>
      </c>
      <c r="J5" s="3" t="str">
        <f>VLOOKUP($A5&amp;J$1,Items!$A:$B,2,0)</f>
        <v>Luden's Echo</v>
      </c>
    </row>
    <row r="6" spans="1:10">
      <c r="A6" s="1" t="s">
        <v>421</v>
      </c>
      <c r="B6" s="3" t="str">
        <f>VLOOKUP(B$1&amp;$A6,Items!$A:$B,2,0)</f>
        <v>Bloodthirster</v>
      </c>
      <c r="C6" s="3" t="str">
        <f>VLOOKUP(C$1&amp;$A6,Items!$A:$B,2,0)</f>
        <v>Sword Breaker</v>
      </c>
      <c r="D6" s="3" t="str">
        <f>VLOOKUP(D$1&amp;$A6,Items!$A:$B,2,0)</f>
        <v>Zephyr</v>
      </c>
      <c r="E6" s="3" t="str">
        <f>VLOOKUP(E$1&amp;$A6,Items!$A:$B,2,0)</f>
        <v>Ionic Spark</v>
      </c>
      <c r="F6" s="2" t="str">
        <f>VLOOKUP($A6&amp;F$1,Items!$A:$B,2,0)</f>
        <v>Dragon's Claw</v>
      </c>
      <c r="G6" s="3" t="str">
        <f>VLOOKUP($A6&amp;G$1,Items!$A:$B,2,0)</f>
        <v>Runaan's Hurricane</v>
      </c>
      <c r="H6" s="3" t="str">
        <f>VLOOKUP($A6&amp;H$1,Items!$A:$B,2,0)</f>
        <v>Quicksilver</v>
      </c>
      <c r="I6" s="3" t="str">
        <f>VLOOKUP($A6&amp;I$1,Items!$A:$B,2,0)</f>
        <v>Talisman of Light</v>
      </c>
      <c r="J6" s="3" t="str">
        <f>VLOOKUP($A6&amp;J$1,Items!$A:$B,2,0)</f>
        <v>Hush</v>
      </c>
    </row>
    <row r="7" spans="1:10">
      <c r="A7" s="1" t="s">
        <v>424</v>
      </c>
      <c r="B7" s="3" t="str">
        <f>VLOOKUP(B$1&amp;$A7,Items!$A:$B,2,0)</f>
        <v>Giant Slayer</v>
      </c>
      <c r="C7" s="3" t="str">
        <f>VLOOKUP(C$1&amp;$A7,Items!$A:$B,2,0)</f>
        <v>Titan's Resolve</v>
      </c>
      <c r="D7" s="3" t="str">
        <f>VLOOKUP(D$1&amp;$A7,Items!$A:$B,2,0)</f>
        <v>Titanic Hydra</v>
      </c>
      <c r="E7" s="3" t="str">
        <f>VLOOKUP(E$1&amp;$A7,Items!$A:$B,2,0)</f>
        <v>Guinsoo's Rageblade</v>
      </c>
      <c r="F7" s="3" t="str">
        <f>VLOOKUP(F$1&amp;$A7,Items!$A:$B,2,0)</f>
        <v>Runaan's Hurricane</v>
      </c>
      <c r="G7" s="2" t="str">
        <f>VLOOKUP($A7&amp;G$1,Items!$A:$B,2,0)</f>
        <v>Rapid Firecannon</v>
      </c>
      <c r="H7" s="3" t="str">
        <f>VLOOKUP($A7&amp;H$1,Items!$A:$B,2,0)</f>
        <v>Last Whisper</v>
      </c>
      <c r="I7" s="3" t="str">
        <f>VLOOKUP($A7&amp;I$1,Items!$A:$B,2,0)</f>
        <v>Blade of the Ruined King</v>
      </c>
      <c r="J7" s="3" t="str">
        <f>VLOOKUP($A7&amp;J$1,Items!$A:$B,2,0)</f>
        <v>Statikk Shiv</v>
      </c>
    </row>
    <row r="8" spans="1:10">
      <c r="A8" s="1" t="s">
        <v>434</v>
      </c>
      <c r="B8" s="3" t="str">
        <f>VLOOKUP(B$1&amp;$A8,Items!$A:$B,2,0)</f>
        <v>Infinity Edge</v>
      </c>
      <c r="C8" s="3" t="str">
        <f>VLOOKUP(C$1&amp;$A8,Items!$A:$B,2,0)</f>
        <v>Iceborn Gauntlet</v>
      </c>
      <c r="D8" s="3" t="str">
        <f>VLOOKUP(D$1&amp;$A8,Items!$A:$B,2,0)</f>
        <v>Trap Claw</v>
      </c>
      <c r="E8" s="3" t="str">
        <f>VLOOKUP(E$1&amp;$A8,Items!$A:$B,2,0)</f>
        <v>Jeweled Gaunlet</v>
      </c>
      <c r="F8" s="3" t="str">
        <f>VLOOKUP(F$1&amp;$A8,Items!$A:$B,2,0)</f>
        <v>Quicksilver</v>
      </c>
      <c r="G8" s="3" t="str">
        <f>VLOOKUP(G$1&amp;$A8,Items!$A:$B,2,0)</f>
        <v>Last Whisper</v>
      </c>
      <c r="H8" s="2" t="str">
        <f>VLOOKUP($A8&amp;H$1,Items!$A:$B,2,0)</f>
        <v>Thief's Gloves</v>
      </c>
      <c r="I8" s="3" t="str">
        <f>VLOOKUP($A8&amp;I$1,Items!$A:$B,2,0)</f>
        <v>Berserker Axe</v>
      </c>
      <c r="J8" s="3" t="str">
        <f>VLOOKUP($A8&amp;J$1,Items!$A:$B,2,0)</f>
        <v>Hand of Justice</v>
      </c>
    </row>
    <row r="9" spans="1:10">
      <c r="A9" s="1" t="s">
        <v>427</v>
      </c>
      <c r="B9" s="3" t="str">
        <f>VLOOKUP(B$1&amp;$A9,Items!$A:$B,2,0)</f>
        <v>Youmuu's Ghostblade</v>
      </c>
      <c r="C9" s="3" t="str">
        <f>VLOOKUP(C$1&amp;$A9,Items!$A:$B,2,0)</f>
        <v>Warden's Mail</v>
      </c>
      <c r="D9" s="3" t="str">
        <f>VLOOKUP(D$1&amp;$A9,Items!$A:$B,2,0)</f>
        <v>Frozen Mallet</v>
      </c>
      <c r="E9" s="3" t="str">
        <f>VLOOKUP(E$1&amp;$A9,Items!$A:$B,2,0)</f>
        <v>Inferno's Cinder</v>
      </c>
      <c r="F9" s="3" t="str">
        <f>VLOOKUP(F$1&amp;$A9,Items!$A:$B,2,0)</f>
        <v>Talisman of Light</v>
      </c>
      <c r="G9" s="3" t="str">
        <f>VLOOKUP(G$1&amp;$A9,Items!$A:$B,2,0)</f>
        <v>Blade of the Ruined King</v>
      </c>
      <c r="H9" s="3" t="str">
        <f>VLOOKUP(H$1&amp;$A9,Items!$A:$B,2,0)</f>
        <v>Berserker Axe</v>
      </c>
      <c r="I9" s="2" t="str">
        <f>VLOOKUP($A9&amp;I$1,Items!$A:$B,2,0)</f>
        <v>Force of Nature</v>
      </c>
      <c r="J9" s="3" t="str">
        <f>VLOOKUP($A9&amp;J$1,Items!$A:$B,2,0)</f>
        <v>Mage's Cap</v>
      </c>
    </row>
    <row r="10" spans="1:10">
      <c r="A10" s="1" t="s">
        <v>431</v>
      </c>
      <c r="B10" s="3" t="str">
        <f>VLOOKUP(B$1&amp;$A10,Items!$A:$B,2,0)</f>
        <v>Spear of Shojin</v>
      </c>
      <c r="C10" s="3" t="str">
        <f>VLOOKUP(C$1&amp;$A10,Items!$A:$B,2,0)</f>
        <v>Frozen Heart</v>
      </c>
      <c r="D10" s="3" t="str">
        <f>VLOOKUP(D$1&amp;$A10,Items!$A:$B,2,0)</f>
        <v>Redemption</v>
      </c>
      <c r="E10" s="3" t="str">
        <f>VLOOKUP(E$1&amp;$A10,Items!$A:$B,2,0)</f>
        <v>Luden's Echo</v>
      </c>
      <c r="F10" s="3" t="str">
        <f>VLOOKUP(F$1&amp;$A10,Items!$A:$B,2,0)</f>
        <v>Hush</v>
      </c>
      <c r="G10" s="3" t="str">
        <f>VLOOKUP(G$1&amp;$A10,Items!$A:$B,2,0)</f>
        <v>Statikk Shiv</v>
      </c>
      <c r="H10" s="3" t="str">
        <f>VLOOKUP(H$1&amp;$A10,Items!$A:$B,2,0)</f>
        <v>Hand of Justice</v>
      </c>
      <c r="I10" s="3" t="str">
        <f>VLOOKUP(I$1&amp;$A10,Items!$A:$B,2,0)</f>
        <v>Mage's Cap</v>
      </c>
      <c r="J10" s="2" t="str">
        <f>VLOOKUP($A10&amp;J$1,Items!$A:$B,2,0)</f>
        <v>Seraph's Embrace</v>
      </c>
    </row>
    <row r="12" spans="2:2">
      <c r="B12" s="4"/>
    </row>
  </sheetData>
  <dataValidations count="1">
    <dataValidation allowBlank="1" showInputMessage="1" showErrorMessage="1" sqref="B1 C1 D1 E1 F1 G1 H1 I1 J1 A9 A10 A2:A8"/>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Utilities</vt:lpstr>
      <vt:lpstr>Champions</vt:lpstr>
      <vt:lpstr>Class&amp;Origin</vt:lpstr>
      <vt:lpstr>Items</vt:lpstr>
      <vt:lpstr>TeamMaker</vt:lpstr>
      <vt:lpstr>MatchData</vt:lpstr>
      <vt:lpstr>TableView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dc:creator>
  <cp:lastModifiedBy>robbi</cp:lastModifiedBy>
  <dcterms:created xsi:type="dcterms:W3CDTF">2019-07-29T00:58:00Z</dcterms:created>
  <dcterms:modified xsi:type="dcterms:W3CDTF">2020-03-12T00:41:44Z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2057-11.2.0.8991</vt:lpwstr>
  </property>
</Properties>
</file>