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075" activeTab="3"/>
  </bookViews>
  <sheets>
    <sheet name="Utilities" sheetId="4" r:id="rId1"/>
    <sheet name="Champions" sheetId="1" r:id="rId2"/>
    <sheet name="Class&amp;Origin" sheetId="2" r:id="rId3"/>
    <sheet name="TeamMaker" sheetId="5" r:id="rId4"/>
    <sheet name="Items" sheetId="3" r:id="rId5"/>
    <sheet name="MatchData" sheetId="6" r:id="rId6"/>
  </sheets>
  <externalReferences>
    <externalReference r:id="rId7"/>
  </externalReferences>
  <calcPr calcId="144525"/>
</workbook>
</file>

<file path=xl/comments1.xml><?xml version="1.0" encoding="utf-8"?>
<comments xmlns="http://schemas.openxmlformats.org/spreadsheetml/2006/main">
  <authors>
    <author>robbi</author>
  </authors>
  <commentList>
    <comment ref="A11" authorId="0">
      <text>
        <r>
          <rPr>
            <sz val="11"/>
            <rFont val="Calibri"/>
            <scheme val="minor"/>
            <charset val="0"/>
          </rPr>
          <t>Per game, each unique champion will have “X” amounts of themselves to purchase across all players. This means that if most players are building “Garren” then he will become harder to find when re-rolling than comapred to a champion not being picked.</t>
        </r>
      </text>
    </comment>
  </commentList>
</comments>
</file>

<file path=xl/comments2.xml><?xml version="1.0" encoding="utf-8"?>
<comments xmlns="http://schemas.openxmlformats.org/spreadsheetml/2006/main">
  <authors>
    <author>robbi</author>
  </authors>
  <commentList>
    <comment ref="A1" authorId="0">
      <text>
        <r>
          <rPr>
            <b/>
            <sz val="9"/>
            <rFont val="Times New Roman"/>
            <charset val="0"/>
          </rPr>
          <t>robbi:</t>
        </r>
        <r>
          <rPr>
            <sz val="9"/>
            <rFont val="Times New Roman"/>
            <charset val="0"/>
          </rPr>
          <t xml:space="preserve">
If a input in this column is in red text that means there was a patch between the last set of data and the currently viewed data.</t>
        </r>
      </text>
    </comment>
    <comment ref="X2" authorId="0">
      <text>
        <r>
          <rPr>
            <b/>
            <sz val="9"/>
            <rFont val="Times New Roman"/>
            <charset val="0"/>
          </rPr>
          <t>robbi:</t>
        </r>
        <r>
          <rPr>
            <sz val="9"/>
            <rFont val="Times New Roman"/>
            <charset val="0"/>
          </rPr>
          <t xml:space="preserve">
If entering data for the matches is slow, diable all boxes in the column (column X) by clicking the box then pressing enter (To make the box work again click the box then press Crtl+Shift+Enter).</t>
        </r>
      </text>
    </comment>
  </commentList>
</comments>
</file>

<file path=xl/sharedStrings.xml><?xml version="1.0" encoding="utf-8"?>
<sst xmlns="http://schemas.openxmlformats.org/spreadsheetml/2006/main" count="876" uniqueCount="541">
  <si>
    <t>Drop rates by LV</t>
  </si>
  <si>
    <t>Cost-1</t>
  </si>
  <si>
    <t>Cost-2</t>
  </si>
  <si>
    <t>Cost-3</t>
  </si>
  <si>
    <t>Cost-4</t>
  </si>
  <si>
    <t>Cost-5</t>
  </si>
  <si>
    <t>No 1-Cost Champions</t>
  </si>
  <si>
    <t>No 2-Cost Champions</t>
  </si>
  <si>
    <t>No 3-Cost Champions</t>
  </si>
  <si>
    <t>Package</t>
  </si>
  <si>
    <t>Drop Rate</t>
  </si>
  <si>
    <t>LV 2</t>
  </si>
  <si>
    <t>4 gold drop</t>
  </si>
  <si>
    <t>LV 3</t>
  </si>
  <si>
    <t>No 4-Cost Champions</t>
  </si>
  <si>
    <t>No 5-Cost Champions</t>
  </si>
  <si>
    <t>No of Champions</t>
  </si>
  <si>
    <t>7 gold drop</t>
  </si>
  <si>
    <t>LV 4</t>
  </si>
  <si>
    <t>LV 5</t>
  </si>
  <si>
    <t>LV 6</t>
  </si>
  <si>
    <t>Units Needed to 1-Star</t>
  </si>
  <si>
    <t>Units Needed to 2-Star</t>
  </si>
  <si>
    <t>Units Needed to 3-Star</t>
  </si>
  <si>
    <t>LV 7</t>
  </si>
  <si>
    <t>LV 8</t>
  </si>
  <si>
    <t>LV 9</t>
  </si>
  <si>
    <t>Mode</t>
  </si>
  <si>
    <t>Length</t>
  </si>
  <si>
    <t>PVE Planning Phase</t>
  </si>
  <si>
    <t>20 seconds</t>
  </si>
  <si>
    <t>Amount of Units per Champion</t>
  </si>
  <si>
    <t>PVP Planning Phase</t>
  </si>
  <si>
    <t>30 seconds</t>
  </si>
  <si>
    <t>Level</t>
  </si>
  <si>
    <t>Exp Needed</t>
  </si>
  <si>
    <t>Streak</t>
  </si>
  <si>
    <t>Gold</t>
  </si>
  <si>
    <t>Lv2</t>
  </si>
  <si>
    <t>1 Streak</t>
  </si>
  <si>
    <t>Lv3</t>
  </si>
  <si>
    <t>2 Streak</t>
  </si>
  <si>
    <t>Lv4</t>
  </si>
  <si>
    <t>3 Streak</t>
  </si>
  <si>
    <t>Lv5</t>
  </si>
  <si>
    <t>4 Streak</t>
  </si>
  <si>
    <t>Lv6</t>
  </si>
  <si>
    <t>5 Streak</t>
  </si>
  <si>
    <t>Lv7</t>
  </si>
  <si>
    <t>6 Streak</t>
  </si>
  <si>
    <t>Lv8</t>
  </si>
  <si>
    <t>7 Streak</t>
  </si>
  <si>
    <t>Lv9</t>
  </si>
  <si>
    <t>8+ Streak</t>
  </si>
  <si>
    <t>Champion</t>
  </si>
  <si>
    <t>Cost</t>
  </si>
  <si>
    <t>Class 1</t>
  </si>
  <si>
    <t>Class 2</t>
  </si>
  <si>
    <t>Origin 1</t>
  </si>
  <si>
    <t>Origin 2</t>
  </si>
  <si>
    <t>Health Lv1</t>
  </si>
  <si>
    <t>Health Lv2</t>
  </si>
  <si>
    <t>Health Lv3</t>
  </si>
  <si>
    <t>Starting Mana</t>
  </si>
  <si>
    <t>Mana</t>
  </si>
  <si>
    <t>Armor</t>
  </si>
  <si>
    <t>Range</t>
  </si>
  <si>
    <t>AD Lv1</t>
  </si>
  <si>
    <t>AD Lv2</t>
  </si>
  <si>
    <t>AD Lv3</t>
  </si>
  <si>
    <t>Attack Speed</t>
  </si>
  <si>
    <t>DPS Lv1</t>
  </si>
  <si>
    <t>DPS Lv2</t>
  </si>
  <si>
    <t>DPS Lv3</t>
  </si>
  <si>
    <t>Magic Resist</t>
  </si>
  <si>
    <t>Ability Name</t>
  </si>
  <si>
    <t>Ability Description</t>
  </si>
  <si>
    <t>Item 1</t>
  </si>
  <si>
    <t>Item 2</t>
  </si>
  <si>
    <t>Item 3</t>
  </si>
  <si>
    <t>Picachuat's Classes</t>
  </si>
  <si>
    <t>Rating</t>
  </si>
  <si>
    <t>Ahri</t>
  </si>
  <si>
    <t>Sorcerer</t>
  </si>
  <si>
    <t>Star Guardian</t>
  </si>
  <si>
    <t>Orb of Deception</t>
  </si>
  <si>
    <t>Ahri fires an orb in a line dealing 175 / 250 / 375 magic damage to enemies it passes through. It then returns to her, dealing true damage to all enemies it passes through.</t>
  </si>
  <si>
    <t>Mage</t>
  </si>
  <si>
    <t>Annie</t>
  </si>
  <si>
    <t>Mech-Pilot</t>
  </si>
  <si>
    <t>Galaxy Shield-Blast</t>
  </si>
  <si>
    <t>Annie shields herself for 225 / 300 / 450 and blasts a cone of fire, dealing 150 / 200 / 300 magic damage to enemies hit.</t>
  </si>
  <si>
    <t>Ashe</t>
  </si>
  <si>
    <t>Sniper</t>
  </si>
  <si>
    <t>Celestial</t>
  </si>
  <si>
    <t>Enchanted Crystal Arrow</t>
  </si>
  <si>
    <t>Ashe fires and arrow toward the farthest enemy, colliding with the first enemy hit, dealing 250 / 350 / 700 damage and stunning them for 1.5 / 2 / 2.5 seconds. The stun lasts longer the farther the arrow travels.</t>
  </si>
  <si>
    <t>Aurelion Sol</t>
  </si>
  <si>
    <t>Starship</t>
  </si>
  <si>
    <t>Rebel</t>
  </si>
  <si>
    <t>Mobilize the Fleet</t>
  </si>
  <si>
    <t>Aurelion Sol launches fighters, which fly out to random enemies, deal 120 / 175 / 750 magic damage, and then return. Aurelion Sol launches all ready fighters plus 3 additional when he casts. Fighters prefer to target nearby enemies.</t>
  </si>
  <si>
    <t>Blitzcrank</t>
  </si>
  <si>
    <t>Brawler</t>
  </si>
  <si>
    <t>Chrono</t>
  </si>
  <si>
    <t>Rocket Grab</t>
  </si>
  <si>
    <t>Blitzcrank pulls the furthest enemy to him, dealing 250 / 400 / 900 magic damage and stunning them for 2.5 seconds. The next attack after pulling knocks up for 1 second. Allies within range will prioritize attacking Blitzcrank's target.</t>
  </si>
  <si>
    <t>Caitlyn</t>
  </si>
  <si>
    <t>Ace in the Hole</t>
  </si>
  <si>
    <t>Caitlyn takes aim at the furthest enemy, firing a deadly bullet towards them that deals 700 / 1000 / 1800 magic damage to the first enemy it hits.</t>
  </si>
  <si>
    <t>Cho'Gath</t>
  </si>
  <si>
    <t>Void</t>
  </si>
  <si>
    <t>Rupture</t>
  </si>
  <si>
    <t>Cho'Gath ruptures a large area, dealing 150 / 250 / 2000 magic damage and knocking up all enemies within for 2 / 2 / 4 seconds.</t>
  </si>
  <si>
    <t>Darius</t>
  </si>
  <si>
    <t>Mana-Reaver</t>
  </si>
  <si>
    <t>Space Pirate</t>
  </si>
  <si>
    <t>Space Pirate Guillotine</t>
  </si>
  <si>
    <t>Darius dunks an enemy, dealing 400 / 500 / 750 magic damage. If this kills the target, Darius immediately casts again.</t>
  </si>
  <si>
    <t>Ekko</t>
  </si>
  <si>
    <t>Infiltrator</t>
  </si>
  <si>
    <t>Cybernetic</t>
  </si>
  <si>
    <t>Chronobreak</t>
  </si>
  <si>
    <t>Ekko shatters the timeline, freezing all units in time before attacking each enemy with bonus 200 / 450 / 2000 magic damage and applying on-hit effects.</t>
  </si>
  <si>
    <t>Ezreal</t>
  </si>
  <si>
    <t>Blaster</t>
  </si>
  <si>
    <t>E.M.P.</t>
  </si>
  <si>
    <t>Ezreal fires an electromagnetic pulse at a random enemy that explodes on impact, dealing 100 / 125 / 400 magic damage to all nearby enemies and increases the cost of their next spell cast by 40%.</t>
  </si>
  <si>
    <t>Fiora</t>
  </si>
  <si>
    <t>Blademaster</t>
  </si>
  <si>
    <t>Reposte</t>
  </si>
  <si>
    <t>Fiora enters a defensive stance for 1.5 seconds, becoming immune to damage and enemy spell effects. As she exits this stance, she ripostes, dealing 200 / 300 / 450 magic damage and stunning a nearby enemy fro 1.5 / 1.5 / 1.5 seconds.</t>
  </si>
  <si>
    <t>Fizz</t>
  </si>
  <si>
    <t>Chum the Waters</t>
  </si>
  <si>
    <t>Fizz throws a lure that attracts a shark, causing it to emerge after a brief delay. It deals 350 / 500 / 2000 magic damage to enemies caught, knocking them back and stunning them for 1.5 seconds.</t>
  </si>
  <si>
    <t>Gangplank</t>
  </si>
  <si>
    <t>Demolitionist</t>
  </si>
  <si>
    <t>Mercenary</t>
  </si>
  <si>
    <t>Orbital Strike</t>
  </si>
  <si>
    <t>Gangplank calls down a large orbital strike around his target, dealing 650 / 850 / 9001 magic damage to all enemies in that area for 2 seconds.</t>
  </si>
  <si>
    <t>Graves</t>
  </si>
  <si>
    <t>Smoke Grenade</t>
  </si>
  <si>
    <t>Graves launches a smoke grenade toward the highest attack speed enemy, which explodes on impact dealing 150 / 200 / 400 magic damage to enemies in the area and causing their attacks to miss for 4 seconds.</t>
  </si>
  <si>
    <t>Irelia</t>
  </si>
  <si>
    <t>Bladesurge</t>
  </si>
  <si>
    <t>Irelia dashes past her target, attacking them for a 175% / 250% / 500% of her Attack Damage as she passes through. If this kills the target, she casts again immediately at the enemy with the highest man</t>
  </si>
  <si>
    <t>Jarvan IV</t>
  </si>
  <si>
    <t>Protector</t>
  </si>
  <si>
    <t>Dark Star</t>
  </si>
  <si>
    <t>Ageless Standard</t>
  </si>
  <si>
    <t>Jarvan calls down his standard to a nearby location, granting nearby allies 50% / 75% / 100% Attack Speed for 6 seconds.</t>
  </si>
  <si>
    <t>Jayce</t>
  </si>
  <si>
    <t>Vanguard</t>
  </si>
  <si>
    <t>To the Skies!</t>
  </si>
  <si>
    <t>Jayce jumps into the air and slams his hammer, dealing 450 / 600 / 1200 magic damage to nearby enemies.</t>
  </si>
  <si>
    <t>Jhin</t>
  </si>
  <si>
    <t>Whisper</t>
  </si>
  <si>
    <t>Passive: Jhin converts each 1% of bonus attack speed he has into .8 attack damage. Every fourth shot, Jhin deals bonus 244% / 344% / 444% attack damage.</t>
  </si>
  <si>
    <t>Jinx</t>
  </si>
  <si>
    <t>Get Excited!</t>
  </si>
  <si>
    <t>Passive: Jinx gets excited as she helps take down enemies.After her first takedown, Jinx gains 60% / 75% / 100% bonus attack speed.</t>
  </si>
  <si>
    <t>Kai'Sa</t>
  </si>
  <si>
    <t>kyrie</t>
  </si>
  <si>
    <t>Missile Rain</t>
  </si>
  <si>
    <t>Kai'Sa launches 4 / 6 / 9 missiles towards each nearby enemy that deal 50 magic damage each.</t>
  </si>
  <si>
    <t>Karma</t>
  </si>
  <si>
    <t>Mystic</t>
  </si>
  <si>
    <t>Inspire</t>
  </si>
  <si>
    <t>At the start of combat, Karma tethers to her closest ally. Karma shields the tethered allyfor 250 / 400 / 800, or random if the ally is dead for 4 seconds. While the shield holds, the ally receives 35% / 50% / 100% bonus attack speed.</t>
  </si>
  <si>
    <t>Kassadin</t>
  </si>
  <si>
    <t>Force Pulse</t>
  </si>
  <si>
    <t>Kassadin releases a wave of energy in front of him, dealing 300 / 450 / 900 magic damage and disarming all targets hit by [v2] seconds.</t>
  </si>
  <si>
    <t>Kayle</t>
  </si>
  <si>
    <t>Valkyrie</t>
  </si>
  <si>
    <t>Ascend</t>
  </si>
  <si>
    <t>Kayle Ascends, causing her attacks to launch waves that deal 125 / 200 / 750 bonus magic damage until the end of combat.</t>
  </si>
  <si>
    <t>Kha'Zix</t>
  </si>
  <si>
    <t>Taste their Fear</t>
  </si>
  <si>
    <t>Kha'Zix slashes the nearest enemy, dealing 175 / 250 / 400 magic damage. If the target has no adjacent teammates, this damage is increased to 600 / 750 / 1050.</t>
  </si>
  <si>
    <t>Leona</t>
  </si>
  <si>
    <t>Cyber Barrier</t>
  </si>
  <si>
    <t>Leona creates a barrier, reducing all incoming damage by 40 / 80 / 120 flat.</t>
  </si>
  <si>
    <t>Lucian</t>
  </si>
  <si>
    <t>Relentless Persuit</t>
  </si>
  <si>
    <t>Lucian dashes away from his current target, then Basic Attacks them and fires a second shot which deals 150 / 200 / 325 magic damage.</t>
  </si>
  <si>
    <t>Lulu</t>
  </si>
  <si>
    <t>Mass Polymorph</t>
  </si>
  <si>
    <t>Lulu polymorphs the nearest 2 / 3 / 12 enemies for 4 / 4 / 8 seconds, rendering them unable to attack or cast, and causing them to hop around aimlessly. Polymorphed enemies take 5% / 10% / 25% additional damage</t>
  </si>
  <si>
    <t>Lux</t>
  </si>
  <si>
    <t>Lurid Binding</t>
  </si>
  <si>
    <t>Lux fires a sphere of darkness that passes through enemies, dealing 200 / 300 / 600 magic damage and stunning them for 1.5 / 2 / 2.5 seconds.</t>
  </si>
  <si>
    <t>Malphite</t>
  </si>
  <si>
    <t>Energy Shield</t>
  </si>
  <si>
    <t>Passive: Malphite starts combat with a shield equal to 45% / 50% / 55% of his maximum health.</t>
  </si>
  <si>
    <t>Master Yi</t>
  </si>
  <si>
    <t>Chosen One</t>
  </si>
  <si>
    <t>For 5 seconds, Master Yi gains massively increased movement speed, heals for 8% / 10% / 20% of his maximum health each second, and deals 75 / 100 / 200 bonus true damage with his Basic Attacks.</t>
  </si>
  <si>
    <t>Miss Fortune</t>
  </si>
  <si>
    <t>Bullet Time</t>
  </si>
  <si>
    <t>Miss Fortune channels and fires waves of bullets in a cone for 2.25 seconds, dealing 70% / 90% / 999% of enemies' maximum health in magic damage over the duration.</t>
  </si>
  <si>
    <t>Mordekaiser</t>
  </si>
  <si>
    <t>Indestructible</t>
  </si>
  <si>
    <t>Mordekaiser gains a 350 / 500 / 800 shield that absorbs damage. While the shield persists, Mordekaiser deals 50 / 75 / 125 magic damage per second to all nearby enemies.</t>
  </si>
  <si>
    <t>Neeko</t>
  </si>
  <si>
    <t>Pop Blossom</t>
  </si>
  <si>
    <t>Neeko leaps into the air and slams into the ground, dealing 200 / 275 / 550 magic damage and stunning all nearby enemies for 1.5 / 1.5 / 2.5 seconds.</t>
  </si>
  <si>
    <t>Poppy</t>
  </si>
  <si>
    <t>Buckler Toss</t>
  </si>
  <si>
    <t>Poppy throws her buckler at the furthest enemy 100 / 175 / 250 dealing damage. The buckler bounces back to Poppy, shielding her for 200 / 300 / 400.</t>
  </si>
  <si>
    <t>Rakan</t>
  </si>
  <si>
    <t>Grand Entrance</t>
  </si>
  <si>
    <t>Rakan dashes next to his attack target then leaps into the air, knocking up and doing 175 / 275 / 400 damage to all adjacent enemies.</t>
  </si>
  <si>
    <t>Rumble</t>
  </si>
  <si>
    <t>Flamespitter</t>
  </si>
  <si>
    <t>Rumble torches his enemies, dealing 250 / 400 / 600 magic damage in a cone over 3 seconds, and reducing healing on them by 80% for 5 seconds.</t>
  </si>
  <si>
    <t>Shaco</t>
  </si>
  <si>
    <t>Deceive</t>
  </si>
  <si>
    <t>Shaco teleports and backstabs his target, critically striking for 250% / 325% / 450% of his Basic Attack damage.</t>
  </si>
  <si>
    <t>Shen</t>
  </si>
  <si>
    <t>Future's Refuge</t>
  </si>
  <si>
    <t>Shen creates a zone around himself for 2.5 / 3 / 4 seconds, granting all narby allies 100% chance to dodge incoming basic attacks. While active, Shen gains 15 / 30 / 45 Magic Resist.</t>
  </si>
  <si>
    <t>Sona</t>
  </si>
  <si>
    <t>Aria of Perseverance</t>
  </si>
  <si>
    <t>Sona heals 100 / 150 / 200 to 2 / 3 / 4 injured allies and cleanses them of all negative effects.</t>
  </si>
  <si>
    <t>Soraka</t>
  </si>
  <si>
    <t>Wish</t>
  </si>
  <si>
    <t>Soraka heals 300 / 450 / 2000 to all allies.</t>
  </si>
  <si>
    <t>Syndra</t>
  </si>
  <si>
    <t>Unleashed Power</t>
  </si>
  <si>
    <t>Syndra pulls in all orbs on the battlefield and creates 3 new ones, then fires them all at the enemy with the highest health, dealing 75 / 100 / 200 magic damage per orb.</t>
  </si>
  <si>
    <t>Thresh</t>
  </si>
  <si>
    <t>Temporal Passage</t>
  </si>
  <si>
    <t>Thresh tosses his lantern towards 1 / 1 / 9 random unit(s) on your bench, pulling them into the current combat and granting them 25 / 50 / 200 bonus mana. Traits are unaffected.</t>
  </si>
  <si>
    <t>Twisted Fate</t>
  </si>
  <si>
    <t>Wild Cards</t>
  </si>
  <si>
    <t>Twisted Fate throws three cards in a cone that deal 200 / 300 / 500 magic damage to each enemy they pass through.</t>
  </si>
  <si>
    <t>Vel'Koz</t>
  </si>
  <si>
    <t>Lifeform Disintegration Ray</t>
  </si>
  <si>
    <t>Vel'Koz channels a ray of energy that sweeps across the battlefield over 2.5 seconds, dealing 425 / 550 / 2000 magic damage per second to enemies hit.</t>
  </si>
  <si>
    <t>Vi</t>
  </si>
  <si>
    <t>Assault and Battery</t>
  </si>
  <si>
    <t>Vi charges at the furthest enemy, knocking and dealing 100 / 150 / 400 magic damage to all enemies along the way. When she reaches her target, she deals 400 / 600 / 1200 magic damage and knocks them up for 2 / 2.5 / 3 seconds.</t>
  </si>
  <si>
    <t>Wukong</t>
  </si>
  <si>
    <t>Cyclone</t>
  </si>
  <si>
    <t>Wukong spins rapidly around, dealing 250 / 450 / 2000 magic damage to nearby units over 3 seconds. The first time Wukong hits each enemy, he knocks them into the air and stuns them for 2 / 2 / 2 seconds.</t>
  </si>
  <si>
    <t>Xayah</t>
  </si>
  <si>
    <t>Deadly Plumage</t>
  </si>
  <si>
    <t>Xayah creates a storm of blades, gaining 75% / 100% / 150% bonus Attack Speed for 8 seconds.</t>
  </si>
  <si>
    <t>Xin Zhao</t>
  </si>
  <si>
    <t>Three Talon Strike</t>
  </si>
  <si>
    <t>Xin Zhao quickly strikes his target three times, dealing Basic Attack damage and applying on-hit effects. The third strike deals 150 / 225 / 350 bonus magic damage and knocks his target up for 1.5 seconds.</t>
  </si>
  <si>
    <t>Yasuo</t>
  </si>
  <si>
    <t>Last Breath</t>
  </si>
  <si>
    <t>Yasuo blinks to the enemy with the most items and knocks them up, holding them airborne for 1 second and hitting them 4 / 5 / 6 times, dealing Basic Attack damage and applying on-hit effects.</t>
  </si>
  <si>
    <t>Ziggs</t>
  </si>
  <si>
    <t>Bomb!</t>
  </si>
  <si>
    <t>Ziggs throws a bomb at an enemy, dealing 250 / 325 / 550 magic damage.</t>
  </si>
  <si>
    <t>Zoe</t>
  </si>
  <si>
    <t>Sleepy Trouble Bubble</t>
  </si>
  <si>
    <t>Zoe kicks a bubble at the enemy with the highest health, dealing 100 / 150 / 200 magic damage and stunning them for 2 / 2.5 / 3 seconds.</t>
  </si>
  <si>
    <t>Class</t>
  </si>
  <si>
    <t>Champion Amount</t>
  </si>
  <si>
    <t>Effect Passives</t>
  </si>
  <si>
    <t>Amount Lv1</t>
  </si>
  <si>
    <t>Effect Lv1</t>
  </si>
  <si>
    <t>Amount Lv2</t>
  </si>
  <si>
    <t>Effect Lv2</t>
  </si>
  <si>
    <t>Amount Lv3</t>
  </si>
  <si>
    <t>Effect Lv3</t>
  </si>
  <si>
    <t>Listed Champions</t>
  </si>
  <si>
    <t>Passive: Infiltrators jump to the back of enemy territory at the start of combat. Infiltrators gain 50% Attack Speed for the first 6 seconds of combat.</t>
  </si>
  <si>
    <t>Bonus Active</t>
  </si>
  <si>
    <t>Bonus Active and refreshes to 80% Attack Speed on takedown</t>
  </si>
  <si>
    <t>Blademasters have a chance on hit to attack two extra times.</t>
  </si>
  <si>
    <t>30% Chance On Hit</t>
  </si>
  <si>
    <t>55% Chance On Hit</t>
  </si>
  <si>
    <t>Snipers deal 12% increased damage for each hex of distance between themselves and their target.</t>
  </si>
  <si>
    <t>Starships continuously circle the arena and cannot basic attack.</t>
  </si>
  <si>
    <t>Blademasters have a 40% chance to strike additional times each attack.</t>
  </si>
  <si>
    <t>1 additional strike</t>
  </si>
  <si>
    <t>2 additional strikes</t>
  </si>
  <si>
    <t>3 additional strikes</t>
  </si>
  <si>
    <t>All allies gain increased Spell Power.</t>
  </si>
  <si>
    <t>20% Spell Power</t>
  </si>
  <si>
    <t>40% Spell Power</t>
  </si>
  <si>
    <t>80% Spell Power</t>
  </si>
  <si>
    <t>Demolitionist spells stun targets they hit for 1.5 seconds.</t>
  </si>
  <si>
    <t>Protectors gain a shield scaling off max health for 3 seconds whenever they cast.</t>
  </si>
  <si>
    <t>20% Max Health Shield</t>
  </si>
  <si>
    <t>30% Max Health Shield</t>
  </si>
  <si>
    <t>Grants the team bonus Magic Resist.</t>
  </si>
  <si>
    <t>30 Magic Resist</t>
  </si>
  <si>
    <t>120 Magic Resist</t>
  </si>
  <si>
    <t>Vanguards gain bonus Armor.</t>
  </si>
  <si>
    <t>60 Armor</t>
  </si>
  <si>
    <t>250 Armor</t>
  </si>
  <si>
    <t>Mercenaries can be paid gold to upgrade their ability.</t>
  </si>
  <si>
    <t>Every fourth Blaster attack fires additonal attacks which apply on-hit effects.</t>
  </si>
  <si>
    <t>3 Additional Attacks</t>
  </si>
  <si>
    <t>6 Additional Attacks</t>
  </si>
  <si>
    <t>Brawlers gain bonus Health.</t>
  </si>
  <si>
    <t>300 Health</t>
  </si>
  <si>
    <t>750 Health</t>
  </si>
  <si>
    <t>Mana-Reaver's first attack (2), all attacks (4) increase the cost of their target's next spell cast by 40%</t>
  </si>
  <si>
    <t>First Attack</t>
  </si>
  <si>
    <t>All Attacks</t>
  </si>
  <si>
    <t>Origins</t>
  </si>
  <si>
    <t>At the start of combat, Rebels gain a Health Shield for 8 seconds and Increased Damage for each adjacent Rebel.</t>
  </si>
  <si>
    <t>150 Health Shield and 10% Increased Damage</t>
  </si>
  <si>
    <t>225 Health Shield and 12% Increased Damage</t>
  </si>
  <si>
    <t>50% chance to drop gold or items whenever a Space Pirate lands a killing blow</t>
  </si>
  <si>
    <t>1 Gold</t>
  </si>
  <si>
    <t>1 Gold and 15% chance to drop an item</t>
  </si>
  <si>
    <t>Cybernetics with an item gain bonus Attack Damage and Health.</t>
  </si>
  <si>
    <t>35 Attack Damage and 350 Health</t>
  </si>
  <si>
    <t>80 Attack Damage and 800 Health</t>
  </si>
  <si>
    <t>All allies heal based on damage Celestial units deal.</t>
  </si>
  <si>
    <t>15% of Damage Dealt</t>
  </si>
  <si>
    <t>30% of Damage Dealt</t>
  </si>
  <si>
    <t>60% of Damage Dealt</t>
  </si>
  <si>
    <t>Valkyrie attacks and spells always crit targets below 50% health.</t>
  </si>
  <si>
    <t>Star Guardians' spellcasts grant mana to other Star Guardians (spread among them).</t>
  </si>
  <si>
    <t>30 Mana</t>
  </si>
  <si>
    <t>60 Mana</t>
  </si>
  <si>
    <t>At the start of combat, three random Mech-Pilots are merged into a Super-Mech until it dies. The Super-Mech has combined HP, Attack, and Traits. Once it dies, the Mech-Pilots are ejected, granted 25 mana, and continue to fight.</t>
  </si>
  <si>
    <t>When a Dark Star dies, it gives increased damage and previous stacks of this effect to the nearest ally Dark Star.</t>
  </si>
  <si>
    <t>50% Increased Damage</t>
  </si>
  <si>
    <t>80% Increased Damage</t>
  </si>
  <si>
    <t>All allies gain Attack Speed every 4 seconds.</t>
  </si>
  <si>
    <t>15% Attack Speed</t>
  </si>
  <si>
    <t>35% Attack Speed</t>
  </si>
  <si>
    <t>65% Attack Speed</t>
  </si>
  <si>
    <t>Voids deal True Damage</t>
  </si>
  <si>
    <t>Champion 1</t>
  </si>
  <si>
    <t>Champion 2</t>
  </si>
  <si>
    <t>Champion 3</t>
  </si>
  <si>
    <t>Champion 4</t>
  </si>
  <si>
    <t>Champion 5</t>
  </si>
  <si>
    <t>Champion 6</t>
  </si>
  <si>
    <t>Champion 7</t>
  </si>
  <si>
    <t>Champion 8</t>
  </si>
  <si>
    <t>Champion 9</t>
  </si>
  <si>
    <t>Popular Base Item</t>
  </si>
  <si>
    <t>CLASS</t>
  </si>
  <si>
    <t>Team 1</t>
  </si>
  <si>
    <t>Team Count</t>
  </si>
  <si>
    <t>Popular Item</t>
  </si>
  <si>
    <t>Champions Left</t>
  </si>
  <si>
    <t>Base Item 1</t>
  </si>
  <si>
    <t>ORIGIN</t>
  </si>
  <si>
    <t>Base Item 2</t>
  </si>
  <si>
    <t>Most Flexiable Type</t>
  </si>
  <si>
    <t>1st Place</t>
  </si>
  <si>
    <t>2nd Place</t>
  </si>
  <si>
    <t>3rd Place</t>
  </si>
  <si>
    <t>4th Place</t>
  </si>
  <si>
    <t>5th Place</t>
  </si>
  <si>
    <t>6th Place</t>
  </si>
  <si>
    <t>7th Place</t>
  </si>
  <si>
    <t>8th Place</t>
  </si>
  <si>
    <t>Avarage Place</t>
  </si>
  <si>
    <t>1-Costs</t>
  </si>
  <si>
    <t>2-Costs</t>
  </si>
  <si>
    <t>3-Costs</t>
  </si>
  <si>
    <t>4-Costs</t>
  </si>
  <si>
    <t>5-Costs</t>
  </si>
  <si>
    <t>Avg Costs</t>
  </si>
  <si>
    <t>Sub Champ</t>
  </si>
  <si>
    <t>Wins</t>
  </si>
  <si>
    <t>Avg Health</t>
  </si>
  <si>
    <t>Avg Mana</t>
  </si>
  <si>
    <t>No Range 1</t>
  </si>
  <si>
    <t>No Range 2+</t>
  </si>
  <si>
    <t>Avg Armor</t>
  </si>
  <si>
    <t>Avg AD</t>
  </si>
  <si>
    <t>Avg Attack Speed</t>
  </si>
  <si>
    <t>Avg Base DPS</t>
  </si>
  <si>
    <t>Avg Maximum DPS</t>
  </si>
  <si>
    <t>Loss</t>
  </si>
  <si>
    <t>W/L Ratio</t>
  </si>
  <si>
    <t>Tank</t>
  </si>
  <si>
    <t>Mid</t>
  </si>
  <si>
    <t>Jungle</t>
  </si>
  <si>
    <t>ADC</t>
  </si>
  <si>
    <t>AP</t>
  </si>
  <si>
    <t>Brusier</t>
  </si>
  <si>
    <t>Support</t>
  </si>
  <si>
    <t>S</t>
  </si>
  <si>
    <t>A</t>
  </si>
  <si>
    <t>B</t>
  </si>
  <si>
    <t>C</t>
  </si>
  <si>
    <t>D</t>
  </si>
  <si>
    <t>E</t>
  </si>
  <si>
    <t>Helper Column</t>
  </si>
  <si>
    <t>Base Items</t>
  </si>
  <si>
    <t>Effect</t>
  </si>
  <si>
    <t>Spatula + _____ Makes:</t>
  </si>
  <si>
    <t>ClassAddition/Effect</t>
  </si>
  <si>
    <t>B.F. Sword</t>
  </si>
  <si>
    <t>+15 Attack Damage</t>
  </si>
  <si>
    <t>Blade of the Ruined King</t>
  </si>
  <si>
    <t>Chain Vest</t>
  </si>
  <si>
    <t>+25 Armor</t>
  </si>
  <si>
    <t>Rebel Medal</t>
  </si>
  <si>
    <t>Giant's Belt</t>
  </si>
  <si>
    <t>+200 Health</t>
  </si>
  <si>
    <t>Protector's Chestguard</t>
  </si>
  <si>
    <t>Needlessly Large Rod</t>
  </si>
  <si>
    <t>+20% Spell Damage</t>
  </si>
  <si>
    <t>Demolitionist's Charge</t>
  </si>
  <si>
    <t>Demolitionst</t>
  </si>
  <si>
    <t>Negatron Cloak</t>
  </si>
  <si>
    <t>+25 Magic Resist</t>
  </si>
  <si>
    <t>Celestial Orb</t>
  </si>
  <si>
    <t>Recurve Bow</t>
  </si>
  <si>
    <t>+15% Attack Speed</t>
  </si>
  <si>
    <t>Infiltrator's Talons</t>
  </si>
  <si>
    <t>Spatula</t>
  </si>
  <si>
    <t>Special</t>
  </si>
  <si>
    <t>Force of Nature</t>
  </si>
  <si>
    <t>1+ Team Size</t>
  </si>
  <si>
    <t>Tear of the Goddess</t>
  </si>
  <si>
    <t>+20 Starting Mana</t>
  </si>
  <si>
    <t>Star Guardian's Charm</t>
  </si>
  <si>
    <t>Sparring Gloves</t>
  </si>
  <si>
    <t>+10% Critical Chance, +10% Dodge Chance</t>
  </si>
  <si>
    <t>Dark Star's Heart</t>
  </si>
  <si>
    <t>Neeko's Help</t>
  </si>
  <si>
    <t>Place on a champion to create a 1-star copy of that champion and add it to your bench. Doing so consumes Neeko's Help</t>
  </si>
  <si>
    <t>Combined Items</t>
  </si>
  <si>
    <t>Deathblade</t>
  </si>
  <si>
    <t>On a kill or assist, gain an additional 15 Attack Damage until end of combat (Stacks infinitely and starts with 2).</t>
  </si>
  <si>
    <t>Guardian Angel</t>
  </si>
  <si>
    <t>Upon death, cleanses negative effect and revives after 2 seconds with 400 health. This effect can trigger once per combat.</t>
  </si>
  <si>
    <t>Zeke's Herald</t>
  </si>
  <si>
    <t>Allies within 2 spaces to the left or right gain +18% attack speed.</t>
  </si>
  <si>
    <t>Hextech Gunblade</t>
  </si>
  <si>
    <t>Heal for 25% of all damage dealt.</t>
  </si>
  <si>
    <t>Bloodthirster</t>
  </si>
  <si>
    <t>Attacks heal for 35% of damage.</t>
  </si>
  <si>
    <t>Giant Slayer</t>
  </si>
  <si>
    <t>Attacks deal an additional 12% enemy current health as physical damage.</t>
  </si>
  <si>
    <t>Infinity Edge</t>
  </si>
  <si>
    <t>+125% Critical Strike Damage.</t>
  </si>
  <si>
    <t>Wearer is also a Blademaster.</t>
  </si>
  <si>
    <t>Spear of Shojin</t>
  </si>
  <si>
    <t>After casting, wearer gains 15% of its max mana per attack.</t>
  </si>
  <si>
    <t>Bramble Vest</t>
  </si>
  <si>
    <t>Negates bonus damage from critical hits for wearer. When hit by a basic attack, thorns hit nearby enemies up to once every 2.5 seconds and damage scales with star level (80/120/160).</t>
  </si>
  <si>
    <t>Red Buff</t>
  </si>
  <si>
    <t>Attacks deal burn damage equal to 3% of the enemy's maximum health per second for 10 seconds. Reduces enemy healing by 30%.</t>
  </si>
  <si>
    <t>Locket of the Iron Solari</t>
  </si>
  <si>
    <t>At the start of combat, all champions within two spaces to the left and right of the wearer gain a 250/275/300 health shield for 7 seconds. Scales with Star Level</t>
  </si>
  <si>
    <t>Sword Breaker</t>
  </si>
  <si>
    <t>Basic attacks have a 25% chance to disarm the target for 3 seconds</t>
  </si>
  <si>
    <t>Titan's Resolve</t>
  </si>
  <si>
    <t>When wearer takes damage or critically hits, gain a 2% stacking damage bonus. Stacks up to 50 times at which point wearer gains 25 amor and magic resist.</t>
  </si>
  <si>
    <t>Shroud of Stillness</t>
  </si>
  <si>
    <t>When combat begins, shoots a beam straight ahead that delays affected enemies' first spellcast, increasing their max Mana by 40% until they cast.</t>
  </si>
  <si>
    <t>Wearer is also a Rebel.</t>
  </si>
  <si>
    <t>Frozen Heart</t>
  </si>
  <si>
    <t>Reduces the attack speed of adjacent eneemies by 40% for 1 second on-hit. Stacking this item increases the radius of the effect.</t>
  </si>
  <si>
    <t>Warmog's Armor</t>
  </si>
  <si>
    <t>Wearer regenerates 4% of their missing health per second. (150 HP/tick Max)</t>
  </si>
  <si>
    <t>Morellonomicon</t>
  </si>
  <si>
    <t>Spells deal burn damage equal to 3% of the enemy's maximum health per second for 10 seconds. Reduces enemy healing by 30%.</t>
  </si>
  <si>
    <t>Zephyr</t>
  </si>
  <si>
    <t>On start of combat, banish an enemy for 5 seconds.</t>
  </si>
  <si>
    <t>Zz'Rot Portal</t>
  </si>
  <si>
    <t>When the holder dies, summon a spawn with 1000/2000/4000 health (Based on Star Level)</t>
  </si>
  <si>
    <t>Trap Claw</t>
  </si>
  <si>
    <t>On combat begin, gain a spell shield. When it breaks, stun the champion who broke the shield.</t>
  </si>
  <si>
    <t>Wearer is also a Protector.</t>
  </si>
  <si>
    <t>Redemption</t>
  </si>
  <si>
    <t>Heals entire team for 800 HP on death.</t>
  </si>
  <si>
    <t>Rabadon's Deathcap</t>
  </si>
  <si>
    <t>+50% Ability Power.</t>
  </si>
  <si>
    <t>Ionic Spark</t>
  </si>
  <si>
    <t>Enemies within 2 hexes that cast a spell are zapped, taking magic damage equal to 200% their max mana and reducing their Magic Resist by 50% (does not stack).</t>
  </si>
  <si>
    <t>Guinsoo's Rageblade</t>
  </si>
  <si>
    <t>Attacks grant 4% attack speed (stacks infinitely).</t>
  </si>
  <si>
    <t>Jeweled Gaunlet</t>
  </si>
  <si>
    <t>Your Special Ability can critically strike</t>
  </si>
  <si>
    <t>Wearer is also a Demolitionist.</t>
  </si>
  <si>
    <t>Luden's Echo</t>
  </si>
  <si>
    <t>Spells deal 120/160/200 splash damage on hit. Scales with Star Level</t>
  </si>
  <si>
    <t>Dragon's Claw</t>
  </si>
  <si>
    <t>Gain 50% resistance to magic damage</t>
  </si>
  <si>
    <t>Runaan's Hurricane</t>
  </si>
  <si>
    <t>Attacks 1 extra target on attack. Extra attacks deal 70% damage.</t>
  </si>
  <si>
    <t>Quicksilver</t>
  </si>
  <si>
    <t>The wearer is immune to crowd control for the first 15 seconds of combat.</t>
  </si>
  <si>
    <t>Wearer is also a Celestial.</t>
  </si>
  <si>
    <t>Chalice of Favor</t>
  </si>
  <si>
    <t>Whenever the holder casts a spell, gives all nearby allies 10 mana.</t>
  </si>
  <si>
    <t>Rapid Firecannon</t>
  </si>
  <si>
    <t>Attack Range is doubled</t>
  </si>
  <si>
    <t>Last Whisper</t>
  </si>
  <si>
    <t>When the wearer inflicts a critical hit, the target's armor is reduced by 90% for 3 seconds. Does not stack</t>
  </si>
  <si>
    <t>Wearer is also an Infiltrator.</t>
  </si>
  <si>
    <t>Statikk Shiv</t>
  </si>
  <si>
    <t>Every 3rd attack deals 75 magical damage to 3/4/5 targets. Scales with Star Level</t>
  </si>
  <si>
    <t>Thief's Gloves</t>
  </si>
  <si>
    <t>This item takes all three item slots. On round begin, copy two random items.</t>
  </si>
  <si>
    <t>Wearer is also a Dark Star.</t>
  </si>
  <si>
    <t>Hand of Justice</t>
  </si>
  <si>
    <t>At the start of each round, the wearer gains either 50% increased damage or 50 on-hit healing</t>
  </si>
  <si>
    <t>Gain +1 team size</t>
  </si>
  <si>
    <t>Wearer is also a Star Guardian.</t>
  </si>
  <si>
    <t>Seraph's Embrace</t>
  </si>
  <si>
    <t>Regain 20 mana each time a spell is cast</t>
  </si>
  <si>
    <t>Placement</t>
  </si>
  <si>
    <t>Champion 10</t>
  </si>
  <si>
    <t>Champion 11</t>
  </si>
  <si>
    <t>No 3 Star</t>
  </si>
  <si>
    <t>No 2 Star</t>
  </si>
  <si>
    <t>No 1 Star</t>
  </si>
  <si>
    <t>Team Size</t>
  </si>
  <si>
    <t>No 1-Cost</t>
  </si>
  <si>
    <t>No 2-Cost</t>
  </si>
  <si>
    <t>No 3-Cost</t>
  </si>
  <si>
    <t>No 4-Cost</t>
  </si>
  <si>
    <t>No 5-Cost</t>
  </si>
  <si>
    <t>Data Set</t>
  </si>
  <si>
    <t>Most Popular Champions</t>
  </si>
  <si>
    <t>Avg Team Size</t>
  </si>
  <si>
    <t>Avg 3 Star</t>
  </si>
  <si>
    <t>Avg 2 Star</t>
  </si>
  <si>
    <t>Avg 1 Star</t>
  </si>
  <si>
    <t>Avg Amount 1-Cost</t>
  </si>
  <si>
    <t>Avg Amount 2-Cost</t>
  </si>
  <si>
    <t>Avg Amount 3-Cost</t>
  </si>
  <si>
    <t>Avg Amount 4-Cost</t>
  </si>
  <si>
    <t>Avg Amount 5-Cost</t>
  </si>
  <si>
    <t>Avg Champion Cost</t>
  </si>
  <si>
    <t>Times Picked ALL</t>
  </si>
  <si>
    <t>Times Picked 1st-4th</t>
  </si>
  <si>
    <t>Times Picked 5th-8th</t>
  </si>
  <si>
    <t>ALL</t>
  </si>
  <si>
    <t>1st-4th</t>
  </si>
  <si>
    <t>5th-8th</t>
  </si>
</sst>
</file>

<file path=xl/styles.xml><?xml version="1.0" encoding="utf-8"?>
<styleSheet xmlns="http://schemas.openxmlformats.org/spreadsheetml/2006/main">
  <numFmts count="7">
    <numFmt numFmtId="176" formatCode="0.00_ "/>
    <numFmt numFmtId="43" formatCode="_-* #,##0.00_-;\-* #,##0.00_-;_-* &quot;-&quot;??_-;_-@_-"/>
    <numFmt numFmtId="42" formatCode="_-&quot;£&quot;* #,##0_-;\-&quot;£&quot;* #,##0_-;_-&quot;£&quot;* &quot;-&quot;_-;_-@_-"/>
    <numFmt numFmtId="44" formatCode="_-&quot;£&quot;* #,##0.00_-;\-&quot;£&quot;* #,##0.00_-;_-&quot;£&quot;* &quot;-&quot;??_-;_-@_-"/>
    <numFmt numFmtId="177" formatCode="0.0%"/>
    <numFmt numFmtId="178" formatCode="0_ "/>
    <numFmt numFmtId="41" formatCode="_-* #,##0_-;\-* #,##0_-;_-* &quot;-&quot;_-;_-@_-"/>
  </numFmts>
  <fonts count="26">
    <font>
      <sz val="11"/>
      <color theme="1"/>
      <name val="Calibri"/>
      <charset val="134"/>
      <scheme val="minor"/>
    </font>
    <font>
      <b/>
      <sz val="11"/>
      <color theme="1"/>
      <name val="Calibri"/>
      <charset val="134"/>
      <scheme val="minor"/>
    </font>
    <font>
      <sz val="11"/>
      <color rgb="FFFF0000"/>
      <name val="Calibri"/>
      <charset val="134"/>
      <scheme val="minor"/>
    </font>
    <font>
      <b/>
      <sz val="11"/>
      <name val="Calibri"/>
      <charset val="134"/>
      <scheme val="minor"/>
    </font>
    <font>
      <b/>
      <sz val="11"/>
      <color rgb="FFFFFFFF"/>
      <name val="Calibri"/>
      <charset val="0"/>
      <scheme val="minor"/>
    </font>
    <font>
      <sz val="11"/>
      <color theme="0"/>
      <name val="Calibri"/>
      <charset val="0"/>
      <scheme val="minor"/>
    </font>
    <font>
      <sz val="11"/>
      <color rgb="FFFA7D00"/>
      <name val="Calibri"/>
      <charset val="0"/>
      <scheme val="minor"/>
    </font>
    <font>
      <sz val="11"/>
      <color theme="1"/>
      <name val="Calibri"/>
      <charset val="0"/>
      <scheme val="minor"/>
    </font>
    <font>
      <u/>
      <sz val="11"/>
      <color rgb="FF800080"/>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9"/>
      <name val="Times New Roman"/>
      <charset val="0"/>
    </font>
    <font>
      <b/>
      <sz val="9"/>
      <name val="Times New Roman"/>
      <charset val="0"/>
    </font>
    <font>
      <sz val="11"/>
      <name val="Calibri"/>
      <charset val="0"/>
      <scheme val="minor"/>
    </font>
  </fonts>
  <fills count="34">
    <fill>
      <patternFill patternType="none"/>
    </fill>
    <fill>
      <patternFill patternType="gray125"/>
    </fill>
    <fill>
      <patternFill patternType="solid">
        <fgColor theme="5"/>
        <bgColor indexed="64"/>
      </patternFill>
    </fill>
    <fill>
      <patternFill patternType="solid">
        <fgColor theme="4" tint="-0.25"/>
        <bgColor indexed="64"/>
      </patternFill>
    </fill>
    <fill>
      <patternFill patternType="solid">
        <fgColor theme="8"/>
        <bgColor indexed="64"/>
      </patternFill>
    </fill>
    <fill>
      <patternFill patternType="solid">
        <fgColor rgb="FFA5A5A5"/>
        <bgColor indexed="64"/>
      </patternFill>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5" borderId="9" applyNumberFormat="0" applyAlignment="0" applyProtection="0">
      <alignment vertical="center"/>
    </xf>
    <xf numFmtId="0" fontId="9" fillId="0" borderId="11" applyNumberFormat="0" applyFill="0" applyAlignment="0" applyProtection="0">
      <alignment vertical="center"/>
    </xf>
    <xf numFmtId="0" fontId="0" fillId="10" borderId="12" applyNumberFormat="0" applyFont="0" applyAlignment="0" applyProtection="0">
      <alignment vertical="center"/>
    </xf>
    <xf numFmtId="0" fontId="12" fillId="0" borderId="0" applyNumberForma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0" fontId="7" fillId="17"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11" applyNumberFormat="0" applyFill="0" applyAlignment="0" applyProtection="0">
      <alignment vertical="center"/>
    </xf>
    <xf numFmtId="0" fontId="16" fillId="0" borderId="14" applyNumberFormat="0" applyFill="0" applyAlignment="0" applyProtection="0">
      <alignment vertical="center"/>
    </xf>
    <xf numFmtId="0" fontId="16" fillId="0" borderId="0" applyNumberFormat="0" applyFill="0" applyBorder="0" applyAlignment="0" applyProtection="0">
      <alignment vertical="center"/>
    </xf>
    <xf numFmtId="0" fontId="17" fillId="18" borderId="15" applyNumberFormat="0" applyAlignment="0" applyProtection="0">
      <alignment vertical="center"/>
    </xf>
    <xf numFmtId="0" fontId="5" fillId="21" borderId="0" applyNumberFormat="0" applyBorder="0" applyAlignment="0" applyProtection="0">
      <alignment vertical="center"/>
    </xf>
    <xf numFmtId="0" fontId="19" fillId="23" borderId="0" applyNumberFormat="0" applyBorder="0" applyAlignment="0" applyProtection="0">
      <alignment vertical="center"/>
    </xf>
    <xf numFmtId="0" fontId="18" fillId="22" borderId="16" applyNumberFormat="0" applyAlignment="0" applyProtection="0">
      <alignment vertical="center"/>
    </xf>
    <xf numFmtId="0" fontId="7" fillId="20" borderId="0" applyNumberFormat="0" applyBorder="0" applyAlignment="0" applyProtection="0">
      <alignment vertical="center"/>
    </xf>
    <xf numFmtId="0" fontId="21" fillId="22" borderId="15" applyNumberFormat="0" applyAlignment="0" applyProtection="0">
      <alignment vertical="center"/>
    </xf>
    <xf numFmtId="0" fontId="6" fillId="0" borderId="10" applyNumberFormat="0" applyFill="0" applyAlignment="0" applyProtection="0">
      <alignment vertical="center"/>
    </xf>
    <xf numFmtId="0" fontId="15" fillId="0" borderId="13" applyNumberFormat="0" applyFill="0" applyAlignment="0" applyProtection="0">
      <alignment vertical="center"/>
    </xf>
    <xf numFmtId="0" fontId="20" fillId="24" borderId="0" applyNumberFormat="0" applyBorder="0" applyAlignment="0" applyProtection="0">
      <alignment vertical="center"/>
    </xf>
    <xf numFmtId="0" fontId="22" fillId="25" borderId="0" applyNumberFormat="0" applyBorder="0" applyAlignment="0" applyProtection="0">
      <alignment vertical="center"/>
    </xf>
    <xf numFmtId="0" fontId="5" fillId="6" borderId="0" applyNumberFormat="0" applyBorder="0" applyAlignment="0" applyProtection="0">
      <alignment vertical="center"/>
    </xf>
    <xf numFmtId="0" fontId="7" fillId="28" borderId="0" applyNumberFormat="0" applyBorder="0" applyAlignment="0" applyProtection="0">
      <alignment vertical="center"/>
    </xf>
    <xf numFmtId="0" fontId="5" fillId="27" borderId="0" applyNumberFormat="0" applyBorder="0" applyAlignment="0" applyProtection="0">
      <alignment vertical="center"/>
    </xf>
    <xf numFmtId="0" fontId="5" fillId="2"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5" fillId="26" borderId="0" applyNumberFormat="0" applyBorder="0" applyAlignment="0" applyProtection="0">
      <alignment vertical="center"/>
    </xf>
    <xf numFmtId="0" fontId="5" fillId="33" borderId="0" applyNumberFormat="0" applyBorder="0" applyAlignment="0" applyProtection="0">
      <alignment vertical="center"/>
    </xf>
    <xf numFmtId="0" fontId="7" fillId="30" borderId="0" applyNumberFormat="0" applyBorder="0" applyAlignment="0" applyProtection="0">
      <alignment vertical="center"/>
    </xf>
    <xf numFmtId="0" fontId="5" fillId="29" borderId="0" applyNumberFormat="0" applyBorder="0" applyAlignment="0" applyProtection="0">
      <alignment vertical="center"/>
    </xf>
    <xf numFmtId="0" fontId="7" fillId="13" borderId="0" applyNumberFormat="0" applyBorder="0" applyAlignment="0" applyProtection="0">
      <alignment vertical="center"/>
    </xf>
    <xf numFmtId="0" fontId="7" fillId="32" borderId="0" applyNumberFormat="0" applyBorder="0" applyAlignment="0" applyProtection="0">
      <alignment vertical="center"/>
    </xf>
    <xf numFmtId="0" fontId="5" fillId="4" borderId="0" applyNumberFormat="0" applyBorder="0" applyAlignment="0" applyProtection="0">
      <alignment vertical="center"/>
    </xf>
    <xf numFmtId="0" fontId="7" fillId="19"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7" fillId="7" borderId="0" applyNumberFormat="0" applyBorder="0" applyAlignment="0" applyProtection="0">
      <alignment vertical="center"/>
    </xf>
    <xf numFmtId="0" fontId="5" fillId="31" borderId="0" applyNumberFormat="0" applyBorder="0" applyAlignment="0" applyProtection="0">
      <alignment vertical="center"/>
    </xf>
  </cellStyleXfs>
  <cellXfs count="45">
    <xf numFmtId="0" fontId="0" fillId="0" borderId="0" xfId="0">
      <alignment vertical="center"/>
    </xf>
    <xf numFmtId="0" fontId="0" fillId="0" borderId="0" xfId="0" applyFill="1" applyAlignment="1">
      <alignment vertical="center"/>
    </xf>
    <xf numFmtId="0" fontId="0" fillId="0" borderId="1" xfId="0" applyFill="1" applyBorder="1" applyAlignment="1">
      <alignment vertical="center"/>
    </xf>
    <xf numFmtId="0" fontId="0" fillId="0" borderId="0" xfId="0" applyFill="1" applyBorder="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2" fontId="0" fillId="0" borderId="1" xfId="0" applyNumberFormat="1" applyFill="1" applyBorder="1" applyAlignment="1">
      <alignment vertical="center"/>
    </xf>
    <xf numFmtId="0" fontId="1" fillId="0" borderId="0" xfId="0" applyFont="1" applyFill="1" applyBorder="1" applyAlignment="1">
      <alignment vertical="center"/>
    </xf>
    <xf numFmtId="0" fontId="2" fillId="0" borderId="1" xfId="0" applyFont="1" applyFill="1" applyBorder="1" applyAlignment="1">
      <alignment vertical="center"/>
    </xf>
    <xf numFmtId="49" fontId="0" fillId="0" borderId="0" xfId="0" applyNumberFormat="1" applyFill="1" applyBorder="1" applyAlignment="1">
      <alignment vertical="center"/>
    </xf>
    <xf numFmtId="49" fontId="1" fillId="2" borderId="1" xfId="0" applyNumberFormat="1" applyFont="1" applyFill="1" applyBorder="1" applyAlignment="1">
      <alignment vertical="center"/>
    </xf>
    <xf numFmtId="49" fontId="0" fillId="0" borderId="1" xfId="0" applyNumberFormat="1" applyFill="1" applyBorder="1" applyAlignment="1">
      <alignment vertical="center"/>
    </xf>
    <xf numFmtId="0" fontId="1" fillId="2" borderId="2" xfId="0" applyFont="1" applyFill="1" applyBorder="1" applyAlignment="1">
      <alignment vertical="center"/>
    </xf>
    <xf numFmtId="0" fontId="1" fillId="0" borderId="1" xfId="0" applyFont="1" applyFill="1" applyBorder="1" applyAlignment="1">
      <alignment vertical="center"/>
    </xf>
    <xf numFmtId="0" fontId="0" fillId="0" borderId="3" xfId="0" applyFill="1" applyBorder="1" applyAlignment="1">
      <alignment vertical="center"/>
    </xf>
    <xf numFmtId="0" fontId="0" fillId="0" borderId="4" xfId="0" applyFill="1" applyBorder="1" applyAlignment="1">
      <alignment vertical="center"/>
    </xf>
    <xf numFmtId="176" fontId="0" fillId="0" borderId="1" xfId="0" applyNumberFormat="1" applyFill="1" applyBorder="1" applyAlignment="1">
      <alignment vertical="center"/>
    </xf>
    <xf numFmtId="178" fontId="0" fillId="0" borderId="1" xfId="0" applyNumberFormat="1" applyFill="1" applyBorder="1" applyAlignment="1">
      <alignment vertical="center"/>
    </xf>
    <xf numFmtId="0" fontId="1" fillId="3" borderId="5" xfId="0" applyFont="1" applyFill="1" applyBorder="1" applyAlignment="1">
      <alignment vertical="center"/>
    </xf>
    <xf numFmtId="0" fontId="0" fillId="0" borderId="1" xfId="0" applyNumberFormat="1" applyFill="1" applyBorder="1" applyAlignment="1">
      <alignment vertical="center"/>
    </xf>
    <xf numFmtId="0" fontId="1" fillId="3" borderId="6" xfId="0" applyFont="1" applyFill="1" applyBorder="1" applyAlignment="1">
      <alignment vertical="center"/>
    </xf>
    <xf numFmtId="0" fontId="0" fillId="0" borderId="5" xfId="0" applyFill="1" applyBorder="1" applyAlignment="1">
      <alignment vertical="center"/>
    </xf>
    <xf numFmtId="0" fontId="0" fillId="0" borderId="7" xfId="0" applyFill="1" applyBorder="1" applyAlignment="1">
      <alignment vertical="center"/>
    </xf>
    <xf numFmtId="0" fontId="1" fillId="3" borderId="1" xfId="0" applyFont="1" applyFill="1" applyBorder="1">
      <alignment vertical="center"/>
    </xf>
    <xf numFmtId="0" fontId="1" fillId="4" borderId="3" xfId="0" applyFont="1" applyFill="1" applyBorder="1" applyAlignment="1">
      <alignment vertical="center"/>
    </xf>
    <xf numFmtId="2" fontId="0" fillId="0" borderId="3" xfId="0" applyNumberFormat="1" applyFill="1" applyBorder="1" applyAlignment="1">
      <alignment vertical="center"/>
    </xf>
    <xf numFmtId="0" fontId="0" fillId="0" borderId="8" xfId="0" applyFill="1" applyBorder="1" applyAlignment="1">
      <alignment vertical="center"/>
    </xf>
    <xf numFmtId="0" fontId="3" fillId="2" borderId="1" xfId="0" applyFont="1" applyFill="1" applyBorder="1" applyAlignment="1">
      <alignment vertical="center"/>
    </xf>
    <xf numFmtId="0" fontId="1" fillId="0" borderId="5" xfId="0" applyFont="1" applyFill="1" applyBorder="1" applyAlignment="1">
      <alignment vertical="center"/>
    </xf>
    <xf numFmtId="0" fontId="0" fillId="0" borderId="5" xfId="0" applyFont="1" applyFill="1" applyBorder="1" applyAlignment="1">
      <alignment vertical="center"/>
    </xf>
    <xf numFmtId="0" fontId="0" fillId="0" borderId="1" xfId="0" applyFont="1" applyFill="1" applyBorder="1" applyAlignment="1">
      <alignment vertical="center"/>
    </xf>
    <xf numFmtId="0" fontId="1" fillId="0" borderId="1" xfId="0" applyFont="1" applyBorder="1">
      <alignment vertical="center"/>
    </xf>
    <xf numFmtId="0" fontId="0" fillId="0" borderId="1" xfId="0" applyBorder="1">
      <alignment vertical="center"/>
    </xf>
    <xf numFmtId="0" fontId="0" fillId="0" borderId="0" xfId="0" applyFont="1" applyFill="1" applyBorder="1" applyAlignment="1">
      <alignment vertical="center"/>
    </xf>
    <xf numFmtId="1" fontId="0" fillId="0" borderId="0" xfId="0" applyNumberFormat="1" applyFill="1" applyBorder="1" applyAlignment="1">
      <alignment vertical="center"/>
    </xf>
    <xf numFmtId="0" fontId="1" fillId="2" borderId="1" xfId="0" applyNumberFormat="1" applyFont="1" applyFill="1" applyBorder="1" applyAlignment="1">
      <alignment vertical="center"/>
    </xf>
    <xf numFmtId="1" fontId="0" fillId="0" borderId="1" xfId="0" applyNumberFormat="1" applyFill="1" applyBorder="1" applyAlignment="1">
      <alignment vertical="center"/>
    </xf>
    <xf numFmtId="1" fontId="1" fillId="2" borderId="1" xfId="0" applyNumberFormat="1" applyFont="1" applyFill="1" applyBorder="1" applyAlignment="1">
      <alignment vertical="center"/>
    </xf>
    <xf numFmtId="1" fontId="0" fillId="0" borderId="1" xfId="0" applyNumberFormat="1" applyFont="1" applyFill="1" applyBorder="1" applyAlignment="1">
      <alignment vertical="center"/>
    </xf>
    <xf numFmtId="0" fontId="1" fillId="0" borderId="0" xfId="0" applyFont="1" applyFill="1" applyAlignment="1">
      <alignment vertical="center"/>
    </xf>
    <xf numFmtId="9" fontId="0" fillId="0" borderId="0" xfId="0" applyNumberFormat="1" applyFill="1" applyBorder="1" applyAlignment="1">
      <alignment vertical="center"/>
    </xf>
    <xf numFmtId="177" fontId="0" fillId="0" borderId="1" xfId="0" applyNumberFormat="1" applyFill="1" applyBorder="1" applyAlignment="1">
      <alignment vertical="center"/>
    </xf>
    <xf numFmtId="9" fontId="1" fillId="2" borderId="1" xfId="0" applyNumberFormat="1" applyFont="1" applyFill="1" applyBorder="1" applyAlignment="1">
      <alignment vertical="center"/>
    </xf>
    <xf numFmtId="9" fontId="0" fillId="0" borderId="1" xfId="0" applyNumberForma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rgb="FFFF0000"/>
        </patternFill>
      </fill>
    </dxf>
    <dxf>
      <fill>
        <patternFill patternType="solid">
          <bgColor theme="7" tint="-0.25"/>
        </patternFill>
      </fill>
    </dxf>
    <dxf>
      <fill>
        <patternFill patternType="solid">
          <bgColor theme="7"/>
        </patternFill>
      </fill>
    </dxf>
    <dxf>
      <fill>
        <patternFill patternType="solid">
          <bgColor theme="6" tint="0.4"/>
        </patternFill>
      </fill>
    </dxf>
    <dxf>
      <fill>
        <patternFill patternType="solid">
          <bgColor theme="6"/>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18</xdr:row>
      <xdr:rowOff>92710</xdr:rowOff>
    </xdr:from>
    <xdr:ext cx="309880" cy="1290955"/>
    <xdr:sp>
      <xdr:nvSpPr>
        <xdr:cNvPr id="2" name="Rectangle 1"/>
        <xdr:cNvSpPr/>
      </xdr:nvSpPr>
      <xdr:spPr>
        <a:xfrm>
          <a:off x="11221085" y="3521710"/>
          <a:ext cx="309880" cy="129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en-GB" altLang="en-US" sz="7200" b="1">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oneCellAnchor>
    <xdr:from>
      <xdr:col>7</xdr:col>
      <xdr:colOff>0</xdr:colOff>
      <xdr:row>18</xdr:row>
      <xdr:rowOff>92710</xdr:rowOff>
    </xdr:from>
    <xdr:ext cx="309880" cy="1290955"/>
    <xdr:sp>
      <xdr:nvSpPr>
        <xdr:cNvPr id="3" name="Rectangle 2"/>
        <xdr:cNvSpPr/>
      </xdr:nvSpPr>
      <xdr:spPr>
        <a:xfrm>
          <a:off x="11221085" y="3521710"/>
          <a:ext cx="309880" cy="129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en-GB" altLang="en-US" sz="7200" b="1">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F"/>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workbookViewId="0">
      <selection activeCell="D32" sqref="D32"/>
    </sheetView>
  </sheetViews>
  <sheetFormatPr defaultColWidth="9.14285714285714" defaultRowHeight="15"/>
  <cols>
    <col min="1" max="1" width="32" style="8" customWidth="1"/>
    <col min="2" max="2" width="11.047619047619" style="3" customWidth="1"/>
    <col min="3" max="3" width="9.14285714285714" style="3"/>
    <col min="4" max="4" width="9.37142857142857" style="3" customWidth="1"/>
    <col min="5" max="5" width="7.12380952380952" style="3" customWidth="1"/>
    <col min="6" max="7" width="9.14285714285714" style="3"/>
    <col min="8" max="10" width="22.3714285714286" style="3" customWidth="1"/>
    <col min="11" max="12" width="21.8761904761905" style="3" customWidth="1"/>
    <col min="13" max="13" width="17.3714285714286" style="41" customWidth="1"/>
    <col min="14" max="15" width="9.14285714285714" style="3"/>
    <col min="16" max="16384" width="9.14285714285714" style="1"/>
  </cols>
  <sheetData>
    <row r="1" s="40" customFormat="1" spans="1:15">
      <c r="A1" s="4" t="s">
        <v>0</v>
      </c>
      <c r="B1" s="4" t="s">
        <v>1</v>
      </c>
      <c r="C1" s="4" t="s">
        <v>2</v>
      </c>
      <c r="D1" s="4" t="s">
        <v>3</v>
      </c>
      <c r="E1" s="4" t="s">
        <v>4</v>
      </c>
      <c r="F1" s="4" t="s">
        <v>5</v>
      </c>
      <c r="G1" s="8"/>
      <c r="H1" s="4" t="s">
        <v>6</v>
      </c>
      <c r="I1" s="4" t="s">
        <v>7</v>
      </c>
      <c r="J1" s="4" t="s">
        <v>8</v>
      </c>
      <c r="L1" s="4" t="s">
        <v>9</v>
      </c>
      <c r="M1" s="43" t="s">
        <v>10</v>
      </c>
      <c r="N1" s="8"/>
      <c r="O1" s="8"/>
    </row>
    <row r="2" spans="1:13">
      <c r="A2" s="14" t="s">
        <v>11</v>
      </c>
      <c r="B2" s="42">
        <v>1</v>
      </c>
      <c r="C2" s="42"/>
      <c r="D2" s="42"/>
      <c r="E2" s="42"/>
      <c r="F2" s="42"/>
      <c r="H2" s="2">
        <f>COUNTIF('[1]#REF'!$B:$B,1)</f>
        <v>0</v>
      </c>
      <c r="I2" s="2">
        <f>COUNTIF('[1]#REF'!$B:$B,2)</f>
        <v>1</v>
      </c>
      <c r="J2" s="2">
        <f>COUNTIF('[1]#REF'!$B:$B,3)</f>
        <v>0</v>
      </c>
      <c r="L2" s="2" t="s">
        <v>12</v>
      </c>
      <c r="M2" s="44">
        <v>0.15</v>
      </c>
    </row>
    <row r="3" spans="1:13">
      <c r="A3" s="14" t="s">
        <v>13</v>
      </c>
      <c r="B3" s="42">
        <v>0.7</v>
      </c>
      <c r="C3" s="42">
        <v>0.25</v>
      </c>
      <c r="D3" s="42">
        <v>0.05</v>
      </c>
      <c r="E3" s="42"/>
      <c r="F3" s="42"/>
      <c r="H3" s="4" t="s">
        <v>14</v>
      </c>
      <c r="I3" s="4" t="s">
        <v>15</v>
      </c>
      <c r="J3" s="4" t="s">
        <v>16</v>
      </c>
      <c r="L3" s="2" t="s">
        <v>17</v>
      </c>
      <c r="M3" s="44">
        <v>0.03</v>
      </c>
    </row>
    <row r="4" spans="1:10">
      <c r="A4" s="14" t="s">
        <v>18</v>
      </c>
      <c r="B4" s="42">
        <v>0.5</v>
      </c>
      <c r="C4" s="42">
        <v>0.35</v>
      </c>
      <c r="D4" s="42">
        <v>0.15</v>
      </c>
      <c r="E4" s="42"/>
      <c r="F4" s="42"/>
      <c r="H4" s="2">
        <f>COUNTIF('[1]#REF'!$B:$B,4)</f>
        <v>0</v>
      </c>
      <c r="I4" s="2">
        <f>COUNTIF('[1]#REF'!$B:$B,5)</f>
        <v>0</v>
      </c>
      <c r="J4" s="2">
        <f>SUM(H2:L2)</f>
        <v>1</v>
      </c>
    </row>
    <row r="5" spans="1:6">
      <c r="A5" s="14" t="s">
        <v>19</v>
      </c>
      <c r="B5" s="42">
        <v>0.35</v>
      </c>
      <c r="C5" s="42">
        <v>0.35</v>
      </c>
      <c r="D5" s="42">
        <v>0.25</v>
      </c>
      <c r="E5" s="42">
        <v>0.05</v>
      </c>
      <c r="F5" s="42"/>
    </row>
    <row r="6" spans="1:10">
      <c r="A6" s="14" t="s">
        <v>20</v>
      </c>
      <c r="B6" s="42">
        <v>0.25</v>
      </c>
      <c r="C6" s="42">
        <v>0.35</v>
      </c>
      <c r="D6" s="42">
        <v>0.3</v>
      </c>
      <c r="E6" s="42">
        <v>0.1</v>
      </c>
      <c r="F6" s="42"/>
      <c r="H6" s="4" t="s">
        <v>21</v>
      </c>
      <c r="I6" s="4" t="s">
        <v>22</v>
      </c>
      <c r="J6" s="4" t="s">
        <v>23</v>
      </c>
    </row>
    <row r="7" spans="1:10">
      <c r="A7" s="14" t="s">
        <v>24</v>
      </c>
      <c r="B7" s="42">
        <v>0.2</v>
      </c>
      <c r="C7" s="42">
        <v>0.3</v>
      </c>
      <c r="D7" s="42">
        <v>0.33</v>
      </c>
      <c r="E7" s="42">
        <v>0.15</v>
      </c>
      <c r="F7" s="42">
        <v>0.02</v>
      </c>
      <c r="H7" s="2">
        <v>1</v>
      </c>
      <c r="I7" s="2">
        <v>3</v>
      </c>
      <c r="J7" s="2">
        <v>9</v>
      </c>
    </row>
    <row r="8" spans="1:6">
      <c r="A8" s="14" t="s">
        <v>25</v>
      </c>
      <c r="B8" s="42">
        <v>0.15</v>
      </c>
      <c r="C8" s="42">
        <v>0.2</v>
      </c>
      <c r="D8" s="42">
        <v>0.35</v>
      </c>
      <c r="E8" s="42">
        <v>0.24</v>
      </c>
      <c r="F8" s="42">
        <v>0.06</v>
      </c>
    </row>
    <row r="9" spans="1:9">
      <c r="A9" s="14" t="s">
        <v>26</v>
      </c>
      <c r="B9" s="42">
        <v>0.1</v>
      </c>
      <c r="C9" s="42">
        <v>0.15</v>
      </c>
      <c r="D9" s="42">
        <v>0.3</v>
      </c>
      <c r="E9" s="42">
        <v>0.3</v>
      </c>
      <c r="F9" s="42">
        <v>0.15</v>
      </c>
      <c r="H9" s="4" t="s">
        <v>27</v>
      </c>
      <c r="I9" s="4" t="s">
        <v>28</v>
      </c>
    </row>
    <row r="10" spans="1:9">
      <c r="A10" s="14"/>
      <c r="B10" s="2"/>
      <c r="C10" s="2"/>
      <c r="D10" s="2"/>
      <c r="E10" s="2"/>
      <c r="F10" s="2"/>
      <c r="H10" s="2" t="s">
        <v>29</v>
      </c>
      <c r="I10" s="2" t="s">
        <v>30</v>
      </c>
    </row>
    <row r="11" spans="1:9">
      <c r="A11" s="14" t="s">
        <v>31</v>
      </c>
      <c r="B11" s="2">
        <v>29</v>
      </c>
      <c r="C11" s="2">
        <v>22</v>
      </c>
      <c r="D11" s="2">
        <v>16</v>
      </c>
      <c r="E11" s="2">
        <v>12</v>
      </c>
      <c r="F11" s="2">
        <v>10</v>
      </c>
      <c r="H11" s="2" t="s">
        <v>32</v>
      </c>
      <c r="I11" s="2" t="s">
        <v>33</v>
      </c>
    </row>
    <row r="12" s="1" customFormat="1" spans="1:15">
      <c r="A12" s="8"/>
      <c r="B12" s="3"/>
      <c r="C12" s="3"/>
      <c r="D12" s="3"/>
      <c r="E12" s="3"/>
      <c r="F12" s="3"/>
      <c r="G12" s="3"/>
      <c r="H12" s="3"/>
      <c r="I12" s="3"/>
      <c r="J12" s="3"/>
      <c r="K12" s="3"/>
      <c r="L12" s="3"/>
      <c r="M12" s="41"/>
      <c r="N12" s="3"/>
      <c r="O12" s="3"/>
    </row>
    <row r="13" spans="1:5">
      <c r="A13" s="4" t="s">
        <v>34</v>
      </c>
      <c r="B13" s="4" t="s">
        <v>35</v>
      </c>
      <c r="D13" s="4" t="s">
        <v>36</v>
      </c>
      <c r="E13" s="4" t="s">
        <v>37</v>
      </c>
    </row>
    <row r="14" spans="1:5">
      <c r="A14" s="2" t="s">
        <v>38</v>
      </c>
      <c r="B14" s="2">
        <v>0</v>
      </c>
      <c r="D14" s="2" t="s">
        <v>39</v>
      </c>
      <c r="E14" s="2">
        <v>0</v>
      </c>
    </row>
    <row r="15" spans="1:5">
      <c r="A15" s="2" t="s">
        <v>40</v>
      </c>
      <c r="B15" s="2">
        <v>2</v>
      </c>
      <c r="D15" s="2" t="s">
        <v>41</v>
      </c>
      <c r="E15" s="2">
        <v>1</v>
      </c>
    </row>
    <row r="16" spans="1:5">
      <c r="A16" s="2" t="s">
        <v>42</v>
      </c>
      <c r="B16" s="2">
        <v>6</v>
      </c>
      <c r="D16" s="2" t="s">
        <v>43</v>
      </c>
      <c r="E16" s="2">
        <v>1</v>
      </c>
    </row>
    <row r="17" spans="1:5">
      <c r="A17" s="2" t="s">
        <v>44</v>
      </c>
      <c r="B17" s="2">
        <v>10</v>
      </c>
      <c r="D17" s="2" t="s">
        <v>45</v>
      </c>
      <c r="E17" s="2">
        <v>2</v>
      </c>
    </row>
    <row r="18" spans="1:5">
      <c r="A18" s="2" t="s">
        <v>46</v>
      </c>
      <c r="B18" s="2">
        <v>20</v>
      </c>
      <c r="D18" s="2" t="s">
        <v>47</v>
      </c>
      <c r="E18" s="2">
        <v>2</v>
      </c>
    </row>
    <row r="19" spans="1:5">
      <c r="A19" s="2" t="s">
        <v>48</v>
      </c>
      <c r="B19" s="2">
        <v>32</v>
      </c>
      <c r="D19" s="2" t="s">
        <v>49</v>
      </c>
      <c r="E19" s="2">
        <v>2</v>
      </c>
    </row>
    <row r="20" spans="1:5">
      <c r="A20" s="2" t="s">
        <v>50</v>
      </c>
      <c r="B20" s="2">
        <v>50</v>
      </c>
      <c r="D20" s="2" t="s">
        <v>51</v>
      </c>
      <c r="E20" s="2">
        <v>3</v>
      </c>
    </row>
    <row r="21" spans="1:5">
      <c r="A21" s="2" t="s">
        <v>52</v>
      </c>
      <c r="B21" s="2">
        <v>66</v>
      </c>
      <c r="D21" s="2" t="s">
        <v>53</v>
      </c>
      <c r="E21" s="2">
        <v>3</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7"/>
  <sheetViews>
    <sheetView topLeftCell="J1" workbookViewId="0">
      <pane ySplit="1" topLeftCell="A2" activePane="bottomLeft" state="frozen"/>
      <selection/>
      <selection pane="bottomLeft" activeCell="C59" sqref="C59"/>
    </sheetView>
  </sheetViews>
  <sheetFormatPr defaultColWidth="9.14285714285714" defaultRowHeight="15"/>
  <cols>
    <col min="1" max="1" width="10.3714285714286" style="3" customWidth="1"/>
    <col min="2" max="2" width="5.5047619047619" style="35" customWidth="1"/>
    <col min="3" max="3" width="14.8571428571429" style="3" customWidth="1"/>
    <col min="4" max="4" width="8.88571428571429" style="3" customWidth="1"/>
    <col min="5" max="5" width="13.1428571428571" style="3" customWidth="1"/>
    <col min="6" max="6" width="11.8761904761905" style="3" customWidth="1"/>
    <col min="7" max="9" width="13.752380952381" style="3" customWidth="1"/>
    <col min="10" max="10" width="13.8761904761905" style="3" customWidth="1"/>
    <col min="11" max="11" width="6" style="3" customWidth="1"/>
    <col min="12" max="13" width="7" style="3" customWidth="1"/>
    <col min="14" max="16" width="15.1238095238095" style="3" customWidth="1"/>
    <col min="17" max="17" width="13.3714285714286" style="3" customWidth="1"/>
    <col min="18" max="20" width="9.37142857142857" style="3" customWidth="1"/>
    <col min="21" max="21" width="12.752380952381" style="3" customWidth="1"/>
    <col min="22" max="22" width="17" style="3" customWidth="1"/>
    <col min="23" max="23" width="17.1047619047619" style="3" customWidth="1"/>
    <col min="24" max="27" width="14.5809523809524" style="3" customWidth="1"/>
    <col min="28" max="28" width="7.12380952380952" style="35" customWidth="1"/>
    <col min="29" max="29" width="9.14285714285714" style="3"/>
    <col min="30" max="16380" width="9.14285714285714" style="1"/>
  </cols>
  <sheetData>
    <row r="1" s="1" customFormat="1" spans="1:29">
      <c r="A1" s="4" t="s">
        <v>54</v>
      </c>
      <c r="B1" s="36" t="s">
        <v>55</v>
      </c>
      <c r="C1" s="4" t="s">
        <v>56</v>
      </c>
      <c r="D1" s="4" t="s">
        <v>57</v>
      </c>
      <c r="E1" s="4" t="s">
        <v>58</v>
      </c>
      <c r="F1" s="4" t="s">
        <v>59</v>
      </c>
      <c r="G1" s="4" t="s">
        <v>60</v>
      </c>
      <c r="H1" s="4" t="s">
        <v>61</v>
      </c>
      <c r="I1" s="4" t="s">
        <v>62</v>
      </c>
      <c r="J1" s="4"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c r="Z1" s="4" t="s">
        <v>79</v>
      </c>
      <c r="AA1" s="4" t="s">
        <v>80</v>
      </c>
      <c r="AB1" s="38" t="s">
        <v>81</v>
      </c>
      <c r="AC1" s="8"/>
    </row>
    <row r="2" spans="1:28">
      <c r="A2" s="2" t="s">
        <v>82</v>
      </c>
      <c r="B2" s="37">
        <v>2</v>
      </c>
      <c r="C2" s="2" t="s">
        <v>83</v>
      </c>
      <c r="D2" s="2"/>
      <c r="E2" s="2" t="s">
        <v>84</v>
      </c>
      <c r="F2" s="2"/>
      <c r="G2" s="2">
        <v>550</v>
      </c>
      <c r="H2" s="2">
        <v>990</v>
      </c>
      <c r="I2" s="2">
        <v>1782</v>
      </c>
      <c r="J2" s="2">
        <v>0</v>
      </c>
      <c r="K2" s="2">
        <v>75</v>
      </c>
      <c r="L2" s="2">
        <v>20</v>
      </c>
      <c r="M2" s="2">
        <v>3</v>
      </c>
      <c r="N2" s="2">
        <v>45</v>
      </c>
      <c r="O2" s="2">
        <v>81</v>
      </c>
      <c r="P2" s="2">
        <v>146</v>
      </c>
      <c r="Q2" s="2">
        <v>0.7</v>
      </c>
      <c r="R2" s="2">
        <v>32</v>
      </c>
      <c r="S2" s="2">
        <v>57</v>
      </c>
      <c r="T2" s="2">
        <v>102</v>
      </c>
      <c r="U2" s="2">
        <v>20</v>
      </c>
      <c r="V2" s="2" t="s">
        <v>85</v>
      </c>
      <c r="W2" s="2" t="s">
        <v>86</v>
      </c>
      <c r="X2" s="2"/>
      <c r="Y2" s="2"/>
      <c r="Z2" s="2"/>
      <c r="AA2" s="2" t="s">
        <v>87</v>
      </c>
      <c r="AB2" s="37"/>
    </row>
    <row r="3" spans="1:28">
      <c r="A3" s="2" t="s">
        <v>88</v>
      </c>
      <c r="B3" s="37">
        <v>2</v>
      </c>
      <c r="C3" s="2" t="s">
        <v>83</v>
      </c>
      <c r="D3" s="2"/>
      <c r="E3" s="2" t="s">
        <v>89</v>
      </c>
      <c r="F3" s="2"/>
      <c r="G3" s="2">
        <v>600</v>
      </c>
      <c r="H3" s="2">
        <v>1080</v>
      </c>
      <c r="I3" s="2">
        <v>1944</v>
      </c>
      <c r="J3" s="2">
        <v>75</v>
      </c>
      <c r="K3" s="2">
        <v>150</v>
      </c>
      <c r="L3" s="2">
        <v>35</v>
      </c>
      <c r="M3" s="2">
        <v>2</v>
      </c>
      <c r="N3" s="2">
        <v>40</v>
      </c>
      <c r="O3" s="2">
        <v>72</v>
      </c>
      <c r="P3" s="2">
        <v>130</v>
      </c>
      <c r="Q3" s="2">
        <v>0.65</v>
      </c>
      <c r="R3" s="2">
        <v>26</v>
      </c>
      <c r="S3" s="2">
        <v>47</v>
      </c>
      <c r="T3" s="2">
        <v>85</v>
      </c>
      <c r="U3" s="2">
        <v>20</v>
      </c>
      <c r="V3" s="2" t="s">
        <v>90</v>
      </c>
      <c r="W3" s="2" t="s">
        <v>91</v>
      </c>
      <c r="X3" s="2"/>
      <c r="Y3" s="2"/>
      <c r="Z3" s="2"/>
      <c r="AA3" s="2"/>
      <c r="AB3" s="37"/>
    </row>
    <row r="4" spans="1:28">
      <c r="A4" s="2" t="s">
        <v>92</v>
      </c>
      <c r="B4" s="37">
        <v>3</v>
      </c>
      <c r="C4" s="2" t="s">
        <v>93</v>
      </c>
      <c r="D4" s="2"/>
      <c r="E4" s="2" t="s">
        <v>94</v>
      </c>
      <c r="F4" s="2"/>
      <c r="G4" s="2">
        <v>600</v>
      </c>
      <c r="H4" s="2">
        <v>1080</v>
      </c>
      <c r="I4" s="2">
        <v>1944</v>
      </c>
      <c r="J4" s="2">
        <v>50</v>
      </c>
      <c r="K4" s="2">
        <v>125</v>
      </c>
      <c r="L4" s="2">
        <v>20</v>
      </c>
      <c r="M4" s="2">
        <v>3</v>
      </c>
      <c r="N4" s="2">
        <v>60</v>
      </c>
      <c r="O4" s="2">
        <v>108</v>
      </c>
      <c r="P4" s="2">
        <v>194</v>
      </c>
      <c r="Q4" s="2">
        <v>0.8</v>
      </c>
      <c r="R4" s="2">
        <v>48</v>
      </c>
      <c r="S4" s="2">
        <v>86</v>
      </c>
      <c r="T4" s="2">
        <v>155</v>
      </c>
      <c r="U4" s="2">
        <v>20</v>
      </c>
      <c r="V4" s="2" t="s">
        <v>95</v>
      </c>
      <c r="W4" s="2" t="s">
        <v>96</v>
      </c>
      <c r="X4" s="2"/>
      <c r="Y4" s="2"/>
      <c r="Z4" s="2"/>
      <c r="AA4" s="2"/>
      <c r="AB4" s="37"/>
    </row>
    <row r="5" spans="1:28">
      <c r="A5" s="2" t="s">
        <v>97</v>
      </c>
      <c r="B5" s="37">
        <v>5</v>
      </c>
      <c r="C5" s="2" t="s">
        <v>98</v>
      </c>
      <c r="D5" s="2"/>
      <c r="E5" s="2" t="s">
        <v>99</v>
      </c>
      <c r="F5" s="2"/>
      <c r="G5" s="2">
        <v>900</v>
      </c>
      <c r="H5" s="2">
        <v>1620</v>
      </c>
      <c r="I5" s="2">
        <v>2916</v>
      </c>
      <c r="J5" s="2">
        <v>30</v>
      </c>
      <c r="K5" s="2">
        <v>80</v>
      </c>
      <c r="L5" s="2">
        <v>30</v>
      </c>
      <c r="M5" s="2">
        <v>0</v>
      </c>
      <c r="N5" s="2">
        <v>10</v>
      </c>
      <c r="O5" s="2">
        <v>18</v>
      </c>
      <c r="P5" s="2">
        <v>32</v>
      </c>
      <c r="Q5" s="2">
        <v>0.8</v>
      </c>
      <c r="R5" s="2">
        <v>8</v>
      </c>
      <c r="S5" s="2">
        <v>14</v>
      </c>
      <c r="T5" s="2">
        <v>26</v>
      </c>
      <c r="U5" s="2">
        <v>20</v>
      </c>
      <c r="V5" s="2" t="s">
        <v>100</v>
      </c>
      <c r="W5" s="2" t="s">
        <v>101</v>
      </c>
      <c r="X5" s="2"/>
      <c r="Y5" s="2"/>
      <c r="Z5" s="2"/>
      <c r="AA5" s="2"/>
      <c r="AB5" s="37"/>
    </row>
    <row r="6" spans="1:28">
      <c r="A6" s="2" t="s">
        <v>102</v>
      </c>
      <c r="B6" s="37">
        <v>2</v>
      </c>
      <c r="C6" s="2" t="s">
        <v>103</v>
      </c>
      <c r="D6" s="2"/>
      <c r="E6" s="2" t="s">
        <v>104</v>
      </c>
      <c r="F6" s="2"/>
      <c r="G6" s="2">
        <v>650</v>
      </c>
      <c r="H6" s="2">
        <v>1170</v>
      </c>
      <c r="I6" s="2">
        <v>2106</v>
      </c>
      <c r="J6" s="2">
        <v>125</v>
      </c>
      <c r="K6" s="2">
        <v>125</v>
      </c>
      <c r="L6" s="2">
        <v>35</v>
      </c>
      <c r="M6" s="2">
        <v>1</v>
      </c>
      <c r="N6" s="2">
        <v>55</v>
      </c>
      <c r="O6" s="2">
        <v>99</v>
      </c>
      <c r="P6" s="2">
        <v>178</v>
      </c>
      <c r="Q6" s="2">
        <v>0.5</v>
      </c>
      <c r="R6" s="2">
        <v>28</v>
      </c>
      <c r="S6" s="2">
        <v>50</v>
      </c>
      <c r="T6" s="2">
        <v>89</v>
      </c>
      <c r="U6" s="2">
        <v>20</v>
      </c>
      <c r="V6" s="2" t="s">
        <v>105</v>
      </c>
      <c r="W6" s="2" t="s">
        <v>106</v>
      </c>
      <c r="X6" s="2"/>
      <c r="Y6" s="2"/>
      <c r="Z6" s="2"/>
      <c r="AA6" s="2"/>
      <c r="AB6" s="37"/>
    </row>
    <row r="7" spans="1:28">
      <c r="A7" s="2" t="s">
        <v>107</v>
      </c>
      <c r="B7" s="37">
        <v>1</v>
      </c>
      <c r="C7" s="2" t="s">
        <v>93</v>
      </c>
      <c r="D7" s="2"/>
      <c r="E7" s="2" t="s">
        <v>104</v>
      </c>
      <c r="F7" s="2"/>
      <c r="G7" s="2">
        <v>500</v>
      </c>
      <c r="H7" s="2">
        <v>900</v>
      </c>
      <c r="I7" s="2">
        <v>1620</v>
      </c>
      <c r="J7" s="2">
        <v>0</v>
      </c>
      <c r="K7" s="2">
        <v>125</v>
      </c>
      <c r="L7" s="2">
        <v>20</v>
      </c>
      <c r="M7" s="2">
        <v>5</v>
      </c>
      <c r="N7" s="2">
        <v>45</v>
      </c>
      <c r="O7" s="2">
        <v>81</v>
      </c>
      <c r="P7" s="2">
        <v>146</v>
      </c>
      <c r="Q7" s="2">
        <v>0.75</v>
      </c>
      <c r="R7" s="2">
        <v>34</v>
      </c>
      <c r="S7" s="2">
        <v>61</v>
      </c>
      <c r="T7" s="2">
        <v>110</v>
      </c>
      <c r="U7" s="2">
        <v>20</v>
      </c>
      <c r="V7" s="2" t="s">
        <v>108</v>
      </c>
      <c r="W7" s="2" t="s">
        <v>109</v>
      </c>
      <c r="X7" s="2"/>
      <c r="Y7" s="2"/>
      <c r="Z7" s="2"/>
      <c r="AA7" s="2"/>
      <c r="AB7" s="37"/>
    </row>
    <row r="8" spans="1:28">
      <c r="A8" s="2" t="s">
        <v>110</v>
      </c>
      <c r="B8" s="37">
        <v>4</v>
      </c>
      <c r="C8" s="2" t="s">
        <v>103</v>
      </c>
      <c r="D8" s="2"/>
      <c r="E8" s="2" t="s">
        <v>111</v>
      </c>
      <c r="F8" s="2"/>
      <c r="G8" s="2">
        <v>1000</v>
      </c>
      <c r="H8" s="2">
        <v>1800</v>
      </c>
      <c r="I8" s="2">
        <v>3240</v>
      </c>
      <c r="J8" s="2">
        <v>50</v>
      </c>
      <c r="K8" s="2">
        <v>150</v>
      </c>
      <c r="L8" s="2">
        <v>20</v>
      </c>
      <c r="M8" s="2">
        <v>1</v>
      </c>
      <c r="N8" s="2">
        <v>70</v>
      </c>
      <c r="O8" s="2">
        <v>126</v>
      </c>
      <c r="P8" s="2">
        <v>227</v>
      </c>
      <c r="Q8" s="2">
        <v>0.6</v>
      </c>
      <c r="R8" s="2">
        <v>42</v>
      </c>
      <c r="S8" s="2">
        <v>76</v>
      </c>
      <c r="T8" s="2">
        <v>136</v>
      </c>
      <c r="U8" s="2">
        <v>20</v>
      </c>
      <c r="V8" s="2" t="s">
        <v>112</v>
      </c>
      <c r="W8" s="2" t="s">
        <v>113</v>
      </c>
      <c r="X8" s="2"/>
      <c r="Y8" s="2"/>
      <c r="Z8" s="2"/>
      <c r="AA8" s="2"/>
      <c r="AB8" s="37"/>
    </row>
    <row r="9" spans="1:28">
      <c r="A9" s="2" t="s">
        <v>114</v>
      </c>
      <c r="B9" s="37">
        <v>2</v>
      </c>
      <c r="C9" s="2" t="s">
        <v>115</v>
      </c>
      <c r="D9" s="2"/>
      <c r="E9" s="2" t="s">
        <v>116</v>
      </c>
      <c r="F9" s="2"/>
      <c r="G9" s="2">
        <v>650</v>
      </c>
      <c r="H9" s="2">
        <v>1170</v>
      </c>
      <c r="I9" s="2">
        <v>2106</v>
      </c>
      <c r="J9" s="2">
        <v>0</v>
      </c>
      <c r="K9" s="2">
        <v>70</v>
      </c>
      <c r="L9" s="2">
        <v>35</v>
      </c>
      <c r="M9" s="2">
        <v>20</v>
      </c>
      <c r="N9" s="2">
        <v>60</v>
      </c>
      <c r="O9" s="2">
        <v>108</v>
      </c>
      <c r="P9" s="2">
        <v>194</v>
      </c>
      <c r="Q9" s="2">
        <v>0.65</v>
      </c>
      <c r="R9" s="2">
        <v>39</v>
      </c>
      <c r="S9" s="2">
        <v>70</v>
      </c>
      <c r="T9" s="2">
        <v>126</v>
      </c>
      <c r="U9" s="2">
        <v>20</v>
      </c>
      <c r="V9" s="2" t="s">
        <v>117</v>
      </c>
      <c r="W9" s="2" t="s">
        <v>118</v>
      </c>
      <c r="X9" s="2"/>
      <c r="Y9" s="2"/>
      <c r="Z9" s="2"/>
      <c r="AA9" s="2"/>
      <c r="AB9" s="37"/>
    </row>
    <row r="10" spans="1:28">
      <c r="A10" s="2" t="s">
        <v>119</v>
      </c>
      <c r="B10" s="37">
        <v>5</v>
      </c>
      <c r="C10" s="2" t="s">
        <v>120</v>
      </c>
      <c r="D10" s="2"/>
      <c r="E10" s="2" t="s">
        <v>121</v>
      </c>
      <c r="F10" s="2"/>
      <c r="G10" s="2">
        <v>850</v>
      </c>
      <c r="H10" s="2">
        <v>1530</v>
      </c>
      <c r="I10" s="2">
        <v>2754</v>
      </c>
      <c r="J10" s="2">
        <v>50</v>
      </c>
      <c r="K10" s="2">
        <v>150</v>
      </c>
      <c r="L10" s="2">
        <v>30</v>
      </c>
      <c r="M10" s="2">
        <v>1</v>
      </c>
      <c r="N10" s="2">
        <v>60</v>
      </c>
      <c r="O10" s="2">
        <v>108</v>
      </c>
      <c r="P10" s="2">
        <v>194</v>
      </c>
      <c r="Q10" s="2">
        <v>0.9</v>
      </c>
      <c r="R10" s="2">
        <v>54</v>
      </c>
      <c r="S10" s="2">
        <v>97</v>
      </c>
      <c r="T10" s="2">
        <v>194</v>
      </c>
      <c r="U10" s="2">
        <v>20</v>
      </c>
      <c r="V10" s="2" t="s">
        <v>122</v>
      </c>
      <c r="W10" s="2" t="s">
        <v>123</v>
      </c>
      <c r="X10" s="2"/>
      <c r="Y10" s="2"/>
      <c r="Z10" s="2"/>
      <c r="AA10" s="2"/>
      <c r="AB10" s="37"/>
    </row>
    <row r="11" s="1" customFormat="1" spans="1:29">
      <c r="A11" s="2" t="s">
        <v>124</v>
      </c>
      <c r="B11" s="37">
        <v>3</v>
      </c>
      <c r="C11" s="2" t="s">
        <v>125</v>
      </c>
      <c r="D11" s="2"/>
      <c r="E11" s="2" t="s">
        <v>104</v>
      </c>
      <c r="F11" s="2"/>
      <c r="G11" s="2">
        <v>600</v>
      </c>
      <c r="H11" s="2">
        <v>1080</v>
      </c>
      <c r="I11" s="2">
        <v>1944</v>
      </c>
      <c r="J11" s="2">
        <v>60</v>
      </c>
      <c r="K11" s="2">
        <v>120</v>
      </c>
      <c r="L11" s="2">
        <v>20</v>
      </c>
      <c r="M11" s="2">
        <v>3</v>
      </c>
      <c r="N11" s="2">
        <v>60</v>
      </c>
      <c r="O11" s="2">
        <v>108</v>
      </c>
      <c r="P11" s="2">
        <v>194</v>
      </c>
      <c r="Q11" s="2">
        <v>0.7</v>
      </c>
      <c r="R11" s="2">
        <v>42</v>
      </c>
      <c r="S11" s="2">
        <v>76</v>
      </c>
      <c r="T11" s="2">
        <v>136</v>
      </c>
      <c r="U11" s="2">
        <v>20</v>
      </c>
      <c r="V11" s="2" t="s">
        <v>126</v>
      </c>
      <c r="W11" s="2" t="s">
        <v>127</v>
      </c>
      <c r="X11" s="2"/>
      <c r="Y11" s="2"/>
      <c r="Z11" s="2"/>
      <c r="AA11" s="2"/>
      <c r="AB11" s="37"/>
      <c r="AC11" s="3"/>
    </row>
    <row r="12" spans="1:28">
      <c r="A12" s="2" t="s">
        <v>128</v>
      </c>
      <c r="B12" s="37">
        <v>1</v>
      </c>
      <c r="C12" s="2" t="s">
        <v>129</v>
      </c>
      <c r="D12" s="2"/>
      <c r="E12" s="2" t="s">
        <v>121</v>
      </c>
      <c r="F12" s="2"/>
      <c r="G12" s="2">
        <v>450</v>
      </c>
      <c r="H12" s="2">
        <v>810</v>
      </c>
      <c r="I12" s="2">
        <v>1458</v>
      </c>
      <c r="J12" s="2">
        <v>0</v>
      </c>
      <c r="K12" s="2">
        <v>85</v>
      </c>
      <c r="L12" s="2">
        <v>30</v>
      </c>
      <c r="M12" s="2">
        <v>1</v>
      </c>
      <c r="N12" s="2">
        <v>45</v>
      </c>
      <c r="O12" s="2">
        <v>81</v>
      </c>
      <c r="P12" s="2">
        <v>146</v>
      </c>
      <c r="Q12" s="2">
        <v>1</v>
      </c>
      <c r="R12" s="2">
        <v>45</v>
      </c>
      <c r="S12" s="2">
        <v>81</v>
      </c>
      <c r="T12" s="2">
        <v>146</v>
      </c>
      <c r="U12" s="2">
        <v>20</v>
      </c>
      <c r="V12" s="2" t="s">
        <v>130</v>
      </c>
      <c r="W12" s="2" t="s">
        <v>131</v>
      </c>
      <c r="X12" s="2"/>
      <c r="Y12" s="2"/>
      <c r="Z12" s="2"/>
      <c r="AA12" s="2"/>
      <c r="AB12" s="37"/>
    </row>
    <row r="13" spans="1:28">
      <c r="A13" s="2" t="s">
        <v>132</v>
      </c>
      <c r="B13" s="37">
        <v>4</v>
      </c>
      <c r="C13" s="2" t="s">
        <v>120</v>
      </c>
      <c r="D13" s="2"/>
      <c r="E13" s="2" t="s">
        <v>89</v>
      </c>
      <c r="F13" s="2"/>
      <c r="G13" s="2">
        <v>650</v>
      </c>
      <c r="H13" s="2">
        <v>1170</v>
      </c>
      <c r="I13" s="2">
        <v>2106</v>
      </c>
      <c r="J13" s="2">
        <v>80</v>
      </c>
      <c r="K13" s="2">
        <v>150</v>
      </c>
      <c r="L13" s="2">
        <v>25</v>
      </c>
      <c r="M13" s="2">
        <v>1</v>
      </c>
      <c r="N13" s="2">
        <v>65</v>
      </c>
      <c r="O13" s="2">
        <v>117</v>
      </c>
      <c r="P13" s="2">
        <v>211</v>
      </c>
      <c r="Q13" s="2">
        <v>0.7</v>
      </c>
      <c r="R13" s="2">
        <v>46</v>
      </c>
      <c r="S13" s="2">
        <v>82</v>
      </c>
      <c r="T13" s="2">
        <v>148</v>
      </c>
      <c r="U13" s="2">
        <v>20</v>
      </c>
      <c r="V13" s="2" t="s">
        <v>133</v>
      </c>
      <c r="W13" s="2" t="s">
        <v>134</v>
      </c>
      <c r="X13" s="2"/>
      <c r="Y13" s="2"/>
      <c r="Z13" s="2"/>
      <c r="AA13" s="2"/>
      <c r="AB13" s="37"/>
    </row>
    <row r="14" spans="1:28">
      <c r="A14" s="2" t="s">
        <v>135</v>
      </c>
      <c r="B14" s="37">
        <v>5</v>
      </c>
      <c r="C14" s="2" t="s">
        <v>136</v>
      </c>
      <c r="D14" s="2" t="s">
        <v>137</v>
      </c>
      <c r="E14" s="2" t="s">
        <v>116</v>
      </c>
      <c r="G14" s="2">
        <v>1000</v>
      </c>
      <c r="H14" s="2">
        <v>1800</v>
      </c>
      <c r="I14" s="2">
        <v>3240</v>
      </c>
      <c r="J14" s="2">
        <v>50</v>
      </c>
      <c r="K14" s="2">
        <v>150</v>
      </c>
      <c r="L14" s="2">
        <v>30</v>
      </c>
      <c r="M14" s="2">
        <v>1</v>
      </c>
      <c r="N14" s="2">
        <v>60</v>
      </c>
      <c r="O14" s="2">
        <v>108</v>
      </c>
      <c r="P14" s="2">
        <v>194</v>
      </c>
      <c r="Q14" s="2">
        <v>1</v>
      </c>
      <c r="R14" s="2">
        <v>60</v>
      </c>
      <c r="S14" s="2">
        <v>108</v>
      </c>
      <c r="T14" s="2">
        <v>194</v>
      </c>
      <c r="U14" s="2">
        <v>20</v>
      </c>
      <c r="V14" s="2" t="s">
        <v>138</v>
      </c>
      <c r="W14" s="2" t="s">
        <v>139</v>
      </c>
      <c r="X14" s="2"/>
      <c r="Y14" s="2"/>
      <c r="Z14" s="2"/>
      <c r="AA14" s="2"/>
      <c r="AB14" s="37"/>
    </row>
    <row r="15" spans="1:28">
      <c r="A15" s="2" t="s">
        <v>140</v>
      </c>
      <c r="B15" s="37">
        <v>1</v>
      </c>
      <c r="C15" s="2" t="s">
        <v>125</v>
      </c>
      <c r="D15" s="2"/>
      <c r="E15" s="2" t="s">
        <v>116</v>
      </c>
      <c r="F15" s="2"/>
      <c r="G15" s="2">
        <v>650</v>
      </c>
      <c r="H15" s="2">
        <v>1170</v>
      </c>
      <c r="I15" s="2">
        <v>2106</v>
      </c>
      <c r="J15" s="2">
        <v>50</v>
      </c>
      <c r="K15" s="2">
        <v>80</v>
      </c>
      <c r="L15" s="2">
        <v>35</v>
      </c>
      <c r="M15" s="2">
        <v>2</v>
      </c>
      <c r="N15" s="2">
        <v>55</v>
      </c>
      <c r="O15" s="2">
        <v>99</v>
      </c>
      <c r="P15" s="2">
        <v>178</v>
      </c>
      <c r="Q15" s="2">
        <v>0.55</v>
      </c>
      <c r="R15" s="2">
        <v>30</v>
      </c>
      <c r="S15" s="2">
        <v>54</v>
      </c>
      <c r="T15" s="2">
        <v>98</v>
      </c>
      <c r="U15" s="2">
        <v>20</v>
      </c>
      <c r="V15" s="2" t="s">
        <v>141</v>
      </c>
      <c r="W15" s="2" t="s">
        <v>142</v>
      </c>
      <c r="X15" s="2"/>
      <c r="Y15" s="2"/>
      <c r="Z15" s="2"/>
      <c r="AA15" s="2"/>
      <c r="AB15" s="37"/>
    </row>
    <row r="16" spans="1:28">
      <c r="A16" s="2" t="s">
        <v>143</v>
      </c>
      <c r="B16" s="37">
        <v>4</v>
      </c>
      <c r="C16" s="2" t="s">
        <v>129</v>
      </c>
      <c r="D16" s="2" t="s">
        <v>115</v>
      </c>
      <c r="E16" s="2" t="s">
        <v>121</v>
      </c>
      <c r="F16" s="2"/>
      <c r="G16" s="2">
        <v>800</v>
      </c>
      <c r="H16" s="2">
        <v>1440</v>
      </c>
      <c r="I16" s="2">
        <v>2592</v>
      </c>
      <c r="J16" s="2">
        <v>0</v>
      </c>
      <c r="K16" s="2">
        <v>30</v>
      </c>
      <c r="L16" s="2">
        <v>35</v>
      </c>
      <c r="M16" s="2">
        <v>1</v>
      </c>
      <c r="N16" s="2">
        <v>70</v>
      </c>
      <c r="O16" s="2">
        <v>126</v>
      </c>
      <c r="P16" s="2">
        <v>227</v>
      </c>
      <c r="Q16" s="2">
        <v>0.85</v>
      </c>
      <c r="R16" s="2">
        <v>60</v>
      </c>
      <c r="S16" s="2">
        <v>107</v>
      </c>
      <c r="T16" s="2">
        <v>193</v>
      </c>
      <c r="U16" s="2">
        <v>20</v>
      </c>
      <c r="V16" s="2" t="s">
        <v>144</v>
      </c>
      <c r="W16" s="2" t="s">
        <v>145</v>
      </c>
      <c r="X16" s="2"/>
      <c r="Y16" s="2"/>
      <c r="Z16" s="2"/>
      <c r="AA16" s="2"/>
      <c r="AB16" s="37"/>
    </row>
    <row r="17" spans="1:28">
      <c r="A17" s="2" t="s">
        <v>146</v>
      </c>
      <c r="B17" s="37">
        <v>1</v>
      </c>
      <c r="C17" s="2" t="s">
        <v>147</v>
      </c>
      <c r="D17" s="2"/>
      <c r="E17" s="2" t="s">
        <v>148</v>
      </c>
      <c r="F17" s="2"/>
      <c r="G17" s="2">
        <v>650</v>
      </c>
      <c r="H17" s="2">
        <v>1170</v>
      </c>
      <c r="I17" s="2">
        <v>2106</v>
      </c>
      <c r="J17" s="2">
        <v>50</v>
      </c>
      <c r="K17" s="2">
        <v>100</v>
      </c>
      <c r="L17" s="2">
        <v>40</v>
      </c>
      <c r="M17" s="2">
        <v>1</v>
      </c>
      <c r="N17" s="2">
        <v>55</v>
      </c>
      <c r="O17" s="2">
        <v>99</v>
      </c>
      <c r="P17" s="2">
        <v>178</v>
      </c>
      <c r="Q17" s="2">
        <v>0.6</v>
      </c>
      <c r="R17" s="2">
        <v>33</v>
      </c>
      <c r="S17" s="2">
        <v>59</v>
      </c>
      <c r="T17" s="2">
        <v>107</v>
      </c>
      <c r="U17" s="2">
        <v>20</v>
      </c>
      <c r="V17" s="2" t="s">
        <v>149</v>
      </c>
      <c r="W17" s="2" t="s">
        <v>150</v>
      </c>
      <c r="X17" s="2"/>
      <c r="Y17" s="2"/>
      <c r="AB17" s="37"/>
    </row>
    <row r="18" spans="1:28">
      <c r="A18" s="2" t="s">
        <v>151</v>
      </c>
      <c r="B18" s="37">
        <v>3</v>
      </c>
      <c r="C18" s="2" t="s">
        <v>152</v>
      </c>
      <c r="D18" s="2"/>
      <c r="E18" s="2" t="s">
        <v>116</v>
      </c>
      <c r="F18" s="2"/>
      <c r="G18" s="2">
        <v>750</v>
      </c>
      <c r="H18" s="2">
        <v>1350</v>
      </c>
      <c r="I18" s="2">
        <v>2430</v>
      </c>
      <c r="J18" s="2">
        <v>0</v>
      </c>
      <c r="K18" s="2">
        <v>80</v>
      </c>
      <c r="L18" s="2">
        <v>40</v>
      </c>
      <c r="M18" s="2">
        <v>1</v>
      </c>
      <c r="N18" s="2">
        <v>60</v>
      </c>
      <c r="O18" s="2">
        <v>108</v>
      </c>
      <c r="P18" s="2">
        <v>194</v>
      </c>
      <c r="Q18" s="2">
        <v>0.7</v>
      </c>
      <c r="R18" s="2">
        <v>42</v>
      </c>
      <c r="S18" s="2">
        <v>76</v>
      </c>
      <c r="T18" s="2">
        <v>136</v>
      </c>
      <c r="U18" s="2">
        <v>20</v>
      </c>
      <c r="V18" s="2" t="s">
        <v>153</v>
      </c>
      <c r="W18" s="2" t="s">
        <v>154</v>
      </c>
      <c r="X18" s="2"/>
      <c r="Y18" s="2"/>
      <c r="Z18" s="2"/>
      <c r="AA18" s="2"/>
      <c r="AB18" s="37"/>
    </row>
    <row r="19" spans="1:28">
      <c r="A19" s="2" t="s">
        <v>155</v>
      </c>
      <c r="B19" s="37">
        <v>4</v>
      </c>
      <c r="C19" s="2" t="s">
        <v>93</v>
      </c>
      <c r="D19" s="2"/>
      <c r="E19" s="2" t="s">
        <v>148</v>
      </c>
      <c r="F19" s="2"/>
      <c r="G19" s="2">
        <v>600</v>
      </c>
      <c r="H19" s="2">
        <v>1080</v>
      </c>
      <c r="I19" s="2">
        <v>1944</v>
      </c>
      <c r="J19" s="2">
        <v>0</v>
      </c>
      <c r="K19" s="2">
        <v>0</v>
      </c>
      <c r="L19" s="2">
        <v>20</v>
      </c>
      <c r="M19" s="2">
        <v>5</v>
      </c>
      <c r="N19" s="2">
        <v>90</v>
      </c>
      <c r="O19" s="2">
        <v>162</v>
      </c>
      <c r="P19" s="2">
        <v>292</v>
      </c>
      <c r="Q19" s="2">
        <v>0.85</v>
      </c>
      <c r="R19" s="2">
        <v>77</v>
      </c>
      <c r="S19" s="2">
        <v>138</v>
      </c>
      <c r="T19" s="2">
        <v>248</v>
      </c>
      <c r="U19" s="2">
        <v>20</v>
      </c>
      <c r="V19" s="2" t="s">
        <v>156</v>
      </c>
      <c r="W19" s="2" t="s">
        <v>157</v>
      </c>
      <c r="X19" s="2"/>
      <c r="Y19" s="2"/>
      <c r="Z19" s="2"/>
      <c r="AA19" s="2"/>
      <c r="AB19" s="37"/>
    </row>
    <row r="20" spans="1:28">
      <c r="A20" s="2" t="s">
        <v>158</v>
      </c>
      <c r="B20" s="37">
        <v>4</v>
      </c>
      <c r="C20" s="2" t="s">
        <v>125</v>
      </c>
      <c r="D20" s="2"/>
      <c r="E20" s="2" t="s">
        <v>99</v>
      </c>
      <c r="F20" s="2"/>
      <c r="G20" s="2">
        <v>600</v>
      </c>
      <c r="H20" s="2">
        <v>1080</v>
      </c>
      <c r="I20" s="2">
        <v>1944</v>
      </c>
      <c r="J20" s="2">
        <v>0</v>
      </c>
      <c r="K20" s="2">
        <v>0</v>
      </c>
      <c r="L20" s="2">
        <v>20</v>
      </c>
      <c r="M20" s="2">
        <v>3</v>
      </c>
      <c r="N20" s="2">
        <v>70</v>
      </c>
      <c r="O20" s="2">
        <v>126</v>
      </c>
      <c r="P20" s="2">
        <v>227</v>
      </c>
      <c r="Q20" s="2">
        <v>0.7</v>
      </c>
      <c r="R20" s="2">
        <v>49</v>
      </c>
      <c r="S20" s="2">
        <v>88</v>
      </c>
      <c r="T20" s="2">
        <v>159</v>
      </c>
      <c r="U20" s="2">
        <v>20</v>
      </c>
      <c r="V20" s="2" t="s">
        <v>159</v>
      </c>
      <c r="W20" s="2" t="s">
        <v>160</v>
      </c>
      <c r="X20" s="2"/>
      <c r="Y20" s="2"/>
      <c r="Z20" s="2"/>
      <c r="AA20" s="2"/>
      <c r="AB20" s="37"/>
    </row>
    <row r="21" spans="1:28">
      <c r="A21" s="2" t="s">
        <v>161</v>
      </c>
      <c r="B21" s="37">
        <v>2</v>
      </c>
      <c r="C21" s="2" t="s">
        <v>120</v>
      </c>
      <c r="D21" s="2"/>
      <c r="E21" s="2" t="s">
        <v>162</v>
      </c>
      <c r="F21" s="2"/>
      <c r="G21" s="2">
        <v>550</v>
      </c>
      <c r="H21" s="2">
        <v>990</v>
      </c>
      <c r="I21" s="2">
        <v>1782</v>
      </c>
      <c r="J21" s="2">
        <v>0</v>
      </c>
      <c r="K21" s="2">
        <v>70</v>
      </c>
      <c r="L21" s="2">
        <v>20</v>
      </c>
      <c r="M21" s="2">
        <v>2</v>
      </c>
      <c r="N21" s="2">
        <v>50</v>
      </c>
      <c r="O21" s="2">
        <v>90</v>
      </c>
      <c r="P21" s="2">
        <v>162</v>
      </c>
      <c r="Q21" s="2">
        <v>0.75</v>
      </c>
      <c r="R21" s="2">
        <v>38</v>
      </c>
      <c r="S21" s="2">
        <v>68</v>
      </c>
      <c r="T21" s="2">
        <v>122</v>
      </c>
      <c r="U21" s="2">
        <v>20</v>
      </c>
      <c r="V21" s="2" t="s">
        <v>163</v>
      </c>
      <c r="W21" s="2" t="s">
        <v>164</v>
      </c>
      <c r="X21" s="2"/>
      <c r="Y21" s="2"/>
      <c r="Z21" s="2"/>
      <c r="AA21" s="2"/>
      <c r="AB21" s="37"/>
    </row>
    <row r="22" s="1" customFormat="1" spans="1:29">
      <c r="A22" s="2" t="s">
        <v>165</v>
      </c>
      <c r="B22" s="37">
        <v>3</v>
      </c>
      <c r="C22" s="2" t="s">
        <v>166</v>
      </c>
      <c r="D22" s="2"/>
      <c r="E22" s="2" t="s">
        <v>148</v>
      </c>
      <c r="F22" s="2"/>
      <c r="G22" s="2">
        <v>600</v>
      </c>
      <c r="H22" s="2">
        <v>1080</v>
      </c>
      <c r="I22" s="2">
        <v>1944</v>
      </c>
      <c r="J22" s="2">
        <v>75</v>
      </c>
      <c r="K22" s="2">
        <v>100</v>
      </c>
      <c r="L22" s="2">
        <v>20</v>
      </c>
      <c r="M22" s="2">
        <v>3</v>
      </c>
      <c r="N22" s="2">
        <v>50</v>
      </c>
      <c r="O22" s="2">
        <v>90</v>
      </c>
      <c r="P22" s="2">
        <v>162</v>
      </c>
      <c r="Q22" s="2">
        <v>0.7</v>
      </c>
      <c r="R22" s="2">
        <v>35</v>
      </c>
      <c r="S22" s="2">
        <v>63</v>
      </c>
      <c r="T22" s="2">
        <v>113</v>
      </c>
      <c r="U22" s="2">
        <v>20</v>
      </c>
      <c r="V22" s="2" t="s">
        <v>167</v>
      </c>
      <c r="W22" s="2" t="s">
        <v>168</v>
      </c>
      <c r="X22" s="2"/>
      <c r="Y22" s="2"/>
      <c r="Z22" s="2"/>
      <c r="AA22" s="2"/>
      <c r="AB22" s="37"/>
      <c r="AC22" s="3"/>
    </row>
    <row r="23" s="1" customFormat="1" spans="1:29">
      <c r="A23" s="2" t="s">
        <v>169</v>
      </c>
      <c r="B23" s="37">
        <v>3</v>
      </c>
      <c r="C23" s="2" t="s">
        <v>115</v>
      </c>
      <c r="D23" s="2"/>
      <c r="E23" s="2" t="s">
        <v>94</v>
      </c>
      <c r="F23" s="2"/>
      <c r="G23" s="2">
        <v>800</v>
      </c>
      <c r="H23" s="2">
        <v>1440</v>
      </c>
      <c r="I23" s="2">
        <v>2592</v>
      </c>
      <c r="J23" s="2">
        <v>40</v>
      </c>
      <c r="K23" s="2">
        <v>100</v>
      </c>
      <c r="L23" s="2">
        <v>30</v>
      </c>
      <c r="M23" s="2">
        <v>1</v>
      </c>
      <c r="N23" s="2">
        <v>50</v>
      </c>
      <c r="O23" s="2">
        <v>90</v>
      </c>
      <c r="P23" s="2">
        <v>162</v>
      </c>
      <c r="Q23" s="2">
        <v>0.65</v>
      </c>
      <c r="R23" s="2">
        <v>33</v>
      </c>
      <c r="S23" s="2">
        <v>59</v>
      </c>
      <c r="T23" s="2">
        <v>105</v>
      </c>
      <c r="U23" s="2">
        <v>20</v>
      </c>
      <c r="V23" s="2" t="s">
        <v>170</v>
      </c>
      <c r="W23" s="2" t="s">
        <v>171</v>
      </c>
      <c r="X23" s="2"/>
      <c r="Y23" s="2"/>
      <c r="Z23" s="2"/>
      <c r="AA23" s="2"/>
      <c r="AB23" s="37"/>
      <c r="AC23" s="3"/>
    </row>
    <row r="24" s="1" customFormat="1" spans="1:28">
      <c r="A24" s="2" t="s">
        <v>172</v>
      </c>
      <c r="B24" s="37">
        <v>4</v>
      </c>
      <c r="C24" s="2" t="s">
        <v>129</v>
      </c>
      <c r="D24" s="2"/>
      <c r="E24" s="2" t="s">
        <v>173</v>
      </c>
      <c r="F24" s="2"/>
      <c r="G24" s="2">
        <v>700</v>
      </c>
      <c r="H24" s="2">
        <v>1620</v>
      </c>
      <c r="I24" s="2">
        <v>2268</v>
      </c>
      <c r="J24" s="2">
        <v>0</v>
      </c>
      <c r="K24" s="2">
        <v>60</v>
      </c>
      <c r="L24" s="2">
        <v>25</v>
      </c>
      <c r="M24" s="2">
        <v>2</v>
      </c>
      <c r="N24" s="2">
        <v>50</v>
      </c>
      <c r="O24" s="2">
        <v>90</v>
      </c>
      <c r="P24" s="2">
        <v>162</v>
      </c>
      <c r="Q24" s="2">
        <v>0.8</v>
      </c>
      <c r="R24" s="2">
        <v>40</v>
      </c>
      <c r="S24" s="2">
        <v>72</v>
      </c>
      <c r="T24" s="2">
        <v>130</v>
      </c>
      <c r="U24" s="2">
        <v>20</v>
      </c>
      <c r="V24" s="2" t="s">
        <v>174</v>
      </c>
      <c r="W24" s="2" t="s">
        <v>175</v>
      </c>
      <c r="X24" s="2"/>
      <c r="Y24" s="2"/>
      <c r="Z24" s="2"/>
      <c r="AA24" s="2"/>
      <c r="AB24" s="37"/>
    </row>
    <row r="25" s="1" customFormat="1" spans="1:28">
      <c r="A25" s="2" t="s">
        <v>176</v>
      </c>
      <c r="B25" s="37">
        <v>1</v>
      </c>
      <c r="C25" s="2" t="s">
        <v>120</v>
      </c>
      <c r="D25" s="2"/>
      <c r="E25" s="2" t="s">
        <v>111</v>
      </c>
      <c r="F25" s="2"/>
      <c r="G25" s="2">
        <v>500</v>
      </c>
      <c r="H25" s="2">
        <v>900</v>
      </c>
      <c r="I25" s="2">
        <v>1620</v>
      </c>
      <c r="J25" s="2">
        <v>0</v>
      </c>
      <c r="K25" s="2">
        <v>65</v>
      </c>
      <c r="L25" s="2">
        <v>25</v>
      </c>
      <c r="M25" s="2">
        <v>1</v>
      </c>
      <c r="N25" s="2">
        <v>50</v>
      </c>
      <c r="O25" s="2">
        <v>90</v>
      </c>
      <c r="P25" s="2">
        <v>162</v>
      </c>
      <c r="Q25" s="2">
        <v>0.7</v>
      </c>
      <c r="R25" s="2">
        <v>35</v>
      </c>
      <c r="S25" s="2">
        <v>63</v>
      </c>
      <c r="T25" s="2">
        <v>113</v>
      </c>
      <c r="U25" s="2">
        <v>20</v>
      </c>
      <c r="V25" s="2" t="s">
        <v>177</v>
      </c>
      <c r="W25" s="2" t="s">
        <v>178</v>
      </c>
      <c r="X25" s="2"/>
      <c r="Y25" s="2"/>
      <c r="Z25" s="2"/>
      <c r="AA25" s="2"/>
      <c r="AB25" s="37"/>
    </row>
    <row r="26" spans="1:28">
      <c r="A26" s="2" t="s">
        <v>179</v>
      </c>
      <c r="B26" s="37">
        <v>1</v>
      </c>
      <c r="C26" s="2" t="s">
        <v>152</v>
      </c>
      <c r="D26" s="2"/>
      <c r="E26" s="2" t="s">
        <v>121</v>
      </c>
      <c r="F26" s="2"/>
      <c r="G26" s="2">
        <v>600</v>
      </c>
      <c r="H26" s="2">
        <v>1080</v>
      </c>
      <c r="I26" s="2">
        <v>1944</v>
      </c>
      <c r="J26" s="2">
        <v>50</v>
      </c>
      <c r="K26" s="2">
        <v>100</v>
      </c>
      <c r="L26" s="2">
        <v>40</v>
      </c>
      <c r="M26" s="2">
        <v>1</v>
      </c>
      <c r="N26" s="2">
        <v>50</v>
      </c>
      <c r="O26" s="2">
        <v>90</v>
      </c>
      <c r="P26" s="2">
        <v>162</v>
      </c>
      <c r="Q26" s="2">
        <v>0.55</v>
      </c>
      <c r="R26" s="2">
        <v>28</v>
      </c>
      <c r="S26" s="2">
        <v>50</v>
      </c>
      <c r="T26" s="2">
        <v>89</v>
      </c>
      <c r="U26" s="2">
        <v>20</v>
      </c>
      <c r="V26" s="2" t="s">
        <v>180</v>
      </c>
      <c r="W26" s="2" t="s">
        <v>181</v>
      </c>
      <c r="X26" s="2"/>
      <c r="Y26" s="2"/>
      <c r="Z26" s="2"/>
      <c r="AA26" s="2"/>
      <c r="AB26" s="37"/>
    </row>
    <row r="27" spans="1:28">
      <c r="A27" s="2" t="s">
        <v>182</v>
      </c>
      <c r="B27" s="37">
        <v>2</v>
      </c>
      <c r="C27" s="2" t="s">
        <v>125</v>
      </c>
      <c r="D27" s="2"/>
      <c r="E27" s="2" t="s">
        <v>121</v>
      </c>
      <c r="F27" s="2"/>
      <c r="G27" s="2">
        <v>500</v>
      </c>
      <c r="H27" s="2">
        <v>900</v>
      </c>
      <c r="I27" s="2">
        <v>1620</v>
      </c>
      <c r="J27" s="2">
        <v>0</v>
      </c>
      <c r="K27" s="2">
        <v>35</v>
      </c>
      <c r="L27" s="2">
        <v>25</v>
      </c>
      <c r="M27" s="2">
        <v>4</v>
      </c>
      <c r="N27" s="2">
        <v>55</v>
      </c>
      <c r="O27" s="2">
        <v>99</v>
      </c>
      <c r="P27" s="2">
        <v>178</v>
      </c>
      <c r="Q27" s="2">
        <v>0.7</v>
      </c>
      <c r="R27" s="2">
        <v>39</v>
      </c>
      <c r="S27" s="2">
        <v>69</v>
      </c>
      <c r="T27" s="2">
        <v>125</v>
      </c>
      <c r="U27" s="2">
        <v>20</v>
      </c>
      <c r="V27" s="2" t="s">
        <v>183</v>
      </c>
      <c r="W27" s="2" t="s">
        <v>184</v>
      </c>
      <c r="X27" s="2"/>
      <c r="Y27" s="2"/>
      <c r="Z27" s="2"/>
      <c r="AA27" s="2"/>
      <c r="AB27" s="37"/>
    </row>
    <row r="28" spans="1:28">
      <c r="A28" s="2" t="s">
        <v>185</v>
      </c>
      <c r="B28" s="37">
        <v>5</v>
      </c>
      <c r="C28" s="2" t="s">
        <v>166</v>
      </c>
      <c r="D28" s="2"/>
      <c r="E28" s="2" t="s">
        <v>94</v>
      </c>
      <c r="F28" s="2"/>
      <c r="G28" s="2">
        <v>800</v>
      </c>
      <c r="H28" s="2">
        <v>1440</v>
      </c>
      <c r="I28" s="2">
        <v>2592</v>
      </c>
      <c r="J28" s="2">
        <v>75</v>
      </c>
      <c r="K28" s="2">
        <v>150</v>
      </c>
      <c r="L28" s="2">
        <v>25</v>
      </c>
      <c r="M28" s="2">
        <v>3</v>
      </c>
      <c r="N28" s="2">
        <v>45</v>
      </c>
      <c r="O28" s="2">
        <v>81</v>
      </c>
      <c r="P28" s="2">
        <v>146</v>
      </c>
      <c r="Q28" s="2">
        <v>0.85</v>
      </c>
      <c r="R28" s="2">
        <v>38</v>
      </c>
      <c r="S28" s="2">
        <v>69</v>
      </c>
      <c r="T28" s="2">
        <v>124</v>
      </c>
      <c r="U28" s="2">
        <v>20</v>
      </c>
      <c r="V28" s="2" t="s">
        <v>186</v>
      </c>
      <c r="W28" s="2" t="s">
        <v>187</v>
      </c>
      <c r="X28" s="2"/>
      <c r="Y28" s="2"/>
      <c r="Z28" s="2"/>
      <c r="AA28" s="2"/>
      <c r="AB28" s="37"/>
    </row>
    <row r="29" spans="1:28">
      <c r="A29" s="2" t="s">
        <v>188</v>
      </c>
      <c r="B29" s="37">
        <v>3</v>
      </c>
      <c r="C29" s="2" t="s">
        <v>83</v>
      </c>
      <c r="D29" s="2"/>
      <c r="E29" s="2" t="s">
        <v>148</v>
      </c>
      <c r="F29" s="2"/>
      <c r="G29" s="2">
        <v>600</v>
      </c>
      <c r="H29" s="2">
        <v>1080</v>
      </c>
      <c r="I29" s="2">
        <v>1944</v>
      </c>
      <c r="J29" s="2">
        <v>50</v>
      </c>
      <c r="K29" s="2">
        <v>100</v>
      </c>
      <c r="L29" s="2">
        <v>20</v>
      </c>
      <c r="M29" s="2">
        <v>4</v>
      </c>
      <c r="N29" s="2">
        <v>40</v>
      </c>
      <c r="O29" s="2">
        <v>72</v>
      </c>
      <c r="P29" s="2">
        <v>130</v>
      </c>
      <c r="Q29" s="2">
        <v>0.7</v>
      </c>
      <c r="R29" s="2">
        <v>28</v>
      </c>
      <c r="S29" s="2">
        <v>50</v>
      </c>
      <c r="T29" s="2">
        <v>91</v>
      </c>
      <c r="U29" s="2">
        <v>20</v>
      </c>
      <c r="V29" s="2" t="s">
        <v>189</v>
      </c>
      <c r="W29" s="2" t="s">
        <v>190</v>
      </c>
      <c r="X29" s="2"/>
      <c r="Y29" s="2"/>
      <c r="Z29" s="2"/>
      <c r="AA29" s="2"/>
      <c r="AB29" s="37"/>
    </row>
    <row r="30" s="1" customFormat="1" spans="1:29">
      <c r="A30" s="2" t="s">
        <v>191</v>
      </c>
      <c r="B30" s="37">
        <v>1</v>
      </c>
      <c r="C30" s="2" t="s">
        <v>103</v>
      </c>
      <c r="D30" s="2"/>
      <c r="E30" s="2" t="s">
        <v>99</v>
      </c>
      <c r="F30" s="2"/>
      <c r="G30" s="2">
        <v>700</v>
      </c>
      <c r="H30" s="2">
        <v>1260</v>
      </c>
      <c r="I30" s="2">
        <v>2268</v>
      </c>
      <c r="J30" s="2">
        <v>0</v>
      </c>
      <c r="K30" s="2">
        <v>0</v>
      </c>
      <c r="L30" s="2">
        <v>30</v>
      </c>
      <c r="M30" s="2">
        <v>1</v>
      </c>
      <c r="N30" s="2">
        <v>70</v>
      </c>
      <c r="O30" s="2">
        <v>126</v>
      </c>
      <c r="P30" s="2">
        <v>227</v>
      </c>
      <c r="Q30" s="2">
        <v>0.5</v>
      </c>
      <c r="R30" s="2">
        <v>35</v>
      </c>
      <c r="S30" s="2">
        <v>63</v>
      </c>
      <c r="T30" s="2">
        <v>114</v>
      </c>
      <c r="U30" s="2">
        <v>20</v>
      </c>
      <c r="V30" s="2" t="s">
        <v>192</v>
      </c>
      <c r="W30" s="2" t="s">
        <v>193</v>
      </c>
      <c r="X30" s="2"/>
      <c r="Y30" s="2"/>
      <c r="Z30" s="2"/>
      <c r="AA30" s="2"/>
      <c r="AB30" s="37"/>
      <c r="AC30" s="3"/>
    </row>
    <row r="31" spans="1:28">
      <c r="A31" s="2" t="s">
        <v>194</v>
      </c>
      <c r="B31" s="37">
        <v>3</v>
      </c>
      <c r="C31" s="2" t="s">
        <v>129</v>
      </c>
      <c r="D31" s="2"/>
      <c r="E31" s="2" t="s">
        <v>99</v>
      </c>
      <c r="F31" s="2"/>
      <c r="G31" s="2">
        <v>750</v>
      </c>
      <c r="H31" s="2">
        <v>1350</v>
      </c>
      <c r="I31" s="2">
        <v>2430</v>
      </c>
      <c r="J31" s="2">
        <v>0</v>
      </c>
      <c r="K31" s="2">
        <v>55</v>
      </c>
      <c r="L31" s="2">
        <v>30</v>
      </c>
      <c r="M31" s="2">
        <v>1</v>
      </c>
      <c r="N31" s="2">
        <v>55</v>
      </c>
      <c r="O31" s="2">
        <v>99</v>
      </c>
      <c r="P31" s="2">
        <v>178</v>
      </c>
      <c r="Q31" s="2">
        <v>0.8</v>
      </c>
      <c r="R31" s="2">
        <v>44</v>
      </c>
      <c r="S31" s="2">
        <v>79</v>
      </c>
      <c r="T31" s="2">
        <v>142</v>
      </c>
      <c r="U31" s="2">
        <v>20</v>
      </c>
      <c r="V31" s="2" t="s">
        <v>195</v>
      </c>
      <c r="W31" s="2" t="s">
        <v>196</v>
      </c>
      <c r="X31" s="2"/>
      <c r="Y31" s="2"/>
      <c r="Z31" s="2"/>
      <c r="AA31" s="2"/>
      <c r="AB31" s="37"/>
    </row>
    <row r="32" s="1" customFormat="1" spans="1:29">
      <c r="A32" s="2" t="s">
        <v>197</v>
      </c>
      <c r="B32" s="37">
        <v>5</v>
      </c>
      <c r="C32" s="2" t="s">
        <v>125</v>
      </c>
      <c r="D32" s="2" t="s">
        <v>137</v>
      </c>
      <c r="E32" s="2" t="s">
        <v>173</v>
      </c>
      <c r="G32" s="2">
        <v>800</v>
      </c>
      <c r="H32" s="2">
        <v>1440</v>
      </c>
      <c r="I32" s="2">
        <v>2592</v>
      </c>
      <c r="J32" s="2">
        <v>50</v>
      </c>
      <c r="K32" s="2">
        <v>150</v>
      </c>
      <c r="L32" s="2">
        <v>20</v>
      </c>
      <c r="M32" s="2">
        <v>4</v>
      </c>
      <c r="N32" s="2">
        <v>60</v>
      </c>
      <c r="O32" s="2">
        <v>108</v>
      </c>
      <c r="P32" s="2">
        <v>194</v>
      </c>
      <c r="Q32" s="2">
        <v>1.1</v>
      </c>
      <c r="R32" s="2">
        <v>66</v>
      </c>
      <c r="S32" s="2">
        <v>119</v>
      </c>
      <c r="T32" s="2">
        <v>213</v>
      </c>
      <c r="U32" s="2">
        <v>20</v>
      </c>
      <c r="V32" s="2" t="s">
        <v>198</v>
      </c>
      <c r="W32" s="2" t="s">
        <v>199</v>
      </c>
      <c r="X32" s="2"/>
      <c r="Y32" s="2"/>
      <c r="Z32" s="2"/>
      <c r="AA32" s="2"/>
      <c r="AB32" s="37"/>
      <c r="AC32" s="3"/>
    </row>
    <row r="33" s="1" customFormat="1" spans="1:29">
      <c r="A33" s="2" t="s">
        <v>200</v>
      </c>
      <c r="B33" s="37">
        <v>2</v>
      </c>
      <c r="C33" s="2" t="s">
        <v>152</v>
      </c>
      <c r="D33" s="2"/>
      <c r="E33" s="2" t="s">
        <v>148</v>
      </c>
      <c r="F33" s="2"/>
      <c r="G33" s="2">
        <v>650</v>
      </c>
      <c r="H33" s="2">
        <v>1170</v>
      </c>
      <c r="I33" s="2">
        <v>2106</v>
      </c>
      <c r="J33" s="2">
        <v>0</v>
      </c>
      <c r="K33" s="2">
        <v>100</v>
      </c>
      <c r="L33" s="2">
        <v>40</v>
      </c>
      <c r="M33" s="2">
        <v>1</v>
      </c>
      <c r="N33" s="2">
        <v>55</v>
      </c>
      <c r="O33" s="2">
        <v>99</v>
      </c>
      <c r="P33" s="2">
        <v>178</v>
      </c>
      <c r="Q33" s="2">
        <v>0.6</v>
      </c>
      <c r="R33" s="2">
        <v>33</v>
      </c>
      <c r="S33" s="2">
        <v>59</v>
      </c>
      <c r="T33" s="2">
        <v>107</v>
      </c>
      <c r="U33" s="2">
        <v>20</v>
      </c>
      <c r="V33" s="2" t="s">
        <v>201</v>
      </c>
      <c r="W33" s="2" t="s">
        <v>202</v>
      </c>
      <c r="X33" s="2"/>
      <c r="Y33" s="2"/>
      <c r="Z33" s="2"/>
      <c r="AA33" s="2"/>
      <c r="AB33" s="37"/>
      <c r="AC33" s="3"/>
    </row>
    <row r="34" s="1" customFormat="1" spans="1:28">
      <c r="A34" s="2" t="s">
        <v>203</v>
      </c>
      <c r="B34" s="37">
        <v>3</v>
      </c>
      <c r="C34" s="2" t="s">
        <v>147</v>
      </c>
      <c r="D34" s="2"/>
      <c r="E34" s="2" t="s">
        <v>84</v>
      </c>
      <c r="F34" s="2"/>
      <c r="G34" s="2">
        <v>800</v>
      </c>
      <c r="H34" s="2">
        <v>1440</v>
      </c>
      <c r="I34" s="2">
        <v>2592</v>
      </c>
      <c r="J34" s="2">
        <v>50</v>
      </c>
      <c r="K34" s="2">
        <v>150</v>
      </c>
      <c r="L34" s="2">
        <v>35</v>
      </c>
      <c r="M34" s="2">
        <v>2</v>
      </c>
      <c r="N34" s="2">
        <v>50</v>
      </c>
      <c r="O34" s="2">
        <v>90</v>
      </c>
      <c r="P34" s="2">
        <v>162</v>
      </c>
      <c r="Q34" s="2">
        <v>0.65</v>
      </c>
      <c r="R34" s="2">
        <v>33</v>
      </c>
      <c r="S34" s="2">
        <v>59</v>
      </c>
      <c r="T34" s="2">
        <v>105</v>
      </c>
      <c r="U34" s="2">
        <v>20</v>
      </c>
      <c r="V34" s="2" t="s">
        <v>204</v>
      </c>
      <c r="W34" s="2" t="s">
        <v>205</v>
      </c>
      <c r="X34" s="2"/>
      <c r="Y34" s="2"/>
      <c r="Z34" s="2"/>
      <c r="AA34" s="2"/>
      <c r="AB34" s="37"/>
    </row>
    <row r="35" s="1" customFormat="1" spans="1:28">
      <c r="A35" s="2" t="s">
        <v>206</v>
      </c>
      <c r="B35" s="37">
        <v>1</v>
      </c>
      <c r="C35" s="2" t="s">
        <v>152</v>
      </c>
      <c r="D35" s="2"/>
      <c r="E35" s="2" t="s">
        <v>84</v>
      </c>
      <c r="F35" s="2"/>
      <c r="G35" s="2">
        <v>650</v>
      </c>
      <c r="H35" s="2">
        <v>1170</v>
      </c>
      <c r="I35" s="2">
        <v>2106</v>
      </c>
      <c r="J35" s="2">
        <v>60</v>
      </c>
      <c r="K35" s="2">
        <v>100</v>
      </c>
      <c r="L35" s="2">
        <v>40</v>
      </c>
      <c r="M35" s="2">
        <v>1</v>
      </c>
      <c r="N35" s="2">
        <v>50</v>
      </c>
      <c r="O35" s="2">
        <v>90</v>
      </c>
      <c r="P35" s="2">
        <v>162</v>
      </c>
      <c r="Q35" s="2">
        <v>0.55</v>
      </c>
      <c r="R35" s="2">
        <v>28</v>
      </c>
      <c r="S35" s="2">
        <v>50</v>
      </c>
      <c r="T35" s="2">
        <v>89</v>
      </c>
      <c r="U35" s="2">
        <v>20</v>
      </c>
      <c r="V35" s="2" t="s">
        <v>207</v>
      </c>
      <c r="W35" s="2" t="s">
        <v>208</v>
      </c>
      <c r="X35" s="2"/>
      <c r="Y35" s="2"/>
      <c r="Z35" s="3"/>
      <c r="AA35" s="3"/>
      <c r="AB35" s="37"/>
    </row>
    <row r="36" spans="1:28">
      <c r="A36" s="2" t="s">
        <v>209</v>
      </c>
      <c r="B36" s="37">
        <v>2</v>
      </c>
      <c r="C36" s="2" t="s">
        <v>147</v>
      </c>
      <c r="D36" s="2"/>
      <c r="E36" s="2" t="s">
        <v>94</v>
      </c>
      <c r="F36" s="2"/>
      <c r="G36" s="2">
        <v>700</v>
      </c>
      <c r="H36" s="2">
        <v>1260</v>
      </c>
      <c r="I36" s="2">
        <v>2268</v>
      </c>
      <c r="J36" s="2">
        <v>50</v>
      </c>
      <c r="K36" s="2">
        <v>150</v>
      </c>
      <c r="L36" s="2">
        <v>30</v>
      </c>
      <c r="M36" s="2">
        <v>2</v>
      </c>
      <c r="N36" s="2">
        <v>45</v>
      </c>
      <c r="O36" s="2">
        <v>81</v>
      </c>
      <c r="P36" s="2">
        <v>146</v>
      </c>
      <c r="Q36" s="2">
        <v>0.7</v>
      </c>
      <c r="R36" s="2">
        <v>32</v>
      </c>
      <c r="S36" s="2">
        <v>57</v>
      </c>
      <c r="T36" s="2">
        <v>102</v>
      </c>
      <c r="U36" s="2">
        <v>20</v>
      </c>
      <c r="V36" s="2" t="s">
        <v>210</v>
      </c>
      <c r="W36" s="2" t="s">
        <v>211</v>
      </c>
      <c r="X36" s="2"/>
      <c r="Y36" s="2"/>
      <c r="Z36" s="2"/>
      <c r="AA36" s="2"/>
      <c r="AB36" s="37"/>
    </row>
    <row r="37" spans="1:28">
      <c r="A37" s="2" t="s">
        <v>212</v>
      </c>
      <c r="B37" s="37">
        <v>3</v>
      </c>
      <c r="C37" s="2" t="s">
        <v>136</v>
      </c>
      <c r="D37" s="2"/>
      <c r="E37" s="2" t="s">
        <v>89</v>
      </c>
      <c r="F37" s="2"/>
      <c r="G37" s="2">
        <v>800</v>
      </c>
      <c r="H37" s="2">
        <v>1440</v>
      </c>
      <c r="I37" s="2">
        <v>2592</v>
      </c>
      <c r="J37" s="2">
        <v>0</v>
      </c>
      <c r="K37" s="2">
        <v>60</v>
      </c>
      <c r="L37" s="2">
        <v>35</v>
      </c>
      <c r="M37" s="2">
        <v>1</v>
      </c>
      <c r="N37" s="2">
        <v>55</v>
      </c>
      <c r="O37" s="2">
        <v>99</v>
      </c>
      <c r="P37" s="2">
        <v>178</v>
      </c>
      <c r="Q37" s="2">
        <v>0.7</v>
      </c>
      <c r="R37" s="2">
        <v>39</v>
      </c>
      <c r="S37" s="2">
        <v>69</v>
      </c>
      <c r="T37" s="2">
        <v>125</v>
      </c>
      <c r="U37" s="2">
        <v>20</v>
      </c>
      <c r="V37" s="2" t="s">
        <v>213</v>
      </c>
      <c r="W37" s="2" t="s">
        <v>214</v>
      </c>
      <c r="X37" s="2"/>
      <c r="Y37" s="2"/>
      <c r="Z37" s="2"/>
      <c r="AA37" s="2"/>
      <c r="AB37" s="39"/>
    </row>
    <row r="38" spans="1:28">
      <c r="A38" s="2" t="s">
        <v>215</v>
      </c>
      <c r="B38" s="37">
        <v>3</v>
      </c>
      <c r="C38" s="2" t="s">
        <v>120</v>
      </c>
      <c r="D38" s="2"/>
      <c r="E38" s="2" t="s">
        <v>148</v>
      </c>
      <c r="F38" s="2"/>
      <c r="G38" s="2">
        <v>650</v>
      </c>
      <c r="H38" s="2">
        <v>1170</v>
      </c>
      <c r="I38" s="2">
        <v>2106</v>
      </c>
      <c r="J38" s="2">
        <v>0</v>
      </c>
      <c r="K38" s="2">
        <v>60</v>
      </c>
      <c r="L38" s="2">
        <v>25</v>
      </c>
      <c r="M38" s="2">
        <v>1</v>
      </c>
      <c r="N38" s="2">
        <v>55</v>
      </c>
      <c r="O38" s="2">
        <v>99</v>
      </c>
      <c r="P38" s="2">
        <v>178</v>
      </c>
      <c r="Q38" s="2">
        <v>0.8</v>
      </c>
      <c r="R38" s="2">
        <v>44</v>
      </c>
      <c r="S38" s="2">
        <v>79</v>
      </c>
      <c r="T38" s="2">
        <v>142</v>
      </c>
      <c r="U38" s="2">
        <v>20</v>
      </c>
      <c r="V38" s="2" t="s">
        <v>216</v>
      </c>
      <c r="W38" s="2" t="s">
        <v>217</v>
      </c>
      <c r="X38" s="2"/>
      <c r="Y38" s="2"/>
      <c r="Z38" s="2"/>
      <c r="AA38" s="2"/>
      <c r="AB38" s="37"/>
    </row>
    <row r="39" spans="1:28">
      <c r="A39" s="2" t="s">
        <v>218</v>
      </c>
      <c r="B39" s="37">
        <v>2</v>
      </c>
      <c r="C39" s="2" t="s">
        <v>129</v>
      </c>
      <c r="D39" s="2"/>
      <c r="E39" s="2" t="s">
        <v>104</v>
      </c>
      <c r="F39" s="2"/>
      <c r="G39" s="2">
        <v>700</v>
      </c>
      <c r="H39" s="2">
        <v>1260</v>
      </c>
      <c r="I39" s="2">
        <v>2268</v>
      </c>
      <c r="J39" s="2">
        <v>100</v>
      </c>
      <c r="K39" s="2">
        <v>150</v>
      </c>
      <c r="L39" s="2">
        <v>35</v>
      </c>
      <c r="M39" s="2">
        <v>1</v>
      </c>
      <c r="N39" s="2">
        <v>60</v>
      </c>
      <c r="O39" s="2">
        <v>108</v>
      </c>
      <c r="P39" s="2">
        <v>194</v>
      </c>
      <c r="Q39" s="2">
        <v>0.7</v>
      </c>
      <c r="R39" s="2">
        <v>42</v>
      </c>
      <c r="S39" s="2">
        <v>76</v>
      </c>
      <c r="T39" s="2">
        <v>136</v>
      </c>
      <c r="U39" s="2">
        <v>20</v>
      </c>
      <c r="V39" s="2" t="s">
        <v>219</v>
      </c>
      <c r="W39" s="2" t="s">
        <v>220</v>
      </c>
      <c r="X39" s="2"/>
      <c r="Y39" s="2"/>
      <c r="AB39" s="37"/>
    </row>
    <row r="40" spans="1:28">
      <c r="A40" s="2" t="s">
        <v>221</v>
      </c>
      <c r="B40" s="37">
        <v>2</v>
      </c>
      <c r="C40" s="2" t="s">
        <v>166</v>
      </c>
      <c r="D40" s="2"/>
      <c r="E40" s="2" t="s">
        <v>99</v>
      </c>
      <c r="F40" s="2"/>
      <c r="G40" s="2">
        <v>550</v>
      </c>
      <c r="H40" s="2">
        <v>990</v>
      </c>
      <c r="I40" s="2">
        <v>1782</v>
      </c>
      <c r="J40" s="2">
        <v>0</v>
      </c>
      <c r="K40" s="2">
        <v>40</v>
      </c>
      <c r="L40" s="2">
        <v>20</v>
      </c>
      <c r="M40" s="2">
        <v>3</v>
      </c>
      <c r="N40" s="2">
        <v>40</v>
      </c>
      <c r="O40" s="2">
        <v>72</v>
      </c>
      <c r="P40" s="2">
        <v>130</v>
      </c>
      <c r="Q40" s="2">
        <v>0.65</v>
      </c>
      <c r="R40" s="2">
        <v>26</v>
      </c>
      <c r="S40" s="2">
        <v>47</v>
      </c>
      <c r="T40" s="2">
        <v>85</v>
      </c>
      <c r="U40" s="2">
        <v>20</v>
      </c>
      <c r="V40" s="2" t="s">
        <v>222</v>
      </c>
      <c r="W40" s="2" t="s">
        <v>223</v>
      </c>
      <c r="X40" s="2"/>
      <c r="Y40" s="2"/>
      <c r="Z40" s="2"/>
      <c r="AA40" s="2"/>
      <c r="AB40" s="37"/>
    </row>
    <row r="41" spans="1:28">
      <c r="A41" s="2" t="s">
        <v>224</v>
      </c>
      <c r="B41" s="37">
        <v>4</v>
      </c>
      <c r="C41" s="2" t="s">
        <v>166</v>
      </c>
      <c r="D41" s="2"/>
      <c r="E41" s="2" t="s">
        <v>84</v>
      </c>
      <c r="F41" s="2"/>
      <c r="G41" s="2">
        <v>600</v>
      </c>
      <c r="H41" s="2">
        <v>1080</v>
      </c>
      <c r="I41" s="2">
        <v>1944</v>
      </c>
      <c r="J41" s="2">
        <v>50</v>
      </c>
      <c r="K41" s="2">
        <v>150</v>
      </c>
      <c r="L41" s="2">
        <v>30</v>
      </c>
      <c r="M41" s="2">
        <v>3</v>
      </c>
      <c r="N41" s="2">
        <v>45</v>
      </c>
      <c r="O41" s="2">
        <v>81</v>
      </c>
      <c r="P41" s="2">
        <v>146</v>
      </c>
      <c r="Q41" s="2">
        <v>0.75</v>
      </c>
      <c r="R41" s="2">
        <v>34</v>
      </c>
      <c r="S41" s="2">
        <v>61</v>
      </c>
      <c r="T41" s="2">
        <v>110</v>
      </c>
      <c r="U41" s="2">
        <v>20</v>
      </c>
      <c r="V41" s="2" t="s">
        <v>225</v>
      </c>
      <c r="W41" s="2" t="s">
        <v>226</v>
      </c>
      <c r="X41" s="2"/>
      <c r="Y41" s="2"/>
      <c r="Z41" s="2"/>
      <c r="AA41" s="2"/>
      <c r="AB41" s="37"/>
    </row>
    <row r="42" spans="1:28">
      <c r="A42" s="2" t="s">
        <v>227</v>
      </c>
      <c r="B42" s="37">
        <v>3</v>
      </c>
      <c r="C42" s="2" t="s">
        <v>83</v>
      </c>
      <c r="D42" s="2"/>
      <c r="E42" s="2" t="s">
        <v>84</v>
      </c>
      <c r="F42" s="2"/>
      <c r="G42" s="2">
        <v>600</v>
      </c>
      <c r="H42" s="2">
        <v>1080</v>
      </c>
      <c r="I42" s="2">
        <v>1944</v>
      </c>
      <c r="J42" s="2">
        <v>0</v>
      </c>
      <c r="K42" s="2">
        <v>50</v>
      </c>
      <c r="L42" s="2">
        <v>20</v>
      </c>
      <c r="M42" s="2">
        <v>3</v>
      </c>
      <c r="N42" s="2">
        <v>45</v>
      </c>
      <c r="O42" s="2">
        <v>81</v>
      </c>
      <c r="P42" s="2">
        <v>146</v>
      </c>
      <c r="Q42" s="2">
        <v>0.7</v>
      </c>
      <c r="R42" s="2">
        <v>32</v>
      </c>
      <c r="S42" s="2">
        <v>57</v>
      </c>
      <c r="T42" s="2">
        <v>102</v>
      </c>
      <c r="U42" s="2">
        <v>20</v>
      </c>
      <c r="V42" s="2" t="s">
        <v>228</v>
      </c>
      <c r="W42" s="2" t="s">
        <v>229</v>
      </c>
      <c r="X42" s="2"/>
      <c r="Y42" s="2"/>
      <c r="AB42" s="37"/>
    </row>
    <row r="43" spans="1:28">
      <c r="A43" s="2" t="s">
        <v>230</v>
      </c>
      <c r="B43" s="37">
        <v>5</v>
      </c>
      <c r="C43" s="2" t="s">
        <v>115</v>
      </c>
      <c r="D43" s="2"/>
      <c r="E43" s="2" t="s">
        <v>104</v>
      </c>
      <c r="F43" s="2"/>
      <c r="G43" s="2">
        <v>950</v>
      </c>
      <c r="H43" s="2">
        <v>1710</v>
      </c>
      <c r="I43" s="2">
        <v>3078</v>
      </c>
      <c r="J43" s="2">
        <v>50</v>
      </c>
      <c r="K43" s="2">
        <v>85</v>
      </c>
      <c r="L43" s="2">
        <v>35</v>
      </c>
      <c r="M43" s="2">
        <v>2</v>
      </c>
      <c r="N43" s="2">
        <v>50</v>
      </c>
      <c r="O43" s="2">
        <v>90</v>
      </c>
      <c r="P43" s="2">
        <v>162</v>
      </c>
      <c r="Q43" s="2">
        <v>0.95</v>
      </c>
      <c r="R43" s="2">
        <v>48</v>
      </c>
      <c r="S43" s="2">
        <v>86</v>
      </c>
      <c r="T43" s="2">
        <v>154</v>
      </c>
      <c r="U43" s="2">
        <v>20</v>
      </c>
      <c r="V43" s="2" t="s">
        <v>231</v>
      </c>
      <c r="W43" s="2" t="s">
        <v>232</v>
      </c>
      <c r="X43" s="2"/>
      <c r="Y43" s="2"/>
      <c r="Z43" s="2"/>
      <c r="AA43" s="2"/>
      <c r="AB43" s="37"/>
    </row>
    <row r="44" spans="1:28">
      <c r="A44" s="2" t="s">
        <v>233</v>
      </c>
      <c r="B44" s="37">
        <v>1</v>
      </c>
      <c r="C44" s="2" t="s">
        <v>83</v>
      </c>
      <c r="D44" s="2"/>
      <c r="E44" s="2" t="s">
        <v>104</v>
      </c>
      <c r="F44" s="2"/>
      <c r="G44" s="2">
        <v>550</v>
      </c>
      <c r="H44" s="2">
        <v>990</v>
      </c>
      <c r="I44" s="2">
        <v>1782</v>
      </c>
      <c r="J44" s="2">
        <v>0</v>
      </c>
      <c r="K44" s="2">
        <v>75</v>
      </c>
      <c r="L44" s="2">
        <v>20</v>
      </c>
      <c r="M44" s="2">
        <v>3</v>
      </c>
      <c r="N44" s="2">
        <v>45</v>
      </c>
      <c r="O44" s="2">
        <v>81</v>
      </c>
      <c r="P44" s="2">
        <v>146</v>
      </c>
      <c r="Q44" s="2">
        <v>0.7</v>
      </c>
      <c r="R44" s="2">
        <v>32</v>
      </c>
      <c r="S44" s="2">
        <v>57</v>
      </c>
      <c r="T44" s="2">
        <v>102</v>
      </c>
      <c r="U44" s="2">
        <v>20</v>
      </c>
      <c r="V44" s="2" t="s">
        <v>234</v>
      </c>
      <c r="W44" s="2" t="s">
        <v>235</v>
      </c>
      <c r="X44" s="2"/>
      <c r="Y44" s="2"/>
      <c r="Z44" s="2"/>
      <c r="AA44" s="2"/>
      <c r="AB44" s="37"/>
    </row>
    <row r="45" spans="1:28">
      <c r="A45" s="2" t="s">
        <v>236</v>
      </c>
      <c r="B45" s="37">
        <v>4</v>
      </c>
      <c r="C45" s="2" t="s">
        <v>83</v>
      </c>
      <c r="D45" s="2"/>
      <c r="E45" s="2" t="s">
        <v>111</v>
      </c>
      <c r="F45" s="2"/>
      <c r="G45" s="2">
        <v>650</v>
      </c>
      <c r="H45" s="2">
        <v>1170</v>
      </c>
      <c r="I45" s="2">
        <v>2106</v>
      </c>
      <c r="J45" s="2">
        <v>0</v>
      </c>
      <c r="K45" s="2">
        <v>80</v>
      </c>
      <c r="L45" s="2">
        <v>20</v>
      </c>
      <c r="M45" s="2">
        <v>4</v>
      </c>
      <c r="N45" s="2">
        <v>45</v>
      </c>
      <c r="O45" s="2">
        <v>81</v>
      </c>
      <c r="P45" s="2">
        <v>146</v>
      </c>
      <c r="Q45" s="2">
        <v>0.75</v>
      </c>
      <c r="R45" s="2">
        <v>34</v>
      </c>
      <c r="S45" s="2">
        <v>61</v>
      </c>
      <c r="T45" s="2">
        <v>110</v>
      </c>
      <c r="U45" s="2">
        <v>20</v>
      </c>
      <c r="V45" s="2" t="s">
        <v>237</v>
      </c>
      <c r="W45" s="2" t="s">
        <v>238</v>
      </c>
      <c r="X45" s="2"/>
      <c r="Y45" s="2"/>
      <c r="Z45" s="2"/>
      <c r="AA45" s="2"/>
      <c r="AB45" s="37"/>
    </row>
    <row r="46" spans="1:28">
      <c r="A46" s="2" t="s">
        <v>239</v>
      </c>
      <c r="B46" s="37">
        <v>3</v>
      </c>
      <c r="C46" s="2" t="s">
        <v>103</v>
      </c>
      <c r="D46" s="2"/>
      <c r="E46" s="2" t="s">
        <v>121</v>
      </c>
      <c r="F46" s="2"/>
      <c r="G46" s="2">
        <v>700</v>
      </c>
      <c r="H46" s="2">
        <v>1260</v>
      </c>
      <c r="I46" s="2">
        <v>2268</v>
      </c>
      <c r="J46" s="2">
        <v>70</v>
      </c>
      <c r="K46" s="2">
        <v>140</v>
      </c>
      <c r="L46" s="2">
        <v>35</v>
      </c>
      <c r="M46" s="2">
        <v>1</v>
      </c>
      <c r="N46" s="2">
        <v>60</v>
      </c>
      <c r="O46" s="2">
        <v>108</v>
      </c>
      <c r="P46" s="2">
        <v>194</v>
      </c>
      <c r="Q46" s="2">
        <v>0.65</v>
      </c>
      <c r="R46" s="2">
        <v>39</v>
      </c>
      <c r="S46" s="2">
        <v>70</v>
      </c>
      <c r="T46" s="2">
        <v>126</v>
      </c>
      <c r="U46" s="2">
        <v>20</v>
      </c>
      <c r="V46" s="2" t="s">
        <v>240</v>
      </c>
      <c r="W46" s="2" t="s">
        <v>241</v>
      </c>
      <c r="X46" s="2"/>
      <c r="Y46" s="2"/>
      <c r="AB46" s="37"/>
    </row>
    <row r="47" spans="1:28">
      <c r="A47" s="2" t="s">
        <v>242</v>
      </c>
      <c r="B47" s="37">
        <v>4</v>
      </c>
      <c r="C47" s="2" t="s">
        <v>152</v>
      </c>
      <c r="D47" s="2"/>
      <c r="E47" s="2" t="s">
        <v>104</v>
      </c>
      <c r="F47" s="2"/>
      <c r="G47" s="2">
        <v>850</v>
      </c>
      <c r="H47" s="2">
        <v>1530</v>
      </c>
      <c r="I47" s="2">
        <v>2754</v>
      </c>
      <c r="J47" s="2">
        <v>50</v>
      </c>
      <c r="K47" s="2">
        <v>150</v>
      </c>
      <c r="L47" s="2">
        <v>40</v>
      </c>
      <c r="M47" s="2">
        <v>1</v>
      </c>
      <c r="N47" s="2">
        <v>50</v>
      </c>
      <c r="O47" s="2">
        <v>90</v>
      </c>
      <c r="P47" s="2">
        <v>162</v>
      </c>
      <c r="Q47" s="2">
        <v>0.75</v>
      </c>
      <c r="R47" s="2">
        <v>38</v>
      </c>
      <c r="S47" s="2">
        <v>68</v>
      </c>
      <c r="T47" s="2">
        <v>122</v>
      </c>
      <c r="U47" s="2">
        <v>20</v>
      </c>
      <c r="V47" s="2" t="s">
        <v>243</v>
      </c>
      <c r="W47" s="2" t="s">
        <v>244</v>
      </c>
      <c r="X47" s="2"/>
      <c r="Y47" s="2"/>
      <c r="Z47" s="2"/>
      <c r="AA47" s="2"/>
      <c r="AB47" s="37"/>
    </row>
    <row r="48" spans="1:28">
      <c r="A48" s="2" t="s">
        <v>245</v>
      </c>
      <c r="B48" s="37">
        <v>1</v>
      </c>
      <c r="C48" s="2" t="s">
        <v>129</v>
      </c>
      <c r="D48" s="2"/>
      <c r="E48" s="2" t="s">
        <v>94</v>
      </c>
      <c r="F48" s="2"/>
      <c r="G48" s="2">
        <v>500</v>
      </c>
      <c r="H48" s="2">
        <v>900</v>
      </c>
      <c r="I48" s="2">
        <v>1620</v>
      </c>
      <c r="J48" s="2">
        <v>0</v>
      </c>
      <c r="K48" s="2">
        <v>50</v>
      </c>
      <c r="L48" s="2">
        <v>20</v>
      </c>
      <c r="M48" s="2">
        <v>3</v>
      </c>
      <c r="N48" s="2">
        <v>55</v>
      </c>
      <c r="O48" s="2">
        <v>99</v>
      </c>
      <c r="P48" s="2">
        <v>178</v>
      </c>
      <c r="Q48" s="2">
        <v>0.75</v>
      </c>
      <c r="R48" s="2">
        <v>41</v>
      </c>
      <c r="S48" s="2">
        <v>74</v>
      </c>
      <c r="T48" s="2">
        <v>134</v>
      </c>
      <c r="U48" s="2">
        <v>20</v>
      </c>
      <c r="V48" s="2" t="s">
        <v>246</v>
      </c>
      <c r="W48" s="2" t="s">
        <v>247</v>
      </c>
      <c r="X48" s="2"/>
      <c r="Y48" s="2"/>
      <c r="Z48" s="2"/>
      <c r="AA48" s="2"/>
      <c r="AB48" s="37"/>
    </row>
    <row r="49" s="1" customFormat="1" spans="1:29">
      <c r="A49" s="2" t="s">
        <v>248</v>
      </c>
      <c r="B49" s="37">
        <v>2</v>
      </c>
      <c r="C49" s="2" t="s">
        <v>147</v>
      </c>
      <c r="D49" s="2"/>
      <c r="E49" s="2" t="s">
        <v>94</v>
      </c>
      <c r="F49" s="2"/>
      <c r="G49" s="2">
        <v>650</v>
      </c>
      <c r="H49" s="2">
        <v>1170</v>
      </c>
      <c r="I49" s="2">
        <v>2106</v>
      </c>
      <c r="J49" s="2">
        <v>0</v>
      </c>
      <c r="K49" s="2">
        <v>50</v>
      </c>
      <c r="L49" s="2">
        <v>35</v>
      </c>
      <c r="M49" s="2">
        <v>1</v>
      </c>
      <c r="N49" s="2">
        <v>60</v>
      </c>
      <c r="O49" s="2">
        <v>108</v>
      </c>
      <c r="P49" s="2">
        <v>194</v>
      </c>
      <c r="Q49" s="2">
        <v>0.7</v>
      </c>
      <c r="R49" s="2">
        <v>42</v>
      </c>
      <c r="S49" s="2">
        <v>76</v>
      </c>
      <c r="T49" s="2">
        <v>136</v>
      </c>
      <c r="U49" s="2">
        <v>20</v>
      </c>
      <c r="V49" s="2" t="s">
        <v>249</v>
      </c>
      <c r="W49" s="2" t="s">
        <v>250</v>
      </c>
      <c r="X49" s="2"/>
      <c r="Y49" s="2"/>
      <c r="Z49" s="2"/>
      <c r="AA49" s="2"/>
      <c r="AB49" s="37"/>
      <c r="AC49" s="3"/>
    </row>
    <row r="50" s="1" customFormat="1" spans="1:29">
      <c r="A50" s="2" t="s">
        <v>251</v>
      </c>
      <c r="B50" s="37">
        <v>2</v>
      </c>
      <c r="C50" s="2" t="s">
        <v>129</v>
      </c>
      <c r="D50" s="2"/>
      <c r="E50" s="2" t="s">
        <v>99</v>
      </c>
      <c r="F50" s="2"/>
      <c r="G50" s="2">
        <v>600</v>
      </c>
      <c r="H50" s="2">
        <v>1080</v>
      </c>
      <c r="I50" s="2">
        <v>1944</v>
      </c>
      <c r="J50" s="2">
        <v>0</v>
      </c>
      <c r="K50" s="2">
        <v>100</v>
      </c>
      <c r="L50" s="2">
        <v>30</v>
      </c>
      <c r="M50" s="2">
        <v>1</v>
      </c>
      <c r="N50" s="2">
        <v>50</v>
      </c>
      <c r="O50" s="2">
        <v>90</v>
      </c>
      <c r="P50" s="2">
        <v>162</v>
      </c>
      <c r="Q50" s="2">
        <v>0.75</v>
      </c>
      <c r="R50" s="2">
        <v>38</v>
      </c>
      <c r="S50" s="2">
        <v>68</v>
      </c>
      <c r="T50" s="2">
        <v>122</v>
      </c>
      <c r="U50" s="2">
        <v>20</v>
      </c>
      <c r="V50" s="2" t="s">
        <v>252</v>
      </c>
      <c r="W50" s="2" t="s">
        <v>253</v>
      </c>
      <c r="X50" s="2"/>
      <c r="Y50" s="2"/>
      <c r="Z50" s="2"/>
      <c r="AA50" s="2"/>
      <c r="AB50" s="37"/>
      <c r="AC50" s="3"/>
    </row>
    <row r="51" s="1" customFormat="1" spans="1:29">
      <c r="A51" s="2" t="s">
        <v>254</v>
      </c>
      <c r="B51" s="37">
        <v>1</v>
      </c>
      <c r="C51" s="2" t="s">
        <v>136</v>
      </c>
      <c r="D51" s="2"/>
      <c r="E51" s="2" t="s">
        <v>99</v>
      </c>
      <c r="F51" s="2"/>
      <c r="G51" s="2">
        <v>500</v>
      </c>
      <c r="H51" s="2">
        <v>900</v>
      </c>
      <c r="I51" s="2">
        <v>1620</v>
      </c>
      <c r="J51" s="2">
        <v>0</v>
      </c>
      <c r="K51" s="2">
        <v>50</v>
      </c>
      <c r="L51" s="2">
        <v>20</v>
      </c>
      <c r="M51" s="2">
        <v>3</v>
      </c>
      <c r="N51" s="2">
        <v>40</v>
      </c>
      <c r="O51" s="2">
        <v>72</v>
      </c>
      <c r="P51" s="2">
        <v>130</v>
      </c>
      <c r="Q51" s="2">
        <v>0.7</v>
      </c>
      <c r="R51" s="2">
        <v>28</v>
      </c>
      <c r="S51" s="2">
        <v>50</v>
      </c>
      <c r="T51" s="2">
        <v>91</v>
      </c>
      <c r="U51" s="2">
        <v>20</v>
      </c>
      <c r="V51" s="2" t="s">
        <v>255</v>
      </c>
      <c r="W51" s="2" t="s">
        <v>256</v>
      </c>
      <c r="X51" s="2"/>
      <c r="Y51" s="2"/>
      <c r="Z51" s="2"/>
      <c r="AA51" s="2"/>
      <c r="AB51" s="37"/>
      <c r="AC51" s="3"/>
    </row>
    <row r="52" s="1" customFormat="1" spans="1:29">
      <c r="A52" s="2" t="s">
        <v>257</v>
      </c>
      <c r="B52" s="37">
        <v>1</v>
      </c>
      <c r="C52" s="2" t="s">
        <v>83</v>
      </c>
      <c r="D52" s="2"/>
      <c r="E52" s="2" t="s">
        <v>84</v>
      </c>
      <c r="F52" s="2"/>
      <c r="G52" s="2">
        <v>500</v>
      </c>
      <c r="H52" s="2">
        <v>900</v>
      </c>
      <c r="I52" s="2">
        <v>1620</v>
      </c>
      <c r="J52" s="2">
        <v>100</v>
      </c>
      <c r="K52" s="2">
        <v>125</v>
      </c>
      <c r="L52" s="2">
        <v>20</v>
      </c>
      <c r="M52" s="2">
        <v>3</v>
      </c>
      <c r="N52" s="2">
        <v>40</v>
      </c>
      <c r="O52" s="2">
        <v>72</v>
      </c>
      <c r="P52" s="2">
        <v>130</v>
      </c>
      <c r="Q52" s="2">
        <v>0.7</v>
      </c>
      <c r="R52" s="2">
        <v>28</v>
      </c>
      <c r="S52" s="2">
        <v>50</v>
      </c>
      <c r="T52" s="2">
        <v>91</v>
      </c>
      <c r="U52" s="2">
        <v>20</v>
      </c>
      <c r="V52" s="2" t="s">
        <v>258</v>
      </c>
      <c r="W52" s="2" t="s">
        <v>259</v>
      </c>
      <c r="X52" s="2"/>
      <c r="Y52" s="2"/>
      <c r="Z52" s="2"/>
      <c r="AA52" s="2"/>
      <c r="AB52" s="37"/>
      <c r="AC52" s="3"/>
    </row>
    <row r="53" s="3" customFormat="1" spans="2:28">
      <c r="B53" s="35"/>
      <c r="AB53" s="35"/>
    </row>
    <row r="54" s="3" customFormat="1" spans="2:29">
      <c r="B54" s="35"/>
      <c r="AB54" s="35"/>
      <c r="AC54" s="1"/>
    </row>
    <row r="55" s="3" customFormat="1" spans="2:28">
      <c r="B55" s="35"/>
      <c r="AB55" s="35"/>
    </row>
    <row r="56" spans="2:28">
      <c r="B56" s="3"/>
      <c r="AB56" s="3"/>
    </row>
    <row r="57" s="1" customFormat="1" spans="1:28">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dataValidations count="1">
    <dataValidation allowBlank="1" showInputMessage="1" showErrorMessage="1" sqref="Y1:Z1 AA1 Y2 Z2 AA2 Y3:Z3 AA3 V4:W4 X4 Y4 Z4 AA4 V5:W5 X5 Y5:Z5 AA5 V6:W6 X6 Y6 Z6 AA6 C7 D7 Y7 Z7 AA7 C8 D8 Y8:Z8 AA8 C9 D9 Y9 Z9 AA9 V10:W10 X10 Y10 Z10 AA10 V11:W11 X11 Y11 Z11 AA11 V12:W12 X12 Y12 Z12 AA12 Y13 Z13 AA13 D14 X17:Y17 Y18 Z18 AA18 Y25 Z25 AA25 D32 Y33 Z33 AA33 Y34 Z34 AA34 Y35 Y39 Y42 X46 Y46 Y52 Z52 AA52 Y53 Y54 Z54 AA54 Y55 C1:C6 C10:C1048576 D1:D6 D10:D13 D15:D31 D33:D1048576 E$1:E$1048576 F1:F13 F15:F31 F33:F1048576 G$1:G$1048576 J$1:J$1048576 K$1:K$1048576 U$1:U$1048576 X1:X3 X7:X9 X13:X16 X18:X45 X47:X1048576 Y28:Y29 Y36:Y38 Y40:Y41 Y43:Y45 Y47:Y49 Y50:Y51 Y56:Y1048576 Z28:Z29 Z36:Z38 Z40:Z41 Z43:Z45 Z47:Z49 Z56:Z1048576 AA14:AA16 AA19:AA24 AA26:AA27 AA28:AA29 AA30:AA32 AA36:AA38 AA40:AA41 AA43:AA45 AA47:AA49 AA56:AA1048576 AB$1:AB$1048576 A$1:B$1048576 O$1:P$1048576 Q$1:R$1048576 S$1:T$1048576 L$1:N$1048576 H$1:I$1048576 Y19:Z24 Y26:Z27 Y30:Z32 V13:W1048576 Y14:Z16 V1:W3 V7:W9"/>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workbookViewId="0">
      <selection activeCell="C40" sqref="C40"/>
    </sheetView>
  </sheetViews>
  <sheetFormatPr defaultColWidth="9.14285714285714" defaultRowHeight="15"/>
  <cols>
    <col min="1" max="1" width="27.4285714285714" customWidth="1"/>
    <col min="2" max="2" width="18.5714285714286" customWidth="1"/>
    <col min="3" max="3" width="34.7142857142857" customWidth="1"/>
    <col min="10" max="10" width="58.2857142857143" customWidth="1"/>
  </cols>
  <sheetData>
    <row r="1" spans="1:11">
      <c r="A1" s="28" t="s">
        <v>260</v>
      </c>
      <c r="B1" s="28" t="s">
        <v>261</v>
      </c>
      <c r="C1" s="28" t="s">
        <v>262</v>
      </c>
      <c r="D1" s="28" t="s">
        <v>263</v>
      </c>
      <c r="E1" s="28" t="s">
        <v>264</v>
      </c>
      <c r="F1" s="28" t="s">
        <v>265</v>
      </c>
      <c r="G1" s="28" t="s">
        <v>266</v>
      </c>
      <c r="H1" s="28" t="s">
        <v>267</v>
      </c>
      <c r="I1" s="28" t="s">
        <v>268</v>
      </c>
      <c r="J1" s="4" t="s">
        <v>269</v>
      </c>
      <c r="K1" s="4" t="s">
        <v>81</v>
      </c>
    </row>
    <row r="2" spans="1:11">
      <c r="A2" s="29" t="s">
        <v>120</v>
      </c>
      <c r="B2" s="30">
        <f t="shared" ref="B2:B15" si="0">LEN(J2)-LEN(SUBSTITUTE(J2,",",""))+1</f>
        <v>5</v>
      </c>
      <c r="C2" s="30" t="s">
        <v>270</v>
      </c>
      <c r="D2" s="30">
        <v>2</v>
      </c>
      <c r="E2" s="30" t="s">
        <v>271</v>
      </c>
      <c r="F2" s="30">
        <v>4</v>
      </c>
      <c r="G2" s="30" t="s">
        <v>272</v>
      </c>
      <c r="H2" s="30"/>
      <c r="I2" s="31"/>
      <c r="J2" s="2" t="str">
        <f t="array" ref="J2">_xlfn.TEXTJOIN(", ",TRUE,IF(Champions!$C:$D=A2,Champions!$A:$A,""))</f>
        <v>Ekko, Fizz, Kai'Sa, Kha'Zix, Shaco</v>
      </c>
      <c r="K2" s="2"/>
    </row>
    <row r="3" spans="1:11">
      <c r="A3" s="29" t="s">
        <v>129</v>
      </c>
      <c r="B3" s="30">
        <f t="shared" si="0"/>
        <v>7</v>
      </c>
      <c r="C3" s="30" t="s">
        <v>273</v>
      </c>
      <c r="D3" s="30">
        <v>3</v>
      </c>
      <c r="E3" s="30" t="s">
        <v>274</v>
      </c>
      <c r="F3" s="30">
        <v>6</v>
      </c>
      <c r="G3" s="30" t="s">
        <v>275</v>
      </c>
      <c r="H3" s="30"/>
      <c r="I3" s="31"/>
      <c r="J3" s="2" t="str">
        <f t="array" ref="J3">_xlfn.TEXTJOIN(", ",TRUE,IF(Champions!$C:$D=A3,Champions!$A:$A,""))</f>
        <v>Fiora, Irelia, Kayle, Master Yi, Shen, Xayah, Yasuo</v>
      </c>
      <c r="K3" s="2"/>
    </row>
    <row r="4" spans="1:11">
      <c r="A4" s="29" t="s">
        <v>93</v>
      </c>
      <c r="B4" s="30">
        <f t="shared" si="0"/>
        <v>3</v>
      </c>
      <c r="C4" s="30" t="s">
        <v>276</v>
      </c>
      <c r="D4" s="30">
        <v>2</v>
      </c>
      <c r="E4" s="30" t="s">
        <v>271</v>
      </c>
      <c r="F4" s="30"/>
      <c r="G4" s="30"/>
      <c r="H4" s="30"/>
      <c r="I4" s="31"/>
      <c r="J4" s="2" t="str">
        <f t="array" ref="J4">_xlfn.TEXTJOIN(", ",TRUE,IF(Champions!$C:$D=A4,Champions!$A:$A,""))</f>
        <v>Ashe, Caitlyn, Jhin</v>
      </c>
      <c r="K4" s="2"/>
    </row>
    <row r="5" spans="1:11">
      <c r="A5" s="29" t="s">
        <v>98</v>
      </c>
      <c r="B5" s="30">
        <f t="shared" si="0"/>
        <v>1</v>
      </c>
      <c r="C5" s="30" t="s">
        <v>277</v>
      </c>
      <c r="D5" s="30">
        <v>1</v>
      </c>
      <c r="E5" s="30" t="s">
        <v>271</v>
      </c>
      <c r="F5" s="30"/>
      <c r="G5" s="30"/>
      <c r="H5" s="30"/>
      <c r="I5" s="31"/>
      <c r="J5" s="2" t="str">
        <f t="array" ref="J5">_xlfn.TEXTJOIN(", ",TRUE,IF(Champions!$C:$D=A5,Champions!$A:$A,""))</f>
        <v>Aurelion Sol</v>
      </c>
      <c r="K5" s="2"/>
    </row>
    <row r="6" spans="1:11">
      <c r="A6" s="29" t="s">
        <v>129</v>
      </c>
      <c r="B6" s="30">
        <f t="shared" si="0"/>
        <v>7</v>
      </c>
      <c r="C6" s="30" t="s">
        <v>278</v>
      </c>
      <c r="D6" s="30">
        <v>2</v>
      </c>
      <c r="E6" s="30" t="s">
        <v>279</v>
      </c>
      <c r="F6" s="30">
        <v>4</v>
      </c>
      <c r="G6" s="30" t="s">
        <v>280</v>
      </c>
      <c r="H6" s="30">
        <v>6</v>
      </c>
      <c r="I6" s="31" t="s">
        <v>281</v>
      </c>
      <c r="J6" s="2" t="str">
        <f t="array" ref="J6">_xlfn.TEXTJOIN(", ",TRUE,IF(Champions!$C:$D=A6,Champions!$A:$A,""))</f>
        <v>Fiora, Irelia, Kayle, Master Yi, Shen, Xayah, Yasuo</v>
      </c>
      <c r="K6" s="2"/>
    </row>
    <row r="7" spans="1:11">
      <c r="A7" s="29" t="s">
        <v>83</v>
      </c>
      <c r="B7" s="30">
        <f t="shared" si="0"/>
        <v>7</v>
      </c>
      <c r="C7" s="30" t="s">
        <v>282</v>
      </c>
      <c r="D7" s="30">
        <v>2</v>
      </c>
      <c r="E7" s="30" t="s">
        <v>283</v>
      </c>
      <c r="F7" s="30">
        <v>4</v>
      </c>
      <c r="G7" s="30" t="s">
        <v>284</v>
      </c>
      <c r="H7" s="30">
        <v>6</v>
      </c>
      <c r="I7" s="31" t="s">
        <v>285</v>
      </c>
      <c r="J7" s="2" t="str">
        <f t="array" ref="J7">_xlfn.TEXTJOIN(", ",TRUE,IF(Champions!$C:$D=A7,Champions!$A:$A,""))</f>
        <v>Ahri, Annie, Lux, Syndra, Twisted Fate, Vel'Koz, Zoe</v>
      </c>
      <c r="K7" s="2"/>
    </row>
    <row r="8" spans="1:11">
      <c r="A8" s="29" t="s">
        <v>136</v>
      </c>
      <c r="B8" s="30">
        <f t="shared" si="0"/>
        <v>3</v>
      </c>
      <c r="C8" s="30" t="s">
        <v>286</v>
      </c>
      <c r="D8" s="30">
        <v>2</v>
      </c>
      <c r="E8" s="30" t="s">
        <v>271</v>
      </c>
      <c r="F8" s="30"/>
      <c r="G8" s="30"/>
      <c r="H8" s="30"/>
      <c r="I8" s="31"/>
      <c r="J8" s="2" t="str">
        <f t="array" ref="J8">_xlfn.TEXTJOIN(", ",TRUE,IF(Champions!$C:$D=A8,Champions!$A:$A,""))</f>
        <v>Gangplank, Rumble, Ziggs</v>
      </c>
      <c r="K8" s="2"/>
    </row>
    <row r="9" spans="1:11">
      <c r="A9" s="29" t="s">
        <v>147</v>
      </c>
      <c r="B9" s="30">
        <f t="shared" si="0"/>
        <v>4</v>
      </c>
      <c r="C9" s="30" t="s">
        <v>287</v>
      </c>
      <c r="D9" s="30">
        <v>2</v>
      </c>
      <c r="E9" s="30" t="s">
        <v>288</v>
      </c>
      <c r="F9" s="30">
        <v>4</v>
      </c>
      <c r="G9" s="30" t="s">
        <v>289</v>
      </c>
      <c r="H9" s="30"/>
      <c r="I9" s="31"/>
      <c r="J9" s="2" t="str">
        <f t="array" ref="J9">_xlfn.TEXTJOIN(", ",TRUE,IF(Champions!$C:$D=A9,Champions!$A:$A,""))</f>
        <v>Jarvan IV, Neeko, Rakan, Xin Zhao</v>
      </c>
      <c r="K9" s="2"/>
    </row>
    <row r="10" spans="1:11">
      <c r="A10" s="29" t="s">
        <v>166</v>
      </c>
      <c r="B10" s="30">
        <f t="shared" si="0"/>
        <v>4</v>
      </c>
      <c r="C10" s="30" t="s">
        <v>290</v>
      </c>
      <c r="D10" s="30">
        <v>2</v>
      </c>
      <c r="E10" s="30" t="s">
        <v>291</v>
      </c>
      <c r="F10" s="30">
        <v>4</v>
      </c>
      <c r="G10" s="30" t="s">
        <v>292</v>
      </c>
      <c r="H10" s="30"/>
      <c r="I10" s="31"/>
      <c r="J10" s="2" t="str">
        <f t="array" ref="J10">_xlfn.TEXTJOIN(", ",TRUE,IF(Champions!$C:$D=A10,Champions!$A:$A,""))</f>
        <v>Karma, Lulu, Sona, Soraka</v>
      </c>
      <c r="K10" s="2"/>
    </row>
    <row r="11" spans="1:11">
      <c r="A11" s="29" t="s">
        <v>152</v>
      </c>
      <c r="B11" s="30">
        <f t="shared" si="0"/>
        <v>5</v>
      </c>
      <c r="C11" s="30" t="s">
        <v>293</v>
      </c>
      <c r="D11" s="30">
        <v>2</v>
      </c>
      <c r="E11" s="30" t="s">
        <v>294</v>
      </c>
      <c r="F11" s="30">
        <v>4</v>
      </c>
      <c r="G11" s="30" t="s">
        <v>295</v>
      </c>
      <c r="H11" s="30"/>
      <c r="I11" s="31"/>
      <c r="J11" s="2" t="str">
        <f t="array" ref="J11">_xlfn.TEXTJOIN(", ",TRUE,IF(Champions!$C:$D=A11,Champions!$A:$A,""))</f>
        <v>Jayce, Leona, Mordekaiser, Poppy, Wukong</v>
      </c>
      <c r="K11" s="2"/>
    </row>
    <row r="12" spans="1:11">
      <c r="A12" s="29" t="s">
        <v>137</v>
      </c>
      <c r="B12" s="30">
        <f t="shared" si="0"/>
        <v>2</v>
      </c>
      <c r="C12" s="30" t="s">
        <v>296</v>
      </c>
      <c r="D12" s="30">
        <v>1</v>
      </c>
      <c r="E12" s="30" t="s">
        <v>271</v>
      </c>
      <c r="F12" s="30"/>
      <c r="G12" s="30"/>
      <c r="H12" s="30"/>
      <c r="I12" s="31"/>
      <c r="J12" s="2" t="str">
        <f t="array" ref="J12">_xlfn.TEXTJOIN(", ",TRUE,IF(Champions!$C:$D=A12,Champions!$A:$A,""))</f>
        <v>Gangplank, Miss Fortune</v>
      </c>
      <c r="K12" s="2"/>
    </row>
    <row r="13" spans="1:11">
      <c r="A13" s="29" t="s">
        <v>125</v>
      </c>
      <c r="B13" s="30">
        <f t="shared" si="0"/>
        <v>5</v>
      </c>
      <c r="C13" s="30" t="s">
        <v>297</v>
      </c>
      <c r="D13" s="30">
        <v>2</v>
      </c>
      <c r="E13" s="30" t="s">
        <v>298</v>
      </c>
      <c r="F13" s="30">
        <v>4</v>
      </c>
      <c r="G13" s="30" t="s">
        <v>299</v>
      </c>
      <c r="H13" s="30"/>
      <c r="I13" s="31"/>
      <c r="J13" s="2" t="str">
        <f t="array" ref="J13">_xlfn.TEXTJOIN(", ",TRUE,IF(Champions!$C:$D=A13,Champions!$A:$A,""))</f>
        <v>Ezreal, Graves, Jinx, Lucian, Miss Fortune</v>
      </c>
      <c r="K13" s="2"/>
    </row>
    <row r="14" spans="1:11">
      <c r="A14" s="14" t="s">
        <v>103</v>
      </c>
      <c r="B14" s="30">
        <f t="shared" si="0"/>
        <v>4</v>
      </c>
      <c r="C14" s="31" t="s">
        <v>300</v>
      </c>
      <c r="D14" s="31">
        <v>2</v>
      </c>
      <c r="E14" s="31" t="s">
        <v>301</v>
      </c>
      <c r="F14" s="31">
        <v>4</v>
      </c>
      <c r="G14" s="31" t="s">
        <v>302</v>
      </c>
      <c r="H14" s="31"/>
      <c r="I14" s="31"/>
      <c r="J14" s="2" t="str">
        <f t="array" ref="J14">_xlfn.TEXTJOIN(", ",TRUE,IF(Champions!$C:$D=A14,Champions!$A:$A,""))</f>
        <v>Blitzcrank, Cho'Gath, Malphite, Vi</v>
      </c>
      <c r="K14" s="2"/>
    </row>
    <row r="15" spans="1:11">
      <c r="A15" s="32" t="s">
        <v>115</v>
      </c>
      <c r="B15" s="30">
        <f t="shared" si="0"/>
        <v>4</v>
      </c>
      <c r="C15" s="33" t="s">
        <v>303</v>
      </c>
      <c r="D15" s="33">
        <v>2</v>
      </c>
      <c r="E15" s="33" t="s">
        <v>304</v>
      </c>
      <c r="F15" s="33">
        <v>4</v>
      </c>
      <c r="G15" s="33" t="s">
        <v>305</v>
      </c>
      <c r="H15" s="33"/>
      <c r="I15" s="33"/>
      <c r="J15" s="2" t="str">
        <f t="array" ref="J15">_xlfn.TEXTJOIN(", ",TRUE,IF(Champions!$C:$D=A15,Champions!$A:$A,""))</f>
        <v>Darius, Irelia, Kassadin, Thresh</v>
      </c>
      <c r="K15" s="33"/>
    </row>
    <row r="16" spans="1:11">
      <c r="A16" s="8"/>
      <c r="B16" s="8"/>
      <c r="C16" s="34"/>
      <c r="D16" s="34"/>
      <c r="E16" s="34"/>
      <c r="F16" s="34"/>
      <c r="G16" s="34"/>
      <c r="H16" s="34"/>
      <c r="I16" s="34"/>
      <c r="J16" s="3"/>
      <c r="K16" s="3"/>
    </row>
    <row r="17" spans="1:11">
      <c r="A17" s="28" t="s">
        <v>306</v>
      </c>
      <c r="B17" s="28" t="s">
        <v>261</v>
      </c>
      <c r="C17" s="28" t="s">
        <v>262</v>
      </c>
      <c r="D17" s="28" t="s">
        <v>263</v>
      </c>
      <c r="E17" s="28" t="s">
        <v>264</v>
      </c>
      <c r="F17" s="28" t="s">
        <v>265</v>
      </c>
      <c r="G17" s="28" t="s">
        <v>266</v>
      </c>
      <c r="H17" s="28" t="s">
        <v>267</v>
      </c>
      <c r="I17" s="28" t="s">
        <v>268</v>
      </c>
      <c r="J17" s="4" t="s">
        <v>269</v>
      </c>
      <c r="K17" s="4" t="s">
        <v>81</v>
      </c>
    </row>
    <row r="18" spans="1:11">
      <c r="A18" s="14" t="s">
        <v>99</v>
      </c>
      <c r="B18" s="30">
        <f t="shared" ref="B18:B32" si="1">LEN(J18)-LEN(SUBSTITUTE(J18,",",""))+1</f>
        <v>7</v>
      </c>
      <c r="C18" s="31" t="s">
        <v>307</v>
      </c>
      <c r="D18" s="31">
        <v>3</v>
      </c>
      <c r="E18" s="31" t="s">
        <v>308</v>
      </c>
      <c r="F18" s="31">
        <v>6</v>
      </c>
      <c r="G18" s="31" t="s">
        <v>309</v>
      </c>
      <c r="H18" s="31"/>
      <c r="I18" s="31"/>
      <c r="J18" s="2" t="str">
        <f t="array" ref="J18">_xlfn.TEXTJOIN(", ",TRUE,IF(Champions!$E:$F=A18,Champions!$A:$A,""))</f>
        <v>Aurelion Sol, Jinx, Malphite, Master Yi, Sona, Yasuo, Ziggs</v>
      </c>
      <c r="K18" s="2"/>
    </row>
    <row r="19" spans="1:11">
      <c r="A19" s="14" t="s">
        <v>116</v>
      </c>
      <c r="B19" s="30">
        <f t="shared" si="1"/>
        <v>4</v>
      </c>
      <c r="C19" s="31" t="s">
        <v>310</v>
      </c>
      <c r="D19" s="31">
        <v>2</v>
      </c>
      <c r="E19" s="31" t="s">
        <v>311</v>
      </c>
      <c r="F19" s="31">
        <v>4</v>
      </c>
      <c r="G19" s="31" t="s">
        <v>312</v>
      </c>
      <c r="H19" s="31"/>
      <c r="I19" s="31"/>
      <c r="J19" s="2" t="str">
        <f t="array" ref="J19">_xlfn.TEXTJOIN(", ",TRUE,IF(Champions!$E:$F=A19,Champions!$A:$A,""))</f>
        <v>Darius, Gangplank, Graves, Jayce</v>
      </c>
      <c r="K19" s="2"/>
    </row>
    <row r="20" spans="1:11">
      <c r="A20" s="14" t="s">
        <v>121</v>
      </c>
      <c r="B20" s="30">
        <f t="shared" si="1"/>
        <v>6</v>
      </c>
      <c r="C20" s="31" t="s">
        <v>313</v>
      </c>
      <c r="D20" s="31">
        <v>3</v>
      </c>
      <c r="E20" s="31" t="s">
        <v>314</v>
      </c>
      <c r="F20" s="31">
        <v>6</v>
      </c>
      <c r="G20" s="31" t="s">
        <v>315</v>
      </c>
      <c r="H20" s="31"/>
      <c r="I20" s="31"/>
      <c r="J20" s="2" t="str">
        <f t="array" ref="J20">_xlfn.TEXTJOIN(", ",TRUE,IF(Champions!$E:$F=A20,Champions!$A:$A,""))</f>
        <v>Ekko, Fiora, Irelia, Leona, Lucian, Vi</v>
      </c>
      <c r="K20" s="2"/>
    </row>
    <row r="21" spans="1:11">
      <c r="A21" s="14" t="s">
        <v>94</v>
      </c>
      <c r="B21" s="30">
        <f t="shared" si="1"/>
        <v>6</v>
      </c>
      <c r="C21" s="31" t="s">
        <v>316</v>
      </c>
      <c r="D21" s="31">
        <v>2</v>
      </c>
      <c r="E21" s="31" t="s">
        <v>317</v>
      </c>
      <c r="F21" s="31">
        <v>4</v>
      </c>
      <c r="G21" s="31" t="s">
        <v>318</v>
      </c>
      <c r="H21" s="31">
        <v>6</v>
      </c>
      <c r="I21" s="31" t="s">
        <v>319</v>
      </c>
      <c r="J21" s="2" t="str">
        <f t="array" ref="J21">_xlfn.TEXTJOIN(", ",TRUE,IF(Champions!$E:$F=A21,Champions!$A:$A,""))</f>
        <v>Ashe, Kassadin, Lulu, Rakan, Xayah, Xin Zhao</v>
      </c>
      <c r="K21" s="2"/>
    </row>
    <row r="22" spans="1:11">
      <c r="A22" s="14" t="s">
        <v>173</v>
      </c>
      <c r="B22" s="30">
        <f t="shared" si="1"/>
        <v>2</v>
      </c>
      <c r="C22" s="31" t="s">
        <v>320</v>
      </c>
      <c r="D22" s="31">
        <v>2</v>
      </c>
      <c r="E22" s="31" t="s">
        <v>271</v>
      </c>
      <c r="F22" s="31"/>
      <c r="G22" s="31"/>
      <c r="H22" s="31"/>
      <c r="I22" s="31"/>
      <c r="J22" s="2" t="str">
        <f t="array" ref="J22">_xlfn.TEXTJOIN(", ",TRUE,IF(Champions!$E:$F=A22,Champions!$A:$A,""))</f>
        <v>Kayle, Miss Fortune</v>
      </c>
      <c r="K22" s="2"/>
    </row>
    <row r="23" spans="1:11">
      <c r="A23" s="14" t="s">
        <v>84</v>
      </c>
      <c r="B23" s="30">
        <f t="shared" si="1"/>
        <v>6</v>
      </c>
      <c r="C23" s="31" t="s">
        <v>321</v>
      </c>
      <c r="D23" s="31">
        <v>3</v>
      </c>
      <c r="E23" s="31" t="s">
        <v>322</v>
      </c>
      <c r="F23" s="31">
        <v>6</v>
      </c>
      <c r="G23" s="31" t="s">
        <v>323</v>
      </c>
      <c r="H23" s="31"/>
      <c r="I23" s="31"/>
      <c r="J23" s="2" t="str">
        <f t="array" ref="J23">_xlfn.TEXTJOIN(", ",TRUE,IF(Champions!$E:$F=A23,Champions!$A:$A,""))</f>
        <v>Ahri, Neeko, Poppy, Soraka, Syndra, Zoe</v>
      </c>
      <c r="K23" s="2"/>
    </row>
    <row r="24" spans="1:11">
      <c r="A24" s="14" t="s">
        <v>89</v>
      </c>
      <c r="B24" s="30">
        <f t="shared" si="1"/>
        <v>3</v>
      </c>
      <c r="C24" s="31" t="s">
        <v>324</v>
      </c>
      <c r="D24" s="31">
        <v>3</v>
      </c>
      <c r="E24" s="31" t="s">
        <v>271</v>
      </c>
      <c r="F24" s="31"/>
      <c r="G24" s="31"/>
      <c r="H24" s="31"/>
      <c r="I24" s="31"/>
      <c r="J24" s="2" t="str">
        <f t="array" ref="J24">_xlfn.TEXTJOIN(", ",TRUE,IF(Champions!$E:$F=A24,Champions!$A:$A,""))</f>
        <v>Annie, Fizz, Rumble</v>
      </c>
      <c r="K24" s="2"/>
    </row>
    <row r="25" spans="1:11">
      <c r="A25" s="14" t="s">
        <v>148</v>
      </c>
      <c r="B25" s="30">
        <f t="shared" si="1"/>
        <v>6</v>
      </c>
      <c r="C25" s="31" t="s">
        <v>325</v>
      </c>
      <c r="D25" s="31">
        <v>3</v>
      </c>
      <c r="E25" s="31" t="s">
        <v>326</v>
      </c>
      <c r="F25" s="31">
        <v>6</v>
      </c>
      <c r="G25" s="31" t="s">
        <v>327</v>
      </c>
      <c r="H25" s="31"/>
      <c r="I25" s="31"/>
      <c r="J25" s="2" t="str">
        <f t="array" ref="J25">_xlfn.TEXTJOIN(", ",TRUE,IF(Champions!$E:$F=A25,Champions!$A:$A,""))</f>
        <v>Jarvan IV, Jhin, Karma, Lux, Mordekaiser, Shaco</v>
      </c>
      <c r="K25" s="2"/>
    </row>
    <row r="26" spans="1:11">
      <c r="A26" s="14" t="s">
        <v>104</v>
      </c>
      <c r="B26" s="30">
        <f t="shared" si="1"/>
        <v>7</v>
      </c>
      <c r="C26" s="31" t="s">
        <v>328</v>
      </c>
      <c r="D26" s="31">
        <v>2</v>
      </c>
      <c r="E26" s="31" t="s">
        <v>329</v>
      </c>
      <c r="F26" s="31">
        <v>4</v>
      </c>
      <c r="G26" s="31" t="s">
        <v>330</v>
      </c>
      <c r="H26" s="31">
        <v>6</v>
      </c>
      <c r="I26" s="31" t="s">
        <v>331</v>
      </c>
      <c r="J26" s="2" t="str">
        <f t="array" ref="J26">_xlfn.TEXTJOIN(", ",TRUE,IF(Champions!$E:$F=A26,Champions!$A:$A,""))</f>
        <v>Blitzcrank, Caitlyn, Ezreal, Shen, Thresh, Twisted Fate, Wukong</v>
      </c>
      <c r="K26" s="2"/>
    </row>
    <row r="27" spans="1:11">
      <c r="A27" s="14" t="s">
        <v>111</v>
      </c>
      <c r="B27" s="31">
        <f t="shared" si="1"/>
        <v>3</v>
      </c>
      <c r="C27" s="2" t="s">
        <v>332</v>
      </c>
      <c r="D27" s="2">
        <v>3</v>
      </c>
      <c r="E27" s="2" t="s">
        <v>271</v>
      </c>
      <c r="F27" s="2"/>
      <c r="G27" s="2"/>
      <c r="H27" s="2"/>
      <c r="I27" s="2"/>
      <c r="J27" s="2" t="str">
        <f t="array" ref="J27">_xlfn.TEXTJOIN(", ",TRUE,IF(Champions!$E:$F=A27,Champions!$A:$A,""))</f>
        <v>Cho'Gath, Kha'Zix, Vel'Koz</v>
      </c>
      <c r="K27" s="2"/>
    </row>
    <row r="28" spans="1:11">
      <c r="A28" s="8"/>
      <c r="B28" s="34"/>
      <c r="C28" s="3"/>
      <c r="D28" s="3"/>
      <c r="E28" s="3"/>
      <c r="F28" s="3"/>
      <c r="G28" s="3"/>
      <c r="H28" s="3"/>
      <c r="I28" s="3"/>
      <c r="J28" s="3"/>
      <c r="K28" s="3"/>
    </row>
    <row r="29" spans="1:11">
      <c r="A29" s="8"/>
      <c r="B29" s="34"/>
      <c r="C29" s="3"/>
      <c r="D29" s="3"/>
      <c r="E29" s="3"/>
      <c r="F29" s="3"/>
      <c r="G29" s="3"/>
      <c r="H29" s="3"/>
      <c r="I29" s="3"/>
      <c r="J29" s="3"/>
      <c r="K29" s="3"/>
    </row>
    <row r="30" spans="1:11">
      <c r="A30" s="8"/>
      <c r="B30" s="34"/>
      <c r="C30" s="3"/>
      <c r="D30" s="3"/>
      <c r="E30" s="3"/>
      <c r="F30" s="3"/>
      <c r="G30" s="3"/>
      <c r="H30" s="3"/>
      <c r="I30" s="3"/>
      <c r="J30" s="3"/>
      <c r="K30" s="3"/>
    </row>
    <row r="31" spans="1:11">
      <c r="A31" s="8"/>
      <c r="B31" s="34"/>
      <c r="C31" s="3"/>
      <c r="D31" s="3"/>
      <c r="E31" s="3"/>
      <c r="F31" s="3"/>
      <c r="G31" s="3"/>
      <c r="H31" s="3"/>
      <c r="I31" s="3"/>
      <c r="J31" s="3"/>
      <c r="K31" s="3"/>
    </row>
    <row r="32" spans="1:11">
      <c r="A32" s="8"/>
      <c r="B32" s="34"/>
      <c r="C32" s="3"/>
      <c r="D32" s="3"/>
      <c r="E32" s="3"/>
      <c r="F32" s="3"/>
      <c r="G32" s="3"/>
      <c r="H32" s="3"/>
      <c r="I32" s="3"/>
      <c r="J32" s="3"/>
      <c r="K32" s="3"/>
    </row>
  </sheetData>
  <dataValidations count="2">
    <dataValidation allowBlank="1" showInputMessage="1" showErrorMessage="1" sqref="B1 J1 E8 A14 C14:D14 E14 F14 G14 H14 I14 K14 A16 B16 C16:D16 E16 F16 G16 H16 I16 J16 K16 A17 B17 C17:D17 E17 F17 G17 H17 I17 J17 K17 E18 E25 B32 A1:A13 A18:A25 A26:A27 B2:B13 B14:B15 B18:B31 E1:E7 E9:E13 E19:E24 F1:F13 F18:F25 G1:G13 G18:G25 H1:H13 H18:H25 I1:I13 I18:I25 J2:J15 J18:J27 J28:J32 K1:K13 K18:K25 K26:K27 K28:K31 C1:D13 C18:D25 C26:I27"/>
    <dataValidation type="list" allowBlank="1" showInputMessage="1" showErrorMessage="1" sqref="K32">
      <formula1>$A$2:$A$52</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3"/>
  <sheetViews>
    <sheetView tabSelected="1" zoomScale="80" zoomScaleNormal="80" workbookViewId="0">
      <selection activeCell="AE5" sqref="AE5"/>
    </sheetView>
  </sheetViews>
  <sheetFormatPr defaultColWidth="9.14285714285714" defaultRowHeight="15"/>
  <cols>
    <col min="12" max="12" width="22.4285714285714" customWidth="1"/>
    <col min="22" max="22" width="13.4285714285714" customWidth="1"/>
    <col min="28" max="28" width="13.8571428571429" customWidth="1"/>
  </cols>
  <sheetData>
    <row r="1" s="1" customFormat="1" spans="28:30">
      <c r="AB1" s="3"/>
      <c r="AD1" s="23"/>
    </row>
    <row r="2" s="1" customFormat="1" spans="2:30">
      <c r="B2" s="13" t="s">
        <v>333</v>
      </c>
      <c r="C2" s="13" t="s">
        <v>334</v>
      </c>
      <c r="D2" s="13" t="s">
        <v>335</v>
      </c>
      <c r="E2" s="13" t="s">
        <v>336</v>
      </c>
      <c r="F2" s="13" t="s">
        <v>337</v>
      </c>
      <c r="G2" s="13" t="s">
        <v>338</v>
      </c>
      <c r="H2" s="13" t="s">
        <v>339</v>
      </c>
      <c r="I2" s="13" t="s">
        <v>340</v>
      </c>
      <c r="J2" s="4" t="s">
        <v>341</v>
      </c>
      <c r="K2" s="8"/>
      <c r="L2" s="5" t="s">
        <v>342</v>
      </c>
      <c r="N2" s="5" t="s">
        <v>343</v>
      </c>
      <c r="O2" s="19" t="s">
        <v>120</v>
      </c>
      <c r="P2" s="19" t="s">
        <v>129</v>
      </c>
      <c r="Q2" s="19" t="s">
        <v>93</v>
      </c>
      <c r="R2" s="19" t="s">
        <v>98</v>
      </c>
      <c r="S2" s="19" t="s">
        <v>83</v>
      </c>
      <c r="T2" s="19" t="s">
        <v>136</v>
      </c>
      <c r="U2" s="19" t="s">
        <v>147</v>
      </c>
      <c r="V2" s="19" t="s">
        <v>166</v>
      </c>
      <c r="W2" s="5" t="s">
        <v>152</v>
      </c>
      <c r="X2" s="5" t="s">
        <v>137</v>
      </c>
      <c r="Y2" s="5" t="s">
        <v>125</v>
      </c>
      <c r="Z2" s="5" t="s">
        <v>103</v>
      </c>
      <c r="AA2" s="24" t="s">
        <v>115</v>
      </c>
      <c r="AD2" s="23"/>
    </row>
    <row r="3" s="1" customFormat="1" spans="1:30">
      <c r="A3" s="14" t="s">
        <v>344</v>
      </c>
      <c r="B3" s="15" t="s">
        <v>218</v>
      </c>
      <c r="C3" s="2" t="s">
        <v>254</v>
      </c>
      <c r="D3" s="2" t="s">
        <v>107</v>
      </c>
      <c r="E3" s="2" t="s">
        <v>251</v>
      </c>
      <c r="F3" s="2" t="s">
        <v>194</v>
      </c>
      <c r="G3" s="2" t="s">
        <v>197</v>
      </c>
      <c r="H3" s="2" t="s">
        <v>92</v>
      </c>
      <c r="I3" s="2" t="s">
        <v>172</v>
      </c>
      <c r="J3" s="2" t="s">
        <v>245</v>
      </c>
      <c r="K3" s="3"/>
      <c r="L3" s="2" t="str">
        <f>_xlfn.TEXTJOIN(", ",1,INDEX(B5:J5,MODE(MATCH(B5:J5,B5:J5,0))),INDEX(B6:J6,MODE(MATCH(B6:J6,B6:J6,0))))</f>
        <v/>
      </c>
      <c r="N3" s="5" t="s">
        <v>345</v>
      </c>
      <c r="O3" s="2">
        <f>SUM(IFERROR(IF(VLOOKUP($B3,Champions!$A:$Z,3,FALSE)=O2,1,0),0),IFERROR(IF(VLOOKUP($C3,Champions!$A:$Z,3,FALSE)=O2,1,0),0),IFERROR(IF(VLOOKUP($D3,Champions!$A:$Z,3,FALSE)=O2,1,0),0),IFERROR(IF(VLOOKUP($E3,Champions!$A:$Z,3,FALSE)=O2,1,0),0),IFERROR(IF(VLOOKUP($F3,Champions!$A:$Z,3,FALSE)=O2,1,0),0),IFERROR(IF(VLOOKUP($G3,Champions!$A:$Z,3,FALSE)=O2,1,0),0),IFERROR(IF(VLOOKUP($H3,Champions!$A:$Z,3,FALSE)=O2,1,0),0),IFERROR(IF(VLOOKUP($I3,Champions!$A:$Z,3,FALSE)=O2,1,0),0),IFERROR(IF(VLOOKUP($J3,Champions!$A:$Z,3,FALSE)=O2,1,0),0),IFERROR(IF(VLOOKUP($B3,Champions!$A:$Z,4,FALSE)=O2,1,0),0),IFERROR(IF(VLOOKUP($C3,Champions!$A:$Z,4,FALSE)=O2,1,0),0),IFERROR(IF(VLOOKUP($D3,Champions!$A:$Z,4,FALSE)=O2,1,0),0),IFERROR(IF(VLOOKUP($E3,Champions!$A:$Z,4,FALSE)=O2,1,0),0),IFERROR(IF(VLOOKUP($F3,Champions!$A:$Z,4,FALSE)=O2,1,0),0),IFERROR(IF(VLOOKUP($G3,Champions!$A:$Z,4,FALSE)=O2,1,0),0),IFERROR(IF(VLOOKUP($H3,Champions!$A:$Z,4,FALSE)=O2,1,0),0),IFERROR(IF(VLOOKUP($I3,Champions!$A:$Z,4,FALSE)=O2,1,0),0),IFERROR(IF(VLOOKUP($J3,Champions!$A:$Z,4,FALSE)=O2,1,0),0))</f>
        <v>0</v>
      </c>
      <c r="P3" s="2">
        <f>SUM(IFERROR(IF(VLOOKUP($B3,Champions!$A:$Z,3,FALSE)=P2,1,0),0),IFERROR(IF(VLOOKUP($C3,Champions!$A:$Z,3,FALSE)=P2,1,0),0),IFERROR(IF(VLOOKUP($D3,Champions!$A:$Z,3,FALSE)=P2,1,0),0),IFERROR(IF(VLOOKUP($E3,Champions!$A:$Z,3,FALSE)=P2,1,0),0),IFERROR(IF(VLOOKUP($F3,Champions!$A:$Z,3,FALSE)=P2,1,0),0),IFERROR(IF(VLOOKUP($G3,Champions!$A:$Z,3,FALSE)=P2,1,0),0),IFERROR(IF(VLOOKUP($H3,Champions!$A:$Z,3,FALSE)=P2,1,0),0),IFERROR(IF(VLOOKUP($I3,Champions!$A:$Z,3,FALSE)=P2,1,0),0),IFERROR(IF(VLOOKUP($J3,Champions!$A:$Z,3,FALSE)=P2,1,0),0),IFERROR(IF(VLOOKUP($B3,Champions!$A:$Z,4,FALSE)=P2,1,0),0),IFERROR(IF(VLOOKUP($C3,Champions!$A:$Z,4,FALSE)=P2,1,0),0),IFERROR(IF(VLOOKUP($D3,Champions!$A:$Z,4,FALSE)=P2,1,0),0),IFERROR(IF(VLOOKUP($E3,Champions!$A:$Z,4,FALSE)=P2,1,0),0),IFERROR(IF(VLOOKUP($F3,Champions!$A:$Z,4,FALSE)=P2,1,0),0),IFERROR(IF(VLOOKUP($G3,Champions!$A:$Z,4,FALSE)=P2,1,0),0),IFERROR(IF(VLOOKUP($H3,Champions!$A:$Z,4,FALSE)=P2,1,0),0),IFERROR(IF(VLOOKUP($I3,Champions!$A:$Z,4,FALSE)=P2,1,0),0),IFERROR(IF(VLOOKUP($J3,Champions!$A:$Z,4,FALSE)=P2,1,0),0))</f>
        <v>5</v>
      </c>
      <c r="Q3" s="2">
        <f>SUM(IFERROR(IF(VLOOKUP($B3,Champions!$A:$Z,3,FALSE)=Q2,1,0),0),IFERROR(IF(VLOOKUP($C3,Champions!$A:$Z,3,FALSE)=Q2,1,0),0),IFERROR(IF(VLOOKUP($D3,Champions!$A:$Z,3,FALSE)=Q2,1,0),0),IFERROR(IF(VLOOKUP($E3,Champions!$A:$Z,3,FALSE)=Q2,1,0),0),IFERROR(IF(VLOOKUP($F3,Champions!$A:$Z,3,FALSE)=Q2,1,0),0),IFERROR(IF(VLOOKUP($G3,Champions!$A:$Z,3,FALSE)=Q2,1,0),0),IFERROR(IF(VLOOKUP($H3,Champions!$A:$Z,3,FALSE)=Q2,1,0),0),IFERROR(IF(VLOOKUP($I3,Champions!$A:$Z,3,FALSE)=Q2,1,0),0),IFERROR(IF(VLOOKUP($J3,Champions!$A:$Z,3,FALSE)=Q2,1,0),0),IFERROR(IF(VLOOKUP($B3,Champions!$A:$Z,4,FALSE)=Q2,1,0),0),IFERROR(IF(VLOOKUP($C3,Champions!$A:$Z,4,FALSE)=Q2,1,0),0),IFERROR(IF(VLOOKUP($D3,Champions!$A:$Z,4,FALSE)=Q2,1,0),0),IFERROR(IF(VLOOKUP($E3,Champions!$A:$Z,4,FALSE)=Q2,1,0),0),IFERROR(IF(VLOOKUP($F3,Champions!$A:$Z,4,FALSE)=Q2,1,0),0),IFERROR(IF(VLOOKUP($G3,Champions!$A:$Z,4,FALSE)=Q2,1,0),0),IFERROR(IF(VLOOKUP($H3,Champions!$A:$Z,4,FALSE)=Q2,1,0),0),IFERROR(IF(VLOOKUP($I3,Champions!$A:$Z,4,FALSE)=Q2,1,0),0),IFERROR(IF(VLOOKUP($J3,Champions!$A:$Z,4,FALSE)=Q2,1,0),0))</f>
        <v>2</v>
      </c>
      <c r="R3" s="2">
        <f>SUM(IFERROR(IF(VLOOKUP($B3,Champions!$A:$Z,3,FALSE)=R2,1,0),0),IFERROR(IF(VLOOKUP($C3,Champions!$A:$Z,3,FALSE)=R2,1,0),0),IFERROR(IF(VLOOKUP($D3,Champions!$A:$Z,3,FALSE)=R2,1,0),0),IFERROR(IF(VLOOKUP($E3,Champions!$A:$Z,3,FALSE)=R2,1,0),0),IFERROR(IF(VLOOKUP($F3,Champions!$A:$Z,3,FALSE)=R2,1,0),0),IFERROR(IF(VLOOKUP($G3,Champions!$A:$Z,3,FALSE)=R2,1,0),0),IFERROR(IF(VLOOKUP($H3,Champions!$A:$Z,3,FALSE)=R2,1,0),0),IFERROR(IF(VLOOKUP($I3,Champions!$A:$Z,3,FALSE)=R2,1,0),0),IFERROR(IF(VLOOKUP($J3,Champions!$A:$Z,3,FALSE)=R2,1,0),0),IFERROR(IF(VLOOKUP($B3,Champions!$A:$Z,4,FALSE)=R2,1,0),0),IFERROR(IF(VLOOKUP($C3,Champions!$A:$Z,4,FALSE)=R2,1,0),0),IFERROR(IF(VLOOKUP($D3,Champions!$A:$Z,4,FALSE)=R2,1,0),0),IFERROR(IF(VLOOKUP($E3,Champions!$A:$Z,4,FALSE)=R2,1,0),0),IFERROR(IF(VLOOKUP($F3,Champions!$A:$Z,4,FALSE)=R2,1,0),0),IFERROR(IF(VLOOKUP($G3,Champions!$A:$Z,4,FALSE)=R2,1,0),0),IFERROR(IF(VLOOKUP($H3,Champions!$A:$Z,4,FALSE)=R2,1,0),0),IFERROR(IF(VLOOKUP($I3,Champions!$A:$Z,4,FALSE)=R2,1,0),0),IFERROR(IF(VLOOKUP($J3,Champions!$A:$Z,4,FALSE)=R2,1,0),0))</f>
        <v>0</v>
      </c>
      <c r="S3" s="2">
        <f>SUM(IFERROR(IF(VLOOKUP($B3,Champions!$A:$Z,3,FALSE)=S2,1,0),0),IFERROR(IF(VLOOKUP($C3,Champions!$A:$Z,3,FALSE)=S2,1,0),0),IFERROR(IF(VLOOKUP($D3,Champions!$A:$Z,3,FALSE)=S2,1,0),0),IFERROR(IF(VLOOKUP($E3,Champions!$A:$Z,3,FALSE)=S2,1,0),0),IFERROR(IF(VLOOKUP($F3,Champions!$A:$Z,3,FALSE)=S2,1,0),0),IFERROR(IF(VLOOKUP($G3,Champions!$A:$Z,3,FALSE)=S2,1,0),0),IFERROR(IF(VLOOKUP($H3,Champions!$A:$Z,3,FALSE)=S2,1,0),0),IFERROR(IF(VLOOKUP($I3,Champions!$A:$Z,3,FALSE)=S2,1,0),0),IFERROR(IF(VLOOKUP($J3,Champions!$A:$Z,3,FALSE)=S2,1,0),0),IFERROR(IF(VLOOKUP($B3,Champions!$A:$Z,4,FALSE)=S2,1,0),0),IFERROR(IF(VLOOKUP($C3,Champions!$A:$Z,4,FALSE)=S2,1,0),0),IFERROR(IF(VLOOKUP($D3,Champions!$A:$Z,4,FALSE)=S2,1,0),0),IFERROR(IF(VLOOKUP($E3,Champions!$A:$Z,4,FALSE)=S2,1,0),0),IFERROR(IF(VLOOKUP($F3,Champions!$A:$Z,4,FALSE)=S2,1,0),0),IFERROR(IF(VLOOKUP($G3,Champions!$A:$Z,4,FALSE)=S2,1,0),0),IFERROR(IF(VLOOKUP($H3,Champions!$A:$Z,4,FALSE)=S2,1,0),0),IFERROR(IF(VLOOKUP($I3,Champions!$A:$Z,4,FALSE)=S2,1,0),0),IFERROR(IF(VLOOKUP($J3,Champions!$A:$Z,4,FALSE)=S2,1,0),0))</f>
        <v>0</v>
      </c>
      <c r="T3" s="2">
        <f>SUM(IFERROR(IF(VLOOKUP($B3,Champions!$A:$Z,3,FALSE)=T2,1,0),0),IFERROR(IF(VLOOKUP($C3,Champions!$A:$Z,3,FALSE)=T2,1,0),0),IFERROR(IF(VLOOKUP($D3,Champions!$A:$Z,3,FALSE)=T2,1,0),0),IFERROR(IF(VLOOKUP($E3,Champions!$A:$Z,3,FALSE)=T2,1,0),0),IFERROR(IF(VLOOKUP($F3,Champions!$A:$Z,3,FALSE)=T2,1,0),0),IFERROR(IF(VLOOKUP($G3,Champions!$A:$Z,3,FALSE)=T2,1,0),0),IFERROR(IF(VLOOKUP($H3,Champions!$A:$Z,3,FALSE)=T2,1,0),0),IFERROR(IF(VLOOKUP($I3,Champions!$A:$Z,3,FALSE)=T2,1,0),0),IFERROR(IF(VLOOKUP($J3,Champions!$A:$Z,3,FALSE)=T2,1,0),0),IFERROR(IF(VLOOKUP($B3,Champions!$A:$Z,4,FALSE)=T2,1,0),0),IFERROR(IF(VLOOKUP($C3,Champions!$A:$Z,4,FALSE)=T2,1,0),0),IFERROR(IF(VLOOKUP($D3,Champions!$A:$Z,4,FALSE)=T2,1,0),0),IFERROR(IF(VLOOKUP($E3,Champions!$A:$Z,4,FALSE)=T2,1,0),0),IFERROR(IF(VLOOKUP($F3,Champions!$A:$Z,4,FALSE)=T2,1,0),0),IFERROR(IF(VLOOKUP($G3,Champions!$A:$Z,4,FALSE)=T2,1,0),0),IFERROR(IF(VLOOKUP($H3,Champions!$A:$Z,4,FALSE)=T2,1,0),0),IFERROR(IF(VLOOKUP($I3,Champions!$A:$Z,4,FALSE)=T2,1,0),0),IFERROR(IF(VLOOKUP($J3,Champions!$A:$Z,4,FALSE)=T2,1,0),0))</f>
        <v>1</v>
      </c>
      <c r="U3" s="2">
        <f>SUM(IFERROR(IF(VLOOKUP($B3,Champions!$A:$Z,3,FALSE)=U2,1,0),0),IFERROR(IF(VLOOKUP($C3,Champions!$A:$Z,3,FALSE)=U2,1,0),0),IFERROR(IF(VLOOKUP($D3,Champions!$A:$Z,3,FALSE)=U2,1,0),0),IFERROR(IF(VLOOKUP($E3,Champions!$A:$Z,3,FALSE)=U2,1,0),0),IFERROR(IF(VLOOKUP($F3,Champions!$A:$Z,3,FALSE)=U2,1,0),0),IFERROR(IF(VLOOKUP($G3,Champions!$A:$Z,3,FALSE)=U2,1,0),0),IFERROR(IF(VLOOKUP($H3,Champions!$A:$Z,3,FALSE)=U2,1,0),0),IFERROR(IF(VLOOKUP($I3,Champions!$A:$Z,3,FALSE)=U2,1,0),0),IFERROR(IF(VLOOKUP($J3,Champions!$A:$Z,3,FALSE)=U2,1,0),0),IFERROR(IF(VLOOKUP($B3,Champions!$A:$Z,4,FALSE)=U2,1,0),0),IFERROR(IF(VLOOKUP($C3,Champions!$A:$Z,4,FALSE)=U2,1,0),0),IFERROR(IF(VLOOKUP($D3,Champions!$A:$Z,4,FALSE)=U2,1,0),0),IFERROR(IF(VLOOKUP($E3,Champions!$A:$Z,4,FALSE)=U2,1,0),0),IFERROR(IF(VLOOKUP($F3,Champions!$A:$Z,4,FALSE)=U2,1,0),0),IFERROR(IF(VLOOKUP($G3,Champions!$A:$Z,4,FALSE)=U2,1,0),0),IFERROR(IF(VLOOKUP($H3,Champions!$A:$Z,4,FALSE)=U2,1,0),0),IFERROR(IF(VLOOKUP($I3,Champions!$A:$Z,4,FALSE)=U2,1,0),0),IFERROR(IF(VLOOKUP($J3,Champions!$A:$Z,4,FALSE)=U2,1,0),0))</f>
        <v>0</v>
      </c>
      <c r="V3" s="2">
        <f>SUM(IFERROR(IF(VLOOKUP($B3,Champions!$A:$Z,3,FALSE)=V2,1,0),0),IFERROR(IF(VLOOKUP($C3,Champions!$A:$Z,3,FALSE)=V2,1,0),0),IFERROR(IF(VLOOKUP($D3,Champions!$A:$Z,3,FALSE)=V2,1,0),0),IFERROR(IF(VLOOKUP($E3,Champions!$A:$Z,3,FALSE)=V2,1,0),0),IFERROR(IF(VLOOKUP($F3,Champions!$A:$Z,3,FALSE)=V2,1,0),0),IFERROR(IF(VLOOKUP($G3,Champions!$A:$Z,3,FALSE)=V2,1,0),0),IFERROR(IF(VLOOKUP($H3,Champions!$A:$Z,3,FALSE)=V2,1,0),0),IFERROR(IF(VLOOKUP($I3,Champions!$A:$Z,3,FALSE)=V2,1,0),0),IFERROR(IF(VLOOKUP($J3,Champions!$A:$Z,3,FALSE)=V2,1,0),0),IFERROR(IF(VLOOKUP($B3,Champions!$A:$Z,4,FALSE)=V2,1,0),0),IFERROR(IF(VLOOKUP($C3,Champions!$A:$Z,4,FALSE)=V2,1,0),0),IFERROR(IF(VLOOKUP($D3,Champions!$A:$Z,4,FALSE)=V2,1,0),0),IFERROR(IF(VLOOKUP($E3,Champions!$A:$Z,4,FALSE)=V2,1,0),0),IFERROR(IF(VLOOKUP($F3,Champions!$A:$Z,4,FALSE)=V2,1,0),0),IFERROR(IF(VLOOKUP($G3,Champions!$A:$Z,4,FALSE)=V2,1,0),0),IFERROR(IF(VLOOKUP($H3,Champions!$A:$Z,4,FALSE)=V2,1,0),0),IFERROR(IF(VLOOKUP($I3,Champions!$A:$Z,4,FALSE)=V2,1,0),0),IFERROR(IF(VLOOKUP($J3,Champions!$A:$Z,4,FALSE)=V2,1,0),0))</f>
        <v>0</v>
      </c>
      <c r="W3" s="2">
        <f>SUM(IFERROR(IF(VLOOKUP($B3,Champions!$A:$Z,3,FALSE)=W2,1,0),0),IFERROR(IF(VLOOKUP($C3,Champions!$A:$Z,3,FALSE)=W2,1,0),0),IFERROR(IF(VLOOKUP($D3,Champions!$A:$Z,3,FALSE)=W2,1,0),0),IFERROR(IF(VLOOKUP($E3,Champions!$A:$Z,3,FALSE)=W2,1,0),0),IFERROR(IF(VLOOKUP($F3,Champions!$A:$Z,3,FALSE)=W2,1,0),0),IFERROR(IF(VLOOKUP($G3,Champions!$A:$Z,3,FALSE)=W2,1,0),0),IFERROR(IF(VLOOKUP($H3,Champions!$A:$Z,3,FALSE)=W2,1,0),0),IFERROR(IF(VLOOKUP($I3,Champions!$A:$Z,3,FALSE)=W2,1,0),0),IFERROR(IF(VLOOKUP($J3,Champions!$A:$Z,3,FALSE)=W2,1,0),0),IFERROR(IF(VLOOKUP($B3,Champions!$A:$Z,4,FALSE)=W2,1,0),0),IFERROR(IF(VLOOKUP($C3,Champions!$A:$Z,4,FALSE)=W2,1,0),0),IFERROR(IF(VLOOKUP($D3,Champions!$A:$Z,4,FALSE)=W2,1,0),0),IFERROR(IF(VLOOKUP($E3,Champions!$A:$Z,4,FALSE)=W2,1,0),0),IFERROR(IF(VLOOKUP($F3,Champions!$A:$Z,4,FALSE)=W2,1,0),0),IFERROR(IF(VLOOKUP($G3,Champions!$A:$Z,4,FALSE)=W2,1,0),0),IFERROR(IF(VLOOKUP($H3,Champions!$A:$Z,4,FALSE)=W2,1,0),0),IFERROR(IF(VLOOKUP($I3,Champions!$A:$Z,4,FALSE)=W2,1,0),0),IFERROR(IF(VLOOKUP($J3,Champions!$A:$Z,4,FALSE)=W2,1,0),0))</f>
        <v>0</v>
      </c>
      <c r="X3" s="2">
        <f>SUM(IFERROR(IF(VLOOKUP($B3,Champions!$A:$Z,3,FALSE)=X2,1,0),0),IFERROR(IF(VLOOKUP($C3,Champions!$A:$Z,3,FALSE)=X2,1,0),0),IFERROR(IF(VLOOKUP($D3,Champions!$A:$Z,3,FALSE)=X2,1,0),0),IFERROR(IF(VLOOKUP($E3,Champions!$A:$Z,3,FALSE)=X2,1,0),0),IFERROR(IF(VLOOKUP($F3,Champions!$A:$Z,3,FALSE)=X2,1,0),0),IFERROR(IF(VLOOKUP($G3,Champions!$A:$Z,3,FALSE)=X2,1,0),0),IFERROR(IF(VLOOKUP($H3,Champions!$A:$Z,3,FALSE)=X2,1,0),0),IFERROR(IF(VLOOKUP($I3,Champions!$A:$Z,3,FALSE)=X2,1,0),0),IFERROR(IF(VLOOKUP($J3,Champions!$A:$Z,3,FALSE)=X2,1,0),0),IFERROR(IF(VLOOKUP($B3,Champions!$A:$Z,4,FALSE)=X2,1,0),0),IFERROR(IF(VLOOKUP($C3,Champions!$A:$Z,4,FALSE)=X2,1,0),0),IFERROR(IF(VLOOKUP($D3,Champions!$A:$Z,4,FALSE)=X2,1,0),0),IFERROR(IF(VLOOKUP($E3,Champions!$A:$Z,4,FALSE)=X2,1,0),0),IFERROR(IF(VLOOKUP($F3,Champions!$A:$Z,4,FALSE)=X2,1,0),0),IFERROR(IF(VLOOKUP($G3,Champions!$A:$Z,4,FALSE)=X2,1,0),0),IFERROR(IF(VLOOKUP($H3,Champions!$A:$Z,4,FALSE)=X2,1,0),0),IFERROR(IF(VLOOKUP($I3,Champions!$A:$Z,4,FALSE)=X2,1,0),0),IFERROR(IF(VLOOKUP($J3,Champions!$A:$Z,4,FALSE)=X2,1,0),0))</f>
        <v>1</v>
      </c>
      <c r="Y3" s="2">
        <f>SUM(IFERROR(IF(VLOOKUP($B3,Champions!$A:$Z,3,FALSE)=Y2,1,0),0),IFERROR(IF(VLOOKUP($C3,Champions!$A:$Z,3,FALSE)=Y2,1,0),0),IFERROR(IF(VLOOKUP($D3,Champions!$A:$Z,3,FALSE)=Y2,1,0),0),IFERROR(IF(VLOOKUP($E3,Champions!$A:$Z,3,FALSE)=Y2,1,0),0),IFERROR(IF(VLOOKUP($F3,Champions!$A:$Z,3,FALSE)=Y2,1,0),0),IFERROR(IF(VLOOKUP($G3,Champions!$A:$Z,3,FALSE)=Y2,1,0),0),IFERROR(IF(VLOOKUP($H3,Champions!$A:$Z,3,FALSE)=Y2,1,0),0),IFERROR(IF(VLOOKUP($I3,Champions!$A:$Z,3,FALSE)=Y2,1,0),0),IFERROR(IF(VLOOKUP($J3,Champions!$A:$Z,3,FALSE)=Y2,1,0),0),IFERROR(IF(VLOOKUP($B3,Champions!$A:$Z,4,FALSE)=Y2,1,0),0),IFERROR(IF(VLOOKUP($C3,Champions!$A:$Z,4,FALSE)=Y2,1,0),0),IFERROR(IF(VLOOKUP($D3,Champions!$A:$Z,4,FALSE)=Y2,1,0),0),IFERROR(IF(VLOOKUP($E3,Champions!$A:$Z,4,FALSE)=Y2,1,0),0),IFERROR(IF(VLOOKUP($F3,Champions!$A:$Z,4,FALSE)=Y2,1,0),0),IFERROR(IF(VLOOKUP($G3,Champions!$A:$Z,4,FALSE)=Y2,1,0),0),IFERROR(IF(VLOOKUP($H3,Champions!$A:$Z,4,FALSE)=Y2,1,0),0),IFERROR(IF(VLOOKUP($I3,Champions!$A:$Z,4,FALSE)=Y2,1,0),0),IFERROR(IF(VLOOKUP($J3,Champions!$A:$Z,4,FALSE)=Y2,1,0),0))</f>
        <v>1</v>
      </c>
      <c r="Z3" s="2">
        <f>SUM(IFERROR(IF(VLOOKUP($B3,Champions!$A:$Z,3,FALSE)=Z2,1,0),0),IFERROR(IF(VLOOKUP($C3,Champions!$A:$Z,3,FALSE)=Z2,1,0),0),IFERROR(IF(VLOOKUP($D3,Champions!$A:$Z,3,FALSE)=Z2,1,0),0),IFERROR(IF(VLOOKUP($E3,Champions!$A:$Z,3,FALSE)=Z2,1,0),0),IFERROR(IF(VLOOKUP($F3,Champions!$A:$Z,3,FALSE)=Z2,1,0),0),IFERROR(IF(VLOOKUP($G3,Champions!$A:$Z,3,FALSE)=Z2,1,0),0),IFERROR(IF(VLOOKUP($H3,Champions!$A:$Z,3,FALSE)=Z2,1,0),0),IFERROR(IF(VLOOKUP($I3,Champions!$A:$Z,3,FALSE)=Z2,1,0),0),IFERROR(IF(VLOOKUP($J3,Champions!$A:$Z,3,FALSE)=Z2,1,0),0),IFERROR(IF(VLOOKUP($B3,Champions!$A:$Z,4,FALSE)=Z2,1,0),0),IFERROR(IF(VLOOKUP($C3,Champions!$A:$Z,4,FALSE)=Z2,1,0),0),IFERROR(IF(VLOOKUP($D3,Champions!$A:$Z,4,FALSE)=Z2,1,0),0),IFERROR(IF(VLOOKUP($E3,Champions!$A:$Z,4,FALSE)=Z2,1,0),0),IFERROR(IF(VLOOKUP($F3,Champions!$A:$Z,4,FALSE)=Z2,1,0),0),IFERROR(IF(VLOOKUP($G3,Champions!$A:$Z,4,FALSE)=Z2,1,0),0),IFERROR(IF(VLOOKUP($H3,Champions!$A:$Z,4,FALSE)=Z2,1,0),0),IFERROR(IF(VLOOKUP($I3,Champions!$A:$Z,4,FALSE)=Z2,1,0),0),IFERROR(IF(VLOOKUP($J3,Champions!$A:$Z,4,FALSE)=Z2,1,0),0))</f>
        <v>0</v>
      </c>
      <c r="AA3" s="2">
        <f>SUM(IFERROR(IF(VLOOKUP($B3,Champions!$A:$Z,3,FALSE)=AA2,1,0),0),IFERROR(IF(VLOOKUP($C3,Champions!$A:$Z,3,FALSE)=AA2,1,0),0),IFERROR(IF(VLOOKUP($D3,Champions!$A:$Z,3,FALSE)=AA2,1,0),0),IFERROR(IF(VLOOKUP($E3,Champions!$A:$Z,3,FALSE)=AA2,1,0),0),IFERROR(IF(VLOOKUP($F3,Champions!$A:$Z,3,FALSE)=AA2,1,0),0),IFERROR(IF(VLOOKUP($G3,Champions!$A:$Z,3,FALSE)=AA2,1,0),0),IFERROR(IF(VLOOKUP($H3,Champions!$A:$Z,3,FALSE)=AA2,1,0),0),IFERROR(IF(VLOOKUP($I3,Champions!$A:$Z,3,FALSE)=AA2,1,0),0),IFERROR(IF(VLOOKUP($J3,Champions!$A:$Z,3,FALSE)=AA2,1,0),0),IFERROR(IF(VLOOKUP($B3,Champions!$A:$Z,4,FALSE)=AA2,1,0),0),IFERROR(IF(VLOOKUP($C3,Champions!$A:$Z,4,FALSE)=AA2,1,0),0),IFERROR(IF(VLOOKUP($D3,Champions!$A:$Z,4,FALSE)=AA2,1,0),0),IFERROR(IF(VLOOKUP($E3,Champions!$A:$Z,4,FALSE)=AA2,1,0),0),IFERROR(IF(VLOOKUP($F3,Champions!$A:$Z,4,FALSE)=AA2,1,0),0),IFERROR(IF(VLOOKUP($G3,Champions!$A:$Z,4,FALSE)=AA2,1,0),0),IFERROR(IF(VLOOKUP($H3,Champions!$A:$Z,4,FALSE)=AA2,1,0),0),IFERROR(IF(VLOOKUP($I3,Champions!$A:$Z,4,FALSE)=AA2,1,0),0),IFERROR(IF(VLOOKUP($J3,Champions!$A:$Z,4,FALSE)=AA2,1,0),0))</f>
        <v>0</v>
      </c>
      <c r="AD3" s="23"/>
    </row>
    <row r="4" s="1" customFormat="1" spans="1:30">
      <c r="A4" s="14" t="s">
        <v>55</v>
      </c>
      <c r="B4" s="2">
        <f>IFERROR(VLOOKUP(B3,Champions!$A:$Z,2,FALSE),"")</f>
        <v>2</v>
      </c>
      <c r="C4" s="2">
        <f>IFERROR(VLOOKUP(C3,Champions!$A:$Z,2,FALSE),"")</f>
        <v>1</v>
      </c>
      <c r="D4" s="2">
        <f>IFERROR(VLOOKUP(D3,Champions!$A:$Z,2,FALSE),"")</f>
        <v>1</v>
      </c>
      <c r="E4" s="2">
        <f>IFERROR(VLOOKUP(E3,Champions!$A:$Z,2,FALSE),"")</f>
        <v>2</v>
      </c>
      <c r="F4" s="2">
        <f>IFERROR(VLOOKUP(F3,Champions!$A:$Z,2,FALSE),"")</f>
        <v>3</v>
      </c>
      <c r="G4" s="2">
        <f>IFERROR(VLOOKUP(G3,Champions!$A:$Z,2,FALSE),"")</f>
        <v>5</v>
      </c>
      <c r="H4" s="2">
        <f>IFERROR(VLOOKUP(H3,Champions!$A:$Z,2,FALSE),"")</f>
        <v>3</v>
      </c>
      <c r="I4" s="2">
        <f>IFERROR(VLOOKUP(I3,Champions!$A:$Z,2,FALSE),"")</f>
        <v>4</v>
      </c>
      <c r="J4" s="2">
        <f>IFERROR(VLOOKUP(J3,Champions!$A:$Z,2,FALSE),"")</f>
        <v>1</v>
      </c>
      <c r="K4" s="3"/>
      <c r="L4" s="5" t="s">
        <v>346</v>
      </c>
      <c r="N4" s="5" t="s">
        <v>347</v>
      </c>
      <c r="O4" s="2">
        <f>VLOOKUP(O2,'Class&amp;Origin'!$A:$L,2,FALSE)-O3</f>
        <v>5</v>
      </c>
      <c r="P4" s="2">
        <f>VLOOKUP(P2,'Class&amp;Origin'!$A:$L,2,FALSE)-P3</f>
        <v>2</v>
      </c>
      <c r="Q4" s="2">
        <f>VLOOKUP(Q2,'Class&amp;Origin'!$A:$L,2,FALSE)-Q3</f>
        <v>1</v>
      </c>
      <c r="R4" s="2">
        <f>VLOOKUP(R2,'Class&amp;Origin'!$A:$L,2,FALSE)-R3</f>
        <v>1</v>
      </c>
      <c r="S4" s="2">
        <f>VLOOKUP(S2,'Class&amp;Origin'!$A:$L,2,FALSE)-S3</f>
        <v>7</v>
      </c>
      <c r="T4" s="2">
        <f>VLOOKUP(T2,'Class&amp;Origin'!$A:$L,2,FALSE)-T3</f>
        <v>2</v>
      </c>
      <c r="U4" s="2">
        <f>VLOOKUP(U2,'Class&amp;Origin'!$A:$L,2,FALSE)-U3</f>
        <v>4</v>
      </c>
      <c r="V4" s="2">
        <f>VLOOKUP(V2,'Class&amp;Origin'!$A:$L,2,FALSE)-V3</f>
        <v>4</v>
      </c>
      <c r="W4" s="2">
        <f>VLOOKUP(W2,'Class&amp;Origin'!$A:$L,2,FALSE)-W3</f>
        <v>5</v>
      </c>
      <c r="X4" s="2">
        <f>VLOOKUP(X2,'Class&amp;Origin'!$A:$L,2,FALSE)-X3</f>
        <v>1</v>
      </c>
      <c r="Y4" s="2">
        <f>VLOOKUP(Y2,'Class&amp;Origin'!$A:$L,2,FALSE)-Y3</f>
        <v>4</v>
      </c>
      <c r="Z4" s="2">
        <f>VLOOKUP(Z2,'Class&amp;Origin'!$A:$L,2,FALSE)-Z3</f>
        <v>4</v>
      </c>
      <c r="AA4" s="2">
        <f>VLOOKUP(AA2,'Class&amp;Origin'!$A:$L,2,FALSE)-AA3</f>
        <v>4</v>
      </c>
      <c r="AD4" s="23"/>
    </row>
    <row r="5" s="1" customFormat="1" spans="1:30">
      <c r="A5" s="14" t="s">
        <v>348</v>
      </c>
      <c r="B5" s="2" t="str">
        <f>IFERROR(VLOOKUP(B7,Champions!$B:$E,3,FALSE),"")</f>
        <v/>
      </c>
      <c r="C5" s="2" t="str">
        <f>IFERROR(VLOOKUP(C7,Champions!$B:$E,3,FALSE),"")</f>
        <v/>
      </c>
      <c r="D5" s="2" t="str">
        <f>IFERROR(VLOOKUP(D7,Champions!$B:$E,3,FALSE),"")</f>
        <v/>
      </c>
      <c r="E5" s="2" t="str">
        <f>IFERROR(VLOOKUP(E7,Champions!$B:$E,3,FALSE),"")</f>
        <v/>
      </c>
      <c r="F5" s="2" t="str">
        <f>IFERROR(VLOOKUP(F7,Champions!$B:$E,3,FALSE),"")</f>
        <v/>
      </c>
      <c r="G5" s="2" t="str">
        <f>IFERROR(VLOOKUP(G7,Champions!$B:$E,3,FALSE),"")</f>
        <v/>
      </c>
      <c r="H5" s="2" t="str">
        <f>IFERROR(VLOOKUP(H7,Champions!$B:$E,3,FALSE),"")</f>
        <v/>
      </c>
      <c r="I5" s="2" t="str">
        <f>IFERROR(VLOOKUP(I7,Champions!$B:$E,3,FALSE),"")</f>
        <v/>
      </c>
      <c r="J5" s="2" t="str">
        <f>IFERROR(VLOOKUP(J7,Champions!$B:$E,3,FALSE),"")</f>
        <v/>
      </c>
      <c r="K5" s="3"/>
      <c r="L5" s="2" t="str">
        <f>_xlfn.TEXTJOIN(", ",1,INDEX(B7:J7,MODE(MATCH(B7:J7,B7:J7,0))),INDEX(B8:J8,MODE(MATCH(B8:J8,B8:J8,0))),INDEX(B9:J9,MODE(MATCH(B9:J9,B9:J9,0))))</f>
        <v/>
      </c>
      <c r="N5" s="5" t="s">
        <v>349</v>
      </c>
      <c r="O5" s="5" t="s">
        <v>99</v>
      </c>
      <c r="P5" s="5" t="s">
        <v>116</v>
      </c>
      <c r="Q5" s="5" t="s">
        <v>121</v>
      </c>
      <c r="R5" s="5" t="s">
        <v>94</v>
      </c>
      <c r="S5" s="5" t="s">
        <v>173</v>
      </c>
      <c r="T5" s="5" t="s">
        <v>84</v>
      </c>
      <c r="U5" s="5" t="s">
        <v>89</v>
      </c>
      <c r="V5" s="5" t="s">
        <v>148</v>
      </c>
      <c r="W5" s="19" t="s">
        <v>104</v>
      </c>
      <c r="X5" s="21" t="s">
        <v>111</v>
      </c>
      <c r="Y5" s="8"/>
      <c r="Z5" s="8"/>
      <c r="AA5" s="8"/>
      <c r="AB5" s="8"/>
      <c r="AC5" s="8"/>
      <c r="AD5" s="23"/>
    </row>
    <row r="6" s="1" customFormat="1" spans="1:30">
      <c r="A6" s="14" t="s">
        <v>350</v>
      </c>
      <c r="B6" s="2" t="str">
        <f>IFERROR(VLOOKUP(B7,Champions!$B:$E,4,FALSE),"")</f>
        <v/>
      </c>
      <c r="C6" s="2" t="str">
        <f>IFERROR(VLOOKUP(C7,Champions!$B:$E,4,FALSE),"")</f>
        <v/>
      </c>
      <c r="D6" s="2" t="str">
        <f>IFERROR(VLOOKUP(D7,Champions!$B:$E,4,FALSE),"")</f>
        <v/>
      </c>
      <c r="E6" s="2" t="str">
        <f>IFERROR(VLOOKUP(E7,Champions!$B:$E,4,FALSE),"")</f>
        <v/>
      </c>
      <c r="F6" s="2" t="str">
        <f>IFERROR(VLOOKUP(F7,Champions!$B:$E,4,FALSE),"")</f>
        <v/>
      </c>
      <c r="G6" s="2" t="str">
        <f>IFERROR(VLOOKUP(G7,Champions!$B:$E,4,FALSE),"")</f>
        <v/>
      </c>
      <c r="H6" s="2" t="str">
        <f>IFERROR(VLOOKUP(H7,Champions!$B:$E,4,FALSE),"")</f>
        <v/>
      </c>
      <c r="I6" s="2" t="str">
        <f>IFERROR(VLOOKUP(I7,Champions!$B:$E,4,FALSE),"")</f>
        <v/>
      </c>
      <c r="J6" s="2" t="str">
        <f>IFERROR(VLOOKUP(J7,Champions!$B:$E,4,FALSE),"")</f>
        <v/>
      </c>
      <c r="K6" s="3"/>
      <c r="L6" s="3"/>
      <c r="N6" s="5" t="s">
        <v>345</v>
      </c>
      <c r="O6" s="2">
        <f>SUM(IFERROR(IF(VLOOKUP($B3,Champions!$A:$Z,5,FALSE)=O5,1,0),0),IFERROR(IF(VLOOKUP($C3,Champions!$A:$Z,5,FALSE)=O5,1,0),0),IFERROR(IF(VLOOKUP($D3,Champions!$A:$Z,5,FALSE)=O5,1,0),0),IFERROR(IF(VLOOKUP($E3,Champions!$A:$Z,5,FALSE)=O5,1,0),0),IFERROR(IF(VLOOKUP($F3,Champions!$A:$Z,5,FALSE)=O5,1,0),0),IFERROR(IF(VLOOKUP($G3,Champions!$A:$Z,5,FALSE)=O5,1,0),0),IFERROR(IF(VLOOKUP($H3,Champions!$A:$Z,5,FALSE)=O5,1,0),0),IFERROR(IF(VLOOKUP($I3,Champions!$A:$Z,5,FALSE)=O5,1,0),0),IFERROR(IF(VLOOKUP($J3,Champions!$A:$Z,5,FALSE)=O5,1,0),0),IFERROR(IF(VLOOKUP($B3,Champions!$A:$Z,6,FALSE)=O5,1,0),0),IFERROR(IF(VLOOKUP($C3,Champions!$A:$Z,6,FALSE)=O5,1,0),0),IFERROR(IF(VLOOKUP($D3,Champions!$A:$Z,6,FALSE)=O5,1,0),0),IFERROR(IF(VLOOKUP($E3,Champions!$A:$Z,6,FALSE)=O5,1,0),0),IFERROR(IF(VLOOKUP($F3,Champions!$A:$Z,6,FALSE)=O5,1,0),0),IFERROR(IF(VLOOKUP($G3,Champions!$A:$Z,6,FALSE)=O5,1,0),0),IFERROR(IF(VLOOKUP($H3,Champions!$A:$Z,6,FALSE)=O5,1,0),0),IFERROR(IF(VLOOKUP($I3,Champions!$A:$Z,6,FALSE)=O5,1,0),0),IFERROR(IF(VLOOKUP($J3,Champions!$A:$Z,6,FALSE)=O5,1,0),0))</f>
        <v>3</v>
      </c>
      <c r="P6" s="2">
        <f>SUM(IFERROR(IF(VLOOKUP($B3,Champions!$A:$Z,5,FALSE)=P5,1,0),0),IFERROR(IF(VLOOKUP($C3,Champions!$A:$Z,5,FALSE)=P5,1,0),0),IFERROR(IF(VLOOKUP($D3,Champions!$A:$Z,5,FALSE)=P5,1,0),0),IFERROR(IF(VLOOKUP($E3,Champions!$A:$Z,5,FALSE)=P5,1,0),0),IFERROR(IF(VLOOKUP($F3,Champions!$A:$Z,5,FALSE)=P5,1,0),0),IFERROR(IF(VLOOKUP($G3,Champions!$A:$Z,5,FALSE)=P5,1,0),0),IFERROR(IF(VLOOKUP($H3,Champions!$A:$Z,5,FALSE)=P5,1,0),0),IFERROR(IF(VLOOKUP($I3,Champions!$A:$Z,5,FALSE)=P5,1,0),0),IFERROR(IF(VLOOKUP($J3,Champions!$A:$Z,5,FALSE)=P5,1,0),0),IFERROR(IF(VLOOKUP($B3,Champions!$A:$Z,6,FALSE)=P5,1,0),0),IFERROR(IF(VLOOKUP($C3,Champions!$A:$Z,6,FALSE)=P5,1,0),0),IFERROR(IF(VLOOKUP($D3,Champions!$A:$Z,6,FALSE)=P5,1,0),0),IFERROR(IF(VLOOKUP($E3,Champions!$A:$Z,6,FALSE)=P5,1,0),0),IFERROR(IF(VLOOKUP($F3,Champions!$A:$Z,6,FALSE)=P5,1,0),0),IFERROR(IF(VLOOKUP($G3,Champions!$A:$Z,6,FALSE)=P5,1,0),0),IFERROR(IF(VLOOKUP($H3,Champions!$A:$Z,6,FALSE)=P5,1,0),0),IFERROR(IF(VLOOKUP($I3,Champions!$A:$Z,6,FALSE)=P5,1,0),0),IFERROR(IF(VLOOKUP($J3,Champions!$A:$Z,6,FALSE)=P5,1,0),0))</f>
        <v>0</v>
      </c>
      <c r="Q6" s="2">
        <f>SUM(IFERROR(IF(VLOOKUP($B3,Champions!$A:$Z,5,FALSE)=Q5,1,0),0),IFERROR(IF(VLOOKUP($C3,Champions!$A:$Z,5,FALSE)=Q5,1,0),0),IFERROR(IF(VLOOKUP($D3,Champions!$A:$Z,5,FALSE)=Q5,1,0),0),IFERROR(IF(VLOOKUP($E3,Champions!$A:$Z,5,FALSE)=Q5,1,0),0),IFERROR(IF(VLOOKUP($F3,Champions!$A:$Z,5,FALSE)=Q5,1,0),0),IFERROR(IF(VLOOKUP($G3,Champions!$A:$Z,5,FALSE)=Q5,1,0),0),IFERROR(IF(VLOOKUP($H3,Champions!$A:$Z,5,FALSE)=Q5,1,0),0),IFERROR(IF(VLOOKUP($I3,Champions!$A:$Z,5,FALSE)=Q5,1,0),0),IFERROR(IF(VLOOKUP($J3,Champions!$A:$Z,5,FALSE)=Q5,1,0),0),IFERROR(IF(VLOOKUP($B3,Champions!$A:$Z,6,FALSE)=Q5,1,0),0),IFERROR(IF(VLOOKUP($C3,Champions!$A:$Z,6,FALSE)=Q5,1,0),0),IFERROR(IF(VLOOKUP($D3,Champions!$A:$Z,6,FALSE)=Q5,1,0),0),IFERROR(IF(VLOOKUP($E3,Champions!$A:$Z,6,FALSE)=Q5,1,0),0),IFERROR(IF(VLOOKUP($F3,Champions!$A:$Z,6,FALSE)=Q5,1,0),0),IFERROR(IF(VLOOKUP($G3,Champions!$A:$Z,6,FALSE)=Q5,1,0),0),IFERROR(IF(VLOOKUP($H3,Champions!$A:$Z,6,FALSE)=Q5,1,0),0),IFERROR(IF(VLOOKUP($I3,Champions!$A:$Z,6,FALSE)=Q5,1,0),0),IFERROR(IF(VLOOKUP($J3,Champions!$A:$Z,6,FALSE)=Q5,1,0),0))</f>
        <v>0</v>
      </c>
      <c r="R6" s="2">
        <f>SUM(IFERROR(IF(VLOOKUP($B3,Champions!$A:$Z,5,FALSE)=R5,1,0),0),IFERROR(IF(VLOOKUP($C3,Champions!$A:$Z,5,FALSE)=R5,1,0),0),IFERROR(IF(VLOOKUP($D3,Champions!$A:$Z,5,FALSE)=R5,1,0),0),IFERROR(IF(VLOOKUP($E3,Champions!$A:$Z,5,FALSE)=R5,1,0),0),IFERROR(IF(VLOOKUP($F3,Champions!$A:$Z,5,FALSE)=R5,1,0),0),IFERROR(IF(VLOOKUP($G3,Champions!$A:$Z,5,FALSE)=R5,1,0),0),IFERROR(IF(VLOOKUP($H3,Champions!$A:$Z,5,FALSE)=R5,1,0),0),IFERROR(IF(VLOOKUP($I3,Champions!$A:$Z,5,FALSE)=R5,1,0),0),IFERROR(IF(VLOOKUP($J3,Champions!$A:$Z,5,FALSE)=R5,1,0),0),IFERROR(IF(VLOOKUP($B3,Champions!$A:$Z,6,FALSE)=R5,1,0),0),IFERROR(IF(VLOOKUP($C3,Champions!$A:$Z,6,FALSE)=R5,1,0),0),IFERROR(IF(VLOOKUP($D3,Champions!$A:$Z,6,FALSE)=R5,1,0),0),IFERROR(IF(VLOOKUP($E3,Champions!$A:$Z,6,FALSE)=R5,1,0),0),IFERROR(IF(VLOOKUP($F3,Champions!$A:$Z,6,FALSE)=R5,1,0),0),IFERROR(IF(VLOOKUP($G3,Champions!$A:$Z,6,FALSE)=R5,1,0),0),IFERROR(IF(VLOOKUP($H3,Champions!$A:$Z,6,FALSE)=R5,1,0),0),IFERROR(IF(VLOOKUP($I3,Champions!$A:$Z,6,FALSE)=R5,1,0),0),IFERROR(IF(VLOOKUP($J3,Champions!$A:$Z,6,FALSE)=R5,1,0),0))</f>
        <v>2</v>
      </c>
      <c r="S6" s="2">
        <f>SUM(IFERROR(IF(VLOOKUP($B3,Champions!$A:$Z,5,FALSE)=S5,1,0),0),IFERROR(IF(VLOOKUP($C3,Champions!$A:$Z,5,FALSE)=S5,1,0),0),IFERROR(IF(VLOOKUP($D3,Champions!$A:$Z,5,FALSE)=S5,1,0),0),IFERROR(IF(VLOOKUP($E3,Champions!$A:$Z,5,FALSE)=S5,1,0),0),IFERROR(IF(VLOOKUP($F3,Champions!$A:$Z,5,FALSE)=S5,1,0),0),IFERROR(IF(VLOOKUP($G3,Champions!$A:$Z,5,FALSE)=S5,1,0),0),IFERROR(IF(VLOOKUP($H3,Champions!$A:$Z,5,FALSE)=S5,1,0),0),IFERROR(IF(VLOOKUP($I3,Champions!$A:$Z,5,FALSE)=S5,1,0),0),IFERROR(IF(VLOOKUP($J3,Champions!$A:$Z,5,FALSE)=S5,1,0),0),IFERROR(IF(VLOOKUP($B3,Champions!$A:$Z,6,FALSE)=S5,1,0),0),IFERROR(IF(VLOOKUP($C3,Champions!$A:$Z,6,FALSE)=S5,1,0),0),IFERROR(IF(VLOOKUP($D3,Champions!$A:$Z,6,FALSE)=S5,1,0),0),IFERROR(IF(VLOOKUP($E3,Champions!$A:$Z,6,FALSE)=S5,1,0),0),IFERROR(IF(VLOOKUP($F3,Champions!$A:$Z,6,FALSE)=S5,1,0),0),IFERROR(IF(VLOOKUP($G3,Champions!$A:$Z,6,FALSE)=S5,1,0),0),IFERROR(IF(VLOOKUP($H3,Champions!$A:$Z,6,FALSE)=S5,1,0),0),IFERROR(IF(VLOOKUP($I3,Champions!$A:$Z,6,FALSE)=S5,1,0),0),IFERROR(IF(VLOOKUP($J3,Champions!$A:$Z,6,FALSE)=S5,1,0),0))</f>
        <v>2</v>
      </c>
      <c r="T6" s="2">
        <f>SUM(IFERROR(IF(VLOOKUP($B3,Champions!$A:$Z,5,FALSE)=T5,1,0),0),IFERROR(IF(VLOOKUP($C3,Champions!$A:$Z,5,FALSE)=T5,1,0),0),IFERROR(IF(VLOOKUP($D3,Champions!$A:$Z,5,FALSE)=T5,1,0),0),IFERROR(IF(VLOOKUP($E3,Champions!$A:$Z,5,FALSE)=T5,1,0),0),IFERROR(IF(VLOOKUP($F3,Champions!$A:$Z,5,FALSE)=T5,1,0),0),IFERROR(IF(VLOOKUP($G3,Champions!$A:$Z,5,FALSE)=T5,1,0),0),IFERROR(IF(VLOOKUP($H3,Champions!$A:$Z,5,FALSE)=T5,1,0),0),IFERROR(IF(VLOOKUP($I3,Champions!$A:$Z,5,FALSE)=T5,1,0),0),IFERROR(IF(VLOOKUP($J3,Champions!$A:$Z,5,FALSE)=T5,1,0),0),IFERROR(IF(VLOOKUP($B3,Champions!$A:$Z,6,FALSE)=T5,1,0),0),IFERROR(IF(VLOOKUP($C3,Champions!$A:$Z,6,FALSE)=T5,1,0),0),IFERROR(IF(VLOOKUP($D3,Champions!$A:$Z,6,FALSE)=T5,1,0),0),IFERROR(IF(VLOOKUP($E3,Champions!$A:$Z,6,FALSE)=T5,1,0),0),IFERROR(IF(VLOOKUP($F3,Champions!$A:$Z,6,FALSE)=T5,1,0),0),IFERROR(IF(VLOOKUP($G3,Champions!$A:$Z,6,FALSE)=T5,1,0),0),IFERROR(IF(VLOOKUP($H3,Champions!$A:$Z,6,FALSE)=T5,1,0),0),IFERROR(IF(VLOOKUP($I3,Champions!$A:$Z,6,FALSE)=T5,1,0),0),IFERROR(IF(VLOOKUP($J3,Champions!$A:$Z,6,FALSE)=T5,1,0),0))</f>
        <v>0</v>
      </c>
      <c r="U6" s="2">
        <f>SUM(IFERROR(IF(VLOOKUP($B3,Champions!$A:$Z,5,FALSE)=U5,1,0),0),IFERROR(IF(VLOOKUP($C3,Champions!$A:$Z,5,FALSE)=U5,1,0),0),IFERROR(IF(VLOOKUP($D3,Champions!$A:$Z,5,FALSE)=U5,1,0),0),IFERROR(IF(VLOOKUP($E3,Champions!$A:$Z,5,FALSE)=U5,1,0),0),IFERROR(IF(VLOOKUP($F3,Champions!$A:$Z,5,FALSE)=U5,1,0),0),IFERROR(IF(VLOOKUP($G3,Champions!$A:$Z,5,FALSE)=U5,1,0),0),IFERROR(IF(VLOOKUP($H3,Champions!$A:$Z,5,FALSE)=U5,1,0),0),IFERROR(IF(VLOOKUP($I3,Champions!$A:$Z,5,FALSE)=U5,1,0),0),IFERROR(IF(VLOOKUP($J3,Champions!$A:$Z,5,FALSE)=U5,1,0),0),IFERROR(IF(VLOOKUP($B3,Champions!$A:$Z,6,FALSE)=U5,1,0),0),IFERROR(IF(VLOOKUP($C3,Champions!$A:$Z,6,FALSE)=U5,1,0),0),IFERROR(IF(VLOOKUP($D3,Champions!$A:$Z,6,FALSE)=U5,1,0),0),IFERROR(IF(VLOOKUP($E3,Champions!$A:$Z,6,FALSE)=U5,1,0),0),IFERROR(IF(VLOOKUP($F3,Champions!$A:$Z,6,FALSE)=U5,1,0),0),IFERROR(IF(VLOOKUP($G3,Champions!$A:$Z,6,FALSE)=U5,1,0),0),IFERROR(IF(VLOOKUP($H3,Champions!$A:$Z,6,FALSE)=U5,1,0),0),IFERROR(IF(VLOOKUP($I3,Champions!$A:$Z,6,FALSE)=U5,1,0),0),IFERROR(IF(VLOOKUP($J3,Champions!$A:$Z,6,FALSE)=U5,1,0),0))</f>
        <v>0</v>
      </c>
      <c r="V6" s="2">
        <f>SUM(IFERROR(IF(VLOOKUP($B3,Champions!$A:$Z,5,FALSE)=V5,1,0),0),IFERROR(IF(VLOOKUP($C3,Champions!$A:$Z,5,FALSE)=V5,1,0),0),IFERROR(IF(VLOOKUP($D3,Champions!$A:$Z,5,FALSE)=V5,1,0),0),IFERROR(IF(VLOOKUP($E3,Champions!$A:$Z,5,FALSE)=V5,1,0),0),IFERROR(IF(VLOOKUP($F3,Champions!$A:$Z,5,FALSE)=V5,1,0),0),IFERROR(IF(VLOOKUP($G3,Champions!$A:$Z,5,FALSE)=V5,1,0),0),IFERROR(IF(VLOOKUP($H3,Champions!$A:$Z,5,FALSE)=V5,1,0),0),IFERROR(IF(VLOOKUP($I3,Champions!$A:$Z,5,FALSE)=V5,1,0),0),IFERROR(IF(VLOOKUP($J3,Champions!$A:$Z,5,FALSE)=V5,1,0),0),IFERROR(IF(VLOOKUP($B3,Champions!$A:$Z,6,FALSE)=V5,1,0),0),IFERROR(IF(VLOOKUP($C3,Champions!$A:$Z,6,FALSE)=V5,1,0),0),IFERROR(IF(VLOOKUP($D3,Champions!$A:$Z,6,FALSE)=V5,1,0),0),IFERROR(IF(VLOOKUP($E3,Champions!$A:$Z,6,FALSE)=V5,1,0),0),IFERROR(IF(VLOOKUP($F3,Champions!$A:$Z,6,FALSE)=V5,1,0),0),IFERROR(IF(VLOOKUP($G3,Champions!$A:$Z,6,FALSE)=V5,1,0),0),IFERROR(IF(VLOOKUP($H3,Champions!$A:$Z,6,FALSE)=V5,1,0),0),IFERROR(IF(VLOOKUP($I3,Champions!$A:$Z,6,FALSE)=V5,1,0),0),IFERROR(IF(VLOOKUP($J3,Champions!$A:$Z,6,FALSE)=V5,1,0),0))</f>
        <v>0</v>
      </c>
      <c r="W6" s="22">
        <f>SUM(IFERROR(IF(VLOOKUP($B3,Champions!$A:$Z,5,FALSE)=W5,1,0),0),IFERROR(IF(VLOOKUP($C3,Champions!$A:$Z,5,FALSE)=W5,1,0),0),IFERROR(IF(VLOOKUP($D3,Champions!$A:$Z,5,FALSE)=W5,1,0),0),IFERROR(IF(VLOOKUP($E3,Champions!$A:$Z,5,FALSE)=W5,1,0),0),IFERROR(IF(VLOOKUP($F3,Champions!$A:$Z,5,FALSE)=W5,1,0),0),IFERROR(IF(VLOOKUP($G3,Champions!$A:$Z,5,FALSE)=W5,1,0),0),IFERROR(IF(VLOOKUP($H3,Champions!$A:$Z,5,FALSE)=W5,1,0),0),IFERROR(IF(VLOOKUP($I3,Champions!$A:$Z,5,FALSE)=W5,1,0),0),IFERROR(IF(VLOOKUP($J3,Champions!$A:$Z,5,FALSE)=W5,1,0),0),IFERROR(IF(VLOOKUP($B3,Champions!$A:$Z,6,FALSE)=W5,1,0),0),IFERROR(IF(VLOOKUP($C3,Champions!$A:$Z,6,FALSE)=W5,1,0),0),IFERROR(IF(VLOOKUP($D3,Champions!$A:$Z,6,FALSE)=W5,1,0),0),IFERROR(IF(VLOOKUP($E3,Champions!$A:$Z,6,FALSE)=W5,1,0),0),IFERROR(IF(VLOOKUP($F3,Champions!$A:$Z,6,FALSE)=W5,1,0),0),IFERROR(IF(VLOOKUP($G3,Champions!$A:$Z,6,FALSE)=W5,1,0),0),IFERROR(IF(VLOOKUP($H3,Champions!$A:$Z,6,FALSE)=W5,1,0),0),IFERROR(IF(VLOOKUP($I3,Champions!$A:$Z,6,FALSE)=W5,1,0),0),IFERROR(IF(VLOOKUP($J3,Champions!$A:$Z,6,FALSE)=W5,1,0),0))</f>
        <v>2</v>
      </c>
      <c r="X6" s="2">
        <f>SUM(IFERROR(IF(VLOOKUP($B3,Champions!$A:$Z,5,FALSE)=X5,1,0),0),IFERROR(IF(VLOOKUP($C3,Champions!$A:$Z,5,FALSE)=X5,1,0),0),IFERROR(IF(VLOOKUP($D3,Champions!$A:$Z,5,FALSE)=X5,1,0),0),IFERROR(IF(VLOOKUP($E3,Champions!$A:$Z,5,FALSE)=X5,1,0),0),IFERROR(IF(VLOOKUP($F3,Champions!$A:$Z,5,FALSE)=X5,1,0),0),IFERROR(IF(VLOOKUP($G3,Champions!$A:$Z,5,FALSE)=X5,1,0),0),IFERROR(IF(VLOOKUP($H3,Champions!$A:$Z,5,FALSE)=X5,1,0),0),IFERROR(IF(VLOOKUP($I3,Champions!$A:$Z,5,FALSE)=X5,1,0),0),IFERROR(IF(VLOOKUP($J3,Champions!$A:$Z,5,FALSE)=X5,1,0),0),IFERROR(IF(VLOOKUP($B3,Champions!$A:$Z,6,FALSE)=X5,1,0),0),IFERROR(IF(VLOOKUP($C3,Champions!$A:$Z,6,FALSE)=X5,1,0),0),IFERROR(IF(VLOOKUP($D3,Champions!$A:$Z,6,FALSE)=X5,1,0),0),IFERROR(IF(VLOOKUP($E3,Champions!$A:$Z,6,FALSE)=X5,1,0),0),IFERROR(IF(VLOOKUP($F3,Champions!$A:$Z,6,FALSE)=X5,1,0),0),IFERROR(IF(VLOOKUP($G3,Champions!$A:$Z,6,FALSE)=X5,1,0),0),IFERROR(IF(VLOOKUP($H3,Champions!$A:$Z,6,FALSE)=X5,1,0),0),IFERROR(IF(VLOOKUP($I3,Champions!$A:$Z,6,FALSE)=X5,1,0),0),IFERROR(IF(VLOOKUP($J3,Champions!$A:$Z,6,FALSE)=X5,1,0),0))</f>
        <v>0</v>
      </c>
      <c r="Y6" s="3"/>
      <c r="Z6" s="3"/>
      <c r="AA6" s="3"/>
      <c r="AB6" s="3"/>
      <c r="AC6" s="3"/>
      <c r="AD6" s="23"/>
    </row>
    <row r="7" s="1" customFormat="1" spans="1:30">
      <c r="A7" s="14" t="s">
        <v>77</v>
      </c>
      <c r="B7" s="2" t="str">
        <f>IFERROR(IF(VLOOKUP(B3,Champions!$A:$Z,24,FALSE)=0,"",VLOOKUP(B3,Champions!$A:$Z,24,FALSE)),"")</f>
        <v/>
      </c>
      <c r="C7" s="2" t="str">
        <f>IFERROR(IF(VLOOKUP(C3,Champions!$A:$Z,24,FALSE)=0,"",VLOOKUP(C3,Champions!$A:$Z,24,FALSE)),"")</f>
        <v/>
      </c>
      <c r="D7" s="2" t="str">
        <f>IFERROR(IF(VLOOKUP(D3,Champions!$A:$Z,24,FALSE)=0,"",VLOOKUP(D3,Champions!$A:$Z,24,FALSE)),"")</f>
        <v/>
      </c>
      <c r="E7" s="2" t="str">
        <f>IFERROR(IF(VLOOKUP(E3,Champions!$A:$Z,24,FALSE)=0,"",VLOOKUP(E3,Champions!$A:$Z,24,FALSE)),"")</f>
        <v/>
      </c>
      <c r="F7" s="2" t="str">
        <f>IFERROR(IF(VLOOKUP(F3,Champions!$A:$Z,24,FALSE)=0,"",VLOOKUP(F3,Champions!$A:$Z,24,FALSE)),"")</f>
        <v/>
      </c>
      <c r="G7" s="2" t="str">
        <f>IFERROR(IF(VLOOKUP(G3,Champions!$A:$Z,24,FALSE)=0,"",VLOOKUP(G3,Champions!$A:$Z,24,FALSE)),"")</f>
        <v/>
      </c>
      <c r="H7" s="2" t="str">
        <f>IFERROR(IF(VLOOKUP(H3,Champions!$A:$Z,24,FALSE)=0,"",VLOOKUP(H3,Champions!$A:$Z,24,FALSE)),"")</f>
        <v/>
      </c>
      <c r="I7" s="2" t="str">
        <f>IFERROR(IF(VLOOKUP(I3,Champions!$A:$Z,24,FALSE)=0,"",VLOOKUP(I3,Champions!$A:$Z,24,FALSE)),"")</f>
        <v/>
      </c>
      <c r="J7" s="2" t="str">
        <f>IFERROR(IF(VLOOKUP(J3,Champions!$A:$Z,24,FALSE)=0,"",VLOOKUP(J3,Champions!$A:$Z,24,FALSE)),"")</f>
        <v/>
      </c>
      <c r="K7" s="3"/>
      <c r="L7" s="5" t="s">
        <v>351</v>
      </c>
      <c r="N7" s="5" t="s">
        <v>347</v>
      </c>
      <c r="O7" s="2">
        <f>VLOOKUP(O5,'Class&amp;Origin'!$A:$L,2,FALSE)-O6</f>
        <v>4</v>
      </c>
      <c r="P7" s="2">
        <f>VLOOKUP(P5,'Class&amp;Origin'!$A:$L,2,FALSE)-P6</f>
        <v>4</v>
      </c>
      <c r="Q7" s="2">
        <f>VLOOKUP(Q5,'Class&amp;Origin'!$A:$L,2,FALSE)-Q6</f>
        <v>6</v>
      </c>
      <c r="R7" s="2">
        <f>VLOOKUP(R5,'Class&amp;Origin'!$A:$L,2,FALSE)-R6</f>
        <v>4</v>
      </c>
      <c r="S7" s="2">
        <f>VLOOKUP(S5,'Class&amp;Origin'!$A:$L,2,FALSE)-S6</f>
        <v>0</v>
      </c>
      <c r="T7" s="2">
        <f>VLOOKUP(T5,'Class&amp;Origin'!$A:$L,2,FALSE)-T6</f>
        <v>6</v>
      </c>
      <c r="U7" s="2">
        <f>VLOOKUP(U5,'Class&amp;Origin'!$A:$L,2,FALSE)-U6</f>
        <v>3</v>
      </c>
      <c r="V7" s="2">
        <f>VLOOKUP(V5,'Class&amp;Origin'!$A:$L,2,FALSE)-V6</f>
        <v>6</v>
      </c>
      <c r="W7" s="2">
        <f>VLOOKUP(W5,'Class&amp;Origin'!$A:$L,2,FALSE)-W6</f>
        <v>5</v>
      </c>
      <c r="X7" s="2">
        <f>VLOOKUP(X5,'Class&amp;Origin'!$A:$L,2,FALSE)-X6</f>
        <v>3</v>
      </c>
      <c r="Y7" s="3"/>
      <c r="Z7" s="3"/>
      <c r="AA7" s="3"/>
      <c r="AB7" s="3"/>
      <c r="AC7" s="3"/>
      <c r="AD7" s="23"/>
    </row>
    <row r="8" s="1" customFormat="1" spans="1:30">
      <c r="A8" s="14" t="s">
        <v>78</v>
      </c>
      <c r="B8" s="2" t="str">
        <f>IFERROR(IF(VLOOKUP(B3,Champions!$A:$Z,25,FALSE)=0,"",VLOOKUP(B3,Champions!$A:$Z,25,FALSE)),"")</f>
        <v/>
      </c>
      <c r="C8" s="2" t="str">
        <f>IFERROR(IF(VLOOKUP(C3,Champions!$A:$Z,25,FALSE)=0,"",VLOOKUP(C3,Champions!$A:$Z,25,FALSE)),"")</f>
        <v/>
      </c>
      <c r="D8" s="2" t="str">
        <f>IFERROR(IF(VLOOKUP(D3,Champions!$A:$Z,25,FALSE)=0,"",VLOOKUP(D3,Champions!$A:$Z,25,FALSE)),"")</f>
        <v/>
      </c>
      <c r="E8" s="2" t="str">
        <f>IFERROR(IF(VLOOKUP(E3,Champions!$A:$Z,25,FALSE)=0,"",VLOOKUP(E3,Champions!$A:$Z,25,FALSE)),"")</f>
        <v/>
      </c>
      <c r="F8" s="2" t="str">
        <f>IFERROR(IF(VLOOKUP(F3,Champions!$A:$Z,25,FALSE)=0,"",VLOOKUP(F3,Champions!$A:$Z,25,FALSE)),"")</f>
        <v/>
      </c>
      <c r="G8" s="2" t="str">
        <f>IFERROR(IF(VLOOKUP(G3,Champions!$A:$Z,25,FALSE)=0,"",VLOOKUP(G3,Champions!$A:$Z,25,FALSE)),"")</f>
        <v/>
      </c>
      <c r="H8" s="2" t="str">
        <f>IFERROR(IF(VLOOKUP(H3,Champions!$A:$Z,25,FALSE)=0,"",VLOOKUP(H3,Champions!$A:$Z,25,FALSE)),"")</f>
        <v/>
      </c>
      <c r="I8" s="2" t="str">
        <f>IFERROR(IF(VLOOKUP(I3,Champions!$A:$Z,25,FALSE)=0,"",VLOOKUP(I3,Champions!$A:$Z,25,FALSE)),"")</f>
        <v/>
      </c>
      <c r="J8" s="2" t="str">
        <f>IFERROR(IF(VLOOKUP(J3,Champions!$A:$Z,25,FALSE)=0,"",VLOOKUP(J3,Champions!$A:$Z,25,FALSE)),"")</f>
        <v/>
      </c>
      <c r="K8" s="3"/>
      <c r="L8" s="2" t="str">
        <f t="array" ref="L8">_xlfn.TEXTJOIN(", ",TRUE,IF(SUM(O3:Z3)=0,"NO VALUES",_xlfn.TEXTJOIN(", ",TRUE,IF(O3:Z3=1,O2:Z2,""))),IF(SUM(O6:AC6)=0,"",_xlfn.TEXTJOIN(", ",TRUE,IF(O6:AC6=1,O5:AC5,""))))</f>
        <v>Demolitionist, Mercenary, Blaster</v>
      </c>
      <c r="AB8" s="3"/>
      <c r="AD8" s="23"/>
    </row>
    <row r="9" s="1" customFormat="1" spans="1:30">
      <c r="A9" s="14" t="s">
        <v>79</v>
      </c>
      <c r="B9" s="2" t="str">
        <f>IFERROR(IF(VLOOKUP(B3,Champions!$A:$Z,26,FALSE)=0,"",VLOOKUP(B3,Champions!$A:$Z,26,FALSE)),"")</f>
        <v/>
      </c>
      <c r="C9" s="2" t="str">
        <f>IFERROR(IF(VLOOKUP(C3,Champions!$A:$Z,26,FALSE)=0,"",VLOOKUP(C3,Champions!$A:$Z,26,FALSE)),"")</f>
        <v/>
      </c>
      <c r="D9" s="2" t="str">
        <f>IFERROR(IF(VLOOKUP(D3,Champions!$A:$Z,26,FALSE)=0,"",VLOOKUP(D3,Champions!$A:$Z,26,FALSE)),"")</f>
        <v/>
      </c>
      <c r="E9" s="2" t="str">
        <f>IFERROR(IF(VLOOKUP(E3,Champions!$A:$Z,26,FALSE)=0,"",VLOOKUP(E3,Champions!$A:$Z,26,FALSE)),"")</f>
        <v/>
      </c>
      <c r="F9" s="2" t="str">
        <f>IFERROR(IF(VLOOKUP(F3,Champions!$A:$Z,26,FALSE)=0,"",VLOOKUP(F3,Champions!$A:$Z,26,FALSE)),"")</f>
        <v/>
      </c>
      <c r="G9" s="2" t="str">
        <f>IFERROR(IF(VLOOKUP(G3,Champions!$A:$Z,26,FALSE)=0,"",VLOOKUP(G3,Champions!$A:$Z,26,FALSE)),"")</f>
        <v/>
      </c>
      <c r="H9" s="2" t="str">
        <f>IFERROR(IF(VLOOKUP(H3,Champions!$A:$Z,26,FALSE)=0,"",VLOOKUP(H3,Champions!$A:$Z,26,FALSE)),"")</f>
        <v/>
      </c>
      <c r="I9" s="2" t="str">
        <f>IFERROR(IF(VLOOKUP(I3,Champions!$A:$Z,26,FALSE)=0,"",VLOOKUP(I3,Champions!$A:$Z,26,FALSE)),"")</f>
        <v/>
      </c>
      <c r="J9" s="2" t="str">
        <f>IFERROR(IF(VLOOKUP(J3,Champions!$A:$Z,26,FALSE)=0,"",VLOOKUP(J3,Champions!$A:$Z,26,FALSE)),"")</f>
        <v/>
      </c>
      <c r="K9" s="3"/>
      <c r="N9" s="4" t="s">
        <v>352</v>
      </c>
      <c r="O9" s="4" t="s">
        <v>353</v>
      </c>
      <c r="P9" s="4" t="s">
        <v>354</v>
      </c>
      <c r="Q9" s="4" t="s">
        <v>355</v>
      </c>
      <c r="R9" s="4" t="s">
        <v>356</v>
      </c>
      <c r="S9" s="4" t="s">
        <v>357</v>
      </c>
      <c r="T9" s="4" t="s">
        <v>358</v>
      </c>
      <c r="U9" s="4" t="s">
        <v>359</v>
      </c>
      <c r="V9" s="6" t="s">
        <v>360</v>
      </c>
      <c r="X9" s="6" t="s">
        <v>361</v>
      </c>
      <c r="Y9" s="6" t="s">
        <v>362</v>
      </c>
      <c r="Z9" s="6" t="s">
        <v>363</v>
      </c>
      <c r="AA9" s="6" t="s">
        <v>364</v>
      </c>
      <c r="AB9" s="6" t="s">
        <v>365</v>
      </c>
      <c r="AC9" s="25" t="s">
        <v>366</v>
      </c>
      <c r="AD9" s="23"/>
    </row>
    <row r="10" s="1" customFormat="1" spans="1:30">
      <c r="A10" s="14" t="s">
        <v>367</v>
      </c>
      <c r="B10" s="2"/>
      <c r="C10" s="2"/>
      <c r="D10" s="2"/>
      <c r="E10" s="2"/>
      <c r="F10" s="2"/>
      <c r="G10" s="2"/>
      <c r="H10" s="2"/>
      <c r="I10" s="2"/>
      <c r="J10" s="2"/>
      <c r="K10" s="3"/>
      <c r="L10" s="6" t="s">
        <v>368</v>
      </c>
      <c r="M10" s="3"/>
      <c r="N10" s="2">
        <v>0</v>
      </c>
      <c r="O10" s="2">
        <v>0</v>
      </c>
      <c r="P10" s="2">
        <v>0</v>
      </c>
      <c r="Q10" s="2">
        <v>0</v>
      </c>
      <c r="R10" s="2">
        <v>0</v>
      </c>
      <c r="S10" s="2">
        <v>0</v>
      </c>
      <c r="T10" s="2">
        <v>0</v>
      </c>
      <c r="U10" s="2">
        <v>0</v>
      </c>
      <c r="V10" s="2">
        <f>IFERROR(SUM(N10,O10*2,P10*3,Q10*4,R10*5,S10*6,T10*7,U10*8),0)</f>
        <v>0</v>
      </c>
      <c r="X10" s="2">
        <f>SUM(IFERROR(IF(VLOOKUP($B3,Champions!$A:$Z,2,FALSE)=1,1,0),0),IFERROR(IF(VLOOKUP($C3,Champions!$A:$Z,2,FALSE)=1,1,0),0),IFERROR(IF(VLOOKUP($D3,Champions!$A:$Z,2,FALSE)=1,1,0),0),IFERROR(IF(VLOOKUP($E3,Champions!$A:$Z,2,FALSE)=1,1,0),0),IFERROR(IF(VLOOKUP($F3,Champions!$A:$Z,2,FALSE)=1,1,0),0),IFERROR(IF(VLOOKUP($G3,Champions!$A:$Z,2,FALSE)=1,1,0),0),IFERROR(IF(VLOOKUP($H3,Champions!$A:$Z,2,FALSE)=1,1,0),0),IFERROR(IF(VLOOKUP($I3,Champions!$A:$Z,2,FALSE)=1,1,0),0),IFERROR(IF(VLOOKUP($J3,Champions!$A:$Z,2,FALSE)=1,1,0),0))</f>
        <v>3</v>
      </c>
      <c r="Y10" s="2">
        <f>SUM(IFERROR(IF(VLOOKUP($B3,Champions!$A:$Z,2,FALSE)=2,1,0),0),IFERROR(IF(VLOOKUP($C3,Champions!$A:$Z,2,FALSE)=2,1,0),0),IFERROR(IF(VLOOKUP($D3,Champions!$A:$Z,2,FALSE)=2,1,0),0),IFERROR(IF(VLOOKUP($E3,Champions!$A:$Z,2,FALSE)=2,1,0),0),IFERROR(IF(VLOOKUP($F3,Champions!$A:$Z,2,FALSE)=2,1,0),0),IFERROR(IF(VLOOKUP($G3,Champions!$A:$Z,2,FALSE)=2,1,0),0),IFERROR(IF(VLOOKUP($H3,Champions!$A:$Z,2,FALSE)=2,1,0),0),IFERROR(IF(VLOOKUP($I3,Champions!$A:$Z,2,FALSE)=2,1,0),0),IFERROR(IF(VLOOKUP($J3,Champions!$A:$Z,2,FALSE)=2,1,0),0))</f>
        <v>2</v>
      </c>
      <c r="Z10" s="2">
        <f>SUM(IFERROR(IF(VLOOKUP($B3,Champions!$A:$Z,2,FALSE)=3,1,0),0),IFERROR(IF(VLOOKUP($C3,Champions!$A:$Z,2,FALSE)=3,1,0),0),IFERROR(IF(VLOOKUP($D3,Champions!$A:$Z,2,FALSE)=3,1,0),0),IFERROR(IF(VLOOKUP($E3,Champions!$A:$Z,2,FALSE)=3,1,0),0),IFERROR(IF(VLOOKUP($F3,Champions!$A:$Z,2,FALSE)=3,1,0),0),IFERROR(IF(VLOOKUP($G3,Champions!$A:$Z,2,FALSE)=3,1,0),0),IFERROR(IF(VLOOKUP($H3,Champions!$A:$Z,2,FALSE)=3,1,0),0),IFERROR(IF(VLOOKUP($I3,Champions!$A:$Z,2,FALSE)=3,1,0),0),IFERROR(IF(VLOOKUP($J3,Champions!$A:$Z,2,FALSE)=3,1,0),0))</f>
        <v>2</v>
      </c>
      <c r="AA10" s="2">
        <f>SUM(IFERROR(IF(VLOOKUP($B3,Champions!$A:$Z,2,FALSE)=4,1,0),0),IFERROR(IF(VLOOKUP($C3,Champions!$A:$Z,2,FALSE)=4,1,0),0),IFERROR(IF(VLOOKUP($D3,Champions!$A:$Z,2,FALSE)=4,1,0),0),IFERROR(IF(VLOOKUP($E3,Champions!$A:$Z,2,FALSE)=4,1,0),0),IFERROR(IF(VLOOKUP($F3,Champions!$A:$Z,2,FALSE)=4,1,0),0),IFERROR(IF(VLOOKUP($G3,Champions!$A:$Z,2,FALSE)=4,1,0),0),IFERROR(IF(VLOOKUP($H3,Champions!$A:$Z,2,FALSE)=4,1,0),0),IFERROR(IF(VLOOKUP($I3,Champions!$A:$Z,2,FALSE)=4,1,0),0),IFERROR(IF(VLOOKUP($J3,Champions!$A:$Z,2,FALSE)=4,1,0),0))</f>
        <v>1</v>
      </c>
      <c r="AB10" s="2">
        <f>SUM(IFERROR(IF(VLOOKUP($B3,Champions!$A:$Z,2,FALSE)=5,1,0),0),IFERROR(IF(VLOOKUP($C3,Champions!$A:$Z,2,FALSE)=5,1,0),0),IFERROR(IF(VLOOKUP($D3,Champions!$A:$Z,2,FALSE)=5,1,0),0),IFERROR(IF(VLOOKUP($E3,Champions!$A:$Z,2,FALSE)=5,1,0),0),IFERROR(IF(VLOOKUP($F3,Champions!$A:$Z,2,FALSE)=5,1,0),0),IFERROR(IF(VLOOKUP($G3,Champions!$A:$Z,2,FALSE)=5,1,0),0),IFERROR(IF(VLOOKUP($H3,Champions!$A:$Z,2,FALSE)=5,1,0),0),IFERROR(IF(VLOOKUP($I3,Champions!$A:$Z,2,FALSE)=5,1,0),0),IFERROR(IF(VLOOKUP($J3,Champions!$A:$Z,2,FALSE)=5,1,0),0))</f>
        <v>1</v>
      </c>
      <c r="AC10" s="26">
        <f>IFERROR(SUM(X10,Y10*2,Z10*3,AA10*4,AB10*5)/SUM(X10,Y10,Z10,AA10,AB10),0)</f>
        <v>2.44444444444444</v>
      </c>
      <c r="AD10" s="23"/>
    </row>
    <row r="11" s="1" customFormat="1" spans="1:30">
      <c r="A11" s="3"/>
      <c r="B11" s="3"/>
      <c r="C11" s="3"/>
      <c r="D11" s="3"/>
      <c r="E11" s="3"/>
      <c r="F11" s="3"/>
      <c r="G11" s="3"/>
      <c r="H11" s="3"/>
      <c r="I11" s="3"/>
      <c r="J11" s="3"/>
      <c r="K11" s="3"/>
      <c r="L11" s="20">
        <f>SUM(B10:E10)</f>
        <v>0</v>
      </c>
      <c r="O11" s="3"/>
      <c r="P11" s="3"/>
      <c r="Q11" s="3"/>
      <c r="R11" s="3"/>
      <c r="S11" s="3"/>
      <c r="T11" s="3"/>
      <c r="U11" s="3"/>
      <c r="V11" s="3"/>
      <c r="W11" s="3"/>
      <c r="X11" s="3"/>
      <c r="Y11" s="3"/>
      <c r="Z11" s="3"/>
      <c r="AA11" s="3"/>
      <c r="AB11" s="3"/>
      <c r="AD11" s="23"/>
    </row>
    <row r="12" s="1" customFormat="1" spans="2:30">
      <c r="B12" s="5" t="s">
        <v>369</v>
      </c>
      <c r="C12" s="5" t="s">
        <v>370</v>
      </c>
      <c r="D12" s="5" t="s">
        <v>371</v>
      </c>
      <c r="E12" s="5" t="s">
        <v>372</v>
      </c>
      <c r="F12" s="5" t="s">
        <v>373</v>
      </c>
      <c r="G12" s="5" t="s">
        <v>374</v>
      </c>
      <c r="H12" s="5" t="s">
        <v>375</v>
      </c>
      <c r="I12" s="5" t="s">
        <v>376</v>
      </c>
      <c r="J12" s="5" t="s">
        <v>377</v>
      </c>
      <c r="L12" s="6" t="s">
        <v>378</v>
      </c>
      <c r="M12" s="6" t="s">
        <v>379</v>
      </c>
      <c r="O12" s="5" t="s">
        <v>380</v>
      </c>
      <c r="P12" s="5" t="s">
        <v>381</v>
      </c>
      <c r="Q12" s="5" t="s">
        <v>382</v>
      </c>
      <c r="R12" s="5" t="s">
        <v>383</v>
      </c>
      <c r="S12" s="5" t="s">
        <v>384</v>
      </c>
      <c r="T12" s="5" t="s">
        <v>385</v>
      </c>
      <c r="U12" s="5" t="s">
        <v>386</v>
      </c>
      <c r="X12" s="5" t="s">
        <v>387</v>
      </c>
      <c r="Y12" s="5" t="s">
        <v>388</v>
      </c>
      <c r="Z12" s="5" t="s">
        <v>389</v>
      </c>
      <c r="AA12" s="5" t="s">
        <v>390</v>
      </c>
      <c r="AB12" s="5" t="s">
        <v>391</v>
      </c>
      <c r="AC12" s="5" t="s">
        <v>392</v>
      </c>
      <c r="AD12" s="23"/>
    </row>
    <row r="13" s="1" customFormat="1" spans="1:30">
      <c r="A13" s="16"/>
      <c r="B13" s="17">
        <f>IFERROR(SUM(IFERROR(VLOOKUP($B3,Champions!$A:$Z,8,FALSE),0),IFERROR(VLOOKUP($C3,Champions!$A:$Z,8,FALSE),0),IFERROR(VLOOKUP($D3,Champions!$A:$Z,8,FALSE),0),IFERROR(VLOOKUP($E3,Champions!$A:$Z,8,FALSE),0),IFERROR(VLOOKUP($F3,Champions!$A:$Z,8,FALSE),0),IFERROR(VLOOKUP($G3,Champions!$A:$Z,8,FALSE),0),IFERROR(VLOOKUP($H3,Champions!$A:$Z,8,FALSE),0),IFERROR(VLOOKUP($I3,Champions!$A:$Z,8,FALSE),0),IFERROR(VLOOKUP($J3,Champions!$A:$Z,8,FALSE),0))/(9-COUNTBLANK($B3:$J3)),0)</f>
        <v>1170</v>
      </c>
      <c r="C13" s="17">
        <f>IFERROR(SUM(IFERROR(VLOOKUP($B3,Champions!$A:$Z,10,FALSE),0),IFERROR(VLOOKUP($C3,Champions!$A:$Z,10,FALSE),0),IFERROR(VLOOKUP($D3,Champions!$A:$Z,10,FALSE),0),IFERROR(VLOOKUP($E3,Champions!$A:$Z,10,FALSE),0),IFERROR(VLOOKUP($F3,Champions!$A:$Z,10,FALSE),0),IFERROR(VLOOKUP($G3,Champions!$A:$Z,10,FALSE),0),IFERROR(VLOOKUP($H3,Champions!$A:$Z,10,FALSE),0),IFERROR(VLOOKUP($I3,Champions!$A:$Z,10,FALSE),0),IFERROR(VLOOKUP($J3,Champions!$A:$Z,10,FALSE),0))/(9-COUNTBLANK($B3:$J3)),0)</f>
        <v>22.2222222222222</v>
      </c>
      <c r="D13" s="18">
        <f>SUM(IFERROR(IF(VLOOKUP($B3,Champions!$A:$Z,13,FALSE)=1,1,0),0),IFERROR(IF(VLOOKUP($C3,Champions!$A:$Z,13,FALSE)=1,1,0),0),IFERROR(IF(VLOOKUP($D3,Champions!$A:$Z,13,FALSE)=1,1,0),0),IFERROR(IF(VLOOKUP($E3,Champions!$A:$Z,13,FALSE)=1,1,0),0),IFERROR(IF(VLOOKUP($F3,Champions!$A:$Z,13,FALSE)=1,1,0),0),IFERROR(IF(VLOOKUP($G3,Champions!$A:$Z,13,FALSE)=1,1,0),0),IFERROR(IF(VLOOKUP($H3,Champions!$A:$Z,13,FALSE)=1,1,0),0),IFERROR(IF(VLOOKUP($I3,Champions!$A:$Z,13,FALSE)=1,1,0),0),IFERROR(IF(VLOOKUP($J3,Champions!$A:$Z,13,FALSE)=1,1,0),0))</f>
        <v>3</v>
      </c>
      <c r="E13" s="18">
        <f>SUM(IFERROR(IF(VLOOKUP($B3,Champions!$A:$Z,13,FALSE)&gt;1,1,0),0),IFERROR(IF(VLOOKUP($C3,Champions!$A:$Z,13,FALSE)&gt;1,1,0),0),IFERROR(IF(VLOOKUP($D3,Champions!$A:$Z,13,FALSE)&gt;1,1,0),0),IFERROR(IF(VLOOKUP($E3,Champions!$A:$Z,13,FALSE)&gt;1,1,0),0),IFERROR(IF(VLOOKUP($F3,Champions!$A:$Z,13,FALSE)&gt;1,1,0),0),IFERROR(IF(VLOOKUP($G3,Champions!$A:$Z,13,FALSE)&gt;1,1,0),0),IFERROR(IF(VLOOKUP($H3,Champions!$A:$Z,13,FALSE)&gt;1,1,0),0),IFERROR(IF(VLOOKUP($I3,Champions!$A:$Z,13,FALSE)&gt;1,1,0),0),IFERROR(IF(VLOOKUP($J3,Champions!$A:$Z,13,FALSE)&gt;1,1,0),0))</f>
        <v>6</v>
      </c>
      <c r="F13" s="17">
        <f>IFERROR(SUM(IFERROR(VLOOKUP($B3,Champions!$A:$Z,12,FALSE),0),IFERROR(VLOOKUP($C3,Champions!$A:$Z,12,FALSE),0),IFERROR(VLOOKUP($D3,Champions!$A:$Z,12,FALSE),0),IFERROR(VLOOKUP($E3,Champions!$A:$Z,12,FALSE),0),IFERROR(VLOOKUP($F3,Champions!$A:$Z,12,FALSE),0),IFERROR(VLOOKUP($G3,Champions!$A:$Z,12,FALSE),0),IFERROR(VLOOKUP($H3,Champions!$A:$Z,12,FALSE),0),IFERROR(VLOOKUP($I3,Champions!$A:$Z,12,FALSE),0),IFERROR(VLOOKUP($J3,Champions!$A:$Z,12,FALSE),0))/(9-COUNTBLANK($B3:$J3)),0)</f>
        <v>24.4444444444444</v>
      </c>
      <c r="G13" s="17">
        <f>IFERROR(SUM(IFERROR(VLOOKUP($B3,Champions!$A:$Z,15,FALSE),0),IFERROR(VLOOKUP($C3,Champions!$A:$Z,15,FALSE),0),IFERROR(VLOOKUP($D3,Champions!$A:$Z,15,FALSE),0),IFERROR(VLOOKUP($E3,Champions!$A:$Z,15,FALSE),0),IFERROR(VLOOKUP($F3,Champions!$A:$Z,15,FALSE),0),IFERROR(VLOOKUP($G3,Champions!$A:$Z,15,FALSE),0),IFERROR(VLOOKUP($H3,Champions!$A:$Z,15,FALSE),0),IFERROR(VLOOKUP($I3,Champions!$A:$Z,15,FALSE),0),IFERROR(VLOOKUP($J3,Champions!$A:$Z,15,FALSE),0))/(9-COUNTBLANK($B3:$J3)),0)</f>
        <v>95</v>
      </c>
      <c r="H13" s="17">
        <f>IFERROR(SUM(IFERROR(VLOOKUP($B3,Champions!$A:$Z,17,FALSE),0),IFERROR(VLOOKUP($C3,Champions!$A:$Z,17,FALSE),0),IFERROR(VLOOKUP($D3,Champions!$A:$Z,17,FALSE),0),IFERROR(VLOOKUP($E3,Champions!$A:$Z,17,FALSE),0),IFERROR(VLOOKUP($F3,Champions!$A:$Z,17,FALSE),0),IFERROR(VLOOKUP($G3,Champions!$A:$Z,17,FALSE),0),IFERROR(VLOOKUP($H3,Champions!$A:$Z,17,FALSE),0),IFERROR(VLOOKUP($I3,Champions!$A:$Z,17,FALSE),0),IFERROR(VLOOKUP($J3,Champions!$A:$Z,17,FALSE),0))/(9-COUNTBLANK($B3:$J3)),0)</f>
        <v>0.794444444444445</v>
      </c>
      <c r="I13" s="17">
        <f>IFERROR(SUM(IFERROR(VLOOKUP($B3,Champions!$A:$Z,18,FALSE),0),IFERROR(VLOOKUP($C3,Champions!$A:$Z,18,FALSE),0),IFERROR(VLOOKUP($D3,Champions!$A:$Z,18,FALSE),0),IFERROR(VLOOKUP($E3,Champions!$A:$Z,18,FALSE),0),IFERROR(VLOOKUP($F3,Champions!$A:$Z,18,FALSE),0),IFERROR(VLOOKUP($G3,Champions!$A:$Z,18,FALSE),0),IFERROR(VLOOKUP($H3,Champions!$A:$Z,18,FALSE),0),IFERROR(VLOOKUP($I3,Champions!$A:$Z,18,FALSE),0),IFERROR(VLOOKUP($J3,Champions!$A:$Z,18,FALSE),0))/(9-COUNTBLANK($B3:$J3)),0)</f>
        <v>42.3333333333333</v>
      </c>
      <c r="J13" s="17">
        <f>IFERROR(SUM(IFERROR(VLOOKUP($B3,Champions!$A:$Z,20,FALSE),0),IFERROR(VLOOKUP($C3,Champions!$A:$Z,20,FALSE),0),IFERROR(VLOOKUP($D3,Champions!$A:$Z,20,FALSE),0),IFERROR(VLOOKUP($E3,Champions!$A:$Z,20,FALSE),0),IFERROR(VLOOKUP($F3,Champions!$A:$Z,20,FALSE),0),IFERROR(VLOOKUP($G3,Champions!$A:$Z,20,FALSE),0),IFERROR(VLOOKUP($H3,Champions!$A:$Z,20,FALSE),0),IFERROR(VLOOKUP($I3,Champions!$A:$Z,20,FALSE),0),IFERROR(VLOOKUP($J3,Champions!$A:$Z,20,FALSE),0))/(9-COUNTBLANK($B3:$J3)),0)</f>
        <v>137</v>
      </c>
      <c r="K13" s="16"/>
      <c r="L13" s="20">
        <f>SUM(F10:I10)</f>
        <v>0</v>
      </c>
      <c r="M13" s="7">
        <f>IFERROR(L11/L13,IF(AND(L11&gt;0,L13=0),L11,0))</f>
        <v>0</v>
      </c>
      <c r="N13" s="16"/>
      <c r="O13" s="2">
        <f>SUM(IFERROR(IF(VLOOKUP($B3,Champions!$A:$AB,27,FALSE)=O12,1,0),0),IFERROR(IF(VLOOKUP($C3,Champions!$A:$AB,27,FALSE)=O12,1,0),0),IFERROR(IF(VLOOKUP($D3,Champions!$A:$AB,27,FALSE)=O12,1,0),0),IFERROR(IF(VLOOKUP($E3,Champions!$A:$AB,27,FALSE)=O12,1,0),0),IFERROR(IF(VLOOKUP($F3,Champions!$A:$AB,27,FALSE)=O12,1,0),0),IFERROR(IF(VLOOKUP($G3,Champions!$A:$AB,27,FALSE)=O12,1,0),0),IFERROR(IF(VLOOKUP($H3,Champions!$A:$AB,27,FALSE)=O12,1,0),0),IFERROR(IF(VLOOKUP($I3,Champions!$A:$AB,27,FALSE)=O12,1,0),0),IFERROR(IF(VLOOKUP($J3,Champions!$A:$AB,27,FALSE)=O12,1,0),0))</f>
        <v>0</v>
      </c>
      <c r="P13" s="2">
        <f>SUM(IFERROR(IF(VLOOKUP($B3,Champions!$A:$AB,27,FALSE)=P12,1,0),0),IFERROR(IF(VLOOKUP($C3,Champions!$A:$AB,27,FALSE)=P12,1,0),0),IFERROR(IF(VLOOKUP($D3,Champions!$A:$AB,27,FALSE)=P12,1,0),0),IFERROR(IF(VLOOKUP($E3,Champions!$A:$AB,27,FALSE)=P12,1,0),0),IFERROR(IF(VLOOKUP($F3,Champions!$A:$AB,27,FALSE)=P12,1,0),0),IFERROR(IF(VLOOKUP($G3,Champions!$A:$AB,27,FALSE)=P12,1,0),0),IFERROR(IF(VLOOKUP($H3,Champions!$A:$AB,27,FALSE)=P12,1,0),0),IFERROR(IF(VLOOKUP($I3,Champions!$A:$AB,27,FALSE)=P12,1,0),0),IFERROR(IF(VLOOKUP($J3,Champions!$A:$AB,27,FALSE)=P12,1,0),0))</f>
        <v>0</v>
      </c>
      <c r="Q13" s="2">
        <f>SUM(IFERROR(IF(VLOOKUP($B3,Champions!$A:$AB,27,FALSE)=Q12,1,0),0),IFERROR(IF(VLOOKUP($C3,Champions!$A:$AB,27,FALSE)=Q12,1,0),0),IFERROR(IF(VLOOKUP($D3,Champions!$A:$AB,27,FALSE)=Q12,1,0),0),IFERROR(IF(VLOOKUP($E3,Champions!$A:$AB,27,FALSE)=Q12,1,0),0),IFERROR(IF(VLOOKUP($F3,Champions!$A:$AB,27,FALSE)=Q12,1,0),0),IFERROR(IF(VLOOKUP($G3,Champions!$A:$AB,27,FALSE)=Q12,1,0),0),IFERROR(IF(VLOOKUP($H3,Champions!$A:$AB,27,FALSE)=Q12,1,0),0),IFERROR(IF(VLOOKUP($I3,Champions!$A:$AB,27,FALSE)=Q12,1,0),0),IFERROR(IF(VLOOKUP($J3,Champions!$A:$AB,27,FALSE)=Q12,1,0),0))</f>
        <v>0</v>
      </c>
      <c r="R13" s="2">
        <f>SUM(IFERROR(IF(VLOOKUP($B3,Champions!$A:$AB,27,FALSE)=R12,1,0),0),IFERROR(IF(VLOOKUP($C3,Champions!$A:$AB,27,FALSE)=R12,1,0),0),IFERROR(IF(VLOOKUP($D3,Champions!$A:$AB,27,FALSE)=R12,1,0),0),IFERROR(IF(VLOOKUP($E3,Champions!$A:$AB,27,FALSE)=R12,1,0),0),IFERROR(IF(VLOOKUP($F3,Champions!$A:$AB,27,FALSE)=R12,1,0),0),IFERROR(IF(VLOOKUP($G3,Champions!$A:$AB,27,FALSE)=R12,1,0),0),IFERROR(IF(VLOOKUP($H3,Champions!$A:$AB,27,FALSE)=R12,1,0),0),IFERROR(IF(VLOOKUP($I3,Champions!$A:$AB,27,FALSE)=R12,1,0),0),IFERROR(IF(VLOOKUP($J3,Champions!$A:$AB,27,FALSE)=R12,1,0),0))</f>
        <v>0</v>
      </c>
      <c r="S13" s="2">
        <f>SUM(IFERROR(IF(VLOOKUP($B3,Champions!$A:$AB,27,FALSE)=S12,1,0),0),IFERROR(IF(VLOOKUP($C3,Champions!$A:$AB,27,FALSE)=S12,1,0),0),IFERROR(IF(VLOOKUP($D3,Champions!$A:$AB,27,FALSE)=S12,1,0),0),IFERROR(IF(VLOOKUP($E3,Champions!$A:$AB,27,FALSE)=S12,1,0),0),IFERROR(IF(VLOOKUP($F3,Champions!$A:$AB,27,FALSE)=S12,1,0),0),IFERROR(IF(VLOOKUP($G3,Champions!$A:$AB,27,FALSE)=S12,1,0),0),IFERROR(IF(VLOOKUP($H3,Champions!$A:$AB,27,FALSE)=S12,1,0),0),IFERROR(IF(VLOOKUP($I3,Champions!$A:$AB,27,FALSE)=S12,1,0),0),IFERROR(IF(VLOOKUP($J3,Champions!$A:$AB,27,FALSE)=S12,1,0),0))</f>
        <v>0</v>
      </c>
      <c r="T13" s="2">
        <f>SUM(IFERROR(IF(VLOOKUP($B3,Champions!$A:$AB,27,FALSE)=T12,1,0),0),IFERROR(IF(VLOOKUP($C3,Champions!$A:$AB,27,FALSE)=T12,1,0),0),IFERROR(IF(VLOOKUP($D3,Champions!$A:$AB,27,FALSE)=T12,1,0),0),IFERROR(IF(VLOOKUP($E3,Champions!$A:$AB,27,FALSE)=T12,1,0),0),IFERROR(IF(VLOOKUP($F3,Champions!$A:$AB,27,FALSE)=T12,1,0),0),IFERROR(IF(VLOOKUP($G3,Champions!$A:$AB,27,FALSE)=T12,1,0),0),IFERROR(IF(VLOOKUP($H3,Champions!$A:$AB,27,FALSE)=T12,1,0),0),IFERROR(IF(VLOOKUP($I3,Champions!$A:$AB,27,FALSE)=T12,1,0),0),IFERROR(IF(VLOOKUP($J3,Champions!$A:$AB,27,FALSE)=T12,1,0),0))</f>
        <v>0</v>
      </c>
      <c r="U13" s="2">
        <f>SUM(IFERROR(IF(VLOOKUP($B3,Champions!$A:$AB,27,FALSE)=U12,1,0),0),IFERROR(IF(VLOOKUP($C3,Champions!$A:$AB,27,FALSE)=U12,1,0),0),IFERROR(IF(VLOOKUP($D3,Champions!$A:$AB,27,FALSE)=U12,1,0),0),IFERROR(IF(VLOOKUP($E3,Champions!$A:$AB,27,FALSE)=U12,1,0),0),IFERROR(IF(VLOOKUP($F3,Champions!$A:$AB,27,FALSE)=U12,1,0),0),IFERROR(IF(VLOOKUP($G3,Champions!$A:$AB,27,FALSE)=U12,1,0),0),IFERROR(IF(VLOOKUP($H3,Champions!$A:$AB,27,FALSE)=U12,1,0),0),IFERROR(IF(VLOOKUP($I3,Champions!$A:$AB,27,FALSE)=U12,1,0),0),IFERROR(IF(VLOOKUP($J3,Champions!$A:$AB,27,FALSE)=U12,1,0),0))</f>
        <v>0</v>
      </c>
      <c r="V13" s="16"/>
      <c r="W13" s="16"/>
      <c r="X13" s="2">
        <f>SUM(IFERROR(IF(VLOOKUP($B3,Champions!$A:$AB,28,FALSE)=X12,1,0),0),IFERROR(IF(VLOOKUP($C3,Champions!$A:$AB,28,FALSE)=X12,1,0),0),IFERROR(IF(VLOOKUP($D3,Champions!$A:$AB,28,FALSE)=X12,1,0),0),IFERROR(IF(VLOOKUP($E3,Champions!$A:$AB,28,FALSE)=X12,1,0),0),IFERROR(IF(VLOOKUP($F3,Champions!$A:$AB,28,FALSE)=X12,1,0),0),IFERROR(IF(VLOOKUP($G3,Champions!$A:$AB,28,FALSE)=X12,1,0),0),IFERROR(IF(VLOOKUP($H3,Champions!$A:$AB,28,FALSE)=X12,1,0),0),IFERROR(IF(VLOOKUP($I3,Champions!$A:$AB,28,FALSE)=X12,1,0),0),IFERROR(IF(VLOOKUP($J3,Champions!$A:$AB,28,FALSE)=X12,1,0),0))</f>
        <v>0</v>
      </c>
      <c r="Y13" s="2">
        <f>SUM(IFERROR(IF(VLOOKUP($B3,Champions!$A:$AB,28,FALSE)=Y12,1,0),0),IFERROR(IF(VLOOKUP($C3,Champions!$A:$AB,28,FALSE)=Y12,1,0),0),IFERROR(IF(VLOOKUP($D3,Champions!$A:$AB,28,FALSE)=Y12,1,0),0),IFERROR(IF(VLOOKUP($E3,Champions!$A:$AB,28,FALSE)=Y12,1,0),0),IFERROR(IF(VLOOKUP($F3,Champions!$A:$AB,28,FALSE)=Y12,1,0),0),IFERROR(IF(VLOOKUP($G3,Champions!$A:$AB,28,FALSE)=Y12,1,0),0),IFERROR(IF(VLOOKUP($H3,Champions!$A:$AB,28,FALSE)=Y12,1,0),0),IFERROR(IF(VLOOKUP($I3,Champions!$A:$AB,28,FALSE)=Y12,1,0),0),IFERROR(IF(VLOOKUP($J3,Champions!$A:$AB,28,FALSE)=Y12,1,0),0))</f>
        <v>0</v>
      </c>
      <c r="Z13" s="2">
        <f>SUM(IFERROR(IF(VLOOKUP($B3,Champions!$A:$AB,28,FALSE)=Z12,1,0),0),IFERROR(IF(VLOOKUP($C3,Champions!$A:$AB,28,FALSE)=Z12,1,0),0),IFERROR(IF(VLOOKUP($D3,Champions!$A:$AB,28,FALSE)=Z12,1,0),0),IFERROR(IF(VLOOKUP($E3,Champions!$A:$AB,28,FALSE)=Z12,1,0),0),IFERROR(IF(VLOOKUP($F3,Champions!$A:$AB,28,FALSE)=Z12,1,0),0),IFERROR(IF(VLOOKUP($G3,Champions!$A:$AB,28,FALSE)=Z12,1,0),0),IFERROR(IF(VLOOKUP($H3,Champions!$A:$AB,28,FALSE)=Z12,1,0),0),IFERROR(IF(VLOOKUP($I3,Champions!$A:$AB,28,FALSE)=Z12,1,0),0),IFERROR(IF(VLOOKUP($J3,Champions!$A:$AB,28,FALSE)=Z12,1,0),0))</f>
        <v>0</v>
      </c>
      <c r="AA13" s="2">
        <f>SUM(IFERROR(IF(VLOOKUP($B3,Champions!$A:$AB,28,FALSE)=AA12,1,0),0),IFERROR(IF(VLOOKUP($C3,Champions!$A:$AB,28,FALSE)=AA12,1,0),0),IFERROR(IF(VLOOKUP($D3,Champions!$A:$AB,28,FALSE)=AA12,1,0),0),IFERROR(IF(VLOOKUP($E3,Champions!$A:$AB,28,FALSE)=AA12,1,0),0),IFERROR(IF(VLOOKUP($F3,Champions!$A:$AB,28,FALSE)=AA12,1,0),0),IFERROR(IF(VLOOKUP($G3,Champions!$A:$AB,28,FALSE)=AA12,1,0),0),IFERROR(IF(VLOOKUP($H3,Champions!$A:$AB,28,FALSE)=AA12,1,0),0),IFERROR(IF(VLOOKUP($I3,Champions!$A:$AB,28,FALSE)=AA12,1,0),0),IFERROR(IF(VLOOKUP($J3,Champions!$A:$AB,28,FALSE)=AA12,1,0),0))</f>
        <v>0</v>
      </c>
      <c r="AB13" s="2">
        <f>SUM(IFERROR(IF(VLOOKUP($B3,Champions!$A:$AB,28,FALSE)=AB12,1,0),0),IFERROR(IF(VLOOKUP($C3,Champions!$A:$AB,28,FALSE)=AB12,1,0),0),IFERROR(IF(VLOOKUP($D3,Champions!$A:$AB,28,FALSE)=AB12,1,0),0),IFERROR(IF(VLOOKUP($E3,Champions!$A:$AB,28,FALSE)=AB12,1,0),0),IFERROR(IF(VLOOKUP($F3,Champions!$A:$AB,28,FALSE)=AB12,1,0),0),IFERROR(IF(VLOOKUP($G3,Champions!$A:$AB,28,FALSE)=AB12,1,0),0),IFERROR(IF(VLOOKUP($H3,Champions!$A:$AB,28,FALSE)=AB12,1,0),0),IFERROR(IF(VLOOKUP($I3,Champions!$A:$AB,28,FALSE)=AB12,1,0),0),IFERROR(IF(VLOOKUP($J3,Champions!$A:$AB,28,FALSE)=AB12,1,0),0))</f>
        <v>0</v>
      </c>
      <c r="AC13" s="2">
        <f>SUM(IFERROR(IF(VLOOKUP($B3,Champions!$A:$AB,28,FALSE)=AC12,1,0),0),IFERROR(IF(VLOOKUP($C3,Champions!$A:$AB,28,FALSE)=AC12,1,0),0),IFERROR(IF(VLOOKUP($D3,Champions!$A:$AB,28,FALSE)=AC12,1,0),0),IFERROR(IF(VLOOKUP($E3,Champions!$A:$AB,28,FALSE)=AC12,1,0),0),IFERROR(IF(VLOOKUP($F3,Champions!$A:$AB,28,FALSE)=AC12,1,0),0),IFERROR(IF(VLOOKUP($G3,Champions!$A:$AB,28,FALSE)=AC12,1,0),0),IFERROR(IF(VLOOKUP($H3,Champions!$A:$AB,28,FALSE)=AC12,1,0),0),IFERROR(IF(VLOOKUP($I3,Champions!$A:$AB,28,FALSE)=AC12,1,0),0),IFERROR(IF(VLOOKUP($J3,Champions!$A:$AB,28,FALSE)=AC12,1,0),0))</f>
        <v>0</v>
      </c>
      <c r="AD13" s="27"/>
    </row>
  </sheetData>
  <conditionalFormatting sqref="B3:K3">
    <cfRule type="duplicateValues" dxfId="0" priority="70"/>
  </conditionalFormatting>
  <conditionalFormatting sqref="O3">
    <cfRule type="cellIs" dxfId="1" priority="7" operator="greaterThanOrEqual">
      <formula>'Class&amp;Origin'!$D$2</formula>
    </cfRule>
    <cfRule type="cellIs" dxfId="2" priority="69" operator="greaterThanOrEqual">
      <formula>'Class&amp;Origin'!$F$2</formula>
    </cfRule>
  </conditionalFormatting>
  <conditionalFormatting sqref="P3">
    <cfRule type="cellIs" dxfId="2" priority="62" operator="greaterThanOrEqual">
      <formula>'Class&amp;Origin'!$F$3</formula>
    </cfRule>
    <cfRule type="cellIs" dxfId="1" priority="63" operator="greaterThanOrEqual">
      <formula>'Class&amp;Origin'!$D$3</formula>
    </cfRule>
  </conditionalFormatting>
  <conditionalFormatting sqref="Q3">
    <cfRule type="cellIs" dxfId="2" priority="61" operator="greaterThanOrEqual">
      <formula>'Class&amp;Origin'!$D$4</formula>
    </cfRule>
  </conditionalFormatting>
  <conditionalFormatting sqref="R3">
    <cfRule type="cellIs" dxfId="2" priority="59" operator="greaterThanOrEqual">
      <formula>'Class&amp;Origin'!$D$5</formula>
    </cfRule>
  </conditionalFormatting>
  <conditionalFormatting sqref="S3">
    <cfRule type="cellIs" dxfId="2" priority="55" operator="greaterThanOrEqual">
      <formula>'Class&amp;Origin'!$H$7</formula>
    </cfRule>
    <cfRule type="cellIs" dxfId="3" priority="6" operator="greaterThanOrEqual">
      <formula>'Class&amp;Origin'!$F$7</formula>
    </cfRule>
    <cfRule type="cellIs" dxfId="1" priority="5" operator="greaterThanOrEqual">
      <formula>'Class&amp;Origin'!$D$7</formula>
    </cfRule>
  </conditionalFormatting>
  <conditionalFormatting sqref="T3">
    <cfRule type="cellIs" dxfId="2" priority="53" operator="greaterThanOrEqual">
      <formula>'Class&amp;Origin'!$D$8</formula>
    </cfRule>
  </conditionalFormatting>
  <conditionalFormatting sqref="U3">
    <cfRule type="cellIs" dxfId="2" priority="51" operator="greaterThanOrEqual">
      <formula>'Class&amp;Origin'!$F$9</formula>
    </cfRule>
    <cfRule type="cellIs" dxfId="1" priority="52" operator="greaterThanOrEqual">
      <formula>'Class&amp;Origin'!$D$9</formula>
    </cfRule>
  </conditionalFormatting>
  <conditionalFormatting sqref="V3">
    <cfRule type="cellIs" dxfId="2" priority="50" operator="greaterThanOrEqual">
      <formula>'Class&amp;Origin'!$F$10</formula>
    </cfRule>
    <cfRule type="cellIs" dxfId="1" priority="4" operator="greaterThanOrEqual">
      <formula>'Class&amp;Origin'!$D$10</formula>
    </cfRule>
  </conditionalFormatting>
  <conditionalFormatting sqref="W3">
    <cfRule type="cellIs" dxfId="2" priority="47" operator="greaterThanOrEqual">
      <formula>'Class&amp;Origin'!$F$11</formula>
    </cfRule>
    <cfRule type="cellIs" dxfId="1" priority="49" operator="greaterThanOrEqual">
      <formula>'Class&amp;Origin'!$D$11</formula>
    </cfRule>
  </conditionalFormatting>
  <conditionalFormatting sqref="X3">
    <cfRule type="cellIs" dxfId="2" priority="45" operator="greaterThanOrEqual">
      <formula>'Class&amp;Origin'!$D$12</formula>
    </cfRule>
  </conditionalFormatting>
  <conditionalFormatting sqref="Y3">
    <cfRule type="cellIs" dxfId="2" priority="42" operator="greaterThanOrEqual">
      <formula>'Class&amp;Origin'!$F$13</formula>
    </cfRule>
    <cfRule type="cellIs" dxfId="1" priority="44" operator="greaterThanOrEqual">
      <formula>'Class&amp;Origin'!$D$13</formula>
    </cfRule>
  </conditionalFormatting>
  <conditionalFormatting sqref="Z3:AA3">
    <cfRule type="cellIs" dxfId="2" priority="41" operator="greaterThanOrEqual">
      <formula>'Class&amp;Origin'!$F$15</formula>
    </cfRule>
  </conditionalFormatting>
  <conditionalFormatting sqref="Z3">
    <cfRule type="cellIs" dxfId="1" priority="3" operator="greaterThanOrEqual">
      <formula>'Class&amp;Origin'!$D$14</formula>
    </cfRule>
  </conditionalFormatting>
  <conditionalFormatting sqref="AA3">
    <cfRule type="cellIs" dxfId="1" priority="2" operator="greaterThanOrEqual">
      <formula>'Class&amp;Origin'!$D$15</formula>
    </cfRule>
  </conditionalFormatting>
  <conditionalFormatting sqref="L4">
    <cfRule type="duplicateValues" dxfId="0" priority="10"/>
  </conditionalFormatting>
  <conditionalFormatting sqref="L5">
    <cfRule type="duplicateValues" dxfId="0" priority="9"/>
  </conditionalFormatting>
  <conditionalFormatting sqref="L6">
    <cfRule type="duplicateValues" dxfId="0" priority="68"/>
  </conditionalFormatting>
  <conditionalFormatting sqref="O6">
    <cfRule type="cellIs" dxfId="1" priority="66" operator="greaterThanOrEqual">
      <formula>'Class&amp;Origin'!$D$18</formula>
    </cfRule>
    <cfRule type="cellIs" dxfId="2" priority="64" operator="greaterThanOrEqual">
      <formula>'Class&amp;Origin'!$F$18</formula>
    </cfRule>
  </conditionalFormatting>
  <conditionalFormatting sqref="P6">
    <cfRule type="cellIs" dxfId="1" priority="40" operator="greaterThanOrEqual">
      <formula>'Class&amp;Origin'!$D$19</formula>
    </cfRule>
    <cfRule type="cellIs" dxfId="2" priority="39" operator="greaterThanOrEqual">
      <formula>'Class&amp;Origin'!$F$19</formula>
    </cfRule>
  </conditionalFormatting>
  <conditionalFormatting sqref="Q6">
    <cfRule type="cellIs" dxfId="1" priority="38" operator="greaterThanOrEqual">
      <formula>'Class&amp;Origin'!$D$20</formula>
    </cfRule>
    <cfRule type="cellIs" dxfId="2" priority="37" operator="greaterThanOrEqual">
      <formula>'Class&amp;Origin'!$F$20</formula>
    </cfRule>
  </conditionalFormatting>
  <conditionalFormatting sqref="R6">
    <cfRule type="cellIs" dxfId="1" priority="36" operator="greaterThanOrEqual">
      <formula>'Class&amp;Origin'!$D$21</formula>
    </cfRule>
    <cfRule type="cellIs" dxfId="4" priority="35" operator="greaterThanOrEqual">
      <formula>'Class&amp;Origin'!$F$21</formula>
    </cfRule>
    <cfRule type="cellIs" dxfId="2" priority="34" operator="greaterThanOrEqual">
      <formula>'Class&amp;Origin'!$H$21</formula>
    </cfRule>
  </conditionalFormatting>
  <conditionalFormatting sqref="S6">
    <cfRule type="cellIs" dxfId="2" priority="31" operator="greaterThanOrEqual">
      <formula>'Class&amp;Origin'!$D$22</formula>
    </cfRule>
  </conditionalFormatting>
  <conditionalFormatting sqref="T6">
    <cfRule type="cellIs" dxfId="4" priority="29" operator="greaterThanOrEqual">
      <formula>'Class&amp;Origin'!$D$23</formula>
    </cfRule>
    <cfRule type="cellIs" dxfId="2" priority="28" operator="greaterThanOrEqual">
      <formula>'Class&amp;Origin'!$F$23</formula>
    </cfRule>
  </conditionalFormatting>
  <conditionalFormatting sqref="U6">
    <cfRule type="cellIs" dxfId="2" priority="25" operator="greaterThanOrEqual">
      <formula>'Class&amp;Origin'!$D$24</formula>
    </cfRule>
  </conditionalFormatting>
  <conditionalFormatting sqref="V6">
    <cfRule type="cellIs" dxfId="2" priority="24" operator="greaterThanOrEqual">
      <formula>'Class&amp;Origin'!$F$25</formula>
    </cfRule>
    <cfRule type="cellIs" dxfId="3" priority="1" operator="greaterThanOrEqual">
      <formula>'Class&amp;Origin'!$D$25</formula>
    </cfRule>
  </conditionalFormatting>
  <conditionalFormatting sqref="W6">
    <cfRule type="cellIs" dxfId="1" priority="23" operator="greaterThanOrEqual">
      <formula>'Class&amp;Origin'!$D$26</formula>
    </cfRule>
    <cfRule type="cellIs" dxfId="4" priority="22" operator="greaterThanOrEqual">
      <formula>'Class&amp;Origin'!$F$26</formula>
    </cfRule>
    <cfRule type="cellIs" dxfId="2" priority="21" operator="greaterThanOrEqual">
      <formula>'Class&amp;Origin'!$H$26</formula>
    </cfRule>
  </conditionalFormatting>
  <conditionalFormatting sqref="X6">
    <cfRule type="cellIs" dxfId="2" priority="20" operator="greaterThanOrEqual">
      <formula>'Class&amp;Origin'!$D$27</formula>
    </cfRule>
  </conditionalFormatting>
  <conditionalFormatting sqref="Y6">
    <cfRule type="cellIs" dxfId="1" priority="19" operator="greaterThanOrEqual">
      <formula>'Class&amp;Origin'!#REF!</formula>
    </cfRule>
    <cfRule type="cellIs" dxfId="2" priority="18" operator="greaterThanOrEqual">
      <formula>'Class&amp;Origin'!#REF!</formula>
    </cfRule>
  </conditionalFormatting>
  <conditionalFormatting sqref="Z6">
    <cfRule type="cellIs" dxfId="1" priority="17" operator="greaterThanOrEqual">
      <formula>'Class&amp;Origin'!#REF!</formula>
    </cfRule>
    <cfRule type="cellIs" dxfId="4" priority="16" operator="greaterThanOrEqual">
      <formula>'Class&amp;Origin'!#REF!</formula>
    </cfRule>
    <cfRule type="cellIs" dxfId="2" priority="15" operator="greaterThanOrEqual">
      <formula>'Class&amp;Origin'!#REF!</formula>
    </cfRule>
  </conditionalFormatting>
  <conditionalFormatting sqref="AA6">
    <cfRule type="cellIs" dxfId="2" priority="14" operator="greaterThanOrEqual">
      <formula>'Class&amp;Origin'!#REF!</formula>
    </cfRule>
  </conditionalFormatting>
  <conditionalFormatting sqref="AB6:AC6">
    <cfRule type="cellIs" dxfId="1" priority="13" operator="greaterThanOrEqual">
      <formula>'Class&amp;Origin'!#REF!</formula>
    </cfRule>
  </conditionalFormatting>
  <conditionalFormatting sqref="AB6">
    <cfRule type="cellIs" dxfId="5" priority="8" operator="greaterThanOrEqual">
      <formula>'Class&amp;Origin'!#REF!</formula>
    </cfRule>
  </conditionalFormatting>
  <conditionalFormatting sqref="L7">
    <cfRule type="duplicateValues" dxfId="0" priority="67"/>
  </conditionalFormatting>
  <conditionalFormatting sqref="B10:J10">
    <cfRule type="duplicateValues" dxfId="0" priority="12"/>
  </conditionalFormatting>
  <conditionalFormatting sqref="L2:L3">
    <cfRule type="duplicateValues" dxfId="0" priority="11"/>
  </conditionalFormatting>
  <dataValidations count="2">
    <dataValidation allowBlank="1" showInputMessage="1" showErrorMessage="1" sqref="A2:K2 M2 O2 P2 Q2 R2 S2 T2 U2 V2 W2 X2 Y2 Z2 A3 K3 M3 O3:R3 S3:Y3 Z3:AA3 K4 M4 O4:R4 S4:AA4 K5 M5 O5 P5 Q5 R5 S5 T5 U5 V5 W5 X5 Y5:AB5 AC5 K6 M6 O6:AA6 AB6:AC6 A7 B7:C7 D7:J7 K7 O7:X7 A8 B8:C8 D8:J8 A9 B9:C9 D9:J9 M9 N9:U9 V9 X9:AC9 A10 L10 M10 N10:V10 X10:AB10 AC10 B11:J11 L11 O11:AA11 AB11 B12:J12 L12 M12 B13:C13 D13:E13 F13 G13:J13 L13 M13 K9:K10 K11:K13 L2:L3 L4:L5 L6:L7 M7:M8"/>
    <dataValidation type="list" allowBlank="1" showInputMessage="1" showErrorMessage="1" sqref="B3:J3 B10:J10">
      <formula1>Champions!$A:$A</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opLeftCell="B1" workbookViewId="0">
      <selection activeCell="H14" sqref="H14"/>
    </sheetView>
  </sheetViews>
  <sheetFormatPr defaultColWidth="9.14285714285714" defaultRowHeight="15" outlineLevelCol="6"/>
  <cols>
    <col min="1" max="1" width="25" style="3" hidden="1" customWidth="1"/>
    <col min="2" max="2" width="21.7142857142857" style="3" customWidth="1"/>
    <col min="3" max="3" width="55.552380952381" style="10" customWidth="1"/>
    <col min="4" max="4" width="23.4761904761905" style="3" customWidth="1"/>
    <col min="5" max="5" width="25" style="3" customWidth="1"/>
    <col min="6" max="6" width="20.8380952380952" style="3" customWidth="1"/>
    <col min="7" max="7" width="21.7142857142857" style="3" customWidth="1"/>
    <col min="8" max="16384" width="9.14285714285714" style="1"/>
  </cols>
  <sheetData>
    <row r="1" spans="1:6">
      <c r="A1" s="11" t="s">
        <v>393</v>
      </c>
      <c r="B1" s="4" t="s">
        <v>394</v>
      </c>
      <c r="C1" s="11" t="s">
        <v>395</v>
      </c>
      <c r="D1" s="4" t="s">
        <v>396</v>
      </c>
      <c r="E1" s="11" t="s">
        <v>397</v>
      </c>
      <c r="F1" s="11" t="s">
        <v>81</v>
      </c>
    </row>
    <row r="2" spans="1:6">
      <c r="A2" s="2"/>
      <c r="B2" s="2" t="s">
        <v>398</v>
      </c>
      <c r="C2" s="12" t="s">
        <v>399</v>
      </c>
      <c r="D2" s="2" t="s">
        <v>400</v>
      </c>
      <c r="E2" s="12" t="s">
        <v>129</v>
      </c>
      <c r="F2" s="2"/>
    </row>
    <row r="3" spans="1:6">
      <c r="A3" s="12"/>
      <c r="B3" s="2" t="s">
        <v>401</v>
      </c>
      <c r="C3" s="12" t="s">
        <v>402</v>
      </c>
      <c r="D3" s="2" t="s">
        <v>403</v>
      </c>
      <c r="E3" s="12" t="s">
        <v>99</v>
      </c>
      <c r="F3" s="2"/>
    </row>
    <row r="4" spans="1:6">
      <c r="A4" s="12"/>
      <c r="B4" s="2" t="s">
        <v>404</v>
      </c>
      <c r="C4" s="12" t="s">
        <v>405</v>
      </c>
      <c r="D4" s="2" t="s">
        <v>406</v>
      </c>
      <c r="E4" s="12" t="s">
        <v>147</v>
      </c>
      <c r="F4" s="2"/>
    </row>
    <row r="5" spans="1:6">
      <c r="A5" s="12"/>
      <c r="B5" s="2" t="s">
        <v>407</v>
      </c>
      <c r="C5" s="12" t="s">
        <v>408</v>
      </c>
      <c r="D5" s="2" t="s">
        <v>409</v>
      </c>
      <c r="E5" s="12" t="s">
        <v>410</v>
      </c>
      <c r="F5" s="2"/>
    </row>
    <row r="6" spans="1:6">
      <c r="A6" s="12"/>
      <c r="B6" s="2" t="s">
        <v>411</v>
      </c>
      <c r="C6" s="12" t="s">
        <v>412</v>
      </c>
      <c r="D6" s="2" t="s">
        <v>413</v>
      </c>
      <c r="E6" s="12" t="s">
        <v>94</v>
      </c>
      <c r="F6" s="2"/>
    </row>
    <row r="7" spans="1:6">
      <c r="A7" s="12"/>
      <c r="B7" s="2" t="s">
        <v>414</v>
      </c>
      <c r="C7" s="12" t="s">
        <v>415</v>
      </c>
      <c r="D7" s="2" t="s">
        <v>416</v>
      </c>
      <c r="E7" s="12" t="s">
        <v>120</v>
      </c>
      <c r="F7" s="2"/>
    </row>
    <row r="8" spans="1:6">
      <c r="A8" s="2"/>
      <c r="B8" s="2" t="s">
        <v>417</v>
      </c>
      <c r="C8" s="12" t="s">
        <v>418</v>
      </c>
      <c r="D8" s="2" t="s">
        <v>419</v>
      </c>
      <c r="E8" s="2" t="s">
        <v>420</v>
      </c>
      <c r="F8" s="2"/>
    </row>
    <row r="9" spans="1:6">
      <c r="A9" s="2"/>
      <c r="B9" s="2" t="s">
        <v>421</v>
      </c>
      <c r="C9" s="12" t="s">
        <v>422</v>
      </c>
      <c r="D9" s="2" t="s">
        <v>423</v>
      </c>
      <c r="E9" s="2" t="s">
        <v>84</v>
      </c>
      <c r="F9" s="2"/>
    </row>
    <row r="10" spans="1:6">
      <c r="A10" s="2"/>
      <c r="B10" s="2" t="s">
        <v>424</v>
      </c>
      <c r="C10" s="12" t="s">
        <v>425</v>
      </c>
      <c r="D10" s="2" t="s">
        <v>426</v>
      </c>
      <c r="E10" s="2" t="s">
        <v>148</v>
      </c>
      <c r="F10" s="2"/>
    </row>
    <row r="11" spans="1:6">
      <c r="A11" s="2"/>
      <c r="B11" s="2" t="s">
        <v>427</v>
      </c>
      <c r="C11" s="12" t="s">
        <v>428</v>
      </c>
      <c r="D11" s="2"/>
      <c r="E11" s="2"/>
      <c r="F11" s="2"/>
    </row>
    <row r="12" s="1" customFormat="1" spans="1:7">
      <c r="A12" s="3"/>
      <c r="B12" s="3"/>
      <c r="C12" s="10"/>
      <c r="D12" s="3"/>
      <c r="E12" s="3"/>
      <c r="F12" s="3"/>
      <c r="G12" s="3"/>
    </row>
    <row r="13" spans="1:6">
      <c r="A13" s="4" t="s">
        <v>393</v>
      </c>
      <c r="B13" s="4" t="s">
        <v>429</v>
      </c>
      <c r="C13" s="11" t="s">
        <v>395</v>
      </c>
      <c r="D13" s="4" t="s">
        <v>348</v>
      </c>
      <c r="E13" s="4" t="s">
        <v>350</v>
      </c>
      <c r="F13" s="11" t="s">
        <v>81</v>
      </c>
    </row>
    <row r="14" spans="1:6">
      <c r="A14" s="2" t="str">
        <f t="shared" ref="A14:A58" si="0">CONCATENATE(D14,E14)</f>
        <v>B.F. SwordB.F. Sword</v>
      </c>
      <c r="B14" s="2" t="s">
        <v>430</v>
      </c>
      <c r="C14" s="2" t="s">
        <v>431</v>
      </c>
      <c r="D14" s="2" t="s">
        <v>398</v>
      </c>
      <c r="E14" s="2" t="s">
        <v>398</v>
      </c>
      <c r="F14" s="12"/>
    </row>
    <row r="15" spans="1:6">
      <c r="A15" s="2" t="str">
        <f t="shared" si="0"/>
        <v>B.F. SwordChain Vest</v>
      </c>
      <c r="B15" s="2" t="s">
        <v>432</v>
      </c>
      <c r="C15" s="12" t="s">
        <v>433</v>
      </c>
      <c r="D15" s="2" t="s">
        <v>398</v>
      </c>
      <c r="E15" s="2" t="s">
        <v>401</v>
      </c>
      <c r="F15" s="12"/>
    </row>
    <row r="16" spans="1:6">
      <c r="A16" s="2" t="str">
        <f t="shared" si="0"/>
        <v>B.F. SwordGiant's Belt</v>
      </c>
      <c r="B16" s="2" t="s">
        <v>434</v>
      </c>
      <c r="C16" s="12" t="s">
        <v>435</v>
      </c>
      <c r="D16" s="2" t="s">
        <v>398</v>
      </c>
      <c r="E16" s="2" t="s">
        <v>404</v>
      </c>
      <c r="F16" s="12"/>
    </row>
    <row r="17" spans="1:6">
      <c r="A17" s="2" t="str">
        <f t="shared" si="0"/>
        <v>B.F. SwordNeedlessly Large Rod</v>
      </c>
      <c r="B17" s="2" t="s">
        <v>436</v>
      </c>
      <c r="C17" s="12" t="s">
        <v>437</v>
      </c>
      <c r="D17" s="2" t="s">
        <v>398</v>
      </c>
      <c r="E17" s="2" t="s">
        <v>407</v>
      </c>
      <c r="F17" s="12"/>
    </row>
    <row r="18" spans="1:6">
      <c r="A18" s="2" t="str">
        <f t="shared" si="0"/>
        <v>B.F. SwordNegatron Cloak</v>
      </c>
      <c r="B18" s="2" t="s">
        <v>438</v>
      </c>
      <c r="C18" s="12" t="s">
        <v>439</v>
      </c>
      <c r="D18" s="2" t="s">
        <v>398</v>
      </c>
      <c r="E18" s="2" t="s">
        <v>411</v>
      </c>
      <c r="F18" s="12"/>
    </row>
    <row r="19" spans="1:6">
      <c r="A19" s="2" t="str">
        <f t="shared" si="0"/>
        <v>B.F. SwordRecurve Bow</v>
      </c>
      <c r="B19" s="2" t="s">
        <v>440</v>
      </c>
      <c r="C19" s="2" t="s">
        <v>441</v>
      </c>
      <c r="D19" s="2" t="s">
        <v>398</v>
      </c>
      <c r="E19" s="2" t="s">
        <v>414</v>
      </c>
      <c r="F19" s="12"/>
    </row>
    <row r="20" spans="1:6">
      <c r="A20" s="2" t="str">
        <f t="shared" si="0"/>
        <v>B.F. SwordSparring Gloves</v>
      </c>
      <c r="B20" s="2" t="s">
        <v>442</v>
      </c>
      <c r="C20" s="12" t="s">
        <v>443</v>
      </c>
      <c r="D20" s="2" t="s">
        <v>398</v>
      </c>
      <c r="E20" s="2" t="s">
        <v>424</v>
      </c>
      <c r="F20" s="12"/>
    </row>
    <row r="21" spans="1:6">
      <c r="A21" s="2" t="str">
        <f t="shared" si="0"/>
        <v>B.F. SwordSpatula</v>
      </c>
      <c r="B21" s="2" t="s">
        <v>400</v>
      </c>
      <c r="C21" s="12" t="s">
        <v>444</v>
      </c>
      <c r="D21" s="2" t="s">
        <v>398</v>
      </c>
      <c r="E21" s="2" t="s">
        <v>417</v>
      </c>
      <c r="F21" s="12"/>
    </row>
    <row r="22" spans="1:6">
      <c r="A22" s="2" t="str">
        <f t="shared" si="0"/>
        <v>B.F. SwordTear of the Goddess</v>
      </c>
      <c r="B22" s="2" t="s">
        <v>445</v>
      </c>
      <c r="C22" s="12" t="s">
        <v>446</v>
      </c>
      <c r="D22" s="2" t="s">
        <v>398</v>
      </c>
      <c r="E22" s="2" t="s">
        <v>421</v>
      </c>
      <c r="F22" s="12"/>
    </row>
    <row r="23" spans="1:6">
      <c r="A23" s="2" t="str">
        <f t="shared" si="0"/>
        <v>Chain VestChain Vest</v>
      </c>
      <c r="B23" s="2" t="s">
        <v>447</v>
      </c>
      <c r="C23" s="12" t="s">
        <v>448</v>
      </c>
      <c r="D23" s="2" t="s">
        <v>401</v>
      </c>
      <c r="E23" s="2" t="s">
        <v>401</v>
      </c>
      <c r="F23" s="12"/>
    </row>
    <row r="24" spans="1:6">
      <c r="A24" s="2" t="str">
        <f t="shared" si="0"/>
        <v>Chain VestGiant's Belt</v>
      </c>
      <c r="B24" s="2" t="s">
        <v>449</v>
      </c>
      <c r="C24" s="12" t="s">
        <v>450</v>
      </c>
      <c r="D24" s="2" t="s">
        <v>401</v>
      </c>
      <c r="E24" s="2" t="s">
        <v>404</v>
      </c>
      <c r="F24" s="12"/>
    </row>
    <row r="25" spans="1:6">
      <c r="A25" s="2" t="str">
        <f t="shared" si="0"/>
        <v>Chain VestNeedlessly Large Rod</v>
      </c>
      <c r="B25" s="2" t="s">
        <v>451</v>
      </c>
      <c r="C25" s="12" t="s">
        <v>452</v>
      </c>
      <c r="D25" s="2" t="s">
        <v>401</v>
      </c>
      <c r="E25" s="2" t="s">
        <v>407</v>
      </c>
      <c r="F25" s="12"/>
    </row>
    <row r="26" spans="1:6">
      <c r="A26" s="2" t="str">
        <f t="shared" si="0"/>
        <v>Chain VestNegatron Cloak</v>
      </c>
      <c r="B26" s="2" t="s">
        <v>453</v>
      </c>
      <c r="C26" s="12" t="s">
        <v>454</v>
      </c>
      <c r="D26" s="2" t="s">
        <v>401</v>
      </c>
      <c r="E26" s="2" t="s">
        <v>411</v>
      </c>
      <c r="F26" s="12"/>
    </row>
    <row r="27" spans="1:6">
      <c r="A27" s="2" t="str">
        <f t="shared" si="0"/>
        <v>Chain VestRecurve Bow</v>
      </c>
      <c r="B27" s="2" t="s">
        <v>455</v>
      </c>
      <c r="C27" s="12" t="s">
        <v>456</v>
      </c>
      <c r="D27" s="2" t="s">
        <v>401</v>
      </c>
      <c r="E27" s="2" t="s">
        <v>414</v>
      </c>
      <c r="F27" s="12"/>
    </row>
    <row r="28" spans="1:6">
      <c r="A28" s="2" t="str">
        <f t="shared" si="0"/>
        <v>Chain VestSparring Gloves</v>
      </c>
      <c r="B28" s="2" t="s">
        <v>457</v>
      </c>
      <c r="C28" s="12" t="s">
        <v>458</v>
      </c>
      <c r="D28" s="2" t="s">
        <v>401</v>
      </c>
      <c r="E28" s="2" t="s">
        <v>424</v>
      </c>
      <c r="F28" s="12"/>
    </row>
    <row r="29" spans="1:6">
      <c r="A29" s="2" t="str">
        <f t="shared" si="0"/>
        <v>Chain VestSpatula</v>
      </c>
      <c r="B29" s="2" t="s">
        <v>403</v>
      </c>
      <c r="C29" s="12" t="s">
        <v>459</v>
      </c>
      <c r="D29" s="2" t="s">
        <v>401</v>
      </c>
      <c r="E29" s="2" t="s">
        <v>417</v>
      </c>
      <c r="F29" s="12"/>
    </row>
    <row r="30" spans="1:6">
      <c r="A30" s="2" t="str">
        <f t="shared" si="0"/>
        <v>Chain VestTear of the Goddess</v>
      </c>
      <c r="B30" s="2" t="s">
        <v>460</v>
      </c>
      <c r="C30" s="12" t="s">
        <v>461</v>
      </c>
      <c r="D30" s="2" t="s">
        <v>401</v>
      </c>
      <c r="E30" s="2" t="s">
        <v>421</v>
      </c>
      <c r="F30" s="12"/>
    </row>
    <row r="31" spans="1:6">
      <c r="A31" s="2" t="str">
        <f t="shared" si="0"/>
        <v>Giant's BeltGiant's Belt</v>
      </c>
      <c r="B31" s="2" t="s">
        <v>462</v>
      </c>
      <c r="C31" s="12" t="s">
        <v>463</v>
      </c>
      <c r="D31" s="2" t="s">
        <v>404</v>
      </c>
      <c r="E31" s="2" t="s">
        <v>404</v>
      </c>
      <c r="F31" s="12"/>
    </row>
    <row r="32" spans="1:6">
      <c r="A32" s="2" t="str">
        <f t="shared" si="0"/>
        <v>Giant's BeltNeedlessly Large Rod</v>
      </c>
      <c r="B32" s="2" t="s">
        <v>464</v>
      </c>
      <c r="C32" s="12" t="s">
        <v>465</v>
      </c>
      <c r="D32" s="2" t="s">
        <v>404</v>
      </c>
      <c r="E32" s="2" t="s">
        <v>407</v>
      </c>
      <c r="F32" s="12"/>
    </row>
    <row r="33" spans="1:6">
      <c r="A33" s="2" t="str">
        <f t="shared" si="0"/>
        <v>Giant's BeltNegatron Cloak</v>
      </c>
      <c r="B33" s="2" t="s">
        <v>466</v>
      </c>
      <c r="C33" s="12" t="s">
        <v>467</v>
      </c>
      <c r="D33" s="2" t="s">
        <v>404</v>
      </c>
      <c r="E33" s="2" t="s">
        <v>411</v>
      </c>
      <c r="F33" s="12"/>
    </row>
    <row r="34" spans="1:6">
      <c r="A34" s="2" t="str">
        <f t="shared" si="0"/>
        <v>Giant's BeltRecurve Bow</v>
      </c>
      <c r="B34" s="2" t="s">
        <v>468</v>
      </c>
      <c r="C34" s="12" t="s">
        <v>469</v>
      </c>
      <c r="D34" s="2" t="s">
        <v>404</v>
      </c>
      <c r="E34" s="2" t="s">
        <v>414</v>
      </c>
      <c r="F34" s="12"/>
    </row>
    <row r="35" spans="1:6">
      <c r="A35" s="2" t="str">
        <f t="shared" si="0"/>
        <v>Giant's BeltSparring Gloves</v>
      </c>
      <c r="B35" s="2" t="s">
        <v>470</v>
      </c>
      <c r="C35" s="2" t="s">
        <v>471</v>
      </c>
      <c r="D35" s="2" t="s">
        <v>404</v>
      </c>
      <c r="E35" s="2" t="s">
        <v>424</v>
      </c>
      <c r="F35" s="12"/>
    </row>
    <row r="36" spans="1:6">
      <c r="A36" s="2" t="str">
        <f t="shared" si="0"/>
        <v>Giant's BeltSpatula</v>
      </c>
      <c r="B36" s="2" t="s">
        <v>406</v>
      </c>
      <c r="C36" s="12" t="s">
        <v>472</v>
      </c>
      <c r="D36" s="2" t="s">
        <v>404</v>
      </c>
      <c r="E36" s="2" t="s">
        <v>417</v>
      </c>
      <c r="F36" s="12"/>
    </row>
    <row r="37" spans="1:6">
      <c r="A37" s="2" t="str">
        <f t="shared" si="0"/>
        <v>Giant's BeltTear of the Goddess</v>
      </c>
      <c r="B37" s="2" t="s">
        <v>473</v>
      </c>
      <c r="C37" s="12" t="s">
        <v>474</v>
      </c>
      <c r="D37" s="2" t="s">
        <v>404</v>
      </c>
      <c r="E37" s="2" t="s">
        <v>421</v>
      </c>
      <c r="F37" s="12"/>
    </row>
    <row r="38" spans="1:6">
      <c r="A38" s="2" t="str">
        <f t="shared" si="0"/>
        <v>Needlessly Large RodNeedlessly Large Rod</v>
      </c>
      <c r="B38" s="2" t="s">
        <v>475</v>
      </c>
      <c r="C38" s="12" t="s">
        <v>476</v>
      </c>
      <c r="D38" s="2" t="s">
        <v>407</v>
      </c>
      <c r="E38" s="2" t="s">
        <v>407</v>
      </c>
      <c r="F38" s="12"/>
    </row>
    <row r="39" spans="1:6">
      <c r="A39" s="2" t="str">
        <f t="shared" si="0"/>
        <v>Needlessly Large RodNegatron Cloak</v>
      </c>
      <c r="B39" s="2" t="s">
        <v>477</v>
      </c>
      <c r="C39" s="12" t="s">
        <v>478</v>
      </c>
      <c r="D39" s="2" t="s">
        <v>407</v>
      </c>
      <c r="E39" s="2" t="s">
        <v>411</v>
      </c>
      <c r="F39" s="12"/>
    </row>
    <row r="40" spans="1:6">
      <c r="A40" s="2" t="str">
        <f t="shared" si="0"/>
        <v>Needlessly Large RodRecurve Bow</v>
      </c>
      <c r="B40" s="2" t="s">
        <v>479</v>
      </c>
      <c r="C40" s="12" t="s">
        <v>480</v>
      </c>
      <c r="D40" s="2" t="s">
        <v>407</v>
      </c>
      <c r="E40" s="2" t="s">
        <v>414</v>
      </c>
      <c r="F40" s="12"/>
    </row>
    <row r="41" spans="1:6">
      <c r="A41" s="2" t="str">
        <f t="shared" si="0"/>
        <v>Needlessly Large RodSparring Gloves</v>
      </c>
      <c r="B41" s="2" t="s">
        <v>481</v>
      </c>
      <c r="C41" s="2" t="s">
        <v>482</v>
      </c>
      <c r="D41" s="2" t="s">
        <v>407</v>
      </c>
      <c r="E41" s="2" t="s">
        <v>424</v>
      </c>
      <c r="F41" s="12"/>
    </row>
    <row r="42" spans="1:6">
      <c r="A42" s="2" t="str">
        <f t="shared" si="0"/>
        <v>Needlessly Large RodSpatula</v>
      </c>
      <c r="B42" s="2" t="s">
        <v>409</v>
      </c>
      <c r="C42" s="12" t="s">
        <v>483</v>
      </c>
      <c r="D42" s="2" t="s">
        <v>407</v>
      </c>
      <c r="E42" s="2" t="s">
        <v>417</v>
      </c>
      <c r="F42" s="12"/>
    </row>
    <row r="43" spans="1:6">
      <c r="A43" s="2" t="str">
        <f t="shared" si="0"/>
        <v>Needlessly Large RodTear of the Goddess</v>
      </c>
      <c r="B43" s="2" t="s">
        <v>484</v>
      </c>
      <c r="C43" s="12" t="s">
        <v>485</v>
      </c>
      <c r="D43" s="2" t="s">
        <v>407</v>
      </c>
      <c r="E43" s="2" t="s">
        <v>421</v>
      </c>
      <c r="F43" s="12"/>
    </row>
    <row r="44" spans="1:6">
      <c r="A44" s="2" t="str">
        <f t="shared" si="0"/>
        <v>Negatron CloakNegatron Cloak</v>
      </c>
      <c r="B44" s="2" t="s">
        <v>486</v>
      </c>
      <c r="C44" s="12" t="s">
        <v>487</v>
      </c>
      <c r="D44" s="2" t="s">
        <v>411</v>
      </c>
      <c r="E44" s="2" t="s">
        <v>411</v>
      </c>
      <c r="F44" s="12"/>
    </row>
    <row r="45" spans="1:6">
      <c r="A45" s="2" t="str">
        <f t="shared" si="0"/>
        <v>Negatron CloakRecurve Bow</v>
      </c>
      <c r="B45" s="2" t="s">
        <v>488</v>
      </c>
      <c r="C45" s="12" t="s">
        <v>489</v>
      </c>
      <c r="D45" s="2" t="s">
        <v>411</v>
      </c>
      <c r="E45" s="2" t="s">
        <v>414</v>
      </c>
      <c r="F45" s="12"/>
    </row>
    <row r="46" spans="1:6">
      <c r="A46" s="2" t="str">
        <f t="shared" si="0"/>
        <v>Negatron CloakSparring Gloves</v>
      </c>
      <c r="B46" s="2" t="s">
        <v>490</v>
      </c>
      <c r="C46" s="2" t="s">
        <v>491</v>
      </c>
      <c r="D46" s="2" t="s">
        <v>411</v>
      </c>
      <c r="E46" s="2" t="s">
        <v>424</v>
      </c>
      <c r="F46" s="12"/>
    </row>
    <row r="47" spans="1:6">
      <c r="A47" s="2" t="str">
        <f t="shared" si="0"/>
        <v>Negatron CloakSpatula</v>
      </c>
      <c r="B47" s="2" t="s">
        <v>413</v>
      </c>
      <c r="C47" s="12" t="s">
        <v>492</v>
      </c>
      <c r="D47" s="2" t="s">
        <v>411</v>
      </c>
      <c r="E47" s="2" t="s">
        <v>417</v>
      </c>
      <c r="F47" s="12"/>
    </row>
    <row r="48" spans="1:6">
      <c r="A48" s="2" t="str">
        <f t="shared" si="0"/>
        <v>Negatron CloakTear of the Goddess</v>
      </c>
      <c r="B48" s="2" t="s">
        <v>493</v>
      </c>
      <c r="C48" s="12" t="s">
        <v>494</v>
      </c>
      <c r="D48" s="2" t="s">
        <v>411</v>
      </c>
      <c r="E48" s="2" t="s">
        <v>421</v>
      </c>
      <c r="F48" s="12"/>
    </row>
    <row r="49" spans="1:6">
      <c r="A49" s="2" t="str">
        <f t="shared" si="0"/>
        <v>Recurve BowRecurve Bow</v>
      </c>
      <c r="B49" s="2" t="s">
        <v>495</v>
      </c>
      <c r="C49" s="12" t="s">
        <v>496</v>
      </c>
      <c r="D49" s="2" t="s">
        <v>414</v>
      </c>
      <c r="E49" s="2" t="s">
        <v>414</v>
      </c>
      <c r="F49" s="12"/>
    </row>
    <row r="50" spans="1:6">
      <c r="A50" s="2" t="str">
        <f t="shared" si="0"/>
        <v>Recurve BowSparring Gloves</v>
      </c>
      <c r="B50" s="2" t="s">
        <v>497</v>
      </c>
      <c r="C50" s="12" t="s">
        <v>498</v>
      </c>
      <c r="D50" s="2" t="s">
        <v>414</v>
      </c>
      <c r="E50" s="2" t="s">
        <v>424</v>
      </c>
      <c r="F50" s="12"/>
    </row>
    <row r="51" spans="1:6">
      <c r="A51" s="2" t="str">
        <f t="shared" si="0"/>
        <v>Recurve BowSpatula</v>
      </c>
      <c r="B51" s="2" t="s">
        <v>416</v>
      </c>
      <c r="C51" s="12" t="s">
        <v>499</v>
      </c>
      <c r="D51" s="2" t="s">
        <v>414</v>
      </c>
      <c r="E51" s="2" t="s">
        <v>417</v>
      </c>
      <c r="F51" s="12"/>
    </row>
    <row r="52" spans="1:6">
      <c r="A52" s="2" t="str">
        <f t="shared" si="0"/>
        <v>Recurve BowTear of the Goddess</v>
      </c>
      <c r="B52" s="2" t="s">
        <v>500</v>
      </c>
      <c r="C52" s="12" t="s">
        <v>501</v>
      </c>
      <c r="D52" s="2" t="s">
        <v>414</v>
      </c>
      <c r="E52" s="2" t="s">
        <v>421</v>
      </c>
      <c r="F52" s="12"/>
    </row>
    <row r="53" spans="1:6">
      <c r="A53" s="2" t="str">
        <f t="shared" si="0"/>
        <v>Sparring GlovesSparring Gloves</v>
      </c>
      <c r="B53" s="2" t="s">
        <v>502</v>
      </c>
      <c r="C53" s="2" t="s">
        <v>503</v>
      </c>
      <c r="D53" s="2" t="s">
        <v>424</v>
      </c>
      <c r="E53" s="2" t="s">
        <v>424</v>
      </c>
      <c r="F53" s="12"/>
    </row>
    <row r="54" spans="1:6">
      <c r="A54" s="2" t="str">
        <f t="shared" si="0"/>
        <v>Sparring GlovesSpatula</v>
      </c>
      <c r="B54" s="2" t="s">
        <v>426</v>
      </c>
      <c r="C54" s="2" t="s">
        <v>504</v>
      </c>
      <c r="D54" s="2" t="s">
        <v>424</v>
      </c>
      <c r="E54" s="2" t="s">
        <v>417</v>
      </c>
      <c r="F54" s="12"/>
    </row>
    <row r="55" spans="1:6">
      <c r="A55" s="2" t="str">
        <f t="shared" si="0"/>
        <v>Sparring GlovesTear of the Goddess</v>
      </c>
      <c r="B55" s="2" t="s">
        <v>505</v>
      </c>
      <c r="C55" s="2" t="s">
        <v>506</v>
      </c>
      <c r="D55" s="2" t="s">
        <v>424</v>
      </c>
      <c r="E55" s="2" t="s">
        <v>421</v>
      </c>
      <c r="F55" s="12"/>
    </row>
    <row r="56" spans="1:6">
      <c r="A56" s="2" t="str">
        <f t="shared" si="0"/>
        <v>SpatulaSpatula</v>
      </c>
      <c r="B56" s="2" t="s">
        <v>419</v>
      </c>
      <c r="C56" s="12" t="s">
        <v>507</v>
      </c>
      <c r="D56" s="2" t="s">
        <v>417</v>
      </c>
      <c r="E56" s="2" t="s">
        <v>417</v>
      </c>
      <c r="F56" s="12"/>
    </row>
    <row r="57" spans="1:6">
      <c r="A57" s="2" t="str">
        <f t="shared" si="0"/>
        <v>SpatulaTear of the Goddess</v>
      </c>
      <c r="B57" s="2" t="s">
        <v>423</v>
      </c>
      <c r="C57" s="12" t="s">
        <v>508</v>
      </c>
      <c r="D57" s="2" t="s">
        <v>417</v>
      </c>
      <c r="E57" s="2" t="s">
        <v>421</v>
      </c>
      <c r="F57" s="12"/>
    </row>
    <row r="58" spans="1:6">
      <c r="A58" s="2" t="str">
        <f t="shared" si="0"/>
        <v>Tear of the GoddessTear of the Goddess</v>
      </c>
      <c r="B58" s="2" t="s">
        <v>509</v>
      </c>
      <c r="C58" s="12" t="s">
        <v>510</v>
      </c>
      <c r="D58" s="2" t="s">
        <v>421</v>
      </c>
      <c r="E58" s="2" t="s">
        <v>421</v>
      </c>
      <c r="F58" s="12"/>
    </row>
  </sheetData>
  <dataValidations count="2">
    <dataValidation allowBlank="1" showInputMessage="1" showErrorMessage="1" sqref="A1 B1:C1 D1 E1 F1 H1:XFD1 A2 D2 D3 D4 D5 D6 D7 E7 D8 D9 D10 B11:C11 D11 H11:XFD11 B12:D12 H12:XFD12 A13 B13:E13 F13 B23:C23 B24:C24 A3:A7 A14:A58 A67:A1048576 E2:E6 E67:E1048576 F14:F50 F51:F58 F67:F1048576 G48:G1048576 B2:C10 H2:XFD10 B67:D1048576 B14:C22 B25:C50 B51:E58 H40:XFD1048576 H13:XFD22 H23:XFD39"/>
    <dataValidation type="list" allowBlank="1" showInputMessage="1" showErrorMessage="1" sqref="D14:E50">
      <formula1>$B$2:$B$10</formula1>
    </dataValidation>
  </dataValidation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60"/>
  <sheetViews>
    <sheetView workbookViewId="0">
      <selection activeCell="L12" sqref="L12"/>
    </sheetView>
  </sheetViews>
  <sheetFormatPr defaultColWidth="9.14285714285714" defaultRowHeight="15"/>
  <cols>
    <col min="1" max="1" width="11.1428571428571" style="2" customWidth="1"/>
    <col min="2" max="10" width="12.2857142857143" style="2" customWidth="1"/>
    <col min="11" max="12" width="13.4285714285714" style="2" customWidth="1"/>
    <col min="13" max="15" width="9.14285714285714" style="2"/>
    <col min="16" max="21" width="9.62857142857143" style="2" customWidth="1"/>
    <col min="22" max="22" width="9.14285714285714" style="1"/>
    <col min="23" max="23" width="12.2857142857143" style="1" customWidth="1"/>
    <col min="24" max="25" width="24.8761904761905" style="1" customWidth="1"/>
    <col min="26" max="27" width="19.4285714285714" style="1" customWidth="1"/>
    <col min="28" max="28" width="10.1428571428571" style="1" customWidth="1"/>
    <col min="29" max="34" width="13.8571428571429" style="1" customWidth="1"/>
    <col min="35" max="35" width="18.2857142857143" style="1" customWidth="1"/>
    <col min="36" max="36" width="9.14285714285714" style="3"/>
    <col min="37" max="37" width="13.7142857142857" style="1" customWidth="1"/>
    <col min="38" max="39" width="9.14285714285714" style="1"/>
    <col min="40" max="40" width="18.752380952381" style="1" customWidth="1"/>
    <col min="41" max="16384" width="9.14285714285714" style="1"/>
  </cols>
  <sheetData>
    <row r="1" s="1" customFormat="1" spans="1:40">
      <c r="A1" s="4" t="s">
        <v>511</v>
      </c>
      <c r="B1" s="4" t="s">
        <v>333</v>
      </c>
      <c r="C1" s="4" t="s">
        <v>334</v>
      </c>
      <c r="D1" s="4" t="s">
        <v>335</v>
      </c>
      <c r="E1" s="4" t="s">
        <v>336</v>
      </c>
      <c r="F1" s="4" t="s">
        <v>337</v>
      </c>
      <c r="G1" s="4" t="s">
        <v>338</v>
      </c>
      <c r="H1" s="4" t="s">
        <v>339</v>
      </c>
      <c r="I1" s="4" t="s">
        <v>340</v>
      </c>
      <c r="J1" s="4" t="s">
        <v>341</v>
      </c>
      <c r="K1" s="4" t="s">
        <v>512</v>
      </c>
      <c r="L1" s="4" t="s">
        <v>513</v>
      </c>
      <c r="M1" s="4" t="s">
        <v>514</v>
      </c>
      <c r="N1" s="4" t="s">
        <v>515</v>
      </c>
      <c r="O1" s="4" t="s">
        <v>516</v>
      </c>
      <c r="P1" s="5" t="s">
        <v>517</v>
      </c>
      <c r="Q1" s="5" t="s">
        <v>518</v>
      </c>
      <c r="R1" s="5" t="s">
        <v>519</v>
      </c>
      <c r="S1" s="5" t="s">
        <v>520</v>
      </c>
      <c r="T1" s="5" t="s">
        <v>521</v>
      </c>
      <c r="U1" s="5" t="s">
        <v>522</v>
      </c>
      <c r="W1" s="5" t="s">
        <v>523</v>
      </c>
      <c r="X1" s="6" t="s">
        <v>524</v>
      </c>
      <c r="Y1" s="6" t="s">
        <v>525</v>
      </c>
      <c r="Z1" s="6" t="s">
        <v>526</v>
      </c>
      <c r="AA1" s="6" t="s">
        <v>527</v>
      </c>
      <c r="AB1" s="6" t="s">
        <v>528</v>
      </c>
      <c r="AC1" s="6" t="s">
        <v>525</v>
      </c>
      <c r="AD1" s="6" t="s">
        <v>529</v>
      </c>
      <c r="AE1" s="6" t="s">
        <v>530</v>
      </c>
      <c r="AF1" s="6" t="s">
        <v>531</v>
      </c>
      <c r="AG1" s="6" t="s">
        <v>532</v>
      </c>
      <c r="AH1" s="6" t="s">
        <v>533</v>
      </c>
      <c r="AI1" s="6" t="s">
        <v>534</v>
      </c>
      <c r="AJ1" s="8"/>
      <c r="AK1" s="5" t="s">
        <v>54</v>
      </c>
      <c r="AL1" s="6" t="s">
        <v>535</v>
      </c>
      <c r="AM1" s="6" t="s">
        <v>536</v>
      </c>
      <c r="AN1" s="6" t="s">
        <v>537</v>
      </c>
    </row>
    <row r="2" s="1" customFormat="1" spans="1:40">
      <c r="A2" s="2"/>
      <c r="B2" s="2"/>
      <c r="C2" s="2"/>
      <c r="D2" s="2"/>
      <c r="E2" s="2"/>
      <c r="F2" s="2"/>
      <c r="G2" s="2"/>
      <c r="H2" s="2"/>
      <c r="I2" s="2"/>
      <c r="J2" s="2"/>
      <c r="K2" s="2"/>
      <c r="L2" s="2"/>
      <c r="M2" s="2"/>
      <c r="N2" s="2"/>
      <c r="O2" s="2"/>
      <c r="P2" s="2"/>
      <c r="Q2" s="2"/>
      <c r="R2" s="2"/>
      <c r="S2" s="2"/>
      <c r="T2" s="2"/>
      <c r="U2" s="2"/>
      <c r="W2" s="2" t="s">
        <v>538</v>
      </c>
      <c r="X2" s="2" t="str">
        <f>IF(SUM(AL:AL)=0,"NO VALUES",_xlfn.TEXTJOIN(", ",TRUE,IF(AL:AL=MAX(AL:AL),AK:AK,"")))</f>
        <v>NO VALUES</v>
      </c>
      <c r="Y2" s="7">
        <f>IFERROR(AVERAGE(P:P),0)</f>
        <v>0</v>
      </c>
      <c r="Z2" s="7">
        <f t="shared" ref="Z2:AH2" si="0">IFERROR(AVERAGE(M:M),0)</f>
        <v>0</v>
      </c>
      <c r="AA2" s="7">
        <f t="shared" si="0"/>
        <v>0</v>
      </c>
      <c r="AB2" s="7">
        <f t="shared" si="0"/>
        <v>0</v>
      </c>
      <c r="AC2" s="7">
        <f t="shared" si="0"/>
        <v>0</v>
      </c>
      <c r="AD2" s="7">
        <f t="shared" si="0"/>
        <v>0</v>
      </c>
      <c r="AE2" s="7">
        <f t="shared" si="0"/>
        <v>0</v>
      </c>
      <c r="AF2" s="7">
        <f t="shared" si="0"/>
        <v>0</v>
      </c>
      <c r="AG2" s="7">
        <f t="shared" si="0"/>
        <v>0</v>
      </c>
      <c r="AH2" s="7">
        <f t="shared" si="0"/>
        <v>0</v>
      </c>
      <c r="AI2" s="7">
        <f>IFERROR(AVERAGE(AVERAGE(Q:Q),AVERAGE(R:R)*2,AVERAGE(S:S)*3,AVERAGE(T:T)*4,AVERAGE(U:U)*5),0)</f>
        <v>0</v>
      </c>
      <c r="AJ2" s="3"/>
      <c r="AK2" s="2" t="s">
        <v>82</v>
      </c>
      <c r="AL2" s="2">
        <f>COUNTIF($B:$L,AK2)</f>
        <v>0</v>
      </c>
      <c r="AM2" s="2">
        <f>SUM(COUNTIFS($A:$A,"&lt;=4th",$B:$B,AK2),COUNTIFS($A:$A,"&lt;=4th",$C:$C,AK2),COUNTIFS($A:$A,"&lt;=4th",$D:$D,AK2),COUNTIFS($A:$A,"&lt;=4th",$E:$E,AK2),COUNTIFS($A:$A,"&lt;=4th",$F:$F,AK2),COUNTIFS($A:$A,"&lt;=4th",$G:$G,AK2),COUNTIFS($A:$A,"&lt;=4th",$H:$H,AK2),COUNTIFS($A:$A,"&lt;=4th",$I:$I,AK2),COUNTIFS($A:$A,"&lt;=4th",$J:$J,AK2),COUNTIFS($A:$A,"&lt;=4th",$K:$K,AK2),COUNTIFS($A:$A,"&lt;=4th",$L:$L,AK2))</f>
        <v>0</v>
      </c>
      <c r="AN2" s="2">
        <f>SUM(COUNTIFS($A:$A,"&gt;4th",$B:$B,AK2),COUNTIFS($A:$A,"&gt;4th",$C:$C,AK2),COUNTIFS($A:$A,"&gt;4th",$D:$D,AK2),COUNTIFS($A:$A,"&gt;4th",$E:$E,AK2),COUNTIFS($A:$A,"&gt;4th",$F:$F,AK2),COUNTIFS($A:$A,"&gt;4th",$G:$G,AK2),COUNTIFS($A:$A,"&gt;4th",$H:$H,AK2),COUNTIFS($A:$A,"&gt;4th",$I:$I,AK2),COUNTIFS($A:$A,"&gt;4th",$J:$J,AK2),COUNTIFS($A:$A,"&gt;4th",$K:$K,AK2),COUNTIFS($A:$A,"&gt;4th",$L:$L,AK2))</f>
        <v>0</v>
      </c>
    </row>
    <row r="3" s="1" customFormat="1" spans="1:40">
      <c r="A3" s="2"/>
      <c r="B3" s="2"/>
      <c r="C3" s="2"/>
      <c r="D3" s="2"/>
      <c r="E3" s="2"/>
      <c r="F3" s="2"/>
      <c r="G3" s="2"/>
      <c r="H3" s="2"/>
      <c r="I3" s="2"/>
      <c r="J3" s="2"/>
      <c r="K3" s="2"/>
      <c r="L3" s="2"/>
      <c r="M3" s="2"/>
      <c r="N3" s="2"/>
      <c r="O3" s="2"/>
      <c r="P3" s="2"/>
      <c r="Q3" s="2"/>
      <c r="R3" s="2"/>
      <c r="S3" s="2"/>
      <c r="T3" s="2"/>
      <c r="U3" s="2"/>
      <c r="W3" s="2" t="s">
        <v>539</v>
      </c>
      <c r="X3" s="2" t="str">
        <f>IF(SUM(AM:AM)=0,"NO VALUES",_xlfn.TEXTJOIN(", ",TRUE,IF(AM:AM=MAX(AM:AM),AK:AK,"")))</f>
        <v>NO VALUES</v>
      </c>
      <c r="Y3" s="7">
        <f>IFERROR(AVERAGEIF($A:$A,"&lt;=4th",P:P),0)</f>
        <v>0</v>
      </c>
      <c r="Z3" s="7">
        <f>IFERROR(AVERAGEIF($A:$A,"&lt;=4th",M:M),0)</f>
        <v>0</v>
      </c>
      <c r="AA3" s="7">
        <f>IFERROR(AVERAGEIF($A:$A,"&lt;=4th",N:N),0)</f>
        <v>0</v>
      </c>
      <c r="AB3" s="7">
        <f>IFERROR(AVERAGEIF($A:$A,"&lt;=4th",O:O),0)</f>
        <v>0</v>
      </c>
      <c r="AC3" s="7">
        <f>IFERROR(AVERAGEIF($A:$A,"&lt;=4th",P:P),0)</f>
        <v>0</v>
      </c>
      <c r="AD3" s="7">
        <f>IFERROR(AVERAGEIF($A:$A,"&lt;=4th",Q:Q),0)</f>
        <v>0</v>
      </c>
      <c r="AE3" s="7">
        <f>IFERROR(AVERAGEIF($A:$A,"&lt;=4th",R:R),0)</f>
        <v>0</v>
      </c>
      <c r="AF3" s="7">
        <f>IFERROR(AVERAGEIF($A:$A,"&lt;=4th",S:S),0)</f>
        <v>0</v>
      </c>
      <c r="AG3" s="7">
        <f>IFERROR(AVERAGEIF($A:$A,"&lt;=4th",T:T),0)</f>
        <v>0</v>
      </c>
      <c r="AH3" s="7">
        <f>IFERROR(AVERAGEIF($A:$A,"&lt;=4th",U:U),0)</f>
        <v>0</v>
      </c>
      <c r="AI3" s="7">
        <f>IFERROR(AVERAGE(AVERAGEIF($A:$A,"&lt;=4th",Q:Q),AVERAGEIF($A:$A,"&lt;=4th",R:R)*2,AVERAGEIF($A:$A,"&lt;=4th",S:S)*3,AVERAGEIF($A:$A,"&lt;=4th",T:T)*4,AVERAGEIF($A:$A,"&lt;=4th",U:U)*5),0)</f>
        <v>0</v>
      </c>
      <c r="AJ3" s="3"/>
      <c r="AK3" s="2" t="s">
        <v>88</v>
      </c>
      <c r="AL3" s="2">
        <f>COUNTIF($B:$L,AK3)</f>
        <v>0</v>
      </c>
      <c r="AM3" s="2">
        <f>SUM(COUNTIFS($A:$A,"&lt;=4th",$B:$B,AK3),COUNTIFS($A:$A,"&lt;=4th",$C:$C,AK3),COUNTIFS($A:$A,"&lt;=4th",$D:$D,AK3),COUNTIFS($A:$A,"&lt;=4th",$E:$E,AK3),COUNTIFS($A:$A,"&lt;=4th",$F:$F,AK3),COUNTIFS($A:$A,"&lt;=4th",$G:$G,AK3),COUNTIFS($A:$A,"&lt;=4th",$H:$H,AK3),COUNTIFS($A:$A,"&lt;=4th",$I:$I,AK3),COUNTIFS($A:$A,"&lt;=4th",$J:$J,AK3),COUNTIFS($A:$A,"&lt;=4th",$K:$K,AK3),COUNTIFS($A:$A,"&lt;=4th",$L:$L,AK3))</f>
        <v>0</v>
      </c>
      <c r="AN3" s="2">
        <f>SUM(COUNTIFS($A:$A,"&gt;4th",$B:$B,AK3),COUNTIFS($A:$A,"&gt;4th",$C:$C,AK3),COUNTIFS($A:$A,"&gt;4th",$D:$D,AK3),COUNTIFS($A:$A,"&gt;4th",$E:$E,AK3),COUNTIFS($A:$A,"&gt;4th",$F:$F,AK3),COUNTIFS($A:$A,"&gt;4th",$G:$G,AK3),COUNTIFS($A:$A,"&gt;4th",$H:$H,AK3),COUNTIFS($A:$A,"&gt;4th",$I:$I,AK3),COUNTIFS($A:$A,"&gt;4th",$J:$J,AK3),COUNTIFS($A:$A,"&gt;4th",$K:$K,AK3),COUNTIFS($A:$A,"&gt;4th",$L:$L,AK3))</f>
        <v>0</v>
      </c>
    </row>
    <row r="4" s="1" customFormat="1" spans="1:40">
      <c r="A4" s="2"/>
      <c r="B4" s="2"/>
      <c r="C4" s="2"/>
      <c r="D4" s="2"/>
      <c r="E4" s="2"/>
      <c r="F4" s="2"/>
      <c r="G4" s="2"/>
      <c r="H4" s="2"/>
      <c r="I4" s="2"/>
      <c r="J4" s="2"/>
      <c r="K4" s="2"/>
      <c r="L4" s="2"/>
      <c r="M4" s="2"/>
      <c r="N4" s="2"/>
      <c r="O4" s="2"/>
      <c r="P4" s="2"/>
      <c r="Q4" s="2"/>
      <c r="R4" s="2"/>
      <c r="S4" s="2"/>
      <c r="T4" s="2"/>
      <c r="U4" s="2"/>
      <c r="W4" s="2" t="s">
        <v>540</v>
      </c>
      <c r="X4" s="2" t="str">
        <f>IF(SUM(AN:AN)=0,"NO VALUES",_xlfn.TEXTJOIN(", ",TRUE,IF(AN:AN=MAX(AN:AN),AK:AK,"")))</f>
        <v>NO VALUES</v>
      </c>
      <c r="Y4" s="7">
        <f>IFERROR(AVERAGEIF($A:$A,"&gt;4th",P:P),0)</f>
        <v>0</v>
      </c>
      <c r="Z4" s="7">
        <f>IFERROR(AVERAGEIF($A:$A,"&gt;4th",M:M),0)</f>
        <v>0</v>
      </c>
      <c r="AA4" s="7">
        <f>IFERROR(AVERAGEIF($A:$A,"&gt;4th",N:N),0)</f>
        <v>0</v>
      </c>
      <c r="AB4" s="7">
        <f>IFERROR(AVERAGEIF($A:$A,"&gt;4th",O:O),0)</f>
        <v>0</v>
      </c>
      <c r="AC4" s="7">
        <f>IFERROR(AVERAGEIF($A:$A,"&gt;4th",P:P),0)</f>
        <v>0</v>
      </c>
      <c r="AD4" s="7">
        <f>IFERROR(AVERAGEIF($A:$A,"&gt;4th",Q:Q),0)</f>
        <v>0</v>
      </c>
      <c r="AE4" s="7">
        <f>IFERROR(AVERAGEIF($A:$A,"&gt;4th",R:R),0)</f>
        <v>0</v>
      </c>
      <c r="AF4" s="7">
        <f>IFERROR(AVERAGEIF($A:$A,"&gt;4th",S:S),0)</f>
        <v>0</v>
      </c>
      <c r="AG4" s="7">
        <f>IFERROR(AVERAGEIF($A:$A,"&gt;4th",T:T),0)</f>
        <v>0</v>
      </c>
      <c r="AH4" s="7">
        <f>IFERROR(AVERAGEIF($A:$A,"&gt;4th",U:U),0)</f>
        <v>0</v>
      </c>
      <c r="AI4" s="7">
        <f>IFERROR(AVERAGE(AVERAGEIF($A:$A,"&gt;4th",Q:Q),AVERAGEIF($A:$A,"&gt;4th",R:R)*2,AVERAGEIF($A:$A,"&gt;4th",S:S)*3,AVERAGEIF($A:$A,"&gt;4th",T:T)*4,AVERAGEIF($A:$A,"&gt;4th",U:U)*5),0)</f>
        <v>0</v>
      </c>
      <c r="AJ4" s="3"/>
      <c r="AK4" s="2" t="s">
        <v>92</v>
      </c>
      <c r="AL4" s="2">
        <f>COUNTIF($B:$L,AK4)</f>
        <v>0</v>
      </c>
      <c r="AM4" s="2">
        <f>SUM(COUNTIFS($A:$A,"&lt;=4th",$B:$B,AK4),COUNTIFS($A:$A,"&lt;=4th",$C:$C,AK4),COUNTIFS($A:$A,"&lt;=4th",$D:$D,AK4),COUNTIFS($A:$A,"&lt;=4th",$E:$E,AK4),COUNTIFS($A:$A,"&lt;=4th",$F:$F,AK4),COUNTIFS($A:$A,"&lt;=4th",$G:$G,AK4),COUNTIFS($A:$A,"&lt;=4th",$H:$H,AK4),COUNTIFS($A:$A,"&lt;=4th",$I:$I,AK4),COUNTIFS($A:$A,"&lt;=4th",$J:$J,AK4),COUNTIFS($A:$A,"&lt;=4th",$K:$K,AK4),COUNTIFS($A:$A,"&lt;=4th",$L:$L,AK4))</f>
        <v>0</v>
      </c>
      <c r="AN4" s="2">
        <f>SUM(COUNTIFS($A:$A,"&gt;4th",$B:$B,AK4),COUNTIFS($A:$A,"&gt;4th",$C:$C,AK4),COUNTIFS($A:$A,"&gt;4th",$D:$D,AK4),COUNTIFS($A:$A,"&gt;4th",$E:$E,AK4),COUNTIFS($A:$A,"&gt;4th",$F:$F,AK4),COUNTIFS($A:$A,"&gt;4th",$G:$G,AK4),COUNTIFS($A:$A,"&gt;4th",$H:$H,AK4),COUNTIFS($A:$A,"&gt;4th",$I:$I,AK4),COUNTIFS($A:$A,"&gt;4th",$J:$J,AK4),COUNTIFS($A:$A,"&gt;4th",$K:$K,AK4),COUNTIFS($A:$A,"&gt;4th",$L:$L,AK4))</f>
        <v>0</v>
      </c>
    </row>
    <row r="5" s="1" customFormat="1" spans="1:40">
      <c r="A5" s="2"/>
      <c r="B5" s="2"/>
      <c r="C5" s="2"/>
      <c r="D5" s="2"/>
      <c r="E5" s="2"/>
      <c r="F5" s="2"/>
      <c r="G5" s="2"/>
      <c r="H5" s="2"/>
      <c r="I5" s="2"/>
      <c r="J5" s="2"/>
      <c r="K5" s="2"/>
      <c r="L5" s="2"/>
      <c r="M5" s="2"/>
      <c r="N5" s="2"/>
      <c r="O5" s="2"/>
      <c r="P5" s="2"/>
      <c r="Q5" s="2"/>
      <c r="R5" s="2"/>
      <c r="S5" s="2"/>
      <c r="T5" s="2"/>
      <c r="U5" s="2"/>
      <c r="AJ5" s="3"/>
      <c r="AK5" s="2" t="s">
        <v>97</v>
      </c>
      <c r="AL5" s="2">
        <f>COUNTIF($B:$L,AK5)</f>
        <v>0</v>
      </c>
      <c r="AM5" s="2">
        <f>SUM(COUNTIFS($A:$A,"&lt;=4th",$B:$B,AK5),COUNTIFS($A:$A,"&lt;=4th",$C:$C,AK5),COUNTIFS($A:$A,"&lt;=4th",$D:$D,AK5),COUNTIFS($A:$A,"&lt;=4th",$E:$E,AK5),COUNTIFS($A:$A,"&lt;=4th",$F:$F,AK5),COUNTIFS($A:$A,"&lt;=4th",$G:$G,AK5),COUNTIFS($A:$A,"&lt;=4th",$H:$H,AK5),COUNTIFS($A:$A,"&lt;=4th",$I:$I,AK5),COUNTIFS($A:$A,"&lt;=4th",$J:$J,AK5),COUNTIFS($A:$A,"&lt;=4th",$K:$K,AK5),COUNTIFS($A:$A,"&lt;=4th",$L:$L,AK5))</f>
        <v>0</v>
      </c>
      <c r="AN5" s="2">
        <f>SUM(COUNTIFS($A:$A,"&gt;4th",$B:$B,AK5),COUNTIFS($A:$A,"&gt;4th",$C:$C,AK5),COUNTIFS($A:$A,"&gt;4th",$D:$D,AK5),COUNTIFS($A:$A,"&gt;4th",$E:$E,AK5),COUNTIFS($A:$A,"&gt;4th",$F:$F,AK5),COUNTIFS($A:$A,"&gt;4th",$G:$G,AK5),COUNTIFS($A:$A,"&gt;4th",$H:$H,AK5),COUNTIFS($A:$A,"&gt;4th",$I:$I,AK5),COUNTIFS($A:$A,"&gt;4th",$J:$J,AK5),COUNTIFS($A:$A,"&gt;4th",$K:$K,AK5),COUNTIFS($A:$A,"&gt;4th",$L:$L,AK5))</f>
        <v>0</v>
      </c>
    </row>
    <row r="6" s="1" customFormat="1" spans="1:40">
      <c r="A6" s="2"/>
      <c r="B6" s="2"/>
      <c r="C6" s="2"/>
      <c r="D6" s="2"/>
      <c r="E6" s="2"/>
      <c r="F6" s="2"/>
      <c r="G6" s="2"/>
      <c r="H6" s="2"/>
      <c r="I6" s="2"/>
      <c r="J6" s="2"/>
      <c r="K6" s="2"/>
      <c r="L6" s="2"/>
      <c r="M6" s="2"/>
      <c r="N6" s="2"/>
      <c r="O6" s="2"/>
      <c r="P6" s="2"/>
      <c r="Q6" s="2"/>
      <c r="R6" s="2"/>
      <c r="S6" s="2"/>
      <c r="T6" s="2"/>
      <c r="U6" s="2"/>
      <c r="AJ6" s="3"/>
      <c r="AK6" s="2" t="s">
        <v>102</v>
      </c>
      <c r="AL6" s="2">
        <f>COUNTIF($B:$L,AK6)</f>
        <v>0</v>
      </c>
      <c r="AM6" s="2">
        <f>SUM(COUNTIFS($A:$A,"&lt;=4th",$B:$B,AK6),COUNTIFS($A:$A,"&lt;=4th",$C:$C,AK6),COUNTIFS($A:$A,"&lt;=4th",$D:$D,AK6),COUNTIFS($A:$A,"&lt;=4th",$E:$E,AK6),COUNTIFS($A:$A,"&lt;=4th",$F:$F,AK6),COUNTIFS($A:$A,"&lt;=4th",$G:$G,AK6),COUNTIFS($A:$A,"&lt;=4th",$H:$H,AK6),COUNTIFS($A:$A,"&lt;=4th",$I:$I,AK6),COUNTIFS($A:$A,"&lt;=4th",$J:$J,AK6),COUNTIFS($A:$A,"&lt;=4th",$K:$K,AK6),COUNTIFS($A:$A,"&lt;=4th",$L:$L,AK6))</f>
        <v>0</v>
      </c>
      <c r="AN6" s="2">
        <f>SUM(COUNTIFS($A:$A,"&gt;4th",$B:$B,AK6),COUNTIFS($A:$A,"&gt;4th",$C:$C,AK6),COUNTIFS($A:$A,"&gt;4th",$D:$D,AK6),COUNTIFS($A:$A,"&gt;4th",$E:$E,AK6),COUNTIFS($A:$A,"&gt;4th",$F:$F,AK6),COUNTIFS($A:$A,"&gt;4th",$G:$G,AK6),COUNTIFS($A:$A,"&gt;4th",$H:$H,AK6),COUNTIFS($A:$A,"&gt;4th",$I:$I,AK6),COUNTIFS($A:$A,"&gt;4th",$J:$J,AK6),COUNTIFS($A:$A,"&gt;4th",$K:$K,AK6),COUNTIFS($A:$A,"&gt;4th",$L:$L,AK6))</f>
        <v>0</v>
      </c>
    </row>
    <row r="7" s="1" customFormat="1" spans="1:40">
      <c r="A7" s="2"/>
      <c r="B7" s="2"/>
      <c r="C7" s="2"/>
      <c r="D7" s="2"/>
      <c r="E7" s="2"/>
      <c r="F7" s="2"/>
      <c r="G7" s="2"/>
      <c r="H7" s="2"/>
      <c r="I7" s="2"/>
      <c r="J7" s="2"/>
      <c r="K7" s="2"/>
      <c r="L7" s="2"/>
      <c r="M7" s="2"/>
      <c r="N7" s="2"/>
      <c r="O7" s="2"/>
      <c r="P7" s="2"/>
      <c r="Q7" s="2"/>
      <c r="R7" s="2"/>
      <c r="S7" s="2"/>
      <c r="T7" s="2"/>
      <c r="U7" s="2"/>
      <c r="AJ7" s="3"/>
      <c r="AK7" s="2" t="s">
        <v>107</v>
      </c>
      <c r="AL7" s="2">
        <f>COUNTIF($B:$L,AK7)</f>
        <v>0</v>
      </c>
      <c r="AM7" s="2">
        <f>SUM(COUNTIFS($A:$A,"&lt;=4th",$B:$B,AK7),COUNTIFS($A:$A,"&lt;=4th",$C:$C,AK7),COUNTIFS($A:$A,"&lt;=4th",$D:$D,AK7),COUNTIFS($A:$A,"&lt;=4th",$E:$E,AK7),COUNTIFS($A:$A,"&lt;=4th",$F:$F,AK7),COUNTIFS($A:$A,"&lt;=4th",$G:$G,AK7),COUNTIFS($A:$A,"&lt;=4th",$H:$H,AK7),COUNTIFS($A:$A,"&lt;=4th",$I:$I,AK7),COUNTIFS($A:$A,"&lt;=4th",$J:$J,AK7),COUNTIFS($A:$A,"&lt;=4th",$K:$K,AK7),COUNTIFS($A:$A,"&lt;=4th",$L:$L,AK7))</f>
        <v>0</v>
      </c>
      <c r="AN7" s="2">
        <f>SUM(COUNTIFS($A:$A,"&gt;4th",$B:$B,AK7),COUNTIFS($A:$A,"&gt;4th",$C:$C,AK7),COUNTIFS($A:$A,"&gt;4th",$D:$D,AK7),COUNTIFS($A:$A,"&gt;4th",$E:$E,AK7),COUNTIFS($A:$A,"&gt;4th",$F:$F,AK7),COUNTIFS($A:$A,"&gt;4th",$G:$G,AK7),COUNTIFS($A:$A,"&gt;4th",$H:$H,AK7),COUNTIFS($A:$A,"&gt;4th",$I:$I,AK7),COUNTIFS($A:$A,"&gt;4th",$J:$J,AK7),COUNTIFS($A:$A,"&gt;4th",$K:$K,AK7),COUNTIFS($A:$A,"&gt;4th",$L:$L,AK7))</f>
        <v>0</v>
      </c>
    </row>
    <row r="8" s="1" customFormat="1" spans="1:40">
      <c r="A8" s="2"/>
      <c r="B8" s="2"/>
      <c r="C8" s="2"/>
      <c r="D8" s="2"/>
      <c r="E8" s="2"/>
      <c r="F8" s="2"/>
      <c r="G8" s="2"/>
      <c r="H8" s="2"/>
      <c r="I8" s="2"/>
      <c r="J8" s="2"/>
      <c r="K8" s="2"/>
      <c r="L8" s="2"/>
      <c r="M8" s="2"/>
      <c r="N8" s="2"/>
      <c r="O8" s="2"/>
      <c r="P8" s="2"/>
      <c r="Q8" s="2"/>
      <c r="R8" s="2"/>
      <c r="S8" s="2"/>
      <c r="T8" s="2"/>
      <c r="U8" s="2"/>
      <c r="AJ8" s="3"/>
      <c r="AK8" s="2" t="s">
        <v>110</v>
      </c>
      <c r="AL8" s="2">
        <f>COUNTIF($B:$L,AK8)</f>
        <v>0</v>
      </c>
      <c r="AM8" s="2">
        <f>SUM(COUNTIFS($A:$A,"&lt;=4th",$B:$B,AK8),COUNTIFS($A:$A,"&lt;=4th",$C:$C,AK8),COUNTIFS($A:$A,"&lt;=4th",$D:$D,AK8),COUNTIFS($A:$A,"&lt;=4th",$E:$E,AK8),COUNTIFS($A:$A,"&lt;=4th",$F:$F,AK8),COUNTIFS($A:$A,"&lt;=4th",$G:$G,AK8),COUNTIFS($A:$A,"&lt;=4th",$H:$H,AK8),COUNTIFS($A:$A,"&lt;=4th",$I:$I,AK8),COUNTIFS($A:$A,"&lt;=4th",$J:$J,AK8),COUNTIFS($A:$A,"&lt;=4th",$K:$K,AK8),COUNTIFS($A:$A,"&lt;=4th",$L:$L,AK8))</f>
        <v>0</v>
      </c>
      <c r="AN8" s="2">
        <f>SUM(COUNTIFS($A:$A,"&gt;4th",$B:$B,AK8),COUNTIFS($A:$A,"&gt;4th",$C:$C,AK8),COUNTIFS($A:$A,"&gt;4th",$D:$D,AK8),COUNTIFS($A:$A,"&gt;4th",$E:$E,AK8),COUNTIFS($A:$A,"&gt;4th",$F:$F,AK8),COUNTIFS($A:$A,"&gt;4th",$G:$G,AK8),COUNTIFS($A:$A,"&gt;4th",$H:$H,AK8),COUNTIFS($A:$A,"&gt;4th",$I:$I,AK8),COUNTIFS($A:$A,"&gt;4th",$J:$J,AK8),COUNTIFS($A:$A,"&gt;4th",$K:$K,AK8),COUNTIFS($A:$A,"&gt;4th",$L:$L,AK8))</f>
        <v>0</v>
      </c>
    </row>
    <row r="9" s="1" customFormat="1" spans="1:40">
      <c r="A9" s="2"/>
      <c r="B9" s="2"/>
      <c r="C9" s="2"/>
      <c r="D9" s="2"/>
      <c r="E9" s="2"/>
      <c r="F9" s="2"/>
      <c r="G9" s="2"/>
      <c r="H9" s="2"/>
      <c r="I9" s="2"/>
      <c r="J9" s="2"/>
      <c r="K9" s="2"/>
      <c r="L9" s="2"/>
      <c r="M9" s="2"/>
      <c r="N9" s="2"/>
      <c r="O9" s="2"/>
      <c r="P9" s="2"/>
      <c r="Q9" s="2"/>
      <c r="R9" s="2"/>
      <c r="S9" s="2"/>
      <c r="T9" s="2"/>
      <c r="U9" s="2"/>
      <c r="AJ9" s="3"/>
      <c r="AK9" s="2" t="s">
        <v>114</v>
      </c>
      <c r="AL9" s="2">
        <f>COUNTIF($B:$L,AK9)</f>
        <v>0</v>
      </c>
      <c r="AM9" s="2">
        <f>SUM(COUNTIFS($A:$A,"&lt;=4th",$B:$B,AK9),COUNTIFS($A:$A,"&lt;=4th",$C:$C,AK9),COUNTIFS($A:$A,"&lt;=4th",$D:$D,AK9),COUNTIFS($A:$A,"&lt;=4th",$E:$E,AK9),COUNTIFS($A:$A,"&lt;=4th",$F:$F,AK9),COUNTIFS($A:$A,"&lt;=4th",$G:$G,AK9),COUNTIFS($A:$A,"&lt;=4th",$H:$H,AK9),COUNTIFS($A:$A,"&lt;=4th",$I:$I,AK9),COUNTIFS($A:$A,"&lt;=4th",$J:$J,AK9),COUNTIFS($A:$A,"&lt;=4th",$K:$K,AK9),COUNTIFS($A:$A,"&lt;=4th",$L:$L,AK9))</f>
        <v>0</v>
      </c>
      <c r="AN9" s="2">
        <f>SUM(COUNTIFS($A:$A,"&gt;4th",$B:$B,AK9),COUNTIFS($A:$A,"&gt;4th",$C:$C,AK9),COUNTIFS($A:$A,"&gt;4th",$D:$D,AK9),COUNTIFS($A:$A,"&gt;4th",$E:$E,AK9),COUNTIFS($A:$A,"&gt;4th",$F:$F,AK9),COUNTIFS($A:$A,"&gt;4th",$G:$G,AK9),COUNTIFS($A:$A,"&gt;4th",$H:$H,AK9),COUNTIFS($A:$A,"&gt;4th",$I:$I,AK9),COUNTIFS($A:$A,"&gt;4th",$J:$J,AK9),COUNTIFS($A:$A,"&gt;4th",$K:$K,AK9),COUNTIFS($A:$A,"&gt;4th",$L:$L,AK9))</f>
        <v>0</v>
      </c>
    </row>
    <row r="10" s="1" customFormat="1" spans="1:40">
      <c r="A10" s="2"/>
      <c r="B10" s="2"/>
      <c r="C10" s="2"/>
      <c r="D10" s="2"/>
      <c r="E10" s="2"/>
      <c r="F10" s="2"/>
      <c r="G10" s="2"/>
      <c r="H10" s="2"/>
      <c r="I10" s="2"/>
      <c r="J10" s="2"/>
      <c r="K10" s="2"/>
      <c r="L10" s="2"/>
      <c r="M10" s="2"/>
      <c r="N10" s="2"/>
      <c r="O10" s="2"/>
      <c r="P10" s="2"/>
      <c r="Q10" s="2"/>
      <c r="R10" s="2"/>
      <c r="S10" s="2"/>
      <c r="T10" s="2"/>
      <c r="U10" s="2"/>
      <c r="AJ10" s="3"/>
      <c r="AK10" s="2" t="s">
        <v>119</v>
      </c>
      <c r="AL10" s="2">
        <f>COUNTIF($B:$L,AK10)</f>
        <v>0</v>
      </c>
      <c r="AM10" s="2">
        <f>SUM(COUNTIFS($A:$A,"&lt;=4th",$B:$B,AK10),COUNTIFS($A:$A,"&lt;=4th",$C:$C,AK10),COUNTIFS($A:$A,"&lt;=4th",$D:$D,AK10),COUNTIFS($A:$A,"&lt;=4th",$E:$E,AK10),COUNTIFS($A:$A,"&lt;=4th",$F:$F,AK10),COUNTIFS($A:$A,"&lt;=4th",$G:$G,AK10),COUNTIFS($A:$A,"&lt;=4th",$H:$H,AK10),COUNTIFS($A:$A,"&lt;=4th",$I:$I,AK10),COUNTIFS($A:$A,"&lt;=4th",$J:$J,AK10),COUNTIFS($A:$A,"&lt;=4th",$K:$K,AK10),COUNTIFS($A:$A,"&lt;=4th",$L:$L,AK10))</f>
        <v>0</v>
      </c>
      <c r="AN10" s="2">
        <f>SUM(COUNTIFS($A:$A,"&gt;4th",$B:$B,AK10),COUNTIFS($A:$A,"&gt;4th",$C:$C,AK10),COUNTIFS($A:$A,"&gt;4th",$D:$D,AK10),COUNTIFS($A:$A,"&gt;4th",$E:$E,AK10),COUNTIFS($A:$A,"&gt;4th",$F:$F,AK10),COUNTIFS($A:$A,"&gt;4th",$G:$G,AK10),COUNTIFS($A:$A,"&gt;4th",$H:$H,AK10),COUNTIFS($A:$A,"&gt;4th",$I:$I,AK10),COUNTIFS($A:$A,"&gt;4th",$J:$J,AK10),COUNTIFS($A:$A,"&gt;4th",$K:$K,AK10),COUNTIFS($A:$A,"&gt;4th",$L:$L,AK10))</f>
        <v>0</v>
      </c>
    </row>
    <row r="11" s="1" customFormat="1" spans="1:40">
      <c r="A11" s="2"/>
      <c r="B11" s="2"/>
      <c r="C11" s="2"/>
      <c r="D11" s="2"/>
      <c r="E11" s="2"/>
      <c r="F11" s="2"/>
      <c r="G11" s="2"/>
      <c r="H11" s="2"/>
      <c r="I11" s="2"/>
      <c r="J11" s="2"/>
      <c r="K11" s="2"/>
      <c r="L11" s="2"/>
      <c r="M11" s="2"/>
      <c r="N11" s="2"/>
      <c r="O11" s="2"/>
      <c r="P11" s="2"/>
      <c r="Q11" s="2"/>
      <c r="R11" s="2"/>
      <c r="S11" s="2"/>
      <c r="T11" s="2"/>
      <c r="U11" s="2"/>
      <c r="AJ11" s="3"/>
      <c r="AK11" s="2" t="s">
        <v>124</v>
      </c>
      <c r="AL11" s="2">
        <f>COUNTIF($B:$L,AK11)</f>
        <v>0</v>
      </c>
      <c r="AM11" s="2">
        <f>SUM(COUNTIFS($A:$A,"&lt;=4th",$B:$B,AK11),COUNTIFS($A:$A,"&lt;=4th",$C:$C,AK11),COUNTIFS($A:$A,"&lt;=4th",$D:$D,AK11),COUNTIFS($A:$A,"&lt;=4th",$E:$E,AK11),COUNTIFS($A:$A,"&lt;=4th",$F:$F,AK11),COUNTIFS($A:$A,"&lt;=4th",$G:$G,AK11),COUNTIFS($A:$A,"&lt;=4th",$H:$H,AK11),COUNTIFS($A:$A,"&lt;=4th",$I:$I,AK11),COUNTIFS($A:$A,"&lt;=4th",$J:$J,AK11),COUNTIFS($A:$A,"&lt;=4th",$K:$K,AK11),COUNTIFS($A:$A,"&lt;=4th",$L:$L,AK11))</f>
        <v>0</v>
      </c>
      <c r="AN11" s="2">
        <f>SUM(COUNTIFS($A:$A,"&gt;4th",$B:$B,AK11),COUNTIFS($A:$A,"&gt;4th",$C:$C,AK11),COUNTIFS($A:$A,"&gt;4th",$D:$D,AK11),COUNTIFS($A:$A,"&gt;4th",$E:$E,AK11),COUNTIFS($A:$A,"&gt;4th",$F:$F,AK11),COUNTIFS($A:$A,"&gt;4th",$G:$G,AK11),COUNTIFS($A:$A,"&gt;4th",$H:$H,AK11),COUNTIFS($A:$A,"&gt;4th",$I:$I,AK11),COUNTIFS($A:$A,"&gt;4th",$J:$J,AK11),COUNTIFS($A:$A,"&gt;4th",$K:$K,AK11),COUNTIFS($A:$A,"&gt;4th",$L:$L,AK11))</f>
        <v>0</v>
      </c>
    </row>
    <row r="12" s="1" customFormat="1" spans="1:40">
      <c r="A12" s="2"/>
      <c r="B12" s="2"/>
      <c r="C12" s="2"/>
      <c r="D12" s="2"/>
      <c r="E12" s="2"/>
      <c r="F12" s="2"/>
      <c r="G12" s="2"/>
      <c r="H12" s="2"/>
      <c r="I12" s="2"/>
      <c r="J12" s="2"/>
      <c r="K12" s="2"/>
      <c r="L12" s="2"/>
      <c r="M12" s="2"/>
      <c r="N12" s="2"/>
      <c r="O12" s="2"/>
      <c r="P12" s="2"/>
      <c r="Q12" s="2"/>
      <c r="R12" s="2"/>
      <c r="S12" s="2"/>
      <c r="T12" s="2"/>
      <c r="U12" s="2"/>
      <c r="AJ12" s="3"/>
      <c r="AK12" s="2" t="s">
        <v>128</v>
      </c>
      <c r="AL12" s="2">
        <f>COUNTIF($B:$L,AK12)</f>
        <v>0</v>
      </c>
      <c r="AM12" s="2">
        <f>SUM(COUNTIFS($A:$A,"&lt;=4th",$B:$B,AK12),COUNTIFS($A:$A,"&lt;=4th",$C:$C,AK12),COUNTIFS($A:$A,"&lt;=4th",$D:$D,AK12),COUNTIFS($A:$A,"&lt;=4th",$E:$E,AK12),COUNTIFS($A:$A,"&lt;=4th",$F:$F,AK12),COUNTIFS($A:$A,"&lt;=4th",$G:$G,AK12),COUNTIFS($A:$A,"&lt;=4th",$H:$H,AK12),COUNTIFS($A:$A,"&lt;=4th",$I:$I,AK12),COUNTIFS($A:$A,"&lt;=4th",$J:$J,AK12),COUNTIFS($A:$A,"&lt;=4th",$K:$K,AK12),COUNTIFS($A:$A,"&lt;=4th",$L:$L,AK12))</f>
        <v>0</v>
      </c>
      <c r="AN12" s="2">
        <f>SUM(COUNTIFS($A:$A,"&gt;4th",$B:$B,AK12),COUNTIFS($A:$A,"&gt;4th",$C:$C,AK12),COUNTIFS($A:$A,"&gt;4th",$D:$D,AK12),COUNTIFS($A:$A,"&gt;4th",$E:$E,AK12),COUNTIFS($A:$A,"&gt;4th",$F:$F,AK12),COUNTIFS($A:$A,"&gt;4th",$G:$G,AK12),COUNTIFS($A:$A,"&gt;4th",$H:$H,AK12),COUNTIFS($A:$A,"&gt;4th",$I:$I,AK12),COUNTIFS($A:$A,"&gt;4th",$J:$J,AK12),COUNTIFS($A:$A,"&gt;4th",$K:$K,AK12),COUNTIFS($A:$A,"&gt;4th",$L:$L,AK12))</f>
        <v>0</v>
      </c>
    </row>
    <row r="13" s="1" customFormat="1" spans="1:40">
      <c r="A13" s="2"/>
      <c r="B13" s="2"/>
      <c r="C13" s="2"/>
      <c r="D13" s="2"/>
      <c r="E13" s="2"/>
      <c r="F13" s="2"/>
      <c r="G13" s="2"/>
      <c r="H13" s="2"/>
      <c r="I13" s="2"/>
      <c r="J13" s="2"/>
      <c r="K13" s="2"/>
      <c r="L13" s="2"/>
      <c r="M13" s="2"/>
      <c r="N13" s="2"/>
      <c r="O13" s="2"/>
      <c r="P13" s="2"/>
      <c r="Q13" s="2"/>
      <c r="R13" s="2"/>
      <c r="S13" s="2"/>
      <c r="T13" s="2"/>
      <c r="U13" s="2"/>
      <c r="AJ13" s="3"/>
      <c r="AK13" s="2" t="s">
        <v>132</v>
      </c>
      <c r="AL13" s="2">
        <f>COUNTIF($B:$L,AK13)</f>
        <v>0</v>
      </c>
      <c r="AM13" s="2">
        <f>SUM(COUNTIFS($A:$A,"&lt;=4th",$B:$B,AK13),COUNTIFS($A:$A,"&lt;=4th",$C:$C,AK13),COUNTIFS($A:$A,"&lt;=4th",$D:$D,AK13),COUNTIFS($A:$A,"&lt;=4th",$E:$E,AK13),COUNTIFS($A:$A,"&lt;=4th",$F:$F,AK13),COUNTIFS($A:$A,"&lt;=4th",$G:$G,AK13),COUNTIFS($A:$A,"&lt;=4th",$H:$H,AK13),COUNTIFS($A:$A,"&lt;=4th",$I:$I,AK13),COUNTIFS($A:$A,"&lt;=4th",$J:$J,AK13),COUNTIFS($A:$A,"&lt;=4th",$K:$K,AK13),COUNTIFS($A:$A,"&lt;=4th",$L:$L,AK13))</f>
        <v>0</v>
      </c>
      <c r="AN13" s="2">
        <f>SUM(COUNTIFS($A:$A,"&gt;4th",$B:$B,AK13),COUNTIFS($A:$A,"&gt;4th",$C:$C,AK13),COUNTIFS($A:$A,"&gt;4th",$D:$D,AK13),COUNTIFS($A:$A,"&gt;4th",$E:$E,AK13),COUNTIFS($A:$A,"&gt;4th",$F:$F,AK13),COUNTIFS($A:$A,"&gt;4th",$G:$G,AK13),COUNTIFS($A:$A,"&gt;4th",$H:$H,AK13),COUNTIFS($A:$A,"&gt;4th",$I:$I,AK13),COUNTIFS($A:$A,"&gt;4th",$J:$J,AK13),COUNTIFS($A:$A,"&gt;4th",$K:$K,AK13),COUNTIFS($A:$A,"&gt;4th",$L:$L,AK13))</f>
        <v>0</v>
      </c>
    </row>
    <row r="14" s="1" customFormat="1" spans="1:40">
      <c r="A14" s="2"/>
      <c r="B14" s="2"/>
      <c r="C14" s="2"/>
      <c r="D14" s="2"/>
      <c r="E14" s="2"/>
      <c r="F14" s="2"/>
      <c r="G14" s="2"/>
      <c r="H14" s="2"/>
      <c r="I14" s="2"/>
      <c r="J14" s="2"/>
      <c r="K14" s="2"/>
      <c r="L14" s="2"/>
      <c r="M14" s="2"/>
      <c r="N14" s="2"/>
      <c r="O14" s="2"/>
      <c r="P14" s="2"/>
      <c r="Q14" s="2"/>
      <c r="R14" s="2"/>
      <c r="S14" s="2"/>
      <c r="T14" s="2"/>
      <c r="U14" s="2"/>
      <c r="AJ14" s="3"/>
      <c r="AK14" s="2" t="s">
        <v>135</v>
      </c>
      <c r="AL14" s="2">
        <f>COUNTIF($B:$L,AK14)</f>
        <v>0</v>
      </c>
      <c r="AM14" s="2">
        <f>SUM(COUNTIFS($A:$A,"&lt;=4th",$B:$B,AK14),COUNTIFS($A:$A,"&lt;=4th",$C:$C,AK14),COUNTIFS($A:$A,"&lt;=4th",$D:$D,AK14),COUNTIFS($A:$A,"&lt;=4th",$E:$E,AK14),COUNTIFS($A:$A,"&lt;=4th",$F:$F,AK14),COUNTIFS($A:$A,"&lt;=4th",$G:$G,AK14),COUNTIFS($A:$A,"&lt;=4th",$H:$H,AK14),COUNTIFS($A:$A,"&lt;=4th",$I:$I,AK14),COUNTIFS($A:$A,"&lt;=4th",$J:$J,AK14),COUNTIFS($A:$A,"&lt;=4th",$K:$K,AK14),COUNTIFS($A:$A,"&lt;=4th",$L:$L,AK14))</f>
        <v>0</v>
      </c>
      <c r="AN14" s="2">
        <f>SUM(COUNTIFS($A:$A,"&gt;4th",$B:$B,AK14),COUNTIFS($A:$A,"&gt;4th",$C:$C,AK14),COUNTIFS($A:$A,"&gt;4th",$D:$D,AK14),COUNTIFS($A:$A,"&gt;4th",$E:$E,AK14),COUNTIFS($A:$A,"&gt;4th",$F:$F,AK14),COUNTIFS($A:$A,"&gt;4th",$G:$G,AK14),COUNTIFS($A:$A,"&gt;4th",$H:$H,AK14),COUNTIFS($A:$A,"&gt;4th",$I:$I,AK14),COUNTIFS($A:$A,"&gt;4th",$J:$J,AK14),COUNTIFS($A:$A,"&gt;4th",$K:$K,AK14),COUNTIFS($A:$A,"&gt;4th",$L:$L,AK14))</f>
        <v>0</v>
      </c>
    </row>
    <row r="15" s="1" customFormat="1" spans="1:40">
      <c r="A15" s="2"/>
      <c r="B15" s="2"/>
      <c r="C15" s="2"/>
      <c r="D15" s="2"/>
      <c r="E15" s="2"/>
      <c r="F15" s="2"/>
      <c r="G15" s="2"/>
      <c r="H15" s="2"/>
      <c r="I15" s="2"/>
      <c r="J15" s="2"/>
      <c r="K15" s="2"/>
      <c r="L15" s="2"/>
      <c r="M15" s="2"/>
      <c r="N15" s="2"/>
      <c r="O15" s="2"/>
      <c r="P15" s="2"/>
      <c r="Q15" s="2"/>
      <c r="R15" s="2"/>
      <c r="S15" s="2"/>
      <c r="T15" s="2"/>
      <c r="U15" s="2"/>
      <c r="AJ15" s="3"/>
      <c r="AK15" s="2" t="s">
        <v>140</v>
      </c>
      <c r="AL15" s="2">
        <f>COUNTIF($B:$L,AK15)</f>
        <v>0</v>
      </c>
      <c r="AM15" s="2">
        <f>SUM(COUNTIFS($A:$A,"&lt;=4th",$B:$B,AK15),COUNTIFS($A:$A,"&lt;=4th",$C:$C,AK15),COUNTIFS($A:$A,"&lt;=4th",$D:$D,AK15),COUNTIFS($A:$A,"&lt;=4th",$E:$E,AK15),COUNTIFS($A:$A,"&lt;=4th",$F:$F,AK15),COUNTIFS($A:$A,"&lt;=4th",$G:$G,AK15),COUNTIFS($A:$A,"&lt;=4th",$H:$H,AK15),COUNTIFS($A:$A,"&lt;=4th",$I:$I,AK15),COUNTIFS($A:$A,"&lt;=4th",$J:$J,AK15),COUNTIFS($A:$A,"&lt;=4th",$K:$K,AK15),COUNTIFS($A:$A,"&lt;=4th",$L:$L,AK15))</f>
        <v>0</v>
      </c>
      <c r="AN15" s="2">
        <f>SUM(COUNTIFS($A:$A,"&gt;4th",$B:$B,AK15),COUNTIFS($A:$A,"&gt;4th",$C:$C,AK15),COUNTIFS($A:$A,"&gt;4th",$D:$D,AK15),COUNTIFS($A:$A,"&gt;4th",$E:$E,AK15),COUNTIFS($A:$A,"&gt;4th",$F:$F,AK15),COUNTIFS($A:$A,"&gt;4th",$G:$G,AK15),COUNTIFS($A:$A,"&gt;4th",$H:$H,AK15),COUNTIFS($A:$A,"&gt;4th",$I:$I,AK15),COUNTIFS($A:$A,"&gt;4th",$J:$J,AK15),COUNTIFS($A:$A,"&gt;4th",$K:$K,AK15),COUNTIFS($A:$A,"&gt;4th",$L:$L,AK15))</f>
        <v>0</v>
      </c>
    </row>
    <row r="16" s="1" customFormat="1" spans="1:40">
      <c r="A16" s="2"/>
      <c r="B16" s="2"/>
      <c r="C16" s="2"/>
      <c r="D16" s="2"/>
      <c r="E16" s="2"/>
      <c r="F16" s="2"/>
      <c r="G16" s="2"/>
      <c r="H16" s="2"/>
      <c r="I16" s="2"/>
      <c r="J16" s="2"/>
      <c r="K16" s="2"/>
      <c r="L16" s="2"/>
      <c r="M16" s="2"/>
      <c r="N16" s="2"/>
      <c r="O16" s="2"/>
      <c r="P16" s="2"/>
      <c r="Q16" s="2"/>
      <c r="R16" s="2"/>
      <c r="S16" s="2"/>
      <c r="T16" s="2"/>
      <c r="U16" s="2"/>
      <c r="AJ16" s="3"/>
      <c r="AK16" s="2" t="s">
        <v>143</v>
      </c>
      <c r="AL16" s="2">
        <f>COUNTIF($B:$L,AK16)</f>
        <v>0</v>
      </c>
      <c r="AM16" s="2">
        <f>SUM(COUNTIFS($A:$A,"&lt;=4th",$B:$B,AK16),COUNTIFS($A:$A,"&lt;=4th",$C:$C,AK16),COUNTIFS($A:$A,"&lt;=4th",$D:$D,AK16),COUNTIFS($A:$A,"&lt;=4th",$E:$E,AK16),COUNTIFS($A:$A,"&lt;=4th",$F:$F,AK16),COUNTIFS($A:$A,"&lt;=4th",$G:$G,AK16),COUNTIFS($A:$A,"&lt;=4th",$H:$H,AK16),COUNTIFS($A:$A,"&lt;=4th",$I:$I,AK16),COUNTIFS($A:$A,"&lt;=4th",$J:$J,AK16),COUNTIFS($A:$A,"&lt;=4th",$K:$K,AK16),COUNTIFS($A:$A,"&lt;=4th",$L:$L,AK16))</f>
        <v>0</v>
      </c>
      <c r="AN16" s="2">
        <f>SUM(COUNTIFS($A:$A,"&gt;4th",$B:$B,AK16),COUNTIFS($A:$A,"&gt;4th",$C:$C,AK16),COUNTIFS($A:$A,"&gt;4th",$D:$D,AK16),COUNTIFS($A:$A,"&gt;4th",$E:$E,AK16),COUNTIFS($A:$A,"&gt;4th",$F:$F,AK16),COUNTIFS($A:$A,"&gt;4th",$G:$G,AK16),COUNTIFS($A:$A,"&gt;4th",$H:$H,AK16),COUNTIFS($A:$A,"&gt;4th",$I:$I,AK16),COUNTIFS($A:$A,"&gt;4th",$J:$J,AK16),COUNTIFS($A:$A,"&gt;4th",$K:$K,AK16),COUNTIFS($A:$A,"&gt;4th",$L:$L,AK16))</f>
        <v>0</v>
      </c>
    </row>
    <row r="17" s="1" customFormat="1" spans="1:40">
      <c r="A17" s="2"/>
      <c r="B17" s="2"/>
      <c r="C17" s="2"/>
      <c r="D17" s="2"/>
      <c r="E17" s="2"/>
      <c r="F17" s="2"/>
      <c r="G17" s="2"/>
      <c r="H17" s="2"/>
      <c r="I17" s="2"/>
      <c r="J17" s="2"/>
      <c r="K17" s="2"/>
      <c r="L17" s="2"/>
      <c r="M17" s="2"/>
      <c r="N17" s="2"/>
      <c r="O17" s="2"/>
      <c r="P17" s="2"/>
      <c r="Q17" s="2"/>
      <c r="R17" s="2"/>
      <c r="S17" s="2"/>
      <c r="T17" s="2"/>
      <c r="U17" s="2"/>
      <c r="AJ17" s="3"/>
      <c r="AK17" s="2" t="s">
        <v>146</v>
      </c>
      <c r="AL17" s="2">
        <f>COUNTIF($B:$L,AK17)</f>
        <v>0</v>
      </c>
      <c r="AM17" s="2">
        <f>SUM(COUNTIFS($A:$A,"&lt;=4th",$B:$B,AK17),COUNTIFS($A:$A,"&lt;=4th",$C:$C,AK17),COUNTIFS($A:$A,"&lt;=4th",$D:$D,AK17),COUNTIFS($A:$A,"&lt;=4th",$E:$E,AK17),COUNTIFS($A:$A,"&lt;=4th",$F:$F,AK17),COUNTIFS($A:$A,"&lt;=4th",$G:$G,AK17),COUNTIFS($A:$A,"&lt;=4th",$H:$H,AK17),COUNTIFS($A:$A,"&lt;=4th",$I:$I,AK17),COUNTIFS($A:$A,"&lt;=4th",$J:$J,AK17),COUNTIFS($A:$A,"&lt;=4th",$K:$K,AK17),COUNTIFS($A:$A,"&lt;=4th",$L:$L,AK17))</f>
        <v>0</v>
      </c>
      <c r="AN17" s="2">
        <f>SUM(COUNTIFS($A:$A,"&gt;4th",$B:$B,AK17),COUNTIFS($A:$A,"&gt;4th",$C:$C,AK17),COUNTIFS($A:$A,"&gt;4th",$D:$D,AK17),COUNTIFS($A:$A,"&gt;4th",$E:$E,AK17),COUNTIFS($A:$A,"&gt;4th",$F:$F,AK17),COUNTIFS($A:$A,"&gt;4th",$G:$G,AK17),COUNTIFS($A:$A,"&gt;4th",$H:$H,AK17),COUNTIFS($A:$A,"&gt;4th",$I:$I,AK17),COUNTIFS($A:$A,"&gt;4th",$J:$J,AK17),COUNTIFS($A:$A,"&gt;4th",$K:$K,AK17),COUNTIFS($A:$A,"&gt;4th",$L:$L,AK17))</f>
        <v>0</v>
      </c>
    </row>
    <row r="18" s="1" customFormat="1" spans="1:40">
      <c r="A18" s="2"/>
      <c r="B18" s="2"/>
      <c r="C18" s="2"/>
      <c r="D18" s="2"/>
      <c r="E18" s="2"/>
      <c r="F18" s="2"/>
      <c r="G18" s="2"/>
      <c r="H18" s="2"/>
      <c r="I18" s="2"/>
      <c r="J18" s="2"/>
      <c r="K18" s="2"/>
      <c r="L18" s="2"/>
      <c r="M18" s="2"/>
      <c r="N18" s="2"/>
      <c r="O18" s="2"/>
      <c r="P18" s="2"/>
      <c r="Q18" s="2"/>
      <c r="R18" s="2"/>
      <c r="S18" s="2"/>
      <c r="T18" s="2"/>
      <c r="U18" s="2"/>
      <c r="AJ18" s="3"/>
      <c r="AK18" s="2" t="s">
        <v>151</v>
      </c>
      <c r="AL18" s="2">
        <f>COUNTIF($B:$L,AK18)</f>
        <v>0</v>
      </c>
      <c r="AM18" s="2">
        <f>SUM(COUNTIFS($A:$A,"&lt;=4th",$B:$B,AK18),COUNTIFS($A:$A,"&lt;=4th",$C:$C,AK18),COUNTIFS($A:$A,"&lt;=4th",$D:$D,AK18),COUNTIFS($A:$A,"&lt;=4th",$E:$E,AK18),COUNTIFS($A:$A,"&lt;=4th",$F:$F,AK18),COUNTIFS($A:$A,"&lt;=4th",$G:$G,AK18),COUNTIFS($A:$A,"&lt;=4th",$H:$H,AK18),COUNTIFS($A:$A,"&lt;=4th",$I:$I,AK18),COUNTIFS($A:$A,"&lt;=4th",$J:$J,AK18),COUNTIFS($A:$A,"&lt;=4th",$K:$K,AK18),COUNTIFS($A:$A,"&lt;=4th",$L:$L,AK18))</f>
        <v>0</v>
      </c>
      <c r="AN18" s="2">
        <f>SUM(COUNTIFS($A:$A,"&gt;4th",$B:$B,AK18),COUNTIFS($A:$A,"&gt;4th",$C:$C,AK18),COUNTIFS($A:$A,"&gt;4th",$D:$D,AK18),COUNTIFS($A:$A,"&gt;4th",$E:$E,AK18),COUNTIFS($A:$A,"&gt;4th",$F:$F,AK18),COUNTIFS($A:$A,"&gt;4th",$G:$G,AK18),COUNTIFS($A:$A,"&gt;4th",$H:$H,AK18),COUNTIFS($A:$A,"&gt;4th",$I:$I,AK18),COUNTIFS($A:$A,"&gt;4th",$J:$J,AK18),COUNTIFS($A:$A,"&gt;4th",$K:$K,AK18),COUNTIFS($A:$A,"&gt;4th",$L:$L,AK18))</f>
        <v>0</v>
      </c>
    </row>
    <row r="19" s="1" customFormat="1" spans="1:40">
      <c r="A19" s="2"/>
      <c r="B19" s="2"/>
      <c r="C19" s="2"/>
      <c r="D19" s="2"/>
      <c r="E19" s="2"/>
      <c r="F19" s="2"/>
      <c r="G19" s="2"/>
      <c r="H19" s="2"/>
      <c r="I19" s="2"/>
      <c r="J19" s="2"/>
      <c r="K19" s="2"/>
      <c r="L19" s="2"/>
      <c r="M19" s="2"/>
      <c r="N19" s="2"/>
      <c r="O19" s="2"/>
      <c r="P19" s="2"/>
      <c r="Q19" s="2"/>
      <c r="R19" s="2"/>
      <c r="S19" s="2"/>
      <c r="T19" s="2"/>
      <c r="U19" s="2"/>
      <c r="AJ19" s="3"/>
      <c r="AK19" s="2" t="s">
        <v>155</v>
      </c>
      <c r="AL19" s="2">
        <f>COUNTIF($B:$L,AK19)</f>
        <v>0</v>
      </c>
      <c r="AM19" s="2">
        <f>SUM(COUNTIFS($A:$A,"&lt;=4th",$B:$B,AK19),COUNTIFS($A:$A,"&lt;=4th",$C:$C,AK19),COUNTIFS($A:$A,"&lt;=4th",$D:$D,AK19),COUNTIFS($A:$A,"&lt;=4th",$E:$E,AK19),COUNTIFS($A:$A,"&lt;=4th",$F:$F,AK19),COUNTIFS($A:$A,"&lt;=4th",$G:$G,AK19),COUNTIFS($A:$A,"&lt;=4th",$H:$H,AK19),COUNTIFS($A:$A,"&lt;=4th",$I:$I,AK19),COUNTIFS($A:$A,"&lt;=4th",$J:$J,AK19),COUNTIFS($A:$A,"&lt;=4th",$K:$K,AK19),COUNTIFS($A:$A,"&lt;=4th",$L:$L,AK19))</f>
        <v>0</v>
      </c>
      <c r="AN19" s="2">
        <f>SUM(COUNTIFS($A:$A,"&gt;4th",$B:$B,AK19),COUNTIFS($A:$A,"&gt;4th",$C:$C,AK19),COUNTIFS($A:$A,"&gt;4th",$D:$D,AK19),COUNTIFS($A:$A,"&gt;4th",$E:$E,AK19),COUNTIFS($A:$A,"&gt;4th",$F:$F,AK19),COUNTIFS($A:$A,"&gt;4th",$G:$G,AK19),COUNTIFS($A:$A,"&gt;4th",$H:$H,AK19),COUNTIFS($A:$A,"&gt;4th",$I:$I,AK19),COUNTIFS($A:$A,"&gt;4th",$J:$J,AK19),COUNTIFS($A:$A,"&gt;4th",$K:$K,AK19),COUNTIFS($A:$A,"&gt;4th",$L:$L,AK19))</f>
        <v>0</v>
      </c>
    </row>
    <row r="20" s="1" customFormat="1" spans="1:40">
      <c r="A20" s="2"/>
      <c r="B20" s="2"/>
      <c r="C20" s="2"/>
      <c r="D20" s="2"/>
      <c r="E20" s="2"/>
      <c r="F20" s="2"/>
      <c r="G20" s="2"/>
      <c r="H20" s="2"/>
      <c r="I20" s="2"/>
      <c r="J20" s="2"/>
      <c r="K20" s="2"/>
      <c r="L20" s="2"/>
      <c r="M20" s="2"/>
      <c r="N20" s="2"/>
      <c r="O20" s="2"/>
      <c r="P20" s="2"/>
      <c r="Q20" s="2"/>
      <c r="R20" s="2"/>
      <c r="S20" s="2"/>
      <c r="T20" s="2"/>
      <c r="U20" s="2"/>
      <c r="AJ20" s="3"/>
      <c r="AK20" s="2" t="s">
        <v>158</v>
      </c>
      <c r="AL20" s="2">
        <f>COUNTIF($B:$L,AK20)</f>
        <v>0</v>
      </c>
      <c r="AM20" s="2">
        <f>SUM(COUNTIFS($A:$A,"&lt;=4th",$B:$B,AK20),COUNTIFS($A:$A,"&lt;=4th",$C:$C,AK20),COUNTIFS($A:$A,"&lt;=4th",$D:$D,AK20),COUNTIFS($A:$A,"&lt;=4th",$E:$E,AK20),COUNTIFS($A:$A,"&lt;=4th",$F:$F,AK20),COUNTIFS($A:$A,"&lt;=4th",$G:$G,AK20),COUNTIFS($A:$A,"&lt;=4th",$H:$H,AK20),COUNTIFS($A:$A,"&lt;=4th",$I:$I,AK20),COUNTIFS($A:$A,"&lt;=4th",$J:$J,AK20),COUNTIFS($A:$A,"&lt;=4th",$K:$K,AK20),COUNTIFS($A:$A,"&lt;=4th",$L:$L,AK20))</f>
        <v>0</v>
      </c>
      <c r="AN20" s="2">
        <f>SUM(COUNTIFS($A:$A,"&gt;4th",$B:$B,AK20),COUNTIFS($A:$A,"&gt;4th",$C:$C,AK20),COUNTIFS($A:$A,"&gt;4th",$D:$D,AK20),COUNTIFS($A:$A,"&gt;4th",$E:$E,AK20),COUNTIFS($A:$A,"&gt;4th",$F:$F,AK20),COUNTIFS($A:$A,"&gt;4th",$G:$G,AK20),COUNTIFS($A:$A,"&gt;4th",$H:$H,AK20),COUNTIFS($A:$A,"&gt;4th",$I:$I,AK20),COUNTIFS($A:$A,"&gt;4th",$J:$J,AK20),COUNTIFS($A:$A,"&gt;4th",$K:$K,AK20),COUNTIFS($A:$A,"&gt;4th",$L:$L,AK20))</f>
        <v>0</v>
      </c>
    </row>
    <row r="21" s="1" customFormat="1" spans="1:40">
      <c r="A21" s="2"/>
      <c r="B21" s="2"/>
      <c r="C21" s="2"/>
      <c r="D21" s="2"/>
      <c r="E21" s="2"/>
      <c r="F21" s="2"/>
      <c r="G21" s="2"/>
      <c r="H21" s="2"/>
      <c r="I21" s="2"/>
      <c r="J21" s="2"/>
      <c r="K21" s="2"/>
      <c r="L21" s="2"/>
      <c r="M21" s="2"/>
      <c r="N21" s="2"/>
      <c r="O21" s="2"/>
      <c r="P21" s="2"/>
      <c r="Q21" s="2"/>
      <c r="R21" s="2"/>
      <c r="S21" s="2"/>
      <c r="T21" s="2"/>
      <c r="U21" s="2"/>
      <c r="AJ21" s="3"/>
      <c r="AK21" s="2" t="s">
        <v>161</v>
      </c>
      <c r="AL21" s="2">
        <f>COUNTIF($B:$L,AK21)</f>
        <v>0</v>
      </c>
      <c r="AM21" s="2">
        <f>SUM(COUNTIFS($A:$A,"&lt;=4th",$B:$B,AK21),COUNTIFS($A:$A,"&lt;=4th",$C:$C,AK21),COUNTIFS($A:$A,"&lt;=4th",$D:$D,AK21),COUNTIFS($A:$A,"&lt;=4th",$E:$E,AK21),COUNTIFS($A:$A,"&lt;=4th",$F:$F,AK21),COUNTIFS($A:$A,"&lt;=4th",$G:$G,AK21),COUNTIFS($A:$A,"&lt;=4th",$H:$H,AK21),COUNTIFS($A:$A,"&lt;=4th",$I:$I,AK21),COUNTIFS($A:$A,"&lt;=4th",$J:$J,AK21),COUNTIFS($A:$A,"&lt;=4th",$K:$K,AK21),COUNTIFS($A:$A,"&lt;=4th",$L:$L,AK21))</f>
        <v>0</v>
      </c>
      <c r="AN21" s="2">
        <f>SUM(COUNTIFS($A:$A,"&gt;4th",$B:$B,AK21),COUNTIFS($A:$A,"&gt;4th",$C:$C,AK21),COUNTIFS($A:$A,"&gt;4th",$D:$D,AK21),COUNTIFS($A:$A,"&gt;4th",$E:$E,AK21),COUNTIFS($A:$A,"&gt;4th",$F:$F,AK21),COUNTIFS($A:$A,"&gt;4th",$G:$G,AK21),COUNTIFS($A:$A,"&gt;4th",$H:$H,AK21),COUNTIFS($A:$A,"&gt;4th",$I:$I,AK21),COUNTIFS($A:$A,"&gt;4th",$J:$J,AK21),COUNTIFS($A:$A,"&gt;4th",$K:$K,AK21),COUNTIFS($A:$A,"&gt;4th",$L:$L,AK21))</f>
        <v>0</v>
      </c>
    </row>
    <row r="22" s="1" customFormat="1" spans="1:40">
      <c r="A22" s="2"/>
      <c r="B22" s="2"/>
      <c r="C22" s="2"/>
      <c r="D22" s="2"/>
      <c r="E22" s="2"/>
      <c r="F22" s="2"/>
      <c r="G22" s="2"/>
      <c r="H22" s="2"/>
      <c r="I22" s="2"/>
      <c r="J22" s="2"/>
      <c r="K22" s="2"/>
      <c r="L22" s="2"/>
      <c r="M22" s="2"/>
      <c r="N22" s="2"/>
      <c r="O22" s="2"/>
      <c r="P22" s="2"/>
      <c r="Q22" s="2"/>
      <c r="R22" s="2"/>
      <c r="S22" s="2"/>
      <c r="T22" s="2"/>
      <c r="U22" s="2"/>
      <c r="AJ22" s="3"/>
      <c r="AK22" s="2" t="s">
        <v>165</v>
      </c>
      <c r="AL22" s="2">
        <f>COUNTIF($B:$L,AK22)</f>
        <v>0</v>
      </c>
      <c r="AM22" s="2">
        <f>SUM(COUNTIFS($A:$A,"&lt;=4th",$B:$B,AK22),COUNTIFS($A:$A,"&lt;=4th",$C:$C,AK22),COUNTIFS($A:$A,"&lt;=4th",$D:$D,AK22),COUNTIFS($A:$A,"&lt;=4th",$E:$E,AK22),COUNTIFS($A:$A,"&lt;=4th",$F:$F,AK22),COUNTIFS($A:$A,"&lt;=4th",$G:$G,AK22),COUNTIFS($A:$A,"&lt;=4th",$H:$H,AK22),COUNTIFS($A:$A,"&lt;=4th",$I:$I,AK22),COUNTIFS($A:$A,"&lt;=4th",$J:$J,AK22),COUNTIFS($A:$A,"&lt;=4th",$K:$K,AK22),COUNTIFS($A:$A,"&lt;=4th",$L:$L,AK22))</f>
        <v>0</v>
      </c>
      <c r="AN22" s="2">
        <f>SUM(COUNTIFS($A:$A,"&gt;4th",$B:$B,AK22),COUNTIFS($A:$A,"&gt;4th",$C:$C,AK22),COUNTIFS($A:$A,"&gt;4th",$D:$D,AK22),COUNTIFS($A:$A,"&gt;4th",$E:$E,AK22),COUNTIFS($A:$A,"&gt;4th",$F:$F,AK22),COUNTIFS($A:$A,"&gt;4th",$G:$G,AK22),COUNTIFS($A:$A,"&gt;4th",$H:$H,AK22),COUNTIFS($A:$A,"&gt;4th",$I:$I,AK22),COUNTIFS($A:$A,"&gt;4th",$J:$J,AK22),COUNTIFS($A:$A,"&gt;4th",$K:$K,AK22),COUNTIFS($A:$A,"&gt;4th",$L:$L,AK22))</f>
        <v>0</v>
      </c>
    </row>
    <row r="23" s="1" customFormat="1" spans="1:40">
      <c r="A23" s="2"/>
      <c r="B23" s="2"/>
      <c r="C23" s="2"/>
      <c r="D23" s="2"/>
      <c r="E23" s="2"/>
      <c r="F23" s="2"/>
      <c r="G23" s="2"/>
      <c r="H23" s="2"/>
      <c r="I23" s="2"/>
      <c r="J23" s="2"/>
      <c r="K23" s="2"/>
      <c r="L23" s="2"/>
      <c r="M23" s="2"/>
      <c r="N23" s="2"/>
      <c r="O23" s="2"/>
      <c r="P23" s="2"/>
      <c r="Q23" s="2"/>
      <c r="R23" s="2"/>
      <c r="S23" s="2"/>
      <c r="T23" s="2"/>
      <c r="U23" s="2"/>
      <c r="AJ23" s="3"/>
      <c r="AK23" s="2" t="s">
        <v>169</v>
      </c>
      <c r="AL23" s="2">
        <f>COUNTIF($B:$L,AK23)</f>
        <v>0</v>
      </c>
      <c r="AM23" s="2">
        <f>SUM(COUNTIFS($A:$A,"&lt;=4th",$B:$B,AK23),COUNTIFS($A:$A,"&lt;=4th",$C:$C,AK23),COUNTIFS($A:$A,"&lt;=4th",$D:$D,AK23),COUNTIFS($A:$A,"&lt;=4th",$E:$E,AK23),COUNTIFS($A:$A,"&lt;=4th",$F:$F,AK23),COUNTIFS($A:$A,"&lt;=4th",$G:$G,AK23),COUNTIFS($A:$A,"&lt;=4th",$H:$H,AK23),COUNTIFS($A:$A,"&lt;=4th",$I:$I,AK23),COUNTIFS($A:$A,"&lt;=4th",$J:$J,AK23),COUNTIFS($A:$A,"&lt;=4th",$K:$K,AK23),COUNTIFS($A:$A,"&lt;=4th",$L:$L,AK23))</f>
        <v>0</v>
      </c>
      <c r="AN23" s="2">
        <f>SUM(COUNTIFS($A:$A,"&gt;4th",$B:$B,AK23),COUNTIFS($A:$A,"&gt;4th",$C:$C,AK23),COUNTIFS($A:$A,"&gt;4th",$D:$D,AK23),COUNTIFS($A:$A,"&gt;4th",$E:$E,AK23),COUNTIFS($A:$A,"&gt;4th",$F:$F,AK23),COUNTIFS($A:$A,"&gt;4th",$G:$G,AK23),COUNTIFS($A:$A,"&gt;4th",$H:$H,AK23),COUNTIFS($A:$A,"&gt;4th",$I:$I,AK23),COUNTIFS($A:$A,"&gt;4th",$J:$J,AK23),COUNTIFS($A:$A,"&gt;4th",$K:$K,AK23),COUNTIFS($A:$A,"&gt;4th",$L:$L,AK23))</f>
        <v>0</v>
      </c>
    </row>
    <row r="24" s="1" customFormat="1" spans="1:40">
      <c r="A24" s="2"/>
      <c r="B24" s="2"/>
      <c r="C24" s="2"/>
      <c r="D24" s="2"/>
      <c r="E24" s="2"/>
      <c r="F24" s="2"/>
      <c r="G24" s="2"/>
      <c r="H24" s="2"/>
      <c r="I24" s="2"/>
      <c r="J24" s="2"/>
      <c r="K24" s="2"/>
      <c r="L24" s="2"/>
      <c r="M24" s="2"/>
      <c r="N24" s="2"/>
      <c r="O24" s="2"/>
      <c r="P24" s="2"/>
      <c r="Q24" s="2"/>
      <c r="R24" s="2"/>
      <c r="S24" s="2"/>
      <c r="T24" s="2"/>
      <c r="U24" s="2"/>
      <c r="AJ24" s="3"/>
      <c r="AK24" s="2" t="s">
        <v>172</v>
      </c>
      <c r="AL24" s="2">
        <f>COUNTIF($B:$L,AK24)</f>
        <v>0</v>
      </c>
      <c r="AM24" s="2">
        <f>SUM(COUNTIFS($A:$A,"&lt;=4th",$B:$B,AK24),COUNTIFS($A:$A,"&lt;=4th",$C:$C,AK24),COUNTIFS($A:$A,"&lt;=4th",$D:$D,AK24),COUNTIFS($A:$A,"&lt;=4th",$E:$E,AK24),COUNTIFS($A:$A,"&lt;=4th",$F:$F,AK24),COUNTIFS($A:$A,"&lt;=4th",$G:$G,AK24),COUNTIFS($A:$A,"&lt;=4th",$H:$H,AK24),COUNTIFS($A:$A,"&lt;=4th",$I:$I,AK24),COUNTIFS($A:$A,"&lt;=4th",$J:$J,AK24),COUNTIFS($A:$A,"&lt;=4th",$K:$K,AK24),COUNTIFS($A:$A,"&lt;=4th",$L:$L,AK24))</f>
        <v>0</v>
      </c>
      <c r="AN24" s="2">
        <f>SUM(COUNTIFS($A:$A,"&gt;4th",$B:$B,AK24),COUNTIFS($A:$A,"&gt;4th",$C:$C,AK24),COUNTIFS($A:$A,"&gt;4th",$D:$D,AK24),COUNTIFS($A:$A,"&gt;4th",$E:$E,AK24),COUNTIFS($A:$A,"&gt;4th",$F:$F,AK24),COUNTIFS($A:$A,"&gt;4th",$G:$G,AK24),COUNTIFS($A:$A,"&gt;4th",$H:$H,AK24),COUNTIFS($A:$A,"&gt;4th",$I:$I,AK24),COUNTIFS($A:$A,"&gt;4th",$J:$J,AK24),COUNTIFS($A:$A,"&gt;4th",$K:$K,AK24),COUNTIFS($A:$A,"&gt;4th",$L:$L,AK24))</f>
        <v>0</v>
      </c>
    </row>
    <row r="25" s="1" customFormat="1" spans="1:40">
      <c r="A25" s="2"/>
      <c r="B25" s="2"/>
      <c r="C25" s="2"/>
      <c r="D25" s="2"/>
      <c r="E25" s="2"/>
      <c r="F25" s="2"/>
      <c r="G25" s="2"/>
      <c r="H25" s="2"/>
      <c r="I25" s="2"/>
      <c r="J25" s="2"/>
      <c r="K25" s="2"/>
      <c r="L25" s="2"/>
      <c r="M25" s="2"/>
      <c r="N25" s="2"/>
      <c r="O25" s="2"/>
      <c r="P25" s="2"/>
      <c r="Q25" s="2"/>
      <c r="R25" s="2"/>
      <c r="S25" s="2"/>
      <c r="T25" s="2"/>
      <c r="U25" s="2"/>
      <c r="AJ25" s="3"/>
      <c r="AK25" s="2" t="s">
        <v>176</v>
      </c>
      <c r="AL25" s="2">
        <f>COUNTIF($B:$L,AK25)</f>
        <v>0</v>
      </c>
      <c r="AM25" s="2">
        <f>SUM(COUNTIFS($A:$A,"&lt;=4th",$B:$B,AK25),COUNTIFS($A:$A,"&lt;=4th",$C:$C,AK25),COUNTIFS($A:$A,"&lt;=4th",$D:$D,AK25),COUNTIFS($A:$A,"&lt;=4th",$E:$E,AK25),COUNTIFS($A:$A,"&lt;=4th",$F:$F,AK25),COUNTIFS($A:$A,"&lt;=4th",$G:$G,AK25),COUNTIFS($A:$A,"&lt;=4th",$H:$H,AK25),COUNTIFS($A:$A,"&lt;=4th",$I:$I,AK25),COUNTIFS($A:$A,"&lt;=4th",$J:$J,AK25),COUNTIFS($A:$A,"&lt;=4th",$K:$K,AK25),COUNTIFS($A:$A,"&lt;=4th",$L:$L,AK25))</f>
        <v>0</v>
      </c>
      <c r="AN25" s="2">
        <f>SUM(COUNTIFS($A:$A,"&gt;4th",$B:$B,AK25),COUNTIFS($A:$A,"&gt;4th",$C:$C,AK25),COUNTIFS($A:$A,"&gt;4th",$D:$D,AK25),COUNTIFS($A:$A,"&gt;4th",$E:$E,AK25),COUNTIFS($A:$A,"&gt;4th",$F:$F,AK25),COUNTIFS($A:$A,"&gt;4th",$G:$G,AK25),COUNTIFS($A:$A,"&gt;4th",$H:$H,AK25),COUNTIFS($A:$A,"&gt;4th",$I:$I,AK25),COUNTIFS($A:$A,"&gt;4th",$J:$J,AK25),COUNTIFS($A:$A,"&gt;4th",$K:$K,AK25),COUNTIFS($A:$A,"&gt;4th",$L:$L,AK25))</f>
        <v>0</v>
      </c>
    </row>
    <row r="26" s="1" customFormat="1" spans="1:40">
      <c r="A26" s="2"/>
      <c r="B26" s="2"/>
      <c r="C26" s="2"/>
      <c r="D26" s="2"/>
      <c r="E26" s="2"/>
      <c r="F26" s="2"/>
      <c r="G26" s="2"/>
      <c r="H26" s="2"/>
      <c r="I26" s="2"/>
      <c r="J26" s="2"/>
      <c r="K26" s="2"/>
      <c r="L26" s="2"/>
      <c r="M26" s="2"/>
      <c r="N26" s="2"/>
      <c r="O26" s="2"/>
      <c r="P26" s="2"/>
      <c r="Q26" s="2"/>
      <c r="R26" s="2"/>
      <c r="S26" s="2"/>
      <c r="T26" s="2"/>
      <c r="U26" s="2"/>
      <c r="AJ26" s="3"/>
      <c r="AK26" s="2" t="s">
        <v>179</v>
      </c>
      <c r="AL26" s="2">
        <f>COUNTIF($B:$L,AK26)</f>
        <v>0</v>
      </c>
      <c r="AM26" s="2">
        <f>SUM(COUNTIFS($A:$A,"&lt;=4th",$B:$B,AK26),COUNTIFS($A:$A,"&lt;=4th",$C:$C,AK26),COUNTIFS($A:$A,"&lt;=4th",$D:$D,AK26),COUNTIFS($A:$A,"&lt;=4th",$E:$E,AK26),COUNTIFS($A:$A,"&lt;=4th",$F:$F,AK26),COUNTIFS($A:$A,"&lt;=4th",$G:$G,AK26),COUNTIFS($A:$A,"&lt;=4th",$H:$H,AK26),COUNTIFS($A:$A,"&lt;=4th",$I:$I,AK26),COUNTIFS($A:$A,"&lt;=4th",$J:$J,AK26),COUNTIFS($A:$A,"&lt;=4th",$K:$K,AK26),COUNTIFS($A:$A,"&lt;=4th",$L:$L,AK26))</f>
        <v>0</v>
      </c>
      <c r="AN26" s="2">
        <f>SUM(COUNTIFS($A:$A,"&gt;4th",$B:$B,AK26),COUNTIFS($A:$A,"&gt;4th",$C:$C,AK26),COUNTIFS($A:$A,"&gt;4th",$D:$D,AK26),COUNTIFS($A:$A,"&gt;4th",$E:$E,AK26),COUNTIFS($A:$A,"&gt;4th",$F:$F,AK26),COUNTIFS($A:$A,"&gt;4th",$G:$G,AK26),COUNTIFS($A:$A,"&gt;4th",$H:$H,AK26),COUNTIFS($A:$A,"&gt;4th",$I:$I,AK26),COUNTIFS($A:$A,"&gt;4th",$J:$J,AK26),COUNTIFS($A:$A,"&gt;4th",$K:$K,AK26),COUNTIFS($A:$A,"&gt;4th",$L:$L,AK26))</f>
        <v>0</v>
      </c>
    </row>
    <row r="27" s="1" customFormat="1" spans="1:40">
      <c r="A27" s="2"/>
      <c r="B27" s="2"/>
      <c r="C27" s="2"/>
      <c r="D27" s="2"/>
      <c r="E27" s="2"/>
      <c r="F27" s="2"/>
      <c r="G27" s="2"/>
      <c r="H27" s="2"/>
      <c r="I27" s="2"/>
      <c r="J27" s="2"/>
      <c r="K27" s="2"/>
      <c r="L27" s="2"/>
      <c r="M27" s="2"/>
      <c r="N27" s="2"/>
      <c r="O27" s="2"/>
      <c r="P27" s="2"/>
      <c r="Q27" s="2"/>
      <c r="R27" s="2"/>
      <c r="S27" s="2"/>
      <c r="T27" s="2"/>
      <c r="U27" s="2"/>
      <c r="AJ27" s="3"/>
      <c r="AK27" s="2" t="s">
        <v>182</v>
      </c>
      <c r="AL27" s="2">
        <f>COUNTIF($B:$L,AK27)</f>
        <v>0</v>
      </c>
      <c r="AM27" s="2">
        <f>SUM(COUNTIFS($A:$A,"&lt;=4th",$B:$B,AK27),COUNTIFS($A:$A,"&lt;=4th",$C:$C,AK27),COUNTIFS($A:$A,"&lt;=4th",$D:$D,AK27),COUNTIFS($A:$A,"&lt;=4th",$E:$E,AK27),COUNTIFS($A:$A,"&lt;=4th",$F:$F,AK27),COUNTIFS($A:$A,"&lt;=4th",$G:$G,AK27),COUNTIFS($A:$A,"&lt;=4th",$H:$H,AK27),COUNTIFS($A:$A,"&lt;=4th",$I:$I,AK27),COUNTIFS($A:$A,"&lt;=4th",$J:$J,AK27),COUNTIFS($A:$A,"&lt;=4th",$K:$K,AK27),COUNTIFS($A:$A,"&lt;=4th",$L:$L,AK27))</f>
        <v>0</v>
      </c>
      <c r="AN27" s="2">
        <f>SUM(COUNTIFS($A:$A,"&gt;4th",$B:$B,AK27),COUNTIFS($A:$A,"&gt;4th",$C:$C,AK27),COUNTIFS($A:$A,"&gt;4th",$D:$D,AK27),COUNTIFS($A:$A,"&gt;4th",$E:$E,AK27),COUNTIFS($A:$A,"&gt;4th",$F:$F,AK27),COUNTIFS($A:$A,"&gt;4th",$G:$G,AK27),COUNTIFS($A:$A,"&gt;4th",$H:$H,AK27),COUNTIFS($A:$A,"&gt;4th",$I:$I,AK27),COUNTIFS($A:$A,"&gt;4th",$J:$J,AK27),COUNTIFS($A:$A,"&gt;4th",$K:$K,AK27),COUNTIFS($A:$A,"&gt;4th",$L:$L,AK27))</f>
        <v>0</v>
      </c>
    </row>
    <row r="28" s="1" customFormat="1" spans="1:40">
      <c r="A28" s="2"/>
      <c r="B28" s="2"/>
      <c r="C28" s="2"/>
      <c r="D28" s="2"/>
      <c r="E28" s="2"/>
      <c r="F28" s="2"/>
      <c r="G28" s="2"/>
      <c r="H28" s="2"/>
      <c r="I28" s="2"/>
      <c r="J28" s="2"/>
      <c r="K28" s="2"/>
      <c r="L28" s="2"/>
      <c r="M28" s="2"/>
      <c r="N28" s="2"/>
      <c r="O28" s="2"/>
      <c r="P28" s="2"/>
      <c r="Q28" s="2"/>
      <c r="R28" s="2"/>
      <c r="S28" s="2"/>
      <c r="T28" s="2"/>
      <c r="U28" s="2"/>
      <c r="AJ28" s="3"/>
      <c r="AK28" s="2" t="s">
        <v>185</v>
      </c>
      <c r="AL28" s="2">
        <f>COUNTIF($B:$L,AK28)</f>
        <v>0</v>
      </c>
      <c r="AM28" s="2">
        <f>SUM(COUNTIFS($A:$A,"&lt;=4th",$B:$B,AK28),COUNTIFS($A:$A,"&lt;=4th",$C:$C,AK28),COUNTIFS($A:$A,"&lt;=4th",$D:$D,AK28),COUNTIFS($A:$A,"&lt;=4th",$E:$E,AK28),COUNTIFS($A:$A,"&lt;=4th",$F:$F,AK28),COUNTIFS($A:$A,"&lt;=4th",$G:$G,AK28),COUNTIFS($A:$A,"&lt;=4th",$H:$H,AK28),COUNTIFS($A:$A,"&lt;=4th",$I:$I,AK28),COUNTIFS($A:$A,"&lt;=4th",$J:$J,AK28),COUNTIFS($A:$A,"&lt;=4th",$K:$K,AK28),COUNTIFS($A:$A,"&lt;=4th",$L:$L,AK28))</f>
        <v>0</v>
      </c>
      <c r="AN28" s="2">
        <f>SUM(COUNTIFS($A:$A,"&gt;4th",$B:$B,AK28),COUNTIFS($A:$A,"&gt;4th",$C:$C,AK28),COUNTIFS($A:$A,"&gt;4th",$D:$D,AK28),COUNTIFS($A:$A,"&gt;4th",$E:$E,AK28),COUNTIFS($A:$A,"&gt;4th",$F:$F,AK28),COUNTIFS($A:$A,"&gt;4th",$G:$G,AK28),COUNTIFS($A:$A,"&gt;4th",$H:$H,AK28),COUNTIFS($A:$A,"&gt;4th",$I:$I,AK28),COUNTIFS($A:$A,"&gt;4th",$J:$J,AK28),COUNTIFS($A:$A,"&gt;4th",$K:$K,AK28),COUNTIFS($A:$A,"&gt;4th",$L:$L,AK28))</f>
        <v>0</v>
      </c>
    </row>
    <row r="29" s="1" customFormat="1" spans="1:40">
      <c r="A29" s="2"/>
      <c r="B29" s="2"/>
      <c r="C29" s="2"/>
      <c r="D29" s="2"/>
      <c r="E29" s="2"/>
      <c r="F29" s="2"/>
      <c r="G29" s="2"/>
      <c r="H29" s="2"/>
      <c r="I29" s="2"/>
      <c r="J29" s="2"/>
      <c r="K29" s="2"/>
      <c r="L29" s="2"/>
      <c r="M29" s="2"/>
      <c r="N29" s="2"/>
      <c r="O29" s="2"/>
      <c r="P29" s="2"/>
      <c r="Q29" s="2"/>
      <c r="R29" s="2"/>
      <c r="S29" s="2"/>
      <c r="T29" s="2"/>
      <c r="U29" s="2"/>
      <c r="AJ29" s="3"/>
      <c r="AK29" s="2" t="s">
        <v>188</v>
      </c>
      <c r="AL29" s="2">
        <f>COUNTIF($B:$L,AK29)</f>
        <v>0</v>
      </c>
      <c r="AM29" s="2">
        <f>SUM(COUNTIFS($A:$A,"&lt;=4th",$B:$B,AK29),COUNTIFS($A:$A,"&lt;=4th",$C:$C,AK29),COUNTIFS($A:$A,"&lt;=4th",$D:$D,AK29),COUNTIFS($A:$A,"&lt;=4th",$E:$E,AK29),COUNTIFS($A:$A,"&lt;=4th",$F:$F,AK29),COUNTIFS($A:$A,"&lt;=4th",$G:$G,AK29),COUNTIFS($A:$A,"&lt;=4th",$H:$H,AK29),COUNTIFS($A:$A,"&lt;=4th",$I:$I,AK29),COUNTIFS($A:$A,"&lt;=4th",$J:$J,AK29),COUNTIFS($A:$A,"&lt;=4th",$K:$K,AK29),COUNTIFS($A:$A,"&lt;=4th",$L:$L,AK29))</f>
        <v>0</v>
      </c>
      <c r="AN29" s="2">
        <f>SUM(COUNTIFS($A:$A,"&gt;4th",$B:$B,AK29),COUNTIFS($A:$A,"&gt;4th",$C:$C,AK29),COUNTIFS($A:$A,"&gt;4th",$D:$D,AK29),COUNTIFS($A:$A,"&gt;4th",$E:$E,AK29),COUNTIFS($A:$A,"&gt;4th",$F:$F,AK29),COUNTIFS($A:$A,"&gt;4th",$G:$G,AK29),COUNTIFS($A:$A,"&gt;4th",$H:$H,AK29),COUNTIFS($A:$A,"&gt;4th",$I:$I,AK29),COUNTIFS($A:$A,"&gt;4th",$J:$J,AK29),COUNTIFS($A:$A,"&gt;4th",$K:$K,AK29),COUNTIFS($A:$A,"&gt;4th",$L:$L,AK29))</f>
        <v>0</v>
      </c>
    </row>
    <row r="30" s="1" customFormat="1" spans="1:40">
      <c r="A30" s="2"/>
      <c r="B30" s="2"/>
      <c r="C30" s="2"/>
      <c r="D30" s="2"/>
      <c r="E30" s="2"/>
      <c r="F30" s="2"/>
      <c r="G30" s="2"/>
      <c r="H30" s="2"/>
      <c r="I30" s="2"/>
      <c r="J30" s="2"/>
      <c r="K30" s="2"/>
      <c r="L30" s="2"/>
      <c r="M30" s="2"/>
      <c r="N30" s="2"/>
      <c r="O30" s="2"/>
      <c r="P30" s="2"/>
      <c r="Q30" s="2"/>
      <c r="R30" s="2"/>
      <c r="S30" s="2"/>
      <c r="T30" s="2"/>
      <c r="U30" s="2"/>
      <c r="AJ30" s="3"/>
      <c r="AK30" s="2" t="s">
        <v>191</v>
      </c>
      <c r="AL30" s="2">
        <f>COUNTIF($B:$L,AK30)</f>
        <v>0</v>
      </c>
      <c r="AM30" s="2">
        <f>SUM(COUNTIFS($A:$A,"&lt;=4th",$B:$B,AK30),COUNTIFS($A:$A,"&lt;=4th",$C:$C,AK30),COUNTIFS($A:$A,"&lt;=4th",$D:$D,AK30),COUNTIFS($A:$A,"&lt;=4th",$E:$E,AK30),COUNTIFS($A:$A,"&lt;=4th",$F:$F,AK30),COUNTIFS($A:$A,"&lt;=4th",$G:$G,AK30),COUNTIFS($A:$A,"&lt;=4th",$H:$H,AK30),COUNTIFS($A:$A,"&lt;=4th",$I:$I,AK30),COUNTIFS($A:$A,"&lt;=4th",$J:$J,AK30),COUNTIFS($A:$A,"&lt;=4th",$K:$K,AK30),COUNTIFS($A:$A,"&lt;=4th",$L:$L,AK30))</f>
        <v>0</v>
      </c>
      <c r="AN30" s="2">
        <f>SUM(COUNTIFS($A:$A,"&gt;4th",$B:$B,AK30),COUNTIFS($A:$A,"&gt;4th",$C:$C,AK30),COUNTIFS($A:$A,"&gt;4th",$D:$D,AK30),COUNTIFS($A:$A,"&gt;4th",$E:$E,AK30),COUNTIFS($A:$A,"&gt;4th",$F:$F,AK30),COUNTIFS($A:$A,"&gt;4th",$G:$G,AK30),COUNTIFS($A:$A,"&gt;4th",$H:$H,AK30),COUNTIFS($A:$A,"&gt;4th",$I:$I,AK30),COUNTIFS($A:$A,"&gt;4th",$J:$J,AK30),COUNTIFS($A:$A,"&gt;4th",$K:$K,AK30),COUNTIFS($A:$A,"&gt;4th",$L:$L,AK30))</f>
        <v>0</v>
      </c>
    </row>
    <row r="31" s="1" customFormat="1" spans="1:40">
      <c r="A31" s="2"/>
      <c r="B31" s="2"/>
      <c r="C31" s="2"/>
      <c r="D31" s="2"/>
      <c r="E31" s="2"/>
      <c r="F31" s="2"/>
      <c r="G31" s="2"/>
      <c r="H31" s="2"/>
      <c r="I31" s="2"/>
      <c r="J31" s="2"/>
      <c r="K31" s="2"/>
      <c r="L31" s="2"/>
      <c r="M31" s="2"/>
      <c r="N31" s="2"/>
      <c r="O31" s="2"/>
      <c r="P31" s="2"/>
      <c r="Q31" s="2"/>
      <c r="R31" s="2"/>
      <c r="S31" s="2"/>
      <c r="T31" s="2"/>
      <c r="U31" s="2"/>
      <c r="AJ31" s="3"/>
      <c r="AK31" s="2" t="s">
        <v>194</v>
      </c>
      <c r="AL31" s="2">
        <f>COUNTIF($B:$L,AK31)</f>
        <v>0</v>
      </c>
      <c r="AM31" s="2">
        <f>SUM(COUNTIFS($A:$A,"&lt;=4th",$B:$B,AK31),COUNTIFS($A:$A,"&lt;=4th",$C:$C,AK31),COUNTIFS($A:$A,"&lt;=4th",$D:$D,AK31),COUNTIFS($A:$A,"&lt;=4th",$E:$E,AK31),COUNTIFS($A:$A,"&lt;=4th",$F:$F,AK31),COUNTIFS($A:$A,"&lt;=4th",$G:$G,AK31),COUNTIFS($A:$A,"&lt;=4th",$H:$H,AK31),COUNTIFS($A:$A,"&lt;=4th",$I:$I,AK31),COUNTIFS($A:$A,"&lt;=4th",$J:$J,AK31),COUNTIFS($A:$A,"&lt;=4th",$K:$K,AK31),COUNTIFS($A:$A,"&lt;=4th",$L:$L,AK31))</f>
        <v>0</v>
      </c>
      <c r="AN31" s="2">
        <f>SUM(COUNTIFS($A:$A,"&gt;4th",$B:$B,AK31),COUNTIFS($A:$A,"&gt;4th",$C:$C,AK31),COUNTIFS($A:$A,"&gt;4th",$D:$D,AK31),COUNTIFS($A:$A,"&gt;4th",$E:$E,AK31),COUNTIFS($A:$A,"&gt;4th",$F:$F,AK31),COUNTIFS($A:$A,"&gt;4th",$G:$G,AK31),COUNTIFS($A:$A,"&gt;4th",$H:$H,AK31),COUNTIFS($A:$A,"&gt;4th",$I:$I,AK31),COUNTIFS($A:$A,"&gt;4th",$J:$J,AK31),COUNTIFS($A:$A,"&gt;4th",$K:$K,AK31),COUNTIFS($A:$A,"&gt;4th",$L:$L,AK31))</f>
        <v>0</v>
      </c>
    </row>
    <row r="32" s="1" customFormat="1" spans="1:40">
      <c r="A32" s="2"/>
      <c r="B32" s="2"/>
      <c r="C32" s="2"/>
      <c r="D32" s="2"/>
      <c r="E32" s="2"/>
      <c r="F32" s="2"/>
      <c r="G32" s="2"/>
      <c r="H32" s="2"/>
      <c r="I32" s="2"/>
      <c r="J32" s="2"/>
      <c r="K32" s="2"/>
      <c r="L32" s="2"/>
      <c r="M32" s="2"/>
      <c r="N32" s="2"/>
      <c r="O32" s="2"/>
      <c r="P32" s="2"/>
      <c r="Q32" s="2"/>
      <c r="R32" s="2"/>
      <c r="S32" s="2"/>
      <c r="T32" s="2"/>
      <c r="U32" s="2"/>
      <c r="AJ32" s="3"/>
      <c r="AK32" s="2" t="s">
        <v>197</v>
      </c>
      <c r="AL32" s="2">
        <f>COUNTIF($B:$L,AK32)</f>
        <v>0</v>
      </c>
      <c r="AM32" s="2">
        <f>SUM(COUNTIFS($A:$A,"&lt;=4th",$B:$B,AK32),COUNTIFS($A:$A,"&lt;=4th",$C:$C,AK32),COUNTIFS($A:$A,"&lt;=4th",$D:$D,AK32),COUNTIFS($A:$A,"&lt;=4th",$E:$E,AK32),COUNTIFS($A:$A,"&lt;=4th",$F:$F,AK32),COUNTIFS($A:$A,"&lt;=4th",$G:$G,AK32),COUNTIFS($A:$A,"&lt;=4th",$H:$H,AK32),COUNTIFS($A:$A,"&lt;=4th",$I:$I,AK32),COUNTIFS($A:$A,"&lt;=4th",$J:$J,AK32),COUNTIFS($A:$A,"&lt;=4th",$K:$K,AK32),COUNTIFS($A:$A,"&lt;=4th",$L:$L,AK32))</f>
        <v>0</v>
      </c>
      <c r="AN32" s="2">
        <f>SUM(COUNTIFS($A:$A,"&gt;4th",$B:$B,AK32),COUNTIFS($A:$A,"&gt;4th",$C:$C,AK32),COUNTIFS($A:$A,"&gt;4th",$D:$D,AK32),COUNTIFS($A:$A,"&gt;4th",$E:$E,AK32),COUNTIFS($A:$A,"&gt;4th",$F:$F,AK32),COUNTIFS($A:$A,"&gt;4th",$G:$G,AK32),COUNTIFS($A:$A,"&gt;4th",$H:$H,AK32),COUNTIFS($A:$A,"&gt;4th",$I:$I,AK32),COUNTIFS($A:$A,"&gt;4th",$J:$J,AK32),COUNTIFS($A:$A,"&gt;4th",$K:$K,AK32),COUNTIFS($A:$A,"&gt;4th",$L:$L,AK32))</f>
        <v>0</v>
      </c>
    </row>
    <row r="33" s="1" customFormat="1" spans="1:40">
      <c r="A33" s="2"/>
      <c r="B33" s="2"/>
      <c r="C33" s="2"/>
      <c r="D33" s="2"/>
      <c r="E33" s="2"/>
      <c r="F33" s="2"/>
      <c r="G33" s="2"/>
      <c r="H33" s="2"/>
      <c r="I33" s="2"/>
      <c r="J33" s="2"/>
      <c r="K33" s="2"/>
      <c r="L33" s="2"/>
      <c r="M33" s="2"/>
      <c r="N33" s="2"/>
      <c r="O33" s="2"/>
      <c r="P33" s="2"/>
      <c r="Q33" s="2"/>
      <c r="R33" s="2"/>
      <c r="S33" s="2"/>
      <c r="T33" s="2"/>
      <c r="U33" s="2"/>
      <c r="AJ33" s="3"/>
      <c r="AK33" s="2" t="s">
        <v>200</v>
      </c>
      <c r="AL33" s="2">
        <f>COUNTIF($B:$L,AK33)</f>
        <v>0</v>
      </c>
      <c r="AM33" s="2">
        <f>SUM(COUNTIFS($A:$A,"&lt;=4th",$B:$B,AK33),COUNTIFS($A:$A,"&lt;=4th",$C:$C,AK33),COUNTIFS($A:$A,"&lt;=4th",$D:$D,AK33),COUNTIFS($A:$A,"&lt;=4th",$E:$E,AK33),COUNTIFS($A:$A,"&lt;=4th",$F:$F,AK33),COUNTIFS($A:$A,"&lt;=4th",$G:$G,AK33),COUNTIFS($A:$A,"&lt;=4th",$H:$H,AK33),COUNTIFS($A:$A,"&lt;=4th",$I:$I,AK33),COUNTIFS($A:$A,"&lt;=4th",$J:$J,AK33),COUNTIFS($A:$A,"&lt;=4th",$K:$K,AK33),COUNTIFS($A:$A,"&lt;=4th",$L:$L,AK33))</f>
        <v>0</v>
      </c>
      <c r="AN33" s="2">
        <f>SUM(COUNTIFS($A:$A,"&gt;4th",$B:$B,AK33),COUNTIFS($A:$A,"&gt;4th",$C:$C,AK33),COUNTIFS($A:$A,"&gt;4th",$D:$D,AK33),COUNTIFS($A:$A,"&gt;4th",$E:$E,AK33),COUNTIFS($A:$A,"&gt;4th",$F:$F,AK33),COUNTIFS($A:$A,"&gt;4th",$G:$G,AK33),COUNTIFS($A:$A,"&gt;4th",$H:$H,AK33),COUNTIFS($A:$A,"&gt;4th",$I:$I,AK33),COUNTIFS($A:$A,"&gt;4th",$J:$J,AK33),COUNTIFS($A:$A,"&gt;4th",$K:$K,AK33),COUNTIFS($A:$A,"&gt;4th",$L:$L,AK33))</f>
        <v>0</v>
      </c>
    </row>
    <row r="34" s="1" customFormat="1" spans="1:40">
      <c r="A34" s="2"/>
      <c r="B34" s="2"/>
      <c r="C34" s="2"/>
      <c r="D34" s="2"/>
      <c r="E34" s="2"/>
      <c r="F34" s="2"/>
      <c r="G34" s="2"/>
      <c r="H34" s="2"/>
      <c r="I34" s="2"/>
      <c r="J34" s="2"/>
      <c r="K34" s="2"/>
      <c r="L34" s="2"/>
      <c r="M34" s="2"/>
      <c r="N34" s="2"/>
      <c r="O34" s="2"/>
      <c r="P34" s="2"/>
      <c r="Q34" s="2"/>
      <c r="R34" s="2"/>
      <c r="S34" s="2"/>
      <c r="T34" s="2"/>
      <c r="U34" s="2"/>
      <c r="AJ34" s="3"/>
      <c r="AK34" s="2" t="s">
        <v>203</v>
      </c>
      <c r="AL34" s="2">
        <f>COUNTIF($B:$L,AK34)</f>
        <v>0</v>
      </c>
      <c r="AM34" s="2">
        <f>SUM(COUNTIFS($A:$A,"&lt;=4th",$B:$B,AK34),COUNTIFS($A:$A,"&lt;=4th",$C:$C,AK34),COUNTIFS($A:$A,"&lt;=4th",$D:$D,AK34),COUNTIFS($A:$A,"&lt;=4th",$E:$E,AK34),COUNTIFS($A:$A,"&lt;=4th",$F:$F,AK34),COUNTIFS($A:$A,"&lt;=4th",$G:$G,AK34),COUNTIFS($A:$A,"&lt;=4th",$H:$H,AK34),COUNTIFS($A:$A,"&lt;=4th",$I:$I,AK34),COUNTIFS($A:$A,"&lt;=4th",$J:$J,AK34),COUNTIFS($A:$A,"&lt;=4th",$K:$K,AK34),COUNTIFS($A:$A,"&lt;=4th",$L:$L,AK34))</f>
        <v>0</v>
      </c>
      <c r="AN34" s="2">
        <f>SUM(COUNTIFS($A:$A,"&gt;4th",$B:$B,AK34),COUNTIFS($A:$A,"&gt;4th",$C:$C,AK34),COUNTIFS($A:$A,"&gt;4th",$D:$D,AK34),COUNTIFS($A:$A,"&gt;4th",$E:$E,AK34),COUNTIFS($A:$A,"&gt;4th",$F:$F,AK34),COUNTIFS($A:$A,"&gt;4th",$G:$G,AK34),COUNTIFS($A:$A,"&gt;4th",$H:$H,AK34),COUNTIFS($A:$A,"&gt;4th",$I:$I,AK34),COUNTIFS($A:$A,"&gt;4th",$J:$J,AK34),COUNTIFS($A:$A,"&gt;4th",$K:$K,AK34),COUNTIFS($A:$A,"&gt;4th",$L:$L,AK34))</f>
        <v>0</v>
      </c>
    </row>
    <row r="35" s="1" customFormat="1" spans="1:40">
      <c r="A35" s="2"/>
      <c r="B35" s="2"/>
      <c r="C35" s="2"/>
      <c r="D35" s="2"/>
      <c r="E35" s="2"/>
      <c r="F35" s="2"/>
      <c r="G35" s="2"/>
      <c r="H35" s="2"/>
      <c r="I35" s="2"/>
      <c r="J35" s="2"/>
      <c r="K35" s="2"/>
      <c r="L35" s="2"/>
      <c r="M35" s="2"/>
      <c r="N35" s="2"/>
      <c r="O35" s="2"/>
      <c r="P35" s="2"/>
      <c r="Q35" s="2"/>
      <c r="R35" s="2"/>
      <c r="S35" s="2"/>
      <c r="T35" s="2"/>
      <c r="U35" s="2"/>
      <c r="AJ35" s="3"/>
      <c r="AK35" s="2" t="s">
        <v>206</v>
      </c>
      <c r="AL35" s="2">
        <f>COUNTIF($B:$L,AK35)</f>
        <v>0</v>
      </c>
      <c r="AM35" s="2">
        <f>SUM(COUNTIFS($A:$A,"&lt;=4th",$B:$B,AK35),COUNTIFS($A:$A,"&lt;=4th",$C:$C,AK35),COUNTIFS($A:$A,"&lt;=4th",$D:$D,AK35),COUNTIFS($A:$A,"&lt;=4th",$E:$E,AK35),COUNTIFS($A:$A,"&lt;=4th",$F:$F,AK35),COUNTIFS($A:$A,"&lt;=4th",$G:$G,AK35),COUNTIFS($A:$A,"&lt;=4th",$H:$H,AK35),COUNTIFS($A:$A,"&lt;=4th",$I:$I,AK35),COUNTIFS($A:$A,"&lt;=4th",$J:$J,AK35),COUNTIFS($A:$A,"&lt;=4th",$K:$K,AK35),COUNTIFS($A:$A,"&lt;=4th",$L:$L,AK35))</f>
        <v>0</v>
      </c>
      <c r="AN35" s="2">
        <f>SUM(COUNTIFS($A:$A,"&gt;4th",$B:$B,AK35),COUNTIFS($A:$A,"&gt;4th",$C:$C,AK35),COUNTIFS($A:$A,"&gt;4th",$D:$D,AK35),COUNTIFS($A:$A,"&gt;4th",$E:$E,AK35),COUNTIFS($A:$A,"&gt;4th",$F:$F,AK35),COUNTIFS($A:$A,"&gt;4th",$G:$G,AK35),COUNTIFS($A:$A,"&gt;4th",$H:$H,AK35),COUNTIFS($A:$A,"&gt;4th",$I:$I,AK35),COUNTIFS($A:$A,"&gt;4th",$J:$J,AK35),COUNTIFS($A:$A,"&gt;4th",$K:$K,AK35),COUNTIFS($A:$A,"&gt;4th",$L:$L,AK35))</f>
        <v>0</v>
      </c>
    </row>
    <row r="36" s="1" customFormat="1" spans="1:40">
      <c r="A36" s="2"/>
      <c r="B36" s="2"/>
      <c r="C36" s="2"/>
      <c r="D36" s="2"/>
      <c r="E36" s="2"/>
      <c r="F36" s="2"/>
      <c r="G36" s="2"/>
      <c r="H36" s="2"/>
      <c r="I36" s="2"/>
      <c r="J36" s="2"/>
      <c r="K36" s="2"/>
      <c r="L36" s="2"/>
      <c r="M36" s="2"/>
      <c r="N36" s="2"/>
      <c r="O36" s="2"/>
      <c r="P36" s="2"/>
      <c r="Q36" s="2"/>
      <c r="R36" s="2"/>
      <c r="S36" s="2"/>
      <c r="T36" s="2"/>
      <c r="U36" s="2"/>
      <c r="AJ36" s="3"/>
      <c r="AK36" s="2" t="s">
        <v>209</v>
      </c>
      <c r="AL36" s="2">
        <f>COUNTIF($B:$L,AK36)</f>
        <v>0</v>
      </c>
      <c r="AM36" s="2">
        <f>SUM(COUNTIFS($A:$A,"&lt;=4th",$B:$B,AK36),COUNTIFS($A:$A,"&lt;=4th",$C:$C,AK36),COUNTIFS($A:$A,"&lt;=4th",$D:$D,AK36),COUNTIFS($A:$A,"&lt;=4th",$E:$E,AK36),COUNTIFS($A:$A,"&lt;=4th",$F:$F,AK36),COUNTIFS($A:$A,"&lt;=4th",$G:$G,AK36),COUNTIFS($A:$A,"&lt;=4th",$H:$H,AK36),COUNTIFS($A:$A,"&lt;=4th",$I:$I,AK36),COUNTIFS($A:$A,"&lt;=4th",$J:$J,AK36),COUNTIFS($A:$A,"&lt;=4th",$K:$K,AK36),COUNTIFS($A:$A,"&lt;=4th",$L:$L,AK36))</f>
        <v>0</v>
      </c>
      <c r="AN36" s="2">
        <f>SUM(COUNTIFS($A:$A,"&gt;4th",$B:$B,AK36),COUNTIFS($A:$A,"&gt;4th",$C:$C,AK36),COUNTIFS($A:$A,"&gt;4th",$D:$D,AK36),COUNTIFS($A:$A,"&gt;4th",$E:$E,AK36),COUNTIFS($A:$A,"&gt;4th",$F:$F,AK36),COUNTIFS($A:$A,"&gt;4th",$G:$G,AK36),COUNTIFS($A:$A,"&gt;4th",$H:$H,AK36),COUNTIFS($A:$A,"&gt;4th",$I:$I,AK36),COUNTIFS($A:$A,"&gt;4th",$J:$J,AK36),COUNTIFS($A:$A,"&gt;4th",$K:$K,AK36),COUNTIFS($A:$A,"&gt;4th",$L:$L,AK36))</f>
        <v>0</v>
      </c>
    </row>
    <row r="37" s="1" customFormat="1" spans="1:40">
      <c r="A37" s="2"/>
      <c r="B37" s="2"/>
      <c r="C37" s="2"/>
      <c r="D37" s="2"/>
      <c r="E37" s="2"/>
      <c r="F37" s="2"/>
      <c r="G37" s="2"/>
      <c r="H37" s="2"/>
      <c r="I37" s="2"/>
      <c r="J37" s="2"/>
      <c r="K37" s="2"/>
      <c r="L37" s="2"/>
      <c r="M37" s="2"/>
      <c r="N37" s="2"/>
      <c r="O37" s="2"/>
      <c r="P37" s="2"/>
      <c r="Q37" s="2"/>
      <c r="R37" s="2"/>
      <c r="S37" s="2"/>
      <c r="T37" s="2"/>
      <c r="U37" s="2"/>
      <c r="AJ37" s="3"/>
      <c r="AK37" s="2" t="s">
        <v>212</v>
      </c>
      <c r="AL37" s="2">
        <f>COUNTIF($B:$L,AK37)</f>
        <v>0</v>
      </c>
      <c r="AM37" s="2">
        <f>SUM(COUNTIFS($A:$A,"&lt;=4th",$B:$B,AK37),COUNTIFS($A:$A,"&lt;=4th",$C:$C,AK37),COUNTIFS($A:$A,"&lt;=4th",$D:$D,AK37),COUNTIFS($A:$A,"&lt;=4th",$E:$E,AK37),COUNTIFS($A:$A,"&lt;=4th",$F:$F,AK37),COUNTIFS($A:$A,"&lt;=4th",$G:$G,AK37),COUNTIFS($A:$A,"&lt;=4th",$H:$H,AK37),COUNTIFS($A:$A,"&lt;=4th",$I:$I,AK37),COUNTIFS($A:$A,"&lt;=4th",$J:$J,AK37),COUNTIFS($A:$A,"&lt;=4th",$K:$K,AK37),COUNTIFS($A:$A,"&lt;=4th",$L:$L,AK37))</f>
        <v>0</v>
      </c>
      <c r="AN37" s="2">
        <f>SUM(COUNTIFS($A:$A,"&gt;4th",$B:$B,AK37),COUNTIFS($A:$A,"&gt;4th",$C:$C,AK37),COUNTIFS($A:$A,"&gt;4th",$D:$D,AK37),COUNTIFS($A:$A,"&gt;4th",$E:$E,AK37),COUNTIFS($A:$A,"&gt;4th",$F:$F,AK37),COUNTIFS($A:$A,"&gt;4th",$G:$G,AK37),COUNTIFS($A:$A,"&gt;4th",$H:$H,AK37),COUNTIFS($A:$A,"&gt;4th",$I:$I,AK37),COUNTIFS($A:$A,"&gt;4th",$J:$J,AK37),COUNTIFS($A:$A,"&gt;4th",$K:$K,AK37),COUNTIFS($A:$A,"&gt;4th",$L:$L,AK37))</f>
        <v>0</v>
      </c>
    </row>
    <row r="38" s="1" customFormat="1" spans="1:40">
      <c r="A38" s="2"/>
      <c r="B38" s="2"/>
      <c r="C38" s="2"/>
      <c r="D38" s="2"/>
      <c r="E38" s="2"/>
      <c r="F38" s="2"/>
      <c r="G38" s="2"/>
      <c r="H38" s="2"/>
      <c r="I38" s="2"/>
      <c r="J38" s="2"/>
      <c r="K38" s="2"/>
      <c r="L38" s="2"/>
      <c r="M38" s="2"/>
      <c r="N38" s="2"/>
      <c r="O38" s="2"/>
      <c r="P38" s="2"/>
      <c r="Q38" s="2"/>
      <c r="R38" s="2"/>
      <c r="S38" s="2"/>
      <c r="T38" s="2"/>
      <c r="U38" s="2"/>
      <c r="AJ38" s="3"/>
      <c r="AK38" s="2" t="s">
        <v>215</v>
      </c>
      <c r="AL38" s="2">
        <f>COUNTIF($B:$L,AK38)</f>
        <v>0</v>
      </c>
      <c r="AM38" s="2">
        <f>SUM(COUNTIFS($A:$A,"&lt;=4th",$B:$B,AK38),COUNTIFS($A:$A,"&lt;=4th",$C:$C,AK38),COUNTIFS($A:$A,"&lt;=4th",$D:$D,AK38),COUNTIFS($A:$A,"&lt;=4th",$E:$E,AK38),COUNTIFS($A:$A,"&lt;=4th",$F:$F,AK38),COUNTIFS($A:$A,"&lt;=4th",$G:$G,AK38),COUNTIFS($A:$A,"&lt;=4th",$H:$H,AK38),COUNTIFS($A:$A,"&lt;=4th",$I:$I,AK38),COUNTIFS($A:$A,"&lt;=4th",$J:$J,AK38),COUNTIFS($A:$A,"&lt;=4th",$K:$K,AK38),COUNTIFS($A:$A,"&lt;=4th",$L:$L,AK38))</f>
        <v>0</v>
      </c>
      <c r="AN38" s="2">
        <f>SUM(COUNTIFS($A:$A,"&gt;4th",$B:$B,AK38),COUNTIFS($A:$A,"&gt;4th",$C:$C,AK38),COUNTIFS($A:$A,"&gt;4th",$D:$D,AK38),COUNTIFS($A:$A,"&gt;4th",$E:$E,AK38),COUNTIFS($A:$A,"&gt;4th",$F:$F,AK38),COUNTIFS($A:$A,"&gt;4th",$G:$G,AK38),COUNTIFS($A:$A,"&gt;4th",$H:$H,AK38),COUNTIFS($A:$A,"&gt;4th",$I:$I,AK38),COUNTIFS($A:$A,"&gt;4th",$J:$J,AK38),COUNTIFS($A:$A,"&gt;4th",$K:$K,AK38),COUNTIFS($A:$A,"&gt;4th",$L:$L,AK38))</f>
        <v>0</v>
      </c>
    </row>
    <row r="39" s="1" customFormat="1" spans="1:40">
      <c r="A39" s="2"/>
      <c r="B39" s="2"/>
      <c r="C39" s="2"/>
      <c r="D39" s="2"/>
      <c r="E39" s="2"/>
      <c r="F39" s="2"/>
      <c r="G39" s="2"/>
      <c r="H39" s="2"/>
      <c r="I39" s="2"/>
      <c r="J39" s="2"/>
      <c r="K39" s="2"/>
      <c r="L39" s="2"/>
      <c r="M39" s="2"/>
      <c r="N39" s="2"/>
      <c r="O39" s="2"/>
      <c r="P39" s="2"/>
      <c r="Q39" s="2"/>
      <c r="R39" s="2"/>
      <c r="S39" s="2"/>
      <c r="T39" s="2"/>
      <c r="U39" s="2"/>
      <c r="AJ39" s="3"/>
      <c r="AK39" s="2" t="s">
        <v>218</v>
      </c>
      <c r="AL39" s="2">
        <f>COUNTIF($B:$L,AK39)</f>
        <v>0</v>
      </c>
      <c r="AM39" s="2">
        <f>SUM(COUNTIFS($A:$A,"&lt;=4th",$B:$B,AK39),COUNTIFS($A:$A,"&lt;=4th",$C:$C,AK39),COUNTIFS($A:$A,"&lt;=4th",$D:$D,AK39),COUNTIFS($A:$A,"&lt;=4th",$E:$E,AK39),COUNTIFS($A:$A,"&lt;=4th",$F:$F,AK39),COUNTIFS($A:$A,"&lt;=4th",$G:$G,AK39),COUNTIFS($A:$A,"&lt;=4th",$H:$H,AK39),COUNTIFS($A:$A,"&lt;=4th",$I:$I,AK39),COUNTIFS($A:$A,"&lt;=4th",$J:$J,AK39),COUNTIFS($A:$A,"&lt;=4th",$K:$K,AK39),COUNTIFS($A:$A,"&lt;=4th",$L:$L,AK39))</f>
        <v>0</v>
      </c>
      <c r="AN39" s="2">
        <f>SUM(COUNTIFS($A:$A,"&gt;4th",$B:$B,AK39),COUNTIFS($A:$A,"&gt;4th",$C:$C,AK39),COUNTIFS($A:$A,"&gt;4th",$D:$D,AK39),COUNTIFS($A:$A,"&gt;4th",$E:$E,AK39),COUNTIFS($A:$A,"&gt;4th",$F:$F,AK39),COUNTIFS($A:$A,"&gt;4th",$G:$G,AK39),COUNTIFS($A:$A,"&gt;4th",$H:$H,AK39),COUNTIFS($A:$A,"&gt;4th",$I:$I,AK39),COUNTIFS($A:$A,"&gt;4th",$J:$J,AK39),COUNTIFS($A:$A,"&gt;4th",$K:$K,AK39),COUNTIFS($A:$A,"&gt;4th",$L:$L,AK39))</f>
        <v>0</v>
      </c>
    </row>
    <row r="40" s="1" customFormat="1" spans="1:40">
      <c r="A40" s="2"/>
      <c r="B40" s="2"/>
      <c r="C40" s="2"/>
      <c r="D40" s="2"/>
      <c r="E40" s="2"/>
      <c r="F40" s="2"/>
      <c r="G40" s="2"/>
      <c r="H40" s="2"/>
      <c r="I40" s="2"/>
      <c r="J40" s="2"/>
      <c r="K40" s="2"/>
      <c r="L40" s="2"/>
      <c r="M40" s="2"/>
      <c r="N40" s="2"/>
      <c r="O40" s="2"/>
      <c r="P40" s="2"/>
      <c r="Q40" s="2"/>
      <c r="R40" s="2"/>
      <c r="S40" s="2"/>
      <c r="T40" s="2"/>
      <c r="U40" s="2"/>
      <c r="AJ40" s="3"/>
      <c r="AK40" s="2" t="s">
        <v>221</v>
      </c>
      <c r="AL40" s="2">
        <f>COUNTIF($B:$L,AK40)</f>
        <v>0</v>
      </c>
      <c r="AM40" s="2">
        <f>SUM(COUNTIFS($A:$A,"&lt;=4th",$B:$B,AK40),COUNTIFS($A:$A,"&lt;=4th",$C:$C,AK40),COUNTIFS($A:$A,"&lt;=4th",$D:$D,AK40),COUNTIFS($A:$A,"&lt;=4th",$E:$E,AK40),COUNTIFS($A:$A,"&lt;=4th",$F:$F,AK40),COUNTIFS($A:$A,"&lt;=4th",$G:$G,AK40),COUNTIFS($A:$A,"&lt;=4th",$H:$H,AK40),COUNTIFS($A:$A,"&lt;=4th",$I:$I,AK40),COUNTIFS($A:$A,"&lt;=4th",$J:$J,AK40),COUNTIFS($A:$A,"&lt;=4th",$K:$K,AK40),COUNTIFS($A:$A,"&lt;=4th",$L:$L,AK40))</f>
        <v>0</v>
      </c>
      <c r="AN40" s="2">
        <f>SUM(COUNTIFS($A:$A,"&gt;4th",$B:$B,AK40),COUNTIFS($A:$A,"&gt;4th",$C:$C,AK40),COUNTIFS($A:$A,"&gt;4th",$D:$D,AK40),COUNTIFS($A:$A,"&gt;4th",$E:$E,AK40),COUNTIFS($A:$A,"&gt;4th",$F:$F,AK40),COUNTIFS($A:$A,"&gt;4th",$G:$G,AK40),COUNTIFS($A:$A,"&gt;4th",$H:$H,AK40),COUNTIFS($A:$A,"&gt;4th",$I:$I,AK40),COUNTIFS($A:$A,"&gt;4th",$J:$J,AK40),COUNTIFS($A:$A,"&gt;4th",$K:$K,AK40),COUNTIFS($A:$A,"&gt;4th",$L:$L,AK40))</f>
        <v>0</v>
      </c>
    </row>
    <row r="41" s="1" customFormat="1" spans="1:40">
      <c r="A41" s="2"/>
      <c r="B41" s="2"/>
      <c r="C41" s="2"/>
      <c r="D41" s="2"/>
      <c r="E41" s="2"/>
      <c r="F41" s="2"/>
      <c r="G41" s="2"/>
      <c r="H41" s="2"/>
      <c r="I41" s="2"/>
      <c r="J41" s="2"/>
      <c r="K41" s="2"/>
      <c r="L41" s="2"/>
      <c r="M41" s="2"/>
      <c r="N41" s="2"/>
      <c r="O41" s="2"/>
      <c r="P41" s="2"/>
      <c r="Q41" s="2"/>
      <c r="R41" s="2"/>
      <c r="S41" s="2"/>
      <c r="T41" s="2"/>
      <c r="U41" s="2"/>
      <c r="AJ41" s="3"/>
      <c r="AK41" s="2" t="s">
        <v>224</v>
      </c>
      <c r="AL41" s="2">
        <f>COUNTIF($B:$L,AK41)</f>
        <v>0</v>
      </c>
      <c r="AM41" s="2">
        <f>SUM(COUNTIFS($A:$A,"&lt;=4th",$B:$B,AK41),COUNTIFS($A:$A,"&lt;=4th",$C:$C,AK41),COUNTIFS($A:$A,"&lt;=4th",$D:$D,AK41),COUNTIFS($A:$A,"&lt;=4th",$E:$E,AK41),COUNTIFS($A:$A,"&lt;=4th",$F:$F,AK41),COUNTIFS($A:$A,"&lt;=4th",$G:$G,AK41),COUNTIFS($A:$A,"&lt;=4th",$H:$H,AK41),COUNTIFS($A:$A,"&lt;=4th",$I:$I,AK41),COUNTIFS($A:$A,"&lt;=4th",$J:$J,AK41),COUNTIFS($A:$A,"&lt;=4th",$K:$K,AK41),COUNTIFS($A:$A,"&lt;=4th",$L:$L,AK41))</f>
        <v>0</v>
      </c>
      <c r="AN41" s="2">
        <f>SUM(COUNTIFS($A:$A,"&gt;4th",$B:$B,AK41),COUNTIFS($A:$A,"&gt;4th",$C:$C,AK41),COUNTIFS($A:$A,"&gt;4th",$D:$D,AK41),COUNTIFS($A:$A,"&gt;4th",$E:$E,AK41),COUNTIFS($A:$A,"&gt;4th",$F:$F,AK41),COUNTIFS($A:$A,"&gt;4th",$G:$G,AK41),COUNTIFS($A:$A,"&gt;4th",$H:$H,AK41),COUNTIFS($A:$A,"&gt;4th",$I:$I,AK41),COUNTIFS($A:$A,"&gt;4th",$J:$J,AK41),COUNTIFS($A:$A,"&gt;4th",$K:$K,AK41),COUNTIFS($A:$A,"&gt;4th",$L:$L,AK41))</f>
        <v>0</v>
      </c>
    </row>
    <row r="42" s="1" customFormat="1" spans="1:40">
      <c r="A42" s="2"/>
      <c r="B42" s="2"/>
      <c r="C42" s="2"/>
      <c r="D42" s="2"/>
      <c r="E42" s="2"/>
      <c r="F42" s="2"/>
      <c r="G42" s="2"/>
      <c r="H42" s="2"/>
      <c r="I42" s="2"/>
      <c r="J42" s="2"/>
      <c r="K42" s="2"/>
      <c r="L42" s="2"/>
      <c r="M42" s="2"/>
      <c r="N42" s="2"/>
      <c r="O42" s="2"/>
      <c r="P42" s="2"/>
      <c r="Q42" s="2"/>
      <c r="R42" s="2"/>
      <c r="S42" s="2"/>
      <c r="T42" s="2"/>
      <c r="U42" s="2"/>
      <c r="AJ42" s="3"/>
      <c r="AK42" s="2" t="s">
        <v>227</v>
      </c>
      <c r="AL42" s="2">
        <f>COUNTIF($B:$L,AK42)</f>
        <v>0</v>
      </c>
      <c r="AM42" s="2">
        <f>SUM(COUNTIFS($A:$A,"&lt;=4th",$B:$B,AK42),COUNTIFS($A:$A,"&lt;=4th",$C:$C,AK42),COUNTIFS($A:$A,"&lt;=4th",$D:$D,AK42),COUNTIFS($A:$A,"&lt;=4th",$E:$E,AK42),COUNTIFS($A:$A,"&lt;=4th",$F:$F,AK42),COUNTIFS($A:$A,"&lt;=4th",$G:$G,AK42),COUNTIFS($A:$A,"&lt;=4th",$H:$H,AK42),COUNTIFS($A:$A,"&lt;=4th",$I:$I,AK42),COUNTIFS($A:$A,"&lt;=4th",$J:$J,AK42),COUNTIFS($A:$A,"&lt;=4th",$K:$K,AK42),COUNTIFS($A:$A,"&lt;=4th",$L:$L,AK42))</f>
        <v>0</v>
      </c>
      <c r="AN42" s="2">
        <f>SUM(COUNTIFS($A:$A,"&gt;4th",$B:$B,AK42),COUNTIFS($A:$A,"&gt;4th",$C:$C,AK42),COUNTIFS($A:$A,"&gt;4th",$D:$D,AK42),COUNTIFS($A:$A,"&gt;4th",$E:$E,AK42),COUNTIFS($A:$A,"&gt;4th",$F:$F,AK42),COUNTIFS($A:$A,"&gt;4th",$G:$G,AK42),COUNTIFS($A:$A,"&gt;4th",$H:$H,AK42),COUNTIFS($A:$A,"&gt;4th",$I:$I,AK42),COUNTIFS($A:$A,"&gt;4th",$J:$J,AK42),COUNTIFS($A:$A,"&gt;4th",$K:$K,AK42),COUNTIFS($A:$A,"&gt;4th",$L:$L,AK42))</f>
        <v>0</v>
      </c>
    </row>
    <row r="43" s="1" customFormat="1" spans="1:40">
      <c r="A43" s="2"/>
      <c r="B43" s="2"/>
      <c r="C43" s="2"/>
      <c r="D43" s="2"/>
      <c r="E43" s="2"/>
      <c r="F43" s="2"/>
      <c r="G43" s="2"/>
      <c r="H43" s="2"/>
      <c r="I43" s="2"/>
      <c r="J43" s="2"/>
      <c r="K43" s="2"/>
      <c r="L43" s="2"/>
      <c r="M43" s="2"/>
      <c r="N43" s="2"/>
      <c r="O43" s="2"/>
      <c r="P43" s="2"/>
      <c r="Q43" s="2"/>
      <c r="R43" s="2"/>
      <c r="S43" s="2"/>
      <c r="T43" s="2"/>
      <c r="U43" s="2"/>
      <c r="AJ43" s="3"/>
      <c r="AK43" s="2" t="s">
        <v>230</v>
      </c>
      <c r="AL43" s="2">
        <f>COUNTIF($B:$L,AK43)</f>
        <v>0</v>
      </c>
      <c r="AM43" s="2">
        <f>SUM(COUNTIFS($A:$A,"&lt;=4th",$B:$B,AK43),COUNTIFS($A:$A,"&lt;=4th",$C:$C,AK43),COUNTIFS($A:$A,"&lt;=4th",$D:$D,AK43),COUNTIFS($A:$A,"&lt;=4th",$E:$E,AK43),COUNTIFS($A:$A,"&lt;=4th",$F:$F,AK43),COUNTIFS($A:$A,"&lt;=4th",$G:$G,AK43),COUNTIFS($A:$A,"&lt;=4th",$H:$H,AK43),COUNTIFS($A:$A,"&lt;=4th",$I:$I,AK43),COUNTIFS($A:$A,"&lt;=4th",$J:$J,AK43),COUNTIFS($A:$A,"&lt;=4th",$K:$K,AK43),COUNTIFS($A:$A,"&lt;=4th",$L:$L,AK43))</f>
        <v>0</v>
      </c>
      <c r="AN43" s="2">
        <f>SUM(COUNTIFS($A:$A,"&gt;4th",$B:$B,AK43),COUNTIFS($A:$A,"&gt;4th",$C:$C,AK43),COUNTIFS($A:$A,"&gt;4th",$D:$D,AK43),COUNTIFS($A:$A,"&gt;4th",$E:$E,AK43),COUNTIFS($A:$A,"&gt;4th",$F:$F,AK43),COUNTIFS($A:$A,"&gt;4th",$G:$G,AK43),COUNTIFS($A:$A,"&gt;4th",$H:$H,AK43),COUNTIFS($A:$A,"&gt;4th",$I:$I,AK43),COUNTIFS($A:$A,"&gt;4th",$J:$J,AK43),COUNTIFS($A:$A,"&gt;4th",$K:$K,AK43),COUNTIFS($A:$A,"&gt;4th",$L:$L,AK43))</f>
        <v>0</v>
      </c>
    </row>
    <row r="44" s="1" customFormat="1" spans="1:40">
      <c r="A44" s="2"/>
      <c r="B44" s="2"/>
      <c r="C44" s="2"/>
      <c r="D44" s="2"/>
      <c r="E44" s="2"/>
      <c r="F44" s="2"/>
      <c r="G44" s="2"/>
      <c r="H44" s="2"/>
      <c r="I44" s="2"/>
      <c r="J44" s="2"/>
      <c r="K44" s="2"/>
      <c r="L44" s="2"/>
      <c r="M44" s="2"/>
      <c r="N44" s="2"/>
      <c r="O44" s="2"/>
      <c r="P44" s="2"/>
      <c r="Q44" s="2"/>
      <c r="R44" s="2"/>
      <c r="S44" s="2"/>
      <c r="T44" s="2"/>
      <c r="U44" s="2"/>
      <c r="AJ44" s="3"/>
      <c r="AK44" s="2" t="s">
        <v>233</v>
      </c>
      <c r="AL44" s="2">
        <f>COUNTIF($B:$L,AK44)</f>
        <v>0</v>
      </c>
      <c r="AM44" s="2">
        <f>SUM(COUNTIFS($A:$A,"&lt;=4th",$B:$B,AK44),COUNTIFS($A:$A,"&lt;=4th",$C:$C,AK44),COUNTIFS($A:$A,"&lt;=4th",$D:$D,AK44),COUNTIFS($A:$A,"&lt;=4th",$E:$E,AK44),COUNTIFS($A:$A,"&lt;=4th",$F:$F,AK44),COUNTIFS($A:$A,"&lt;=4th",$G:$G,AK44),COUNTIFS($A:$A,"&lt;=4th",$H:$H,AK44),COUNTIFS($A:$A,"&lt;=4th",$I:$I,AK44),COUNTIFS($A:$A,"&lt;=4th",$J:$J,AK44),COUNTIFS($A:$A,"&lt;=4th",$K:$K,AK44),COUNTIFS($A:$A,"&lt;=4th",$L:$L,AK44))</f>
        <v>0</v>
      </c>
      <c r="AN44" s="2">
        <f>SUM(COUNTIFS($A:$A,"&gt;4th",$B:$B,AK44),COUNTIFS($A:$A,"&gt;4th",$C:$C,AK44),COUNTIFS($A:$A,"&gt;4th",$D:$D,AK44),COUNTIFS($A:$A,"&gt;4th",$E:$E,AK44),COUNTIFS($A:$A,"&gt;4th",$F:$F,AK44),COUNTIFS($A:$A,"&gt;4th",$G:$G,AK44),COUNTIFS($A:$A,"&gt;4th",$H:$H,AK44),COUNTIFS($A:$A,"&gt;4th",$I:$I,AK44),COUNTIFS($A:$A,"&gt;4th",$J:$J,AK44),COUNTIFS($A:$A,"&gt;4th",$K:$K,AK44),COUNTIFS($A:$A,"&gt;4th",$L:$L,AK44))</f>
        <v>0</v>
      </c>
    </row>
    <row r="45" s="1" customFormat="1" spans="1:40">
      <c r="A45" s="2"/>
      <c r="B45" s="2"/>
      <c r="C45" s="2"/>
      <c r="D45" s="2"/>
      <c r="E45" s="2"/>
      <c r="F45" s="2"/>
      <c r="G45" s="2"/>
      <c r="H45" s="2"/>
      <c r="I45" s="2"/>
      <c r="J45" s="2"/>
      <c r="K45" s="2"/>
      <c r="L45" s="2"/>
      <c r="M45" s="2"/>
      <c r="N45" s="2"/>
      <c r="O45" s="2"/>
      <c r="P45" s="2"/>
      <c r="Q45" s="2"/>
      <c r="R45" s="2"/>
      <c r="S45" s="2"/>
      <c r="T45" s="2"/>
      <c r="U45" s="2"/>
      <c r="AJ45" s="3"/>
      <c r="AK45" s="2" t="s">
        <v>236</v>
      </c>
      <c r="AL45" s="2">
        <f>COUNTIF($B:$L,AK45)</f>
        <v>0</v>
      </c>
      <c r="AM45" s="2">
        <f>SUM(COUNTIFS($A:$A,"&lt;=4th",$B:$B,AK45),COUNTIFS($A:$A,"&lt;=4th",$C:$C,AK45),COUNTIFS($A:$A,"&lt;=4th",$D:$D,AK45),COUNTIFS($A:$A,"&lt;=4th",$E:$E,AK45),COUNTIFS($A:$A,"&lt;=4th",$F:$F,AK45),COUNTIFS($A:$A,"&lt;=4th",$G:$G,AK45),COUNTIFS($A:$A,"&lt;=4th",$H:$H,AK45),COUNTIFS($A:$A,"&lt;=4th",$I:$I,AK45),COUNTIFS($A:$A,"&lt;=4th",$J:$J,AK45),COUNTIFS($A:$A,"&lt;=4th",$K:$K,AK45),COUNTIFS($A:$A,"&lt;=4th",$L:$L,AK45))</f>
        <v>0</v>
      </c>
      <c r="AN45" s="2">
        <f>SUM(COUNTIFS($A:$A,"&gt;4th",$B:$B,AK45),COUNTIFS($A:$A,"&gt;4th",$C:$C,AK45),COUNTIFS($A:$A,"&gt;4th",$D:$D,AK45),COUNTIFS($A:$A,"&gt;4th",$E:$E,AK45),COUNTIFS($A:$A,"&gt;4th",$F:$F,AK45),COUNTIFS($A:$A,"&gt;4th",$G:$G,AK45),COUNTIFS($A:$A,"&gt;4th",$H:$H,AK45),COUNTIFS($A:$A,"&gt;4th",$I:$I,AK45),COUNTIFS($A:$A,"&gt;4th",$J:$J,AK45),COUNTIFS($A:$A,"&gt;4th",$K:$K,AK45),COUNTIFS($A:$A,"&gt;4th",$L:$L,AK45))</f>
        <v>0</v>
      </c>
    </row>
    <row r="46" s="1" customFormat="1" spans="1:40">
      <c r="A46" s="2"/>
      <c r="B46" s="2"/>
      <c r="C46" s="2"/>
      <c r="D46" s="2"/>
      <c r="E46" s="2"/>
      <c r="F46" s="2"/>
      <c r="G46" s="2"/>
      <c r="H46" s="2"/>
      <c r="I46" s="2"/>
      <c r="J46" s="2"/>
      <c r="K46" s="2"/>
      <c r="L46" s="2"/>
      <c r="M46" s="2"/>
      <c r="N46" s="2"/>
      <c r="O46" s="2"/>
      <c r="P46" s="2"/>
      <c r="Q46" s="2"/>
      <c r="R46" s="2"/>
      <c r="S46" s="2"/>
      <c r="T46" s="2"/>
      <c r="U46" s="2"/>
      <c r="AJ46" s="3"/>
      <c r="AK46" s="2" t="s">
        <v>239</v>
      </c>
      <c r="AL46" s="2">
        <f>COUNTIF($B:$L,AK46)</f>
        <v>0</v>
      </c>
      <c r="AM46" s="2">
        <f>SUM(COUNTIFS($A:$A,"&lt;=4th",$B:$B,AK46),COUNTIFS($A:$A,"&lt;=4th",$C:$C,AK46),COUNTIFS($A:$A,"&lt;=4th",$D:$D,AK46),COUNTIFS($A:$A,"&lt;=4th",$E:$E,AK46),COUNTIFS($A:$A,"&lt;=4th",$F:$F,AK46),COUNTIFS($A:$A,"&lt;=4th",$G:$G,AK46),COUNTIFS($A:$A,"&lt;=4th",$H:$H,AK46),COUNTIFS($A:$A,"&lt;=4th",$I:$I,AK46),COUNTIFS($A:$A,"&lt;=4th",$J:$J,AK46),COUNTIFS($A:$A,"&lt;=4th",$K:$K,AK46),COUNTIFS($A:$A,"&lt;=4th",$L:$L,AK46))</f>
        <v>0</v>
      </c>
      <c r="AN46" s="2">
        <f>SUM(COUNTIFS($A:$A,"&gt;4th",$B:$B,AK46),COUNTIFS($A:$A,"&gt;4th",$C:$C,AK46),COUNTIFS($A:$A,"&gt;4th",$D:$D,AK46),COUNTIFS($A:$A,"&gt;4th",$E:$E,AK46),COUNTIFS($A:$A,"&gt;4th",$F:$F,AK46),COUNTIFS($A:$A,"&gt;4th",$G:$G,AK46),COUNTIFS($A:$A,"&gt;4th",$H:$H,AK46),COUNTIFS($A:$A,"&gt;4th",$I:$I,AK46),COUNTIFS($A:$A,"&gt;4th",$J:$J,AK46),COUNTIFS($A:$A,"&gt;4th",$K:$K,AK46),COUNTIFS($A:$A,"&gt;4th",$L:$L,AK46))</f>
        <v>0</v>
      </c>
    </row>
    <row r="47" s="1" customFormat="1" spans="1:40">
      <c r="A47" s="2"/>
      <c r="B47" s="2"/>
      <c r="C47" s="2"/>
      <c r="D47" s="2"/>
      <c r="E47" s="2"/>
      <c r="F47" s="2"/>
      <c r="G47" s="2"/>
      <c r="H47" s="2"/>
      <c r="I47" s="2"/>
      <c r="J47" s="2"/>
      <c r="K47" s="2"/>
      <c r="L47" s="2"/>
      <c r="M47" s="2"/>
      <c r="N47" s="2"/>
      <c r="O47" s="2"/>
      <c r="P47" s="2"/>
      <c r="Q47" s="2"/>
      <c r="R47" s="2"/>
      <c r="S47" s="2"/>
      <c r="T47" s="2"/>
      <c r="U47" s="2"/>
      <c r="AJ47" s="3"/>
      <c r="AK47" s="2" t="s">
        <v>242</v>
      </c>
      <c r="AL47" s="2">
        <f>COUNTIF($B:$L,AK47)</f>
        <v>0</v>
      </c>
      <c r="AM47" s="2">
        <f>SUM(COUNTIFS($A:$A,"&lt;=4th",$B:$B,AK47),COUNTIFS($A:$A,"&lt;=4th",$C:$C,AK47),COUNTIFS($A:$A,"&lt;=4th",$D:$D,AK47),COUNTIFS($A:$A,"&lt;=4th",$E:$E,AK47),COUNTIFS($A:$A,"&lt;=4th",$F:$F,AK47),COUNTIFS($A:$A,"&lt;=4th",$G:$G,AK47),COUNTIFS($A:$A,"&lt;=4th",$H:$H,AK47),COUNTIFS($A:$A,"&lt;=4th",$I:$I,AK47),COUNTIFS($A:$A,"&lt;=4th",$J:$J,AK47),COUNTIFS($A:$A,"&lt;=4th",$K:$K,AK47),COUNTIFS($A:$A,"&lt;=4th",$L:$L,AK47))</f>
        <v>0</v>
      </c>
      <c r="AN47" s="2">
        <f>SUM(COUNTIFS($A:$A,"&gt;4th",$B:$B,AK47),COUNTIFS($A:$A,"&gt;4th",$C:$C,AK47),COUNTIFS($A:$A,"&gt;4th",$D:$D,AK47),COUNTIFS($A:$A,"&gt;4th",$E:$E,AK47),COUNTIFS($A:$A,"&gt;4th",$F:$F,AK47),COUNTIFS($A:$A,"&gt;4th",$G:$G,AK47),COUNTIFS($A:$A,"&gt;4th",$H:$H,AK47),COUNTIFS($A:$A,"&gt;4th",$I:$I,AK47),COUNTIFS($A:$A,"&gt;4th",$J:$J,AK47),COUNTIFS($A:$A,"&gt;4th",$K:$K,AK47),COUNTIFS($A:$A,"&gt;4th",$L:$L,AK47))</f>
        <v>0</v>
      </c>
    </row>
    <row r="48" s="1" customFormat="1" spans="1:40">
      <c r="A48" s="2"/>
      <c r="B48" s="2"/>
      <c r="C48" s="2"/>
      <c r="D48" s="2"/>
      <c r="E48" s="2"/>
      <c r="F48" s="2"/>
      <c r="G48" s="2"/>
      <c r="H48" s="2"/>
      <c r="I48" s="2"/>
      <c r="J48" s="2"/>
      <c r="K48" s="2"/>
      <c r="L48" s="2"/>
      <c r="M48" s="2"/>
      <c r="N48" s="2"/>
      <c r="O48" s="2"/>
      <c r="P48" s="2"/>
      <c r="Q48" s="2"/>
      <c r="R48" s="2"/>
      <c r="S48" s="2"/>
      <c r="T48" s="2"/>
      <c r="U48" s="2"/>
      <c r="AJ48" s="3"/>
      <c r="AK48" s="2" t="s">
        <v>245</v>
      </c>
      <c r="AL48" s="2">
        <f>COUNTIF($B:$L,AK48)</f>
        <v>0</v>
      </c>
      <c r="AM48" s="2">
        <f>SUM(COUNTIFS($A:$A,"&lt;=4th",$B:$B,AK48),COUNTIFS($A:$A,"&lt;=4th",$C:$C,AK48),COUNTIFS($A:$A,"&lt;=4th",$D:$D,AK48),COUNTIFS($A:$A,"&lt;=4th",$E:$E,AK48),COUNTIFS($A:$A,"&lt;=4th",$F:$F,AK48),COUNTIFS($A:$A,"&lt;=4th",$G:$G,AK48),COUNTIFS($A:$A,"&lt;=4th",$H:$H,AK48),COUNTIFS($A:$A,"&lt;=4th",$I:$I,AK48),COUNTIFS($A:$A,"&lt;=4th",$J:$J,AK48),COUNTIFS($A:$A,"&lt;=4th",$K:$K,AK48),COUNTIFS($A:$A,"&lt;=4th",$L:$L,AK48))</f>
        <v>0</v>
      </c>
      <c r="AN48" s="2">
        <f>SUM(COUNTIFS($A:$A,"&gt;4th",$B:$B,AK48),COUNTIFS($A:$A,"&gt;4th",$C:$C,AK48),COUNTIFS($A:$A,"&gt;4th",$D:$D,AK48),COUNTIFS($A:$A,"&gt;4th",$E:$E,AK48),COUNTIFS($A:$A,"&gt;4th",$F:$F,AK48),COUNTIFS($A:$A,"&gt;4th",$G:$G,AK48),COUNTIFS($A:$A,"&gt;4th",$H:$H,AK48),COUNTIFS($A:$A,"&gt;4th",$I:$I,AK48),COUNTIFS($A:$A,"&gt;4th",$J:$J,AK48),COUNTIFS($A:$A,"&gt;4th",$K:$K,AK48),COUNTIFS($A:$A,"&gt;4th",$L:$L,AK48))</f>
        <v>0</v>
      </c>
    </row>
    <row r="49" s="1" customFormat="1" spans="1:40">
      <c r="A49" s="2"/>
      <c r="B49" s="2"/>
      <c r="C49" s="2"/>
      <c r="D49" s="2"/>
      <c r="E49" s="2"/>
      <c r="F49" s="2"/>
      <c r="G49" s="2"/>
      <c r="H49" s="2"/>
      <c r="I49" s="2"/>
      <c r="J49" s="2"/>
      <c r="K49" s="2"/>
      <c r="L49" s="2"/>
      <c r="M49" s="2"/>
      <c r="N49" s="2"/>
      <c r="O49" s="2"/>
      <c r="P49" s="2"/>
      <c r="Q49" s="2"/>
      <c r="R49" s="2"/>
      <c r="S49" s="2"/>
      <c r="T49" s="2"/>
      <c r="U49" s="2"/>
      <c r="AJ49" s="3"/>
      <c r="AK49" s="2" t="s">
        <v>248</v>
      </c>
      <c r="AL49" s="2">
        <f>COUNTIF($B:$L,AK49)</f>
        <v>0</v>
      </c>
      <c r="AM49" s="2">
        <f>SUM(COUNTIFS($A:$A,"&lt;=4th",$B:$B,AK49),COUNTIFS($A:$A,"&lt;=4th",$C:$C,AK49),COUNTIFS($A:$A,"&lt;=4th",$D:$D,AK49),COUNTIFS($A:$A,"&lt;=4th",$E:$E,AK49),COUNTIFS($A:$A,"&lt;=4th",$F:$F,AK49),COUNTIFS($A:$A,"&lt;=4th",$G:$G,AK49),COUNTIFS($A:$A,"&lt;=4th",$H:$H,AK49),COUNTIFS($A:$A,"&lt;=4th",$I:$I,AK49),COUNTIFS($A:$A,"&lt;=4th",$J:$J,AK49),COUNTIFS($A:$A,"&lt;=4th",$K:$K,AK49),COUNTIFS($A:$A,"&lt;=4th",$L:$L,AK49))</f>
        <v>0</v>
      </c>
      <c r="AN49" s="2">
        <f>SUM(COUNTIFS($A:$A,"&gt;4th",$B:$B,AK49),COUNTIFS($A:$A,"&gt;4th",$C:$C,AK49),COUNTIFS($A:$A,"&gt;4th",$D:$D,AK49),COUNTIFS($A:$A,"&gt;4th",$E:$E,AK49),COUNTIFS($A:$A,"&gt;4th",$F:$F,AK49),COUNTIFS($A:$A,"&gt;4th",$G:$G,AK49),COUNTIFS($A:$A,"&gt;4th",$H:$H,AK49),COUNTIFS($A:$A,"&gt;4th",$I:$I,AK49),COUNTIFS($A:$A,"&gt;4th",$J:$J,AK49),COUNTIFS($A:$A,"&gt;4th",$K:$K,AK49),COUNTIFS($A:$A,"&gt;4th",$L:$L,AK49))</f>
        <v>0</v>
      </c>
    </row>
    <row r="50" s="1" customFormat="1" spans="1:40">
      <c r="A50" s="2"/>
      <c r="B50" s="2"/>
      <c r="C50" s="2"/>
      <c r="D50" s="2"/>
      <c r="E50" s="2"/>
      <c r="F50" s="2"/>
      <c r="G50" s="2"/>
      <c r="H50" s="2"/>
      <c r="I50" s="2"/>
      <c r="J50" s="2"/>
      <c r="K50" s="2"/>
      <c r="L50" s="2"/>
      <c r="M50" s="2"/>
      <c r="N50" s="2"/>
      <c r="O50" s="2"/>
      <c r="P50" s="2"/>
      <c r="Q50" s="2"/>
      <c r="R50" s="2"/>
      <c r="S50" s="2"/>
      <c r="T50" s="2"/>
      <c r="U50" s="2"/>
      <c r="AJ50" s="3"/>
      <c r="AK50" s="2" t="s">
        <v>251</v>
      </c>
      <c r="AL50" s="2">
        <f>COUNTIF($B:$L,AK50)</f>
        <v>0</v>
      </c>
      <c r="AM50" s="2">
        <f>SUM(COUNTIFS($A:$A,"&lt;=4th",$B:$B,AK50),COUNTIFS($A:$A,"&lt;=4th",$C:$C,AK50),COUNTIFS($A:$A,"&lt;=4th",$D:$D,AK50),COUNTIFS($A:$A,"&lt;=4th",$E:$E,AK50),COUNTIFS($A:$A,"&lt;=4th",$F:$F,AK50),COUNTIFS($A:$A,"&lt;=4th",$G:$G,AK50),COUNTIFS($A:$A,"&lt;=4th",$H:$H,AK50),COUNTIFS($A:$A,"&lt;=4th",$I:$I,AK50),COUNTIFS($A:$A,"&lt;=4th",$J:$J,AK50),COUNTIFS($A:$A,"&lt;=4th",$K:$K,AK50),COUNTIFS($A:$A,"&lt;=4th",$L:$L,AK50))</f>
        <v>0</v>
      </c>
      <c r="AN50" s="2">
        <f>SUM(COUNTIFS($A:$A,"&gt;4th",$B:$B,AK50),COUNTIFS($A:$A,"&gt;4th",$C:$C,AK50),COUNTIFS($A:$A,"&gt;4th",$D:$D,AK50),COUNTIFS($A:$A,"&gt;4th",$E:$E,AK50),COUNTIFS($A:$A,"&gt;4th",$F:$F,AK50),COUNTIFS($A:$A,"&gt;4th",$G:$G,AK50),COUNTIFS($A:$A,"&gt;4th",$H:$H,AK50),COUNTIFS($A:$A,"&gt;4th",$I:$I,AK50),COUNTIFS($A:$A,"&gt;4th",$J:$J,AK50),COUNTIFS($A:$A,"&gt;4th",$K:$K,AK50),COUNTIFS($A:$A,"&gt;4th",$L:$L,AK50))</f>
        <v>0</v>
      </c>
    </row>
    <row r="51" s="1" customFormat="1" spans="1:40">
      <c r="A51" s="2"/>
      <c r="B51" s="2"/>
      <c r="C51" s="2"/>
      <c r="D51" s="2"/>
      <c r="E51" s="2"/>
      <c r="F51" s="2"/>
      <c r="G51" s="2"/>
      <c r="H51" s="2"/>
      <c r="I51" s="2"/>
      <c r="J51" s="2"/>
      <c r="K51" s="2"/>
      <c r="L51" s="2"/>
      <c r="M51" s="2"/>
      <c r="N51" s="2"/>
      <c r="O51" s="2"/>
      <c r="P51" s="2"/>
      <c r="Q51" s="2"/>
      <c r="R51" s="2"/>
      <c r="S51" s="2"/>
      <c r="T51" s="2"/>
      <c r="U51" s="2"/>
      <c r="AJ51" s="3"/>
      <c r="AK51" s="2" t="s">
        <v>254</v>
      </c>
      <c r="AL51" s="2">
        <f>COUNTIF($B:$L,AK51)</f>
        <v>0</v>
      </c>
      <c r="AM51" s="2">
        <f>SUM(COUNTIFS($A:$A,"&lt;=4th",$B:$B,AK51),COUNTIFS($A:$A,"&lt;=4th",$C:$C,AK51),COUNTIFS($A:$A,"&lt;=4th",$D:$D,AK51),COUNTIFS($A:$A,"&lt;=4th",$E:$E,AK51),COUNTIFS($A:$A,"&lt;=4th",$F:$F,AK51),COUNTIFS($A:$A,"&lt;=4th",$G:$G,AK51),COUNTIFS($A:$A,"&lt;=4th",$H:$H,AK51),COUNTIFS($A:$A,"&lt;=4th",$I:$I,AK51),COUNTIFS($A:$A,"&lt;=4th",$J:$J,AK51),COUNTIFS($A:$A,"&lt;=4th",$K:$K,AK51),COUNTIFS($A:$A,"&lt;=4th",$L:$L,AK51))</f>
        <v>0</v>
      </c>
      <c r="AN51" s="2">
        <f>SUM(COUNTIFS($A:$A,"&gt;4th",$B:$B,AK51),COUNTIFS($A:$A,"&gt;4th",$C:$C,AK51),COUNTIFS($A:$A,"&gt;4th",$D:$D,AK51),COUNTIFS($A:$A,"&gt;4th",$E:$E,AK51),COUNTIFS($A:$A,"&gt;4th",$F:$F,AK51),COUNTIFS($A:$A,"&gt;4th",$G:$G,AK51),COUNTIFS($A:$A,"&gt;4th",$H:$H,AK51),COUNTIFS($A:$A,"&gt;4th",$I:$I,AK51),COUNTIFS($A:$A,"&gt;4th",$J:$J,AK51),COUNTIFS($A:$A,"&gt;4th",$K:$K,AK51),COUNTIFS($A:$A,"&gt;4th",$L:$L,AK51))</f>
        <v>0</v>
      </c>
    </row>
    <row r="52" s="1" customFormat="1" spans="1:40">
      <c r="A52" s="2"/>
      <c r="B52" s="2"/>
      <c r="C52" s="2"/>
      <c r="D52" s="2"/>
      <c r="E52" s="2"/>
      <c r="F52" s="2"/>
      <c r="G52" s="2"/>
      <c r="H52" s="2"/>
      <c r="I52" s="2"/>
      <c r="J52" s="2"/>
      <c r="K52" s="2"/>
      <c r="L52" s="2"/>
      <c r="M52" s="2"/>
      <c r="N52" s="2"/>
      <c r="O52" s="2"/>
      <c r="P52" s="2"/>
      <c r="Q52" s="2"/>
      <c r="R52" s="2"/>
      <c r="S52" s="2"/>
      <c r="T52" s="2"/>
      <c r="U52" s="2"/>
      <c r="AJ52" s="3"/>
      <c r="AK52" s="2" t="s">
        <v>257</v>
      </c>
      <c r="AL52" s="2">
        <f>COUNTIF($B:$L,AK52)</f>
        <v>0</v>
      </c>
      <c r="AM52" s="2">
        <f>SUM(COUNTIFS($A:$A,"&lt;=4th",$B:$B,AK52),COUNTIFS($A:$A,"&lt;=4th",$C:$C,AK52),COUNTIFS($A:$A,"&lt;=4th",$D:$D,AK52),COUNTIFS($A:$A,"&lt;=4th",$E:$E,AK52),COUNTIFS($A:$A,"&lt;=4th",$F:$F,AK52),COUNTIFS($A:$A,"&lt;=4th",$G:$G,AK52),COUNTIFS($A:$A,"&lt;=4th",$H:$H,AK52),COUNTIFS($A:$A,"&lt;=4th",$I:$I,AK52),COUNTIFS($A:$A,"&lt;=4th",$J:$J,AK52),COUNTIFS($A:$A,"&lt;=4th",$K:$K,AK52),COUNTIFS($A:$A,"&lt;=4th",$L:$L,AK52))</f>
        <v>0</v>
      </c>
      <c r="AN52" s="2">
        <f>SUM(COUNTIFS($A:$A,"&gt;4th",$B:$B,AK52),COUNTIFS($A:$A,"&gt;4th",$C:$C,AK52),COUNTIFS($A:$A,"&gt;4th",$D:$D,AK52),COUNTIFS($A:$A,"&gt;4th",$E:$E,AK52),COUNTIFS($A:$A,"&gt;4th",$F:$F,AK52),COUNTIFS($A:$A,"&gt;4th",$G:$G,AK52),COUNTIFS($A:$A,"&gt;4th",$H:$H,AK52),COUNTIFS($A:$A,"&gt;4th",$I:$I,AK52),COUNTIFS($A:$A,"&gt;4th",$J:$J,AK52),COUNTIFS($A:$A,"&gt;4th",$K:$K,AK52),COUNTIFS($A:$A,"&gt;4th",$L:$L,AK52))</f>
        <v>0</v>
      </c>
    </row>
    <row r="53" s="1" customFormat="1" spans="1:40">
      <c r="A53" s="2"/>
      <c r="B53" s="2"/>
      <c r="C53" s="2"/>
      <c r="D53" s="2"/>
      <c r="E53" s="2"/>
      <c r="F53" s="2"/>
      <c r="G53" s="2"/>
      <c r="H53" s="2"/>
      <c r="I53" s="2"/>
      <c r="J53" s="2"/>
      <c r="K53" s="2"/>
      <c r="L53" s="2"/>
      <c r="M53" s="2"/>
      <c r="N53" s="2"/>
      <c r="O53" s="2"/>
      <c r="P53" s="2"/>
      <c r="Q53" s="2"/>
      <c r="R53" s="2"/>
      <c r="S53" s="2"/>
      <c r="T53" s="2"/>
      <c r="U53" s="2"/>
      <c r="AJ53" s="3"/>
      <c r="AK53" s="3"/>
      <c r="AL53" s="3"/>
      <c r="AM53" s="3"/>
      <c r="AN53" s="3"/>
    </row>
    <row r="54" s="1" customFormat="1" spans="1:40">
      <c r="A54" s="2"/>
      <c r="B54" s="2"/>
      <c r="C54" s="2"/>
      <c r="D54" s="2"/>
      <c r="E54" s="2"/>
      <c r="F54" s="2"/>
      <c r="G54" s="2"/>
      <c r="H54" s="2"/>
      <c r="I54" s="2"/>
      <c r="J54" s="2"/>
      <c r="K54" s="2"/>
      <c r="L54" s="2"/>
      <c r="M54" s="2"/>
      <c r="N54" s="2"/>
      <c r="O54" s="2"/>
      <c r="P54" s="2"/>
      <c r="Q54" s="2"/>
      <c r="R54" s="2"/>
      <c r="S54" s="2"/>
      <c r="T54" s="2"/>
      <c r="U54" s="2"/>
      <c r="AJ54" s="3"/>
      <c r="AK54" s="3"/>
      <c r="AL54" s="3"/>
      <c r="AM54" s="3"/>
      <c r="AN54" s="3"/>
    </row>
    <row r="55" s="1" customFormat="1" spans="1:40">
      <c r="A55" s="2"/>
      <c r="B55" s="2"/>
      <c r="C55" s="2"/>
      <c r="D55" s="2"/>
      <c r="E55" s="2"/>
      <c r="F55" s="2"/>
      <c r="G55" s="2"/>
      <c r="H55" s="2"/>
      <c r="I55" s="2"/>
      <c r="J55" s="2"/>
      <c r="K55" s="2"/>
      <c r="L55" s="2"/>
      <c r="M55" s="2"/>
      <c r="N55" s="2"/>
      <c r="O55" s="2"/>
      <c r="P55" s="2"/>
      <c r="Q55" s="2"/>
      <c r="R55" s="2"/>
      <c r="S55" s="2"/>
      <c r="T55" s="2"/>
      <c r="U55" s="2"/>
      <c r="AJ55" s="3"/>
      <c r="AK55" s="3"/>
      <c r="AL55" s="3"/>
      <c r="AM55" s="3"/>
      <c r="AN55" s="3"/>
    </row>
    <row r="56" s="1" customFormat="1" spans="1:40">
      <c r="A56" s="2"/>
      <c r="B56" s="2"/>
      <c r="C56" s="2"/>
      <c r="D56" s="2"/>
      <c r="E56" s="2"/>
      <c r="F56" s="2"/>
      <c r="G56" s="2"/>
      <c r="H56" s="2"/>
      <c r="I56" s="2"/>
      <c r="J56" s="2"/>
      <c r="K56" s="2"/>
      <c r="L56" s="2"/>
      <c r="M56" s="2"/>
      <c r="N56" s="2"/>
      <c r="O56" s="2"/>
      <c r="P56" s="2"/>
      <c r="Q56" s="2"/>
      <c r="R56" s="2"/>
      <c r="S56" s="2"/>
      <c r="T56" s="2"/>
      <c r="U56" s="2"/>
      <c r="AJ56" s="3"/>
      <c r="AK56" s="3"/>
      <c r="AL56" s="3"/>
      <c r="AM56" s="3"/>
      <c r="AN56" s="3"/>
    </row>
    <row r="57" s="1" customFormat="1" spans="1:40">
      <c r="A57" s="2"/>
      <c r="B57" s="2"/>
      <c r="C57" s="2"/>
      <c r="D57" s="2"/>
      <c r="E57" s="2"/>
      <c r="F57" s="2"/>
      <c r="G57" s="2"/>
      <c r="H57" s="2"/>
      <c r="I57" s="2"/>
      <c r="J57" s="2"/>
      <c r="K57" s="2"/>
      <c r="L57" s="2"/>
      <c r="M57" s="2"/>
      <c r="N57" s="2"/>
      <c r="O57" s="2"/>
      <c r="P57" s="2"/>
      <c r="Q57" s="2"/>
      <c r="R57" s="2"/>
      <c r="S57" s="2"/>
      <c r="T57" s="2"/>
      <c r="U57" s="2"/>
      <c r="AJ57" s="3"/>
      <c r="AK57" s="3"/>
      <c r="AL57" s="3"/>
      <c r="AM57" s="3"/>
      <c r="AN57" s="3"/>
    </row>
    <row r="154" spans="1:1">
      <c r="A154" s="9"/>
    </row>
    <row r="160" spans="1:1">
      <c r="A160" s="9"/>
    </row>
  </sheetData>
  <dataValidations count="3">
    <dataValidation allowBlank="1" showInputMessage="1" showErrorMessage="1" sqref="A1 AK1 AK2:AK52 AK53:AK57"/>
    <dataValidation type="list" allowBlank="1" showInputMessage="1" showErrorMessage="1" sqref="A28 A2:A27 A30:A1048576">
      <formula1>"1st,2nd,3rd,4th,5th,6th,7th,8th"</formula1>
    </dataValidation>
    <dataValidation type="list" allowBlank="1" showInputMessage="1" showErrorMessage="1" sqref="B$1:L$1048576">
      <formula1>Champions!$A:$A</formula1>
    </dataValidation>
  </dataValidation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Utilities</vt:lpstr>
      <vt:lpstr>Champions</vt:lpstr>
      <vt:lpstr>Class&amp;Origin</vt:lpstr>
      <vt:lpstr>TeamMaker</vt:lpstr>
      <vt:lpstr>Items</vt:lpstr>
      <vt:lpstr>MatchData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dc:creator>
  <cp:lastModifiedBy>robbi</cp:lastModifiedBy>
  <dcterms:created xsi:type="dcterms:W3CDTF">2020-03-18T12:35:00Z</dcterms:created>
  <dcterms:modified xsi:type="dcterms:W3CDTF">2020-03-22T01:44:42Z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2057-11.2.0.8991</vt:lpwstr>
  </property>
</Properties>
</file>