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de1481ffddff107b/EcoForecasting/Richland Chambers Data/"/>
    </mc:Choice>
  </mc:AlternateContent>
  <xr:revisionPtr revIDLastSave="0" documentId="8_{28585E17-FF4D-4E38-BF67-D3F912F8EA8F}" xr6:coauthVersionLast="45" xr6:coauthVersionMax="45" xr10:uidLastSave="{00000000-0000-0000-0000-000000000000}"/>
  <bookViews>
    <workbookView xWindow="-120" yWindow="-120" windowWidth="20730" windowHeight="11160" activeTab="1" xr2:uid="{00000000-000D-0000-FFFF-FFFF00000000}"/>
  </bookViews>
  <sheets>
    <sheet name="Tribs" sheetId="1" r:id="rId1"/>
    <sheet name="Site Locations" sheetId="2" r:id="rId2"/>
  </sheets>
  <definedNames>
    <definedName name="_xlnm._FilterDatabase" localSheetId="0" hidden="1">Tribs!$A$6:$BG$513</definedName>
    <definedName name="PRINT_AREA_M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25" i="1" l="1"/>
  <c r="V118" i="1"/>
  <c r="B103" i="1"/>
  <c r="B102" i="1"/>
  <c r="B101" i="1"/>
  <c r="B100" i="1"/>
  <c r="B99" i="1"/>
  <c r="B98" i="1"/>
  <c r="B97" i="1"/>
  <c r="B96" i="1"/>
  <c r="B95" i="1"/>
  <c r="B94" i="1"/>
  <c r="B93" i="1"/>
  <c r="B85" i="1"/>
  <c r="B84" i="1"/>
  <c r="B83" i="1"/>
  <c r="B82" i="1"/>
  <c r="B81" i="1"/>
  <c r="B80" i="1"/>
  <c r="B79" i="1"/>
  <c r="B78" i="1"/>
  <c r="B77" i="1"/>
  <c r="B76" i="1"/>
  <c r="B75" i="1"/>
  <c r="B74" i="1"/>
  <c r="B73" i="1"/>
  <c r="B72" i="1"/>
  <c r="B71" i="1"/>
  <c r="B70" i="1"/>
  <c r="B69" i="1"/>
  <c r="B68" i="1"/>
  <c r="B67" i="1"/>
  <c r="B66" i="1"/>
  <c r="B65" i="1"/>
  <c r="B64" i="1"/>
  <c r="B63" i="1"/>
  <c r="B62" i="1"/>
  <c r="B58" i="1"/>
  <c r="B57" i="1"/>
  <c r="B56" i="1"/>
  <c r="B55" i="1"/>
  <c r="B54" i="1"/>
  <c r="B53" i="1"/>
  <c r="B52" i="1"/>
  <c r="B51" i="1"/>
  <c r="B50" i="1"/>
  <c r="B49" i="1"/>
  <c r="B48" i="1"/>
  <c r="B47" i="1"/>
  <c r="B46" i="1"/>
  <c r="B45" i="1"/>
  <c r="B44" i="1"/>
  <c r="B43" i="1"/>
  <c r="B42" i="1"/>
  <c r="B41" i="1"/>
  <c r="B40" i="1"/>
  <c r="AP39" i="1"/>
  <c r="B39" i="1"/>
  <c r="B38" i="1"/>
  <c r="B37" i="1"/>
  <c r="B36" i="1"/>
  <c r="B35" i="1"/>
  <c r="B34" i="1"/>
  <c r="B33" i="1"/>
  <c r="B32" i="1"/>
  <c r="B31" i="1"/>
  <c r="B12" i="1"/>
  <c r="B11" i="1"/>
  <c r="B10" i="1"/>
  <c r="B9" i="1"/>
  <c r="B8"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BARBI CLICK</author>
    <author>Victoria Miller</author>
    <author>Bailey Duncan</author>
    <author>David Jensen</author>
    <author>vmiller</author>
    <author>Tori Miller</author>
    <author>Windows User</author>
    <author>Tim Mattingly</author>
  </authors>
  <commentList>
    <comment ref="H5" authorId="0" shapeId="0" xr:uid="{00000000-0006-0000-0000-000001000000}">
      <text>
        <r>
          <rPr>
            <b/>
            <sz val="8"/>
            <color indexed="81"/>
            <rFont val="Tahoma"/>
            <family val="2"/>
          </rPr>
          <t>BARBI CLICK:</t>
        </r>
        <r>
          <rPr>
            <sz val="8"/>
            <color indexed="81"/>
            <rFont val="Tahoma"/>
            <family val="2"/>
          </rPr>
          <t xml:space="preserve">
Grab, Composite or Isco</t>
        </r>
      </text>
    </comment>
    <comment ref="K5" authorId="0" shapeId="0" xr:uid="{00000000-0006-0000-0000-000002000000}">
      <text>
        <r>
          <rPr>
            <b/>
            <sz val="8"/>
            <color indexed="81"/>
            <rFont val="Tahoma"/>
            <family val="2"/>
          </rPr>
          <t>BARBI CLICK:</t>
        </r>
        <r>
          <rPr>
            <sz val="8"/>
            <color indexed="81"/>
            <rFont val="Tahoma"/>
            <family val="2"/>
          </rPr>
          <t xml:space="preserve">
amount of rainfall</t>
        </r>
      </text>
    </comment>
    <comment ref="L5" authorId="0" shapeId="0" xr:uid="{00000000-0006-0000-0000-000003000000}">
      <text>
        <r>
          <rPr>
            <b/>
            <sz val="8"/>
            <color indexed="81"/>
            <rFont val="Tahoma"/>
            <family val="2"/>
          </rPr>
          <t>BARBI CLICK:</t>
        </r>
        <r>
          <rPr>
            <sz val="8"/>
            <color indexed="81"/>
            <rFont val="Tahoma"/>
            <family val="2"/>
          </rPr>
          <t xml:space="preserve">
cfs -- from rating curve or from USGS station</t>
        </r>
      </text>
    </comment>
    <comment ref="M5" authorId="1" shapeId="0" xr:uid="{00000000-0006-0000-0000-000004000000}">
      <text>
        <r>
          <rPr>
            <b/>
            <sz val="9"/>
            <color indexed="81"/>
            <rFont val="Tahoma"/>
            <family val="2"/>
          </rPr>
          <t>Victoria Miller:</t>
        </r>
        <r>
          <rPr>
            <sz val="9"/>
            <color indexed="81"/>
            <rFont val="Tahoma"/>
            <family val="2"/>
          </rPr>
          <t xml:space="preserve">
1-usgs
2-electrical
3-mechanical
4-weir box
5-dopplar</t>
        </r>
      </text>
    </comment>
    <comment ref="N5" authorId="0" shapeId="0" xr:uid="{00000000-0006-0000-0000-000005000000}">
      <text>
        <r>
          <rPr>
            <b/>
            <sz val="8"/>
            <color indexed="81"/>
            <rFont val="Tahoma"/>
            <family val="2"/>
          </rPr>
          <t>BARBI CLICK:</t>
        </r>
        <r>
          <rPr>
            <sz val="8"/>
            <color indexed="81"/>
            <rFont val="Tahoma"/>
            <family val="2"/>
          </rPr>
          <t xml:space="preserve">
1=no flow
2=low flow
3=normal flow
4=flood
5=high flow
6=dry</t>
        </r>
      </text>
    </comment>
    <comment ref="AN5" authorId="0" shapeId="0" xr:uid="{00000000-0006-0000-0000-000006000000}">
      <text>
        <r>
          <rPr>
            <b/>
            <sz val="8"/>
            <color indexed="81"/>
            <rFont val="Tahoma"/>
            <family val="2"/>
          </rPr>
          <t>BARBI CLICK:</t>
        </r>
        <r>
          <rPr>
            <sz val="8"/>
            <color indexed="81"/>
            <rFont val="Tahoma"/>
            <family val="2"/>
          </rPr>
          <t xml:space="preserve">
1990 pb = total
1991 to present= dissolved
June 1992 MDL changed from 20ug/L to 5ug/L also from AA flame to Graphite Furnace. This expains higher hits from 89 - 92</t>
        </r>
      </text>
    </comment>
    <comment ref="AO5" authorId="0" shapeId="0" xr:uid="{00000000-0006-0000-0000-000007000000}">
      <text>
        <r>
          <rPr>
            <b/>
            <sz val="8"/>
            <color indexed="81"/>
            <rFont val="Tahoma"/>
            <family val="2"/>
          </rPr>
          <t>BARBI CLICK:</t>
        </r>
        <r>
          <rPr>
            <sz val="8"/>
            <color indexed="81"/>
            <rFont val="Tahoma"/>
            <family val="2"/>
          </rPr>
          <t xml:space="preserve">
1990 cu = total
1991 to present = dissolved</t>
        </r>
      </text>
    </comment>
    <comment ref="AP5" authorId="0" shapeId="0" xr:uid="{00000000-0006-0000-0000-000008000000}">
      <text>
        <r>
          <rPr>
            <b/>
            <sz val="8"/>
            <color indexed="81"/>
            <rFont val="Tahoma"/>
            <family val="2"/>
          </rPr>
          <t>BARBI CLICK:</t>
        </r>
        <r>
          <rPr>
            <sz val="8"/>
            <color indexed="81"/>
            <rFont val="Tahoma"/>
            <family val="2"/>
          </rPr>
          <t xml:space="preserve">
1990 zn = total
1991 to present = dissolved
</t>
        </r>
      </text>
    </comment>
    <comment ref="J6" authorId="0" shapeId="0" xr:uid="{00000000-0006-0000-0000-000009000000}">
      <text>
        <r>
          <rPr>
            <b/>
            <sz val="8"/>
            <color indexed="81"/>
            <rFont val="Tahoma"/>
            <family val="2"/>
          </rPr>
          <t>BARBI CLICK:</t>
        </r>
        <r>
          <rPr>
            <sz val="8"/>
            <color indexed="81"/>
            <rFont val="Tahoma"/>
            <family val="2"/>
          </rPr>
          <t xml:space="preserve">
report &lt;1 if rain during or within 24 hours of sampling;
report actual # of days up to 7, then &gt; 7</t>
        </r>
      </text>
    </comment>
    <comment ref="L31" authorId="2" shapeId="0" xr:uid="{00000000-0006-0000-0000-00000A000000}">
      <text>
        <r>
          <rPr>
            <b/>
            <sz val="8"/>
            <color indexed="81"/>
            <rFont val="Tahoma"/>
            <family val="2"/>
          </rPr>
          <t>Bailey Duncan:</t>
        </r>
        <r>
          <rPr>
            <sz val="8"/>
            <color indexed="81"/>
            <rFont val="Tahoma"/>
            <family val="2"/>
          </rPr>
          <t xml:space="preserve">
Daily mean flow cfs
USGS</t>
        </r>
      </text>
    </comment>
    <comment ref="L34" authorId="2" shapeId="0" xr:uid="{00000000-0006-0000-0000-00000B000000}">
      <text>
        <r>
          <rPr>
            <b/>
            <sz val="8"/>
            <color indexed="81"/>
            <rFont val="Tahoma"/>
            <family val="2"/>
          </rPr>
          <t>Bailey Duncan:</t>
        </r>
        <r>
          <rPr>
            <sz val="8"/>
            <color indexed="81"/>
            <rFont val="Tahoma"/>
            <family val="2"/>
          </rPr>
          <t xml:space="preserve">
Daily mean flow cfs
USGS</t>
        </r>
      </text>
    </comment>
    <comment ref="L37" authorId="2" shapeId="0" xr:uid="{00000000-0006-0000-0000-00000C000000}">
      <text>
        <r>
          <rPr>
            <b/>
            <sz val="8"/>
            <color indexed="81"/>
            <rFont val="Tahoma"/>
            <family val="2"/>
          </rPr>
          <t>Bailey Duncan:</t>
        </r>
        <r>
          <rPr>
            <sz val="8"/>
            <color indexed="81"/>
            <rFont val="Tahoma"/>
            <family val="2"/>
          </rPr>
          <t xml:space="preserve">
Daily mean flow cfs
USGS</t>
        </r>
      </text>
    </comment>
    <comment ref="L40" authorId="2" shapeId="0" xr:uid="{00000000-0006-0000-0000-00000D000000}">
      <text>
        <r>
          <rPr>
            <b/>
            <sz val="8"/>
            <color indexed="81"/>
            <rFont val="Tahoma"/>
            <family val="2"/>
          </rPr>
          <t>Bailey Duncan:</t>
        </r>
        <r>
          <rPr>
            <sz val="8"/>
            <color indexed="81"/>
            <rFont val="Tahoma"/>
            <family val="2"/>
          </rPr>
          <t xml:space="preserve">
Daily mean flow cfs
USGS</t>
        </r>
      </text>
    </comment>
    <comment ref="L43" authorId="2" shapeId="0" xr:uid="{00000000-0006-0000-0000-00000E000000}">
      <text>
        <r>
          <rPr>
            <b/>
            <sz val="8"/>
            <color indexed="81"/>
            <rFont val="Tahoma"/>
            <family val="2"/>
          </rPr>
          <t>Bailey Duncan:</t>
        </r>
        <r>
          <rPr>
            <sz val="8"/>
            <color indexed="81"/>
            <rFont val="Tahoma"/>
            <family val="2"/>
          </rPr>
          <t xml:space="preserve">
Daily mean flow cfs
USGS</t>
        </r>
      </text>
    </comment>
    <comment ref="L46" authorId="2" shapeId="0" xr:uid="{00000000-0006-0000-0000-00000F000000}">
      <text>
        <r>
          <rPr>
            <b/>
            <sz val="8"/>
            <color indexed="81"/>
            <rFont val="Tahoma"/>
            <family val="2"/>
          </rPr>
          <t>Bailey Duncan:</t>
        </r>
        <r>
          <rPr>
            <sz val="8"/>
            <color indexed="81"/>
            <rFont val="Tahoma"/>
            <family val="2"/>
          </rPr>
          <t xml:space="preserve">
Daily mean flow cfs
USGS</t>
        </r>
      </text>
    </comment>
    <comment ref="L62" authorId="2" shapeId="0" xr:uid="{00000000-0006-0000-0000-000010000000}">
      <text>
        <r>
          <rPr>
            <b/>
            <sz val="8"/>
            <color indexed="81"/>
            <rFont val="Tahoma"/>
            <family val="2"/>
          </rPr>
          <t>Bailey Duncan:</t>
        </r>
        <r>
          <rPr>
            <sz val="8"/>
            <color indexed="81"/>
            <rFont val="Tahoma"/>
            <family val="2"/>
          </rPr>
          <t xml:space="preserve">
Daily mean flow cfs
USGS</t>
        </r>
      </text>
    </comment>
    <comment ref="L71" authorId="2" shapeId="0" xr:uid="{00000000-0006-0000-0000-000011000000}">
      <text>
        <r>
          <rPr>
            <b/>
            <sz val="8"/>
            <color indexed="81"/>
            <rFont val="Tahoma"/>
            <family val="2"/>
          </rPr>
          <t>Bailey Duncan:</t>
        </r>
        <r>
          <rPr>
            <sz val="8"/>
            <color indexed="81"/>
            <rFont val="Tahoma"/>
            <family val="2"/>
          </rPr>
          <t xml:space="preserve">
Daily mean flow cfs
USGS</t>
        </r>
      </text>
    </comment>
    <comment ref="L76" authorId="2" shapeId="0" xr:uid="{00000000-0006-0000-0000-000012000000}">
      <text>
        <r>
          <rPr>
            <b/>
            <sz val="8"/>
            <color indexed="81"/>
            <rFont val="Tahoma"/>
            <family val="2"/>
          </rPr>
          <t>Bailey Duncan:</t>
        </r>
        <r>
          <rPr>
            <sz val="8"/>
            <color indexed="81"/>
            <rFont val="Tahoma"/>
            <family val="2"/>
          </rPr>
          <t xml:space="preserve">
Daily mean flow cfs
USGS</t>
        </r>
      </text>
    </comment>
    <comment ref="L79" authorId="2" shapeId="0" xr:uid="{00000000-0006-0000-0000-000013000000}">
      <text>
        <r>
          <rPr>
            <b/>
            <sz val="8"/>
            <color indexed="81"/>
            <rFont val="Tahoma"/>
            <family val="2"/>
          </rPr>
          <t>Bailey Duncan:</t>
        </r>
        <r>
          <rPr>
            <sz val="8"/>
            <color indexed="81"/>
            <rFont val="Tahoma"/>
            <family val="2"/>
          </rPr>
          <t xml:space="preserve">
Daily mean flow cfs
USGS</t>
        </r>
      </text>
    </comment>
    <comment ref="L83" authorId="2" shapeId="0" xr:uid="{00000000-0006-0000-0000-000014000000}">
      <text>
        <r>
          <rPr>
            <b/>
            <sz val="8"/>
            <color indexed="81"/>
            <rFont val="Tahoma"/>
            <family val="2"/>
          </rPr>
          <t>Bailey Duncan:</t>
        </r>
        <r>
          <rPr>
            <sz val="8"/>
            <color indexed="81"/>
            <rFont val="Tahoma"/>
            <family val="2"/>
          </rPr>
          <t xml:space="preserve">
Daily mean flow cfs
USGS</t>
        </r>
      </text>
    </comment>
    <comment ref="L86" authorId="2" shapeId="0" xr:uid="{00000000-0006-0000-0000-000015000000}">
      <text>
        <r>
          <rPr>
            <b/>
            <sz val="8"/>
            <color indexed="81"/>
            <rFont val="Tahoma"/>
            <family val="2"/>
          </rPr>
          <t>Bailey Duncan:</t>
        </r>
        <r>
          <rPr>
            <sz val="8"/>
            <color indexed="81"/>
            <rFont val="Tahoma"/>
            <family val="2"/>
          </rPr>
          <t xml:space="preserve">
Daily mean flow cfs
USGS</t>
        </r>
      </text>
    </comment>
    <comment ref="L96" authorId="2" shapeId="0" xr:uid="{00000000-0006-0000-0000-000016000000}">
      <text>
        <r>
          <rPr>
            <b/>
            <sz val="8"/>
            <color indexed="81"/>
            <rFont val="Tahoma"/>
            <family val="2"/>
          </rPr>
          <t>Bailey Duncan:</t>
        </r>
        <r>
          <rPr>
            <sz val="8"/>
            <color indexed="81"/>
            <rFont val="Tahoma"/>
            <family val="2"/>
          </rPr>
          <t xml:space="preserve">
Daily mean flow cfs
USGS</t>
        </r>
      </text>
    </comment>
    <comment ref="L99" authorId="2" shapeId="0" xr:uid="{00000000-0006-0000-0000-000017000000}">
      <text>
        <r>
          <rPr>
            <b/>
            <sz val="8"/>
            <color indexed="81"/>
            <rFont val="Tahoma"/>
            <family val="2"/>
          </rPr>
          <t>Bailey Duncan:</t>
        </r>
        <r>
          <rPr>
            <sz val="8"/>
            <color indexed="81"/>
            <rFont val="Tahoma"/>
            <family val="2"/>
          </rPr>
          <t xml:space="preserve">
Daily mean flow cfs
USGS</t>
        </r>
      </text>
    </comment>
    <comment ref="L104" authorId="2" shapeId="0" xr:uid="{00000000-0006-0000-0000-000018000000}">
      <text>
        <r>
          <rPr>
            <b/>
            <sz val="8"/>
            <color indexed="81"/>
            <rFont val="Tahoma"/>
            <family val="2"/>
          </rPr>
          <t>Bailey Duncan:</t>
        </r>
        <r>
          <rPr>
            <sz val="8"/>
            <color indexed="81"/>
            <rFont val="Tahoma"/>
            <family val="2"/>
          </rPr>
          <t xml:space="preserve">
Daily mean flow cfs
USGS</t>
        </r>
      </text>
    </comment>
    <comment ref="L107" authorId="2" shapeId="0" xr:uid="{00000000-0006-0000-0000-000019000000}">
      <text>
        <r>
          <rPr>
            <b/>
            <sz val="8"/>
            <color indexed="81"/>
            <rFont val="Tahoma"/>
            <family val="2"/>
          </rPr>
          <t>Bailey Duncan:</t>
        </r>
        <r>
          <rPr>
            <sz val="8"/>
            <color indexed="81"/>
            <rFont val="Tahoma"/>
            <family val="2"/>
          </rPr>
          <t xml:space="preserve">
Daily mean flow cfs
USGS</t>
        </r>
      </text>
    </comment>
    <comment ref="L110" authorId="2" shapeId="0" xr:uid="{00000000-0006-0000-0000-00001A000000}">
      <text>
        <r>
          <rPr>
            <b/>
            <sz val="8"/>
            <color indexed="81"/>
            <rFont val="Tahoma"/>
            <family val="2"/>
          </rPr>
          <t>Bailey Duncan:</t>
        </r>
        <r>
          <rPr>
            <sz val="8"/>
            <color indexed="81"/>
            <rFont val="Tahoma"/>
            <family val="2"/>
          </rPr>
          <t xml:space="preserve">
Daily mean flow cfs
USGS</t>
        </r>
      </text>
    </comment>
    <comment ref="L112" authorId="2" shapeId="0" xr:uid="{00000000-0006-0000-0000-00001B000000}">
      <text>
        <r>
          <rPr>
            <b/>
            <sz val="8"/>
            <color indexed="81"/>
            <rFont val="Tahoma"/>
            <family val="2"/>
          </rPr>
          <t>Bailey Duncan:</t>
        </r>
        <r>
          <rPr>
            <sz val="8"/>
            <color indexed="81"/>
            <rFont val="Tahoma"/>
            <family val="2"/>
          </rPr>
          <t xml:space="preserve">
Daily mean flow cfs
USGS</t>
        </r>
      </text>
    </comment>
    <comment ref="L132" authorId="2" shapeId="0" xr:uid="{00000000-0006-0000-0000-00001C000000}">
      <text>
        <r>
          <rPr>
            <b/>
            <sz val="8"/>
            <color indexed="81"/>
            <rFont val="Tahoma"/>
            <family val="2"/>
          </rPr>
          <t>Bailey Duncan:</t>
        </r>
        <r>
          <rPr>
            <sz val="8"/>
            <color indexed="81"/>
            <rFont val="Tahoma"/>
            <family val="2"/>
          </rPr>
          <t xml:space="preserve">
Daily mean flow cfs
USGS</t>
        </r>
      </text>
    </comment>
    <comment ref="L135" authorId="2" shapeId="0" xr:uid="{00000000-0006-0000-0000-00001D000000}">
      <text>
        <r>
          <rPr>
            <b/>
            <sz val="8"/>
            <color indexed="81"/>
            <rFont val="Tahoma"/>
            <family val="2"/>
          </rPr>
          <t>Bailey Duncan:</t>
        </r>
        <r>
          <rPr>
            <sz val="8"/>
            <color indexed="81"/>
            <rFont val="Tahoma"/>
            <family val="2"/>
          </rPr>
          <t xml:space="preserve">
Daily mean flow cfs
USGS</t>
        </r>
      </text>
    </comment>
    <comment ref="L138" authorId="2" shapeId="0" xr:uid="{00000000-0006-0000-0000-00001E000000}">
      <text>
        <r>
          <rPr>
            <b/>
            <sz val="8"/>
            <color indexed="81"/>
            <rFont val="Tahoma"/>
            <family val="2"/>
          </rPr>
          <t>Bailey Duncan:</t>
        </r>
        <r>
          <rPr>
            <sz val="8"/>
            <color indexed="81"/>
            <rFont val="Tahoma"/>
            <family val="2"/>
          </rPr>
          <t xml:space="preserve">
Daily mean flow cfs
USGS</t>
        </r>
      </text>
    </comment>
    <comment ref="L151" authorId="2" shapeId="0" xr:uid="{00000000-0006-0000-0000-00001F000000}">
      <text>
        <r>
          <rPr>
            <b/>
            <sz val="8"/>
            <color indexed="81"/>
            <rFont val="Tahoma"/>
            <family val="2"/>
          </rPr>
          <t>Bailey Duncan:</t>
        </r>
        <r>
          <rPr>
            <sz val="8"/>
            <color indexed="81"/>
            <rFont val="Tahoma"/>
            <family val="2"/>
          </rPr>
          <t xml:space="preserve">
Daily mean flow cfs
USGS</t>
        </r>
      </text>
    </comment>
    <comment ref="L161" authorId="2" shapeId="0" xr:uid="{00000000-0006-0000-0000-000020000000}">
      <text>
        <r>
          <rPr>
            <b/>
            <sz val="8"/>
            <color indexed="81"/>
            <rFont val="Tahoma"/>
            <family val="2"/>
          </rPr>
          <t>Bailey Duncan:</t>
        </r>
        <r>
          <rPr>
            <sz val="8"/>
            <color indexed="81"/>
            <rFont val="Tahoma"/>
            <family val="2"/>
          </rPr>
          <t xml:space="preserve">
Daily mean flow cfs
USGS</t>
        </r>
      </text>
    </comment>
    <comment ref="AI180" authorId="0" shapeId="0" xr:uid="{00000000-0006-0000-0000-000021000000}">
      <text>
        <r>
          <rPr>
            <b/>
            <sz val="8"/>
            <color indexed="81"/>
            <rFont val="Tahoma"/>
            <family val="2"/>
          </rPr>
          <t>BARBI CLICK:</t>
        </r>
        <r>
          <rPr>
            <sz val="8"/>
            <color indexed="81"/>
            <rFont val="Tahoma"/>
            <family val="2"/>
          </rPr>
          <t xml:space="preserve">
* No analysis required per client request</t>
        </r>
      </text>
    </comment>
    <comment ref="AI181" authorId="0" shapeId="0" xr:uid="{00000000-0006-0000-0000-000022000000}">
      <text>
        <r>
          <rPr>
            <b/>
            <sz val="8"/>
            <color indexed="81"/>
            <rFont val="Tahoma"/>
            <family val="2"/>
          </rPr>
          <t>BARBI CLICK:</t>
        </r>
        <r>
          <rPr>
            <sz val="8"/>
            <color indexed="81"/>
            <rFont val="Tahoma"/>
            <family val="2"/>
          </rPr>
          <t xml:space="preserve">
* No analysis required per client request</t>
        </r>
      </text>
    </comment>
    <comment ref="AI182" authorId="0" shapeId="0" xr:uid="{00000000-0006-0000-0000-000023000000}">
      <text>
        <r>
          <rPr>
            <b/>
            <sz val="8"/>
            <color indexed="81"/>
            <rFont val="Tahoma"/>
            <family val="2"/>
          </rPr>
          <t>BARBI CLICK:</t>
        </r>
        <r>
          <rPr>
            <sz val="8"/>
            <color indexed="81"/>
            <rFont val="Tahoma"/>
            <family val="2"/>
          </rPr>
          <t xml:space="preserve">
* No analysis required per client request</t>
        </r>
      </text>
    </comment>
    <comment ref="AH189" authorId="0" shapeId="0" xr:uid="{00000000-0006-0000-0000-000024000000}">
      <text>
        <r>
          <rPr>
            <b/>
            <sz val="8"/>
            <color indexed="81"/>
            <rFont val="Tahoma"/>
            <family val="2"/>
          </rPr>
          <t>BARBI CLICK:</t>
        </r>
        <r>
          <rPr>
            <sz val="8"/>
            <color indexed="81"/>
            <rFont val="Tahoma"/>
            <family val="2"/>
          </rPr>
          <t xml:space="preserve">
appropriate container not delivered -- no data</t>
        </r>
      </text>
    </comment>
    <comment ref="AI189" authorId="0" shapeId="0" xr:uid="{00000000-0006-0000-0000-000025000000}">
      <text>
        <r>
          <rPr>
            <b/>
            <sz val="8"/>
            <color indexed="81"/>
            <rFont val="Tahoma"/>
            <family val="2"/>
          </rPr>
          <t>BARBI CLICK:</t>
        </r>
        <r>
          <rPr>
            <sz val="8"/>
            <color indexed="81"/>
            <rFont val="Tahoma"/>
            <family val="2"/>
          </rPr>
          <t xml:space="preserve">
appropriate container not delivered -- no data</t>
        </r>
      </text>
    </comment>
    <comment ref="L192" authorId="2" shapeId="0" xr:uid="{00000000-0006-0000-0000-000026000000}">
      <text>
        <r>
          <rPr>
            <b/>
            <sz val="8"/>
            <color indexed="81"/>
            <rFont val="Tahoma"/>
            <family val="2"/>
          </rPr>
          <t>Bailey Duncan:</t>
        </r>
        <r>
          <rPr>
            <sz val="8"/>
            <color indexed="81"/>
            <rFont val="Tahoma"/>
            <family val="2"/>
          </rPr>
          <t xml:space="preserve">
Daily mean flow cfs
USGS</t>
        </r>
      </text>
    </comment>
    <comment ref="L195" authorId="2" shapeId="0" xr:uid="{00000000-0006-0000-0000-000027000000}">
      <text>
        <r>
          <rPr>
            <b/>
            <sz val="8"/>
            <color indexed="81"/>
            <rFont val="Tahoma"/>
            <family val="2"/>
          </rPr>
          <t>Bailey Duncan:</t>
        </r>
        <r>
          <rPr>
            <sz val="8"/>
            <color indexed="81"/>
            <rFont val="Tahoma"/>
            <family val="2"/>
          </rPr>
          <t xml:space="preserve">
Daily mean flow cfs
USGS</t>
        </r>
      </text>
    </comment>
    <comment ref="L198" authorId="2" shapeId="0" xr:uid="{00000000-0006-0000-0000-000028000000}">
      <text>
        <r>
          <rPr>
            <b/>
            <sz val="8"/>
            <color indexed="81"/>
            <rFont val="Tahoma"/>
            <family val="2"/>
          </rPr>
          <t>Bailey Duncan:</t>
        </r>
        <r>
          <rPr>
            <sz val="8"/>
            <color indexed="81"/>
            <rFont val="Tahoma"/>
            <family val="2"/>
          </rPr>
          <t xml:space="preserve">
Daily mean flow cfs
USGS</t>
        </r>
      </text>
    </comment>
    <comment ref="L207" authorId="2" shapeId="0" xr:uid="{00000000-0006-0000-0000-000029000000}">
      <text>
        <r>
          <rPr>
            <b/>
            <sz val="8"/>
            <color indexed="81"/>
            <rFont val="Tahoma"/>
            <family val="2"/>
          </rPr>
          <t>Bailey Duncan:</t>
        </r>
        <r>
          <rPr>
            <sz val="8"/>
            <color indexed="81"/>
            <rFont val="Tahoma"/>
            <family val="2"/>
          </rPr>
          <t xml:space="preserve">
Daily mean flow cfs
USGS</t>
        </r>
      </text>
    </comment>
    <comment ref="S207" authorId="3" shapeId="0" xr:uid="{00000000-0006-0000-0000-00002A000000}">
      <text>
        <r>
          <rPr>
            <b/>
            <sz val="10"/>
            <color indexed="81"/>
            <rFont val="Tahoma"/>
            <family val="2"/>
          </rPr>
          <t>David Jensen:</t>
        </r>
        <r>
          <rPr>
            <sz val="10"/>
            <color indexed="81"/>
            <rFont val="Tahoma"/>
            <family val="2"/>
          </rPr>
          <t xml:space="preserve">
no field data collected</t>
        </r>
      </text>
    </comment>
    <comment ref="T207" authorId="3" shapeId="0" xr:uid="{00000000-0006-0000-0000-00002B000000}">
      <text>
        <r>
          <rPr>
            <b/>
            <sz val="10"/>
            <color indexed="81"/>
            <rFont val="Tahoma"/>
            <family val="2"/>
          </rPr>
          <t>David Jensen:</t>
        </r>
        <r>
          <rPr>
            <sz val="10"/>
            <color indexed="81"/>
            <rFont val="Tahoma"/>
            <family val="2"/>
          </rPr>
          <t xml:space="preserve">
no field data collected</t>
        </r>
      </text>
    </comment>
    <comment ref="U207" authorId="3" shapeId="0" xr:uid="{00000000-0006-0000-0000-00002C000000}">
      <text>
        <r>
          <rPr>
            <b/>
            <sz val="10"/>
            <color indexed="81"/>
            <rFont val="Tahoma"/>
            <family val="2"/>
          </rPr>
          <t>David Jensen:</t>
        </r>
        <r>
          <rPr>
            <sz val="10"/>
            <color indexed="81"/>
            <rFont val="Tahoma"/>
            <family val="2"/>
          </rPr>
          <t xml:space="preserve">
no field data collected</t>
        </r>
      </text>
    </comment>
    <comment ref="V207" authorId="3" shapeId="0" xr:uid="{00000000-0006-0000-0000-00002D000000}">
      <text>
        <r>
          <rPr>
            <b/>
            <sz val="10"/>
            <color indexed="81"/>
            <rFont val="Tahoma"/>
            <family val="2"/>
          </rPr>
          <t>David Jensen:</t>
        </r>
        <r>
          <rPr>
            <sz val="10"/>
            <color indexed="81"/>
            <rFont val="Tahoma"/>
            <family val="2"/>
          </rPr>
          <t xml:space="preserve">
no field data collected</t>
        </r>
      </text>
    </comment>
    <comment ref="S208" authorId="3" shapeId="0" xr:uid="{00000000-0006-0000-0000-00002E000000}">
      <text>
        <r>
          <rPr>
            <b/>
            <sz val="10"/>
            <color indexed="81"/>
            <rFont val="Tahoma"/>
            <family val="2"/>
          </rPr>
          <t>David Jensen:</t>
        </r>
        <r>
          <rPr>
            <sz val="10"/>
            <color indexed="81"/>
            <rFont val="Tahoma"/>
            <family val="2"/>
          </rPr>
          <t xml:space="preserve">
no field data collected</t>
        </r>
      </text>
    </comment>
    <comment ref="T208" authorId="3" shapeId="0" xr:uid="{00000000-0006-0000-0000-00002F000000}">
      <text>
        <r>
          <rPr>
            <b/>
            <sz val="10"/>
            <color indexed="81"/>
            <rFont val="Tahoma"/>
            <family val="2"/>
          </rPr>
          <t>David Jensen:</t>
        </r>
        <r>
          <rPr>
            <sz val="10"/>
            <color indexed="81"/>
            <rFont val="Tahoma"/>
            <family val="2"/>
          </rPr>
          <t xml:space="preserve">
no field data collected</t>
        </r>
      </text>
    </comment>
    <comment ref="U208" authorId="3" shapeId="0" xr:uid="{00000000-0006-0000-0000-000030000000}">
      <text>
        <r>
          <rPr>
            <b/>
            <sz val="10"/>
            <color indexed="81"/>
            <rFont val="Tahoma"/>
            <family val="2"/>
          </rPr>
          <t>David Jensen:</t>
        </r>
        <r>
          <rPr>
            <sz val="10"/>
            <color indexed="81"/>
            <rFont val="Tahoma"/>
            <family val="2"/>
          </rPr>
          <t xml:space="preserve">
no field data collected</t>
        </r>
      </text>
    </comment>
    <comment ref="V208" authorId="3" shapeId="0" xr:uid="{00000000-0006-0000-0000-000031000000}">
      <text>
        <r>
          <rPr>
            <b/>
            <sz val="10"/>
            <color indexed="81"/>
            <rFont val="Tahoma"/>
            <family val="2"/>
          </rPr>
          <t>David Jensen:</t>
        </r>
        <r>
          <rPr>
            <sz val="10"/>
            <color indexed="81"/>
            <rFont val="Tahoma"/>
            <family val="2"/>
          </rPr>
          <t xml:space="preserve">
no field data collected</t>
        </r>
      </text>
    </comment>
    <comment ref="S209" authorId="3" shapeId="0" xr:uid="{00000000-0006-0000-0000-000032000000}">
      <text>
        <r>
          <rPr>
            <b/>
            <sz val="10"/>
            <color indexed="81"/>
            <rFont val="Tahoma"/>
            <family val="2"/>
          </rPr>
          <t>David Jensen:</t>
        </r>
        <r>
          <rPr>
            <sz val="10"/>
            <color indexed="81"/>
            <rFont val="Tahoma"/>
            <family val="2"/>
          </rPr>
          <t xml:space="preserve">
no field data collected</t>
        </r>
      </text>
    </comment>
    <comment ref="T209" authorId="3" shapeId="0" xr:uid="{00000000-0006-0000-0000-000033000000}">
      <text>
        <r>
          <rPr>
            <b/>
            <sz val="10"/>
            <color indexed="81"/>
            <rFont val="Tahoma"/>
            <family val="2"/>
          </rPr>
          <t>David Jensen:</t>
        </r>
        <r>
          <rPr>
            <sz val="10"/>
            <color indexed="81"/>
            <rFont val="Tahoma"/>
            <family val="2"/>
          </rPr>
          <t xml:space="preserve">
no field data collected</t>
        </r>
      </text>
    </comment>
    <comment ref="U209" authorId="3" shapeId="0" xr:uid="{00000000-0006-0000-0000-000034000000}">
      <text>
        <r>
          <rPr>
            <b/>
            <sz val="10"/>
            <color indexed="81"/>
            <rFont val="Tahoma"/>
            <family val="2"/>
          </rPr>
          <t>David Jensen:</t>
        </r>
        <r>
          <rPr>
            <sz val="10"/>
            <color indexed="81"/>
            <rFont val="Tahoma"/>
            <family val="2"/>
          </rPr>
          <t xml:space="preserve">
no field data collected</t>
        </r>
      </text>
    </comment>
    <comment ref="V209" authorId="3" shapeId="0" xr:uid="{00000000-0006-0000-0000-000035000000}">
      <text>
        <r>
          <rPr>
            <b/>
            <sz val="10"/>
            <color indexed="81"/>
            <rFont val="Tahoma"/>
            <family val="2"/>
          </rPr>
          <t>David Jensen:</t>
        </r>
        <r>
          <rPr>
            <sz val="10"/>
            <color indexed="81"/>
            <rFont val="Tahoma"/>
            <family val="2"/>
          </rPr>
          <t xml:space="preserve">
no field data collected</t>
        </r>
      </text>
    </comment>
    <comment ref="L210" authorId="2" shapeId="0" xr:uid="{00000000-0006-0000-0000-000036000000}">
      <text>
        <r>
          <rPr>
            <b/>
            <sz val="8"/>
            <color indexed="81"/>
            <rFont val="Tahoma"/>
            <family val="2"/>
          </rPr>
          <t>Bailey Duncan:</t>
        </r>
        <r>
          <rPr>
            <sz val="8"/>
            <color indexed="81"/>
            <rFont val="Tahoma"/>
            <family val="2"/>
          </rPr>
          <t xml:space="preserve">
Daily mean flow cfs
USGS</t>
        </r>
      </text>
    </comment>
    <comment ref="L212" authorId="2" shapeId="0" xr:uid="{00000000-0006-0000-0000-000037000000}">
      <text>
        <r>
          <rPr>
            <b/>
            <sz val="8"/>
            <color indexed="81"/>
            <rFont val="Tahoma"/>
            <family val="2"/>
          </rPr>
          <t>Bailey Duncan:</t>
        </r>
        <r>
          <rPr>
            <sz val="8"/>
            <color indexed="81"/>
            <rFont val="Tahoma"/>
            <family val="2"/>
          </rPr>
          <t xml:space="preserve">
Daily mean flow cfs
USGS</t>
        </r>
      </text>
    </comment>
    <comment ref="L214" authorId="2" shapeId="0" xr:uid="{00000000-0006-0000-0000-000038000000}">
      <text>
        <r>
          <rPr>
            <b/>
            <sz val="8"/>
            <color indexed="81"/>
            <rFont val="Tahoma"/>
            <family val="2"/>
          </rPr>
          <t>Bailey Duncan:</t>
        </r>
        <r>
          <rPr>
            <sz val="8"/>
            <color indexed="81"/>
            <rFont val="Tahoma"/>
            <family val="2"/>
          </rPr>
          <t xml:space="preserve">
Daily mean flow cfs
USGS</t>
        </r>
      </text>
    </comment>
    <comment ref="AE216" authorId="3" shapeId="0" xr:uid="{00000000-0006-0000-0000-000039000000}">
      <text>
        <r>
          <rPr>
            <b/>
            <sz val="10"/>
            <color indexed="81"/>
            <rFont val="Tahoma"/>
            <family val="2"/>
          </rPr>
          <t>David Jensen:</t>
        </r>
        <r>
          <rPr>
            <sz val="10"/>
            <color indexed="81"/>
            <rFont val="Tahoma"/>
            <family val="2"/>
          </rPr>
          <t xml:space="preserve">
TOC, E. coli discontinued per TRWD</t>
        </r>
      </text>
    </comment>
    <comment ref="AH216" authorId="3" shapeId="0" xr:uid="{00000000-0006-0000-0000-00003A000000}">
      <text>
        <r>
          <rPr>
            <b/>
            <sz val="10"/>
            <color indexed="81"/>
            <rFont val="Tahoma"/>
            <family val="2"/>
          </rPr>
          <t>David Jensen:</t>
        </r>
        <r>
          <rPr>
            <sz val="10"/>
            <color indexed="81"/>
            <rFont val="Tahoma"/>
            <family val="2"/>
          </rPr>
          <t xml:space="preserve">
TOC, E. coli discontinued per TRWD</t>
        </r>
      </text>
    </comment>
    <comment ref="AE217" authorId="3" shapeId="0" xr:uid="{00000000-0006-0000-0000-00003B000000}">
      <text>
        <r>
          <rPr>
            <b/>
            <sz val="10"/>
            <color indexed="81"/>
            <rFont val="Tahoma"/>
            <family val="2"/>
          </rPr>
          <t>David Jensen:</t>
        </r>
        <r>
          <rPr>
            <sz val="10"/>
            <color indexed="81"/>
            <rFont val="Tahoma"/>
            <family val="2"/>
          </rPr>
          <t xml:space="preserve">
TOC, E. coli discontinued per TRWD</t>
        </r>
      </text>
    </comment>
    <comment ref="AH217" authorId="3" shapeId="0" xr:uid="{00000000-0006-0000-0000-00003C000000}">
      <text>
        <r>
          <rPr>
            <b/>
            <sz val="10"/>
            <color indexed="81"/>
            <rFont val="Tahoma"/>
            <family val="2"/>
          </rPr>
          <t>David Jensen:</t>
        </r>
        <r>
          <rPr>
            <sz val="10"/>
            <color indexed="81"/>
            <rFont val="Tahoma"/>
            <family val="2"/>
          </rPr>
          <t xml:space="preserve">
TOC, E. coli discontinued per TRWD</t>
        </r>
      </text>
    </comment>
    <comment ref="L218" authorId="3" shapeId="0" xr:uid="{00000000-0006-0000-0000-00003D000000}">
      <text>
        <r>
          <rPr>
            <b/>
            <sz val="10"/>
            <color indexed="81"/>
            <rFont val="Tahoma"/>
            <family val="2"/>
          </rPr>
          <t>David Jensen:</t>
        </r>
        <r>
          <rPr>
            <sz val="10"/>
            <color indexed="81"/>
            <rFont val="Tahoma"/>
            <family val="2"/>
          </rPr>
          <t xml:space="preserve">
web data</t>
        </r>
      </text>
    </comment>
    <comment ref="Q218" authorId="3" shapeId="0" xr:uid="{00000000-0006-0000-0000-00003E000000}">
      <text>
        <r>
          <rPr>
            <b/>
            <sz val="10"/>
            <color indexed="81"/>
            <rFont val="Tahoma"/>
            <family val="2"/>
          </rPr>
          <t>David Jensen:</t>
        </r>
        <r>
          <rPr>
            <sz val="10"/>
            <color indexed="81"/>
            <rFont val="Tahoma"/>
            <family val="2"/>
          </rPr>
          <t xml:space="preserve">
web data</t>
        </r>
      </text>
    </comment>
    <comment ref="L222" authorId="2" shapeId="0" xr:uid="{00000000-0006-0000-0000-00003F000000}">
      <text>
        <r>
          <rPr>
            <b/>
            <sz val="8"/>
            <color indexed="81"/>
            <rFont val="Tahoma"/>
            <family val="2"/>
          </rPr>
          <t>Bailey Duncan:</t>
        </r>
        <r>
          <rPr>
            <sz val="8"/>
            <color indexed="81"/>
            <rFont val="Tahoma"/>
            <family val="2"/>
          </rPr>
          <t xml:space="preserve">
Daily mean flow cfs
USGS</t>
        </r>
      </text>
    </comment>
    <comment ref="L228" authorId="2" shapeId="0" xr:uid="{00000000-0006-0000-0000-000040000000}">
      <text>
        <r>
          <rPr>
            <b/>
            <sz val="8"/>
            <color indexed="81"/>
            <rFont val="Tahoma"/>
            <family val="2"/>
          </rPr>
          <t>Bailey Duncan:</t>
        </r>
        <r>
          <rPr>
            <sz val="8"/>
            <color indexed="81"/>
            <rFont val="Tahoma"/>
            <family val="2"/>
          </rPr>
          <t xml:space="preserve">
Daily mean flow cfs
USGS</t>
        </r>
      </text>
    </comment>
    <comment ref="L236" authorId="2" shapeId="0" xr:uid="{00000000-0006-0000-0000-000041000000}">
      <text>
        <r>
          <rPr>
            <b/>
            <sz val="8"/>
            <color indexed="81"/>
            <rFont val="Tahoma"/>
            <family val="2"/>
          </rPr>
          <t>Bailey Duncan:</t>
        </r>
        <r>
          <rPr>
            <sz val="8"/>
            <color indexed="81"/>
            <rFont val="Tahoma"/>
            <family val="2"/>
          </rPr>
          <t xml:space="preserve">
Daily mean flow cfs
USGS</t>
        </r>
      </text>
    </comment>
    <comment ref="L239" authorId="2" shapeId="0" xr:uid="{00000000-0006-0000-0000-000042000000}">
      <text>
        <r>
          <rPr>
            <b/>
            <sz val="8"/>
            <color indexed="81"/>
            <rFont val="Tahoma"/>
            <family val="2"/>
          </rPr>
          <t>Bailey Duncan:</t>
        </r>
        <r>
          <rPr>
            <sz val="8"/>
            <color indexed="81"/>
            <rFont val="Tahoma"/>
            <family val="2"/>
          </rPr>
          <t xml:space="preserve">
Daily mean flow cfs
USGS</t>
        </r>
      </text>
    </comment>
    <comment ref="L242" authorId="2" shapeId="0" xr:uid="{00000000-0006-0000-0000-000043000000}">
      <text>
        <r>
          <rPr>
            <b/>
            <sz val="8"/>
            <color indexed="81"/>
            <rFont val="Tahoma"/>
            <family val="2"/>
          </rPr>
          <t>Bailey Duncan:</t>
        </r>
        <r>
          <rPr>
            <sz val="8"/>
            <color indexed="81"/>
            <rFont val="Tahoma"/>
            <family val="2"/>
          </rPr>
          <t xml:space="preserve">
Daily mean flow cfs
USGS</t>
        </r>
      </text>
    </comment>
    <comment ref="L247" authorId="2" shapeId="0" xr:uid="{00000000-0006-0000-0000-000044000000}">
      <text>
        <r>
          <rPr>
            <b/>
            <sz val="8"/>
            <color indexed="81"/>
            <rFont val="Tahoma"/>
            <family val="2"/>
          </rPr>
          <t>Bailey Duncan:</t>
        </r>
        <r>
          <rPr>
            <sz val="8"/>
            <color indexed="81"/>
            <rFont val="Tahoma"/>
            <family val="2"/>
          </rPr>
          <t xml:space="preserve">
Daily mean flow cfs
USGS</t>
        </r>
      </text>
    </comment>
    <comment ref="L253" authorId="2" shapeId="0" xr:uid="{00000000-0006-0000-0000-000045000000}">
      <text>
        <r>
          <rPr>
            <b/>
            <sz val="8"/>
            <color indexed="81"/>
            <rFont val="Tahoma"/>
            <family val="2"/>
          </rPr>
          <t>Bailey Duncan:</t>
        </r>
        <r>
          <rPr>
            <sz val="8"/>
            <color indexed="81"/>
            <rFont val="Tahoma"/>
            <family val="2"/>
          </rPr>
          <t xml:space="preserve">
Daily mean flow cfs
USGS</t>
        </r>
      </text>
    </comment>
    <comment ref="L256" authorId="2" shapeId="0" xr:uid="{00000000-0006-0000-0000-000046000000}">
      <text>
        <r>
          <rPr>
            <b/>
            <sz val="8"/>
            <color indexed="81"/>
            <rFont val="Tahoma"/>
            <family val="2"/>
          </rPr>
          <t>Bailey Duncan:</t>
        </r>
        <r>
          <rPr>
            <sz val="8"/>
            <color indexed="81"/>
            <rFont val="Tahoma"/>
            <family val="2"/>
          </rPr>
          <t xml:space="preserve">
Daily mean flow cfs
USGS</t>
        </r>
      </text>
    </comment>
    <comment ref="L259" authorId="2" shapeId="0" xr:uid="{00000000-0006-0000-0000-000047000000}">
      <text>
        <r>
          <rPr>
            <b/>
            <sz val="8"/>
            <color indexed="81"/>
            <rFont val="Tahoma"/>
            <family val="2"/>
          </rPr>
          <t>Bailey Duncan:</t>
        </r>
        <r>
          <rPr>
            <sz val="8"/>
            <color indexed="81"/>
            <rFont val="Tahoma"/>
            <family val="2"/>
          </rPr>
          <t xml:space="preserve">
Daily mean flow cfs
USGS</t>
        </r>
      </text>
    </comment>
    <comment ref="L262" authorId="2" shapeId="0" xr:uid="{00000000-0006-0000-0000-000048000000}">
      <text>
        <r>
          <rPr>
            <b/>
            <sz val="8"/>
            <color indexed="81"/>
            <rFont val="Tahoma"/>
            <family val="2"/>
          </rPr>
          <t>Bailey Duncan:</t>
        </r>
        <r>
          <rPr>
            <sz val="8"/>
            <color indexed="81"/>
            <rFont val="Tahoma"/>
            <family val="2"/>
          </rPr>
          <t xml:space="preserve">
Daily mean flow cfs
USGS</t>
        </r>
      </text>
    </comment>
    <comment ref="L265" authorId="2" shapeId="0" xr:uid="{00000000-0006-0000-0000-000049000000}">
      <text>
        <r>
          <rPr>
            <b/>
            <sz val="8"/>
            <color indexed="81"/>
            <rFont val="Tahoma"/>
            <family val="2"/>
          </rPr>
          <t>Bailey Duncan:</t>
        </r>
        <r>
          <rPr>
            <sz val="8"/>
            <color indexed="81"/>
            <rFont val="Tahoma"/>
            <family val="2"/>
          </rPr>
          <t xml:space="preserve">
Daily mean flow cfs
USGS</t>
        </r>
      </text>
    </comment>
    <comment ref="L267" authorId="2" shapeId="0" xr:uid="{00000000-0006-0000-0000-00004A000000}">
      <text>
        <r>
          <rPr>
            <b/>
            <sz val="8"/>
            <color indexed="81"/>
            <rFont val="Tahoma"/>
            <family val="2"/>
          </rPr>
          <t>Bailey Duncan:</t>
        </r>
        <r>
          <rPr>
            <sz val="8"/>
            <color indexed="81"/>
            <rFont val="Tahoma"/>
            <family val="2"/>
          </rPr>
          <t xml:space="preserve">
Daily mean flow cfs
USGS</t>
        </r>
      </text>
    </comment>
    <comment ref="L273" authorId="2" shapeId="0" xr:uid="{00000000-0006-0000-0000-00004B000000}">
      <text>
        <r>
          <rPr>
            <b/>
            <sz val="8"/>
            <color indexed="81"/>
            <rFont val="Tahoma"/>
            <family val="2"/>
          </rPr>
          <t>Bailey Duncan:</t>
        </r>
        <r>
          <rPr>
            <sz val="8"/>
            <color indexed="81"/>
            <rFont val="Tahoma"/>
            <family val="2"/>
          </rPr>
          <t xml:space="preserve">
Daily mean flow cfs
USGS</t>
        </r>
      </text>
    </comment>
    <comment ref="L280" authorId="2" shapeId="0" xr:uid="{00000000-0006-0000-0000-00004C000000}">
      <text>
        <r>
          <rPr>
            <b/>
            <sz val="8"/>
            <color indexed="81"/>
            <rFont val="Tahoma"/>
            <family val="2"/>
          </rPr>
          <t>Bailey Duncan:</t>
        </r>
        <r>
          <rPr>
            <sz val="8"/>
            <color indexed="81"/>
            <rFont val="Tahoma"/>
            <family val="2"/>
          </rPr>
          <t xml:space="preserve">
Daily mean flow cfs
USGS</t>
        </r>
      </text>
    </comment>
    <comment ref="L283" authorId="2" shapeId="0" xr:uid="{00000000-0006-0000-0000-00004D000000}">
      <text>
        <r>
          <rPr>
            <b/>
            <sz val="8"/>
            <color indexed="81"/>
            <rFont val="Tahoma"/>
            <family val="2"/>
          </rPr>
          <t>Bailey Duncan:</t>
        </r>
        <r>
          <rPr>
            <sz val="8"/>
            <color indexed="81"/>
            <rFont val="Tahoma"/>
            <family val="2"/>
          </rPr>
          <t xml:space="preserve">
Daily mean flow cfs
USGS</t>
        </r>
      </text>
    </comment>
    <comment ref="L286" authorId="2" shapeId="0" xr:uid="{00000000-0006-0000-0000-00004E000000}">
      <text>
        <r>
          <rPr>
            <b/>
            <sz val="8"/>
            <color indexed="81"/>
            <rFont val="Tahoma"/>
            <family val="2"/>
          </rPr>
          <t>Bailey Duncan:</t>
        </r>
        <r>
          <rPr>
            <sz val="8"/>
            <color indexed="81"/>
            <rFont val="Tahoma"/>
            <family val="2"/>
          </rPr>
          <t xml:space="preserve">
Daily mean flow cfs
USGS</t>
        </r>
      </text>
    </comment>
    <comment ref="L289" authorId="2" shapeId="0" xr:uid="{00000000-0006-0000-0000-00004F000000}">
      <text>
        <r>
          <rPr>
            <b/>
            <sz val="8"/>
            <color indexed="81"/>
            <rFont val="Tahoma"/>
            <family val="2"/>
          </rPr>
          <t>Bailey Duncan:</t>
        </r>
        <r>
          <rPr>
            <sz val="8"/>
            <color indexed="81"/>
            <rFont val="Tahoma"/>
            <family val="2"/>
          </rPr>
          <t xml:space="preserve">
Daily mean flow cfs
USGS</t>
        </r>
      </text>
    </comment>
    <comment ref="L291" authorId="2" shapeId="0" xr:uid="{00000000-0006-0000-0000-000050000000}">
      <text>
        <r>
          <rPr>
            <b/>
            <sz val="8"/>
            <color indexed="81"/>
            <rFont val="Tahoma"/>
            <family val="2"/>
          </rPr>
          <t>Bailey Duncan:</t>
        </r>
        <r>
          <rPr>
            <sz val="8"/>
            <color indexed="81"/>
            <rFont val="Tahoma"/>
            <family val="2"/>
          </rPr>
          <t xml:space="preserve">
Daily mean flow cfs
USGS</t>
        </r>
      </text>
    </comment>
    <comment ref="L305" authorId="2" shapeId="0" xr:uid="{00000000-0006-0000-0000-000051000000}">
      <text>
        <r>
          <rPr>
            <b/>
            <sz val="8"/>
            <color indexed="81"/>
            <rFont val="Tahoma"/>
            <family val="2"/>
          </rPr>
          <t>Bailey Duncan:</t>
        </r>
        <r>
          <rPr>
            <sz val="8"/>
            <color indexed="81"/>
            <rFont val="Tahoma"/>
            <family val="2"/>
          </rPr>
          <t xml:space="preserve">
Daily mean flow cfs
USGS</t>
        </r>
      </text>
    </comment>
    <comment ref="V305" authorId="3" shapeId="0" xr:uid="{00000000-0006-0000-0000-000052000000}">
      <text>
        <r>
          <rPr>
            <b/>
            <sz val="10"/>
            <color indexed="81"/>
            <rFont val="Tahoma"/>
            <family val="2"/>
          </rPr>
          <t>David Jensen:</t>
        </r>
        <r>
          <rPr>
            <sz val="10"/>
            <color indexed="81"/>
            <rFont val="Tahoma"/>
            <family val="2"/>
          </rPr>
          <t xml:space="preserve">
not sampled</t>
        </r>
      </text>
    </comment>
    <comment ref="V306" authorId="3" shapeId="0" xr:uid="{00000000-0006-0000-0000-000053000000}">
      <text>
        <r>
          <rPr>
            <b/>
            <sz val="10"/>
            <color indexed="81"/>
            <rFont val="Tahoma"/>
            <family val="2"/>
          </rPr>
          <t>David Jensen:</t>
        </r>
        <r>
          <rPr>
            <sz val="10"/>
            <color indexed="81"/>
            <rFont val="Tahoma"/>
            <family val="2"/>
          </rPr>
          <t xml:space="preserve">
not sampled</t>
        </r>
      </text>
    </comment>
    <comment ref="V307" authorId="3" shapeId="0" xr:uid="{00000000-0006-0000-0000-000054000000}">
      <text>
        <r>
          <rPr>
            <b/>
            <sz val="10"/>
            <color indexed="81"/>
            <rFont val="Tahoma"/>
            <family val="2"/>
          </rPr>
          <t>David Jensen:</t>
        </r>
        <r>
          <rPr>
            <sz val="10"/>
            <color indexed="81"/>
            <rFont val="Tahoma"/>
            <family val="2"/>
          </rPr>
          <t xml:space="preserve">
not sampled</t>
        </r>
      </text>
    </comment>
    <comment ref="L320" authorId="2" shapeId="0" xr:uid="{00000000-0006-0000-0000-000055000000}">
      <text>
        <r>
          <rPr>
            <b/>
            <sz val="8"/>
            <color indexed="81"/>
            <rFont val="Tahoma"/>
            <family val="2"/>
          </rPr>
          <t>Bailey Duncan:</t>
        </r>
        <r>
          <rPr>
            <sz val="8"/>
            <color indexed="81"/>
            <rFont val="Tahoma"/>
            <family val="2"/>
          </rPr>
          <t xml:space="preserve">
Daily mean flow cfs
USGS</t>
        </r>
      </text>
    </comment>
    <comment ref="AC330" authorId="4" shapeId="0" xr:uid="{00000000-0006-0000-0000-000056000000}">
      <text>
        <r>
          <rPr>
            <b/>
            <sz val="8"/>
            <color indexed="81"/>
            <rFont val="Tahoma"/>
            <family val="2"/>
          </rPr>
          <t>vmiller:</t>
        </r>
        <r>
          <rPr>
            <sz val="8"/>
            <color indexed="81"/>
            <rFont val="Tahoma"/>
            <family val="2"/>
          </rPr>
          <t xml:space="preserve">
TP analysis was repeated due to necessary dilution. Reanalysis occurred after recommended hold time due to tech error. Initial values (within hold time) were 2.62 but absorbances were above the calibration curve.</t>
        </r>
      </text>
    </comment>
    <comment ref="AC332" authorId="4" shapeId="0" xr:uid="{00000000-0006-0000-0000-000057000000}">
      <text>
        <r>
          <rPr>
            <b/>
            <sz val="8"/>
            <color indexed="81"/>
            <rFont val="Tahoma"/>
            <family val="2"/>
          </rPr>
          <t>vmiller:</t>
        </r>
        <r>
          <rPr>
            <sz val="8"/>
            <color indexed="81"/>
            <rFont val="Tahoma"/>
            <family val="2"/>
          </rPr>
          <t xml:space="preserve">
TP analysis was repeated due to necessary dilution. Reanalysis occurred after recommended hold time due to tech error. Initial values (within hold time) were 2.53 but absorbances were above the calibration curve.</t>
        </r>
      </text>
    </comment>
    <comment ref="AD333" authorId="4" shapeId="0" xr:uid="{00000000-0006-0000-0000-000058000000}">
      <text>
        <r>
          <rPr>
            <b/>
            <sz val="8"/>
            <color indexed="81"/>
            <rFont val="Tahoma"/>
            <family val="2"/>
          </rPr>
          <t>vmiller:</t>
        </r>
        <r>
          <rPr>
            <sz val="8"/>
            <color indexed="81"/>
            <rFont val="Tahoma"/>
            <family val="2"/>
          </rPr>
          <t xml:space="preserve">
sample not delivered</t>
        </r>
      </text>
    </comment>
    <comment ref="L334" authorId="2" shapeId="0" xr:uid="{00000000-0006-0000-0000-000059000000}">
      <text>
        <r>
          <rPr>
            <b/>
            <sz val="8"/>
            <color indexed="81"/>
            <rFont val="Tahoma"/>
            <family val="2"/>
          </rPr>
          <t>Bailey Duncan:</t>
        </r>
        <r>
          <rPr>
            <sz val="8"/>
            <color indexed="81"/>
            <rFont val="Tahoma"/>
            <family val="2"/>
          </rPr>
          <t xml:space="preserve">
Daily mean flow cfs
USGS</t>
        </r>
      </text>
    </comment>
    <comment ref="L342" authorId="2" shapeId="0" xr:uid="{00000000-0006-0000-0000-00005A000000}">
      <text>
        <r>
          <rPr>
            <b/>
            <sz val="8"/>
            <color indexed="81"/>
            <rFont val="Tahoma"/>
            <family val="2"/>
          </rPr>
          <t>Bailey Duncan:</t>
        </r>
        <r>
          <rPr>
            <sz val="8"/>
            <color indexed="81"/>
            <rFont val="Tahoma"/>
            <family val="2"/>
          </rPr>
          <t xml:space="preserve">
Daily mean flow cfs
USGS</t>
        </r>
      </text>
    </comment>
    <comment ref="AD374" authorId="1" shapeId="0" xr:uid="{00000000-0006-0000-0000-00005B000000}">
      <text>
        <r>
          <rPr>
            <b/>
            <sz val="9"/>
            <color indexed="81"/>
            <rFont val="Tahoma"/>
            <family val="2"/>
          </rPr>
          <t>Victoria Miller:</t>
        </r>
        <r>
          <rPr>
            <sz val="9"/>
            <color indexed="81"/>
            <rFont val="Tahoma"/>
            <family val="2"/>
          </rPr>
          <t xml:space="preserve">
Analysis for DOPO4-P was performed after expiration of the holding time</t>
        </r>
      </text>
    </comment>
    <comment ref="AD375" authorId="1" shapeId="0" xr:uid="{00000000-0006-0000-0000-00005C000000}">
      <text>
        <r>
          <rPr>
            <b/>
            <sz val="9"/>
            <color indexed="81"/>
            <rFont val="Tahoma"/>
            <family val="2"/>
          </rPr>
          <t>Victoria Miller:</t>
        </r>
        <r>
          <rPr>
            <sz val="9"/>
            <color indexed="81"/>
            <rFont val="Tahoma"/>
            <family val="2"/>
          </rPr>
          <t xml:space="preserve">
Analysis for DOPO4-P was performed after expiration of the holding time</t>
        </r>
      </text>
    </comment>
    <comment ref="AD376" authorId="1" shapeId="0" xr:uid="{00000000-0006-0000-0000-00005D000000}">
      <text>
        <r>
          <rPr>
            <b/>
            <sz val="9"/>
            <color indexed="81"/>
            <rFont val="Tahoma"/>
            <family val="2"/>
          </rPr>
          <t>Victoria Miller:</t>
        </r>
        <r>
          <rPr>
            <sz val="9"/>
            <color indexed="81"/>
            <rFont val="Tahoma"/>
            <family val="2"/>
          </rPr>
          <t xml:space="preserve">
Analysis for DOPO4-P was performed after expiration of the holding time</t>
        </r>
      </text>
    </comment>
    <comment ref="AH402" authorId="5" shapeId="0" xr:uid="{00000000-0006-0000-0000-00005E000000}">
      <text>
        <r>
          <rPr>
            <b/>
            <sz val="9"/>
            <color indexed="81"/>
            <rFont val="Tahoma"/>
            <family val="2"/>
          </rPr>
          <t>Tori Miller:</t>
        </r>
        <r>
          <rPr>
            <sz val="9"/>
            <color indexed="81"/>
            <rFont val="Tahoma"/>
            <family val="2"/>
          </rPr>
          <t xml:space="preserve">
DF 10</t>
        </r>
      </text>
    </comment>
    <comment ref="AH403" authorId="5" shapeId="0" xr:uid="{00000000-0006-0000-0000-00005F000000}">
      <text>
        <r>
          <rPr>
            <b/>
            <sz val="9"/>
            <color indexed="81"/>
            <rFont val="Tahoma"/>
            <family val="2"/>
          </rPr>
          <t>Tori Miller:</t>
        </r>
        <r>
          <rPr>
            <sz val="9"/>
            <color indexed="81"/>
            <rFont val="Tahoma"/>
            <family val="2"/>
          </rPr>
          <t xml:space="preserve">
DF 10</t>
        </r>
      </text>
    </comment>
    <comment ref="AH404" authorId="5" shapeId="0" xr:uid="{00000000-0006-0000-0000-000060000000}">
      <text>
        <r>
          <rPr>
            <b/>
            <sz val="9"/>
            <color indexed="81"/>
            <rFont val="Tahoma"/>
            <family val="2"/>
          </rPr>
          <t>Tori Miller:</t>
        </r>
        <r>
          <rPr>
            <sz val="9"/>
            <color indexed="81"/>
            <rFont val="Tahoma"/>
            <family val="2"/>
          </rPr>
          <t xml:space="preserve">
DF 10</t>
        </r>
      </text>
    </comment>
    <comment ref="AH405" authorId="5" shapeId="0" xr:uid="{00000000-0006-0000-0000-000061000000}">
      <text>
        <r>
          <rPr>
            <b/>
            <sz val="9"/>
            <color indexed="81"/>
            <rFont val="Tahoma"/>
            <family val="2"/>
          </rPr>
          <t>Tori Miller:</t>
        </r>
        <r>
          <rPr>
            <sz val="9"/>
            <color indexed="81"/>
            <rFont val="Tahoma"/>
            <family val="2"/>
          </rPr>
          <t xml:space="preserve">
DF 10</t>
        </r>
      </text>
    </comment>
    <comment ref="AH406" authorId="5" shapeId="0" xr:uid="{00000000-0006-0000-0000-000062000000}">
      <text>
        <r>
          <rPr>
            <b/>
            <sz val="9"/>
            <color indexed="81"/>
            <rFont val="Tahoma"/>
            <family val="2"/>
          </rPr>
          <t>Tori Miller:</t>
        </r>
        <r>
          <rPr>
            <sz val="9"/>
            <color indexed="81"/>
            <rFont val="Tahoma"/>
            <family val="2"/>
          </rPr>
          <t xml:space="preserve">
DF 10</t>
        </r>
      </text>
    </comment>
    <comment ref="AH407" authorId="5" shapeId="0" xr:uid="{00000000-0006-0000-0000-000063000000}">
      <text>
        <r>
          <rPr>
            <b/>
            <sz val="9"/>
            <color indexed="81"/>
            <rFont val="Tahoma"/>
            <family val="2"/>
          </rPr>
          <t>Tori Miller:</t>
        </r>
        <r>
          <rPr>
            <sz val="9"/>
            <color indexed="81"/>
            <rFont val="Tahoma"/>
            <family val="2"/>
          </rPr>
          <t xml:space="preserve">
DF 10</t>
        </r>
      </text>
    </comment>
    <comment ref="AH408" authorId="5" shapeId="0" xr:uid="{00000000-0006-0000-0000-000064000000}">
      <text>
        <r>
          <rPr>
            <b/>
            <sz val="9"/>
            <color indexed="81"/>
            <rFont val="Tahoma"/>
            <family val="2"/>
          </rPr>
          <t>Tori Miller:</t>
        </r>
        <r>
          <rPr>
            <sz val="9"/>
            <color indexed="81"/>
            <rFont val="Tahoma"/>
            <family val="2"/>
          </rPr>
          <t xml:space="preserve">
DF 10</t>
        </r>
      </text>
    </comment>
    <comment ref="AH409" authorId="5" shapeId="0" xr:uid="{00000000-0006-0000-0000-000065000000}">
      <text>
        <r>
          <rPr>
            <b/>
            <sz val="9"/>
            <color indexed="81"/>
            <rFont val="Tahoma"/>
            <family val="2"/>
          </rPr>
          <t>Tori Miller:</t>
        </r>
        <r>
          <rPr>
            <sz val="9"/>
            <color indexed="81"/>
            <rFont val="Tahoma"/>
            <family val="2"/>
          </rPr>
          <t xml:space="preserve">
DF 10</t>
        </r>
      </text>
    </comment>
    <comment ref="AH410" authorId="5" shapeId="0" xr:uid="{00000000-0006-0000-0000-000066000000}">
      <text>
        <r>
          <rPr>
            <b/>
            <sz val="9"/>
            <color indexed="81"/>
            <rFont val="Tahoma"/>
            <family val="2"/>
          </rPr>
          <t>Tori Miller:</t>
        </r>
        <r>
          <rPr>
            <sz val="9"/>
            <color indexed="81"/>
            <rFont val="Tahoma"/>
            <family val="2"/>
          </rPr>
          <t xml:space="preserve">
DF 10</t>
        </r>
      </text>
    </comment>
    <comment ref="AB411" authorId="5" shapeId="0" xr:uid="{00000000-0006-0000-0000-000067000000}">
      <text>
        <r>
          <rPr>
            <b/>
            <sz val="9"/>
            <color indexed="81"/>
            <rFont val="Tahoma"/>
            <family val="2"/>
          </rPr>
          <t>Tori Miller:</t>
        </r>
        <r>
          <rPr>
            <sz val="9"/>
            <color indexed="81"/>
            <rFont val="Tahoma"/>
            <family val="2"/>
          </rPr>
          <t xml:space="preserve">
the analysis was subbed to another lab that used 0.5 as the LOQ</t>
        </r>
      </text>
    </comment>
    <comment ref="AB412" authorId="5" shapeId="0" xr:uid="{00000000-0006-0000-0000-000068000000}">
      <text>
        <r>
          <rPr>
            <b/>
            <sz val="9"/>
            <color indexed="81"/>
            <rFont val="Tahoma"/>
            <family val="2"/>
          </rPr>
          <t>Tori Miller:</t>
        </r>
        <r>
          <rPr>
            <sz val="9"/>
            <color indexed="81"/>
            <rFont val="Tahoma"/>
            <family val="2"/>
          </rPr>
          <t xml:space="preserve">
the analysis was subbed to another lab that used 0.5 as the LOQ</t>
        </r>
      </text>
    </comment>
    <comment ref="AH417" authorId="5" shapeId="0" xr:uid="{00000000-0006-0000-0000-000069000000}">
      <text>
        <r>
          <rPr>
            <b/>
            <sz val="9"/>
            <color indexed="81"/>
            <rFont val="Tahoma"/>
            <family val="2"/>
          </rPr>
          <t>Tori Miller:</t>
        </r>
        <r>
          <rPr>
            <sz val="9"/>
            <color indexed="81"/>
            <rFont val="Tahoma"/>
            <family val="2"/>
          </rPr>
          <t xml:space="preserve">
DF 10</t>
        </r>
      </text>
    </comment>
    <comment ref="AD418" authorId="5" shapeId="0" xr:uid="{00000000-0006-0000-0000-00006A000000}">
      <text>
        <r>
          <rPr>
            <b/>
            <sz val="9"/>
            <color indexed="81"/>
            <rFont val="Tahoma"/>
            <family val="2"/>
          </rPr>
          <t>Tori Miller:</t>
        </r>
        <r>
          <rPr>
            <sz val="9"/>
            <color indexed="81"/>
            <rFont val="Tahoma"/>
            <family val="2"/>
          </rPr>
          <t xml:space="preserve">
DF 10</t>
        </r>
      </text>
    </comment>
    <comment ref="AH418" authorId="5" shapeId="0" xr:uid="{00000000-0006-0000-0000-00006B000000}">
      <text>
        <r>
          <rPr>
            <b/>
            <sz val="9"/>
            <color indexed="81"/>
            <rFont val="Tahoma"/>
            <family val="2"/>
          </rPr>
          <t>Tori Miller:</t>
        </r>
        <r>
          <rPr>
            <sz val="9"/>
            <color indexed="81"/>
            <rFont val="Tahoma"/>
            <family val="2"/>
          </rPr>
          <t xml:space="preserve">
DF 10</t>
        </r>
      </text>
    </comment>
    <comment ref="AD419" authorId="5" shapeId="0" xr:uid="{00000000-0006-0000-0000-00006C000000}">
      <text>
        <r>
          <rPr>
            <b/>
            <sz val="9"/>
            <color indexed="81"/>
            <rFont val="Tahoma"/>
            <family val="2"/>
          </rPr>
          <t>Tori Miller:</t>
        </r>
        <r>
          <rPr>
            <sz val="9"/>
            <color indexed="81"/>
            <rFont val="Tahoma"/>
            <family val="2"/>
          </rPr>
          <t xml:space="preserve">
DF 10</t>
        </r>
      </text>
    </comment>
    <comment ref="AF419" authorId="5" shapeId="0" xr:uid="{00000000-0006-0000-0000-00006D000000}">
      <text>
        <r>
          <rPr>
            <b/>
            <sz val="9"/>
            <color indexed="81"/>
            <rFont val="Tahoma"/>
            <family val="2"/>
          </rPr>
          <t>Tori Miller:</t>
        </r>
        <r>
          <rPr>
            <sz val="9"/>
            <color indexed="81"/>
            <rFont val="Tahoma"/>
            <family val="2"/>
          </rPr>
          <t xml:space="preserve">
DF 10</t>
        </r>
      </text>
    </comment>
    <comment ref="AH419" authorId="5" shapeId="0" xr:uid="{00000000-0006-0000-0000-00006E000000}">
      <text>
        <r>
          <rPr>
            <b/>
            <sz val="9"/>
            <color indexed="81"/>
            <rFont val="Tahoma"/>
            <family val="2"/>
          </rPr>
          <t>Tori Miller:</t>
        </r>
        <r>
          <rPr>
            <sz val="9"/>
            <color indexed="81"/>
            <rFont val="Tahoma"/>
            <family val="2"/>
          </rPr>
          <t xml:space="preserve">
DF 10</t>
        </r>
      </text>
    </comment>
    <comment ref="AH422" authorId="5" shapeId="0" xr:uid="{00000000-0006-0000-0000-00006F000000}">
      <text>
        <r>
          <rPr>
            <b/>
            <sz val="9"/>
            <color indexed="81"/>
            <rFont val="Tahoma"/>
            <family val="2"/>
          </rPr>
          <t>Tori Miller:</t>
        </r>
        <r>
          <rPr>
            <sz val="9"/>
            <color indexed="81"/>
            <rFont val="Tahoma"/>
            <family val="2"/>
          </rPr>
          <t xml:space="preserve">
DF 10</t>
        </r>
      </text>
    </comment>
    <comment ref="AH424" authorId="5" shapeId="0" xr:uid="{00000000-0006-0000-0000-000070000000}">
      <text>
        <r>
          <rPr>
            <b/>
            <sz val="9"/>
            <color indexed="81"/>
            <rFont val="Tahoma"/>
            <family val="2"/>
          </rPr>
          <t>Tori Miller:</t>
        </r>
        <r>
          <rPr>
            <sz val="9"/>
            <color indexed="81"/>
            <rFont val="Tahoma"/>
            <family val="2"/>
          </rPr>
          <t xml:space="preserve">
DF 10</t>
        </r>
      </text>
    </comment>
    <comment ref="AH425" authorId="5" shapeId="0" xr:uid="{00000000-0006-0000-0000-000071000000}">
      <text>
        <r>
          <rPr>
            <b/>
            <sz val="9"/>
            <color indexed="81"/>
            <rFont val="Tahoma"/>
            <family val="2"/>
          </rPr>
          <t>Tori Miller:</t>
        </r>
        <r>
          <rPr>
            <sz val="9"/>
            <color indexed="81"/>
            <rFont val="Tahoma"/>
            <family val="2"/>
          </rPr>
          <t xml:space="preserve">
DF 10</t>
        </r>
      </text>
    </comment>
    <comment ref="AH427" authorId="5" shapeId="0" xr:uid="{00000000-0006-0000-0000-000072000000}">
      <text>
        <r>
          <rPr>
            <b/>
            <sz val="9"/>
            <color indexed="81"/>
            <rFont val="Tahoma"/>
            <family val="2"/>
          </rPr>
          <t>Tori Miller:</t>
        </r>
        <r>
          <rPr>
            <sz val="9"/>
            <color indexed="81"/>
            <rFont val="Tahoma"/>
            <family val="2"/>
          </rPr>
          <t xml:space="preserve">
DF 10</t>
        </r>
      </text>
    </comment>
    <comment ref="AH428" authorId="5" shapeId="0" xr:uid="{00000000-0006-0000-0000-000073000000}">
      <text>
        <r>
          <rPr>
            <b/>
            <sz val="9"/>
            <color indexed="81"/>
            <rFont val="Tahoma"/>
            <family val="2"/>
          </rPr>
          <t>Tori Miller:</t>
        </r>
        <r>
          <rPr>
            <sz val="9"/>
            <color indexed="81"/>
            <rFont val="Tahoma"/>
            <family val="2"/>
          </rPr>
          <t xml:space="preserve">
DF 10</t>
        </r>
      </text>
    </comment>
    <comment ref="AE429" authorId="6" shapeId="0" xr:uid="{00000000-0006-0000-0000-000074000000}">
      <text>
        <r>
          <rPr>
            <b/>
            <sz val="9"/>
            <color indexed="81"/>
            <rFont val="Tahoma"/>
            <family val="2"/>
          </rPr>
          <t>Windows User:</t>
        </r>
        <r>
          <rPr>
            <sz val="9"/>
            <color indexed="81"/>
            <rFont val="Tahoma"/>
            <family val="2"/>
          </rPr>
          <t xml:space="preserve">
Exclude data based on documented high bias TOC data from Pace</t>
        </r>
      </text>
    </comment>
    <comment ref="AE430" authorId="6" shapeId="0" xr:uid="{00000000-0006-0000-0000-000075000000}">
      <text>
        <r>
          <rPr>
            <b/>
            <sz val="9"/>
            <color indexed="81"/>
            <rFont val="Tahoma"/>
            <family val="2"/>
          </rPr>
          <t>Windows User:</t>
        </r>
        <r>
          <rPr>
            <sz val="9"/>
            <color indexed="81"/>
            <rFont val="Tahoma"/>
            <family val="2"/>
          </rPr>
          <t xml:space="preserve">
Exclude data based on documented high bias TOC data from Pace</t>
        </r>
      </text>
    </comment>
    <comment ref="AH431" authorId="6" shapeId="0" xr:uid="{00000000-0006-0000-0000-000076000000}">
      <text>
        <r>
          <rPr>
            <b/>
            <sz val="9"/>
            <color indexed="81"/>
            <rFont val="Tahoma"/>
            <family val="2"/>
          </rPr>
          <t>Windows User:</t>
        </r>
        <r>
          <rPr>
            <sz val="9"/>
            <color indexed="81"/>
            <rFont val="Tahoma"/>
            <family val="2"/>
          </rPr>
          <t xml:space="preserve">
DF 2</t>
        </r>
      </text>
    </comment>
    <comment ref="K444" authorId="7" shapeId="0" xr:uid="{00000000-0006-0000-0000-000077000000}">
      <text>
        <r>
          <rPr>
            <b/>
            <sz val="9"/>
            <color indexed="81"/>
            <rFont val="Tahoma"/>
            <family val="2"/>
          </rPr>
          <t>Tim Mattingly</t>
        </r>
        <r>
          <rPr>
            <sz val="9"/>
            <color indexed="81"/>
            <rFont val="Tahoma"/>
            <family val="2"/>
          </rPr>
          <t xml:space="preserve"> 4 day total</t>
        </r>
      </text>
    </comment>
    <comment ref="K445" authorId="7" shapeId="0" xr:uid="{00000000-0006-0000-0000-000078000000}">
      <text>
        <r>
          <rPr>
            <b/>
            <sz val="9"/>
            <color indexed="81"/>
            <rFont val="Tahoma"/>
            <family val="2"/>
          </rPr>
          <t>Tim Mattingly</t>
        </r>
        <r>
          <rPr>
            <sz val="9"/>
            <color indexed="81"/>
            <rFont val="Tahoma"/>
            <family val="2"/>
          </rPr>
          <t xml:space="preserve"> 4 day total</t>
        </r>
      </text>
    </comment>
    <comment ref="K446" authorId="7" shapeId="0" xr:uid="{00000000-0006-0000-0000-000079000000}">
      <text>
        <r>
          <rPr>
            <b/>
            <sz val="9"/>
            <color indexed="81"/>
            <rFont val="Tahoma"/>
            <family val="2"/>
          </rPr>
          <t>Tim Mattingly</t>
        </r>
        <r>
          <rPr>
            <sz val="9"/>
            <color indexed="81"/>
            <rFont val="Tahoma"/>
            <family val="2"/>
          </rPr>
          <t xml:space="preserve"> 4 day total</t>
        </r>
      </text>
    </comment>
    <comment ref="U465" authorId="6" shapeId="0" xr:uid="{00000000-0006-0000-0000-00007A000000}">
      <text>
        <r>
          <rPr>
            <b/>
            <sz val="9"/>
            <color indexed="81"/>
            <rFont val="Tahoma"/>
            <family val="2"/>
          </rPr>
          <t>Windows User:</t>
        </r>
        <r>
          <rPr>
            <sz val="9"/>
            <color indexed="81"/>
            <rFont val="Tahoma"/>
            <family val="2"/>
          </rPr>
          <t xml:space="preserve">
DO Probe Malfunction</t>
        </r>
      </text>
    </comment>
    <comment ref="U466" authorId="6" shapeId="0" xr:uid="{00000000-0006-0000-0000-00007B000000}">
      <text>
        <r>
          <rPr>
            <b/>
            <sz val="9"/>
            <color indexed="81"/>
            <rFont val="Tahoma"/>
            <family val="2"/>
          </rPr>
          <t>Windows User:</t>
        </r>
        <r>
          <rPr>
            <sz val="9"/>
            <color indexed="81"/>
            <rFont val="Tahoma"/>
            <family val="2"/>
          </rPr>
          <t xml:space="preserve">
DO Probe Malfunction</t>
        </r>
      </text>
    </comment>
    <comment ref="U467" authorId="6" shapeId="0" xr:uid="{00000000-0006-0000-0000-00007C000000}">
      <text>
        <r>
          <rPr>
            <b/>
            <sz val="9"/>
            <color indexed="81"/>
            <rFont val="Tahoma"/>
            <family val="2"/>
          </rPr>
          <t>Windows User:</t>
        </r>
        <r>
          <rPr>
            <sz val="9"/>
            <color indexed="81"/>
            <rFont val="Tahoma"/>
            <family val="2"/>
          </rPr>
          <t xml:space="preserve">
DO Probe Malfunction</t>
        </r>
      </text>
    </comment>
    <comment ref="AH487" authorId="6" shapeId="0" xr:uid="{00000000-0006-0000-0000-00007D000000}">
      <text>
        <r>
          <rPr>
            <b/>
            <sz val="9"/>
            <color indexed="81"/>
            <rFont val="Tahoma"/>
            <family val="2"/>
          </rPr>
          <t>Windows User:</t>
        </r>
        <r>
          <rPr>
            <sz val="9"/>
            <color indexed="81"/>
            <rFont val="Tahoma"/>
            <family val="2"/>
          </rPr>
          <t xml:space="preserve">
Verified on Lab Report</t>
        </r>
      </text>
    </comment>
    <comment ref="AH488" authorId="6" shapeId="0" xr:uid="{00000000-0006-0000-0000-00007E000000}">
      <text>
        <r>
          <rPr>
            <b/>
            <sz val="9"/>
            <color indexed="81"/>
            <rFont val="Tahoma"/>
            <family val="2"/>
          </rPr>
          <t>Windows User:</t>
        </r>
        <r>
          <rPr>
            <sz val="9"/>
            <color indexed="81"/>
            <rFont val="Tahoma"/>
            <family val="2"/>
          </rPr>
          <t xml:space="preserve">
Verified on Lab Report</t>
        </r>
      </text>
    </comment>
    <comment ref="AH489" authorId="6" shapeId="0" xr:uid="{00000000-0006-0000-0000-00007F000000}">
      <text>
        <r>
          <rPr>
            <b/>
            <sz val="9"/>
            <color indexed="81"/>
            <rFont val="Tahoma"/>
            <family val="2"/>
          </rPr>
          <t>Windows User:</t>
        </r>
        <r>
          <rPr>
            <sz val="9"/>
            <color indexed="81"/>
            <rFont val="Tahoma"/>
            <family val="2"/>
          </rPr>
          <t xml:space="preserve">
Verified on Lab Report</t>
        </r>
      </text>
    </comment>
    <comment ref="K495" authorId="7" shapeId="0" xr:uid="{00000000-0006-0000-0000-000080000000}">
      <text>
        <r>
          <rPr>
            <b/>
            <sz val="9"/>
            <color indexed="81"/>
            <rFont val="Tahoma"/>
            <family val="2"/>
          </rPr>
          <t>Tim Mattingly:</t>
        </r>
        <r>
          <rPr>
            <sz val="9"/>
            <color indexed="81"/>
            <rFont val="Tahoma"/>
            <family val="2"/>
          </rPr>
          <t xml:space="preserve">
1.46" in last 4 days</t>
        </r>
      </text>
    </comment>
    <comment ref="K496" authorId="7" shapeId="0" xr:uid="{00000000-0006-0000-0000-000081000000}">
      <text>
        <r>
          <rPr>
            <b/>
            <sz val="9"/>
            <color indexed="81"/>
            <rFont val="Tahoma"/>
            <family val="2"/>
          </rPr>
          <t>Tim Mattingly:</t>
        </r>
        <r>
          <rPr>
            <sz val="9"/>
            <color indexed="81"/>
            <rFont val="Tahoma"/>
            <family val="2"/>
          </rPr>
          <t xml:space="preserve">
1.46" in last 4 days</t>
        </r>
      </text>
    </comment>
    <comment ref="K497" authorId="7" shapeId="0" xr:uid="{00000000-0006-0000-0000-000082000000}">
      <text>
        <r>
          <rPr>
            <b/>
            <sz val="9"/>
            <color indexed="81"/>
            <rFont val="Tahoma"/>
            <family val="2"/>
          </rPr>
          <t>Tim Mattingly:</t>
        </r>
        <r>
          <rPr>
            <sz val="9"/>
            <color indexed="81"/>
            <rFont val="Tahoma"/>
            <family val="2"/>
          </rPr>
          <t xml:space="preserve">
1.46" in last 4 days</t>
        </r>
      </text>
    </comment>
    <comment ref="K498" authorId="7" shapeId="0" xr:uid="{00000000-0006-0000-0000-000083000000}">
      <text>
        <r>
          <rPr>
            <b/>
            <sz val="9"/>
            <color indexed="81"/>
            <rFont val="Tahoma"/>
            <family val="2"/>
          </rPr>
          <t>Tim Mattingly:</t>
        </r>
        <r>
          <rPr>
            <sz val="9"/>
            <color indexed="81"/>
            <rFont val="Tahoma"/>
            <family val="2"/>
          </rPr>
          <t xml:space="preserve">
1.46" in last 4 days</t>
        </r>
      </text>
    </comment>
  </commentList>
</comments>
</file>

<file path=xl/sharedStrings.xml><?xml version="1.0" encoding="utf-8"?>
<sst xmlns="http://schemas.openxmlformats.org/spreadsheetml/2006/main" count="3396" uniqueCount="768">
  <si>
    <t>TARRANT REGIONAL WATER DISTRICT</t>
  </si>
  <si>
    <t>1-usgs</t>
  </si>
  <si>
    <t>2-electrical</t>
  </si>
  <si>
    <t>Richland-Chambers Tributaries</t>
  </si>
  <si>
    <t>3-mechanical</t>
  </si>
  <si>
    <t>TIME</t>
  </si>
  <si>
    <t>4-weir box</t>
  </si>
  <si>
    <t>Temp</t>
  </si>
  <si>
    <t>pH</t>
  </si>
  <si>
    <t>DO</t>
  </si>
  <si>
    <t>SPC</t>
  </si>
  <si>
    <t>Turbidity</t>
  </si>
  <si>
    <t xml:space="preserve">TSS </t>
  </si>
  <si>
    <t xml:space="preserve">VSS </t>
  </si>
  <si>
    <t>NH3-N</t>
  </si>
  <si>
    <t>NOx-N</t>
  </si>
  <si>
    <t>TKN</t>
  </si>
  <si>
    <t>TP-P</t>
  </si>
  <si>
    <t>DOPO4-P</t>
  </si>
  <si>
    <t>TOC</t>
  </si>
  <si>
    <t>Chloride</t>
  </si>
  <si>
    <t>Total As</t>
  </si>
  <si>
    <t>E. coli</t>
  </si>
  <si>
    <t>Fcoli</t>
  </si>
  <si>
    <t>Chl-a</t>
  </si>
  <si>
    <t xml:space="preserve">TDS </t>
  </si>
  <si>
    <t>Alkalinity</t>
  </si>
  <si>
    <t>CBOD5</t>
  </si>
  <si>
    <t>Lead</t>
  </si>
  <si>
    <t>Copper</t>
  </si>
  <si>
    <t>Zinc</t>
  </si>
  <si>
    <t>Atrazine</t>
  </si>
  <si>
    <t>Tag #</t>
  </si>
  <si>
    <t>Date</t>
  </si>
  <si>
    <t>HH:MM</t>
  </si>
  <si>
    <t>Site</t>
  </si>
  <si>
    <t>Site ID</t>
  </si>
  <si>
    <t>Depth</t>
  </si>
  <si>
    <t>Watershed</t>
  </si>
  <si>
    <t>Sample</t>
  </si>
  <si>
    <t>COMMENT</t>
  </si>
  <si>
    <t>DaysSince</t>
  </si>
  <si>
    <t>RainIn</t>
  </si>
  <si>
    <t>Flow</t>
  </si>
  <si>
    <t>Flow Method</t>
  </si>
  <si>
    <t xml:space="preserve">Flow </t>
  </si>
  <si>
    <t>Nrml Gage</t>
  </si>
  <si>
    <t>Observed Gage</t>
  </si>
  <si>
    <t>Gage Height</t>
  </si>
  <si>
    <t>RISE</t>
  </si>
  <si>
    <r>
      <rPr>
        <b/>
        <vertAlign val="superscript"/>
        <sz val="11"/>
        <rFont val="Arial"/>
        <family val="2"/>
      </rPr>
      <t>o</t>
    </r>
    <r>
      <rPr>
        <b/>
        <sz val="11"/>
        <rFont val="Arial"/>
        <family val="2"/>
      </rPr>
      <t>C</t>
    </r>
  </si>
  <si>
    <t>units</t>
  </si>
  <si>
    <t>mg/L</t>
  </si>
  <si>
    <t>uhmos</t>
  </si>
  <si>
    <t>NTU</t>
  </si>
  <si>
    <t>ug/L</t>
  </si>
  <si>
    <t>MPN</t>
  </si>
  <si>
    <t>col/100ml</t>
  </si>
  <si>
    <t>STKN</t>
  </si>
  <si>
    <t>TOPO4-P</t>
  </si>
  <si>
    <t>DTP-P (mg/L)</t>
  </si>
  <si>
    <t>DOC(mg/L)</t>
  </si>
  <si>
    <t>TRE####</t>
  </si>
  <si>
    <t>Type</t>
  </si>
  <si>
    <t>LastRain</t>
  </si>
  <si>
    <t>Severity</t>
  </si>
  <si>
    <t xml:space="preserve"> /Tapedown</t>
  </si>
  <si>
    <t>00530</t>
  </si>
  <si>
    <t>00535</t>
  </si>
  <si>
    <t>00610</t>
  </si>
  <si>
    <t>00630</t>
  </si>
  <si>
    <t>00625</t>
  </si>
  <si>
    <t>00665</t>
  </si>
  <si>
    <t>00680</t>
  </si>
  <si>
    <t>00940</t>
  </si>
  <si>
    <t>01002</t>
  </si>
  <si>
    <t>31699</t>
  </si>
  <si>
    <t>00410</t>
  </si>
  <si>
    <t>80082</t>
  </si>
  <si>
    <t>TRE3147</t>
  </si>
  <si>
    <t>RC</t>
  </si>
  <si>
    <t>G</t>
  </si>
  <si>
    <t xml:space="preserve"> </t>
  </si>
  <si>
    <t>&lt;.005</t>
  </si>
  <si>
    <t>TRE3298</t>
  </si>
  <si>
    <t>Post Oak Creek</t>
  </si>
  <si>
    <t>TNTC</t>
  </si>
  <si>
    <t>TRE3425</t>
  </si>
  <si>
    <t>Richland Creek</t>
  </si>
  <si>
    <t>TRE3148</t>
  </si>
  <si>
    <t>TRE3299</t>
  </si>
  <si>
    <t>TRE3426</t>
  </si>
  <si>
    <t>TRE3149</t>
  </si>
  <si>
    <t>TRE3300</t>
  </si>
  <si>
    <t>TRE3427</t>
  </si>
  <si>
    <t>TRE3150</t>
  </si>
  <si>
    <t>TRE3301</t>
  </si>
  <si>
    <t>TRE3428</t>
  </si>
  <si>
    <t>TRE3151</t>
  </si>
  <si>
    <t>TRE3302</t>
  </si>
  <si>
    <t>TRE3429</t>
  </si>
  <si>
    <t>TRE3152</t>
  </si>
  <si>
    <t>&lt;.01</t>
  </si>
  <si>
    <t>TRE3303</t>
  </si>
  <si>
    <t>TRE3430</t>
  </si>
  <si>
    <t>TRE3153</t>
  </si>
  <si>
    <t>TRE3304</t>
  </si>
  <si>
    <t>TRE3431</t>
  </si>
  <si>
    <t>TRE3154</t>
  </si>
  <si>
    <t>TRE3305</t>
  </si>
  <si>
    <t>TRE3432</t>
  </si>
  <si>
    <t>TRE3155</t>
  </si>
  <si>
    <t>&gt;7</t>
  </si>
  <si>
    <t>TRE3306</t>
  </si>
  <si>
    <t>TRE3433</t>
  </si>
  <si>
    <t>TRE3156</t>
  </si>
  <si>
    <t>&lt;1</t>
  </si>
  <si>
    <t>TRE3307</t>
  </si>
  <si>
    <t>TRE3434</t>
  </si>
  <si>
    <t>TRE3157</t>
  </si>
  <si>
    <t>TRE3308</t>
  </si>
  <si>
    <t>TRE3435</t>
  </si>
  <si>
    <t>TRE3158</t>
  </si>
  <si>
    <t>TRE3309</t>
  </si>
  <si>
    <t>TRE3436</t>
  </si>
  <si>
    <t>TRE3159</t>
  </si>
  <si>
    <t>TRE3310</t>
  </si>
  <si>
    <t>TRE3437</t>
  </si>
  <si>
    <t>TRE3160</t>
  </si>
  <si>
    <t>TRE3311</t>
  </si>
  <si>
    <t>TRE3438</t>
  </si>
  <si>
    <t>TRE3312</t>
  </si>
  <si>
    <t>TRE3161</t>
  </si>
  <si>
    <t>C</t>
  </si>
  <si>
    <t>&lt;20</t>
  </si>
  <si>
    <t>TRE3313</t>
  </si>
  <si>
    <t>TRE3439</t>
  </si>
  <si>
    <t>&lt;.02</t>
  </si>
  <si>
    <t>TRE3162</t>
  </si>
  <si>
    <t>TRE3314</t>
  </si>
  <si>
    <t>TRE3440</t>
  </si>
  <si>
    <t>TRE3315</t>
  </si>
  <si>
    <t>TRE3163</t>
  </si>
  <si>
    <t>TRE3316</t>
  </si>
  <si>
    <t>TRE3164</t>
  </si>
  <si>
    <t xml:space="preserve"> &lt;2</t>
  </si>
  <si>
    <t>&lt;10</t>
  </si>
  <si>
    <t>TRE3317</t>
  </si>
  <si>
    <t>TRE3441</t>
  </si>
  <si>
    <t xml:space="preserve"> &lt;0.05</t>
  </si>
  <si>
    <t>TRE3165</t>
  </si>
  <si>
    <t>&lt;40</t>
  </si>
  <si>
    <t>TRE3318</t>
  </si>
  <si>
    <t>TRE3442</t>
  </si>
  <si>
    <t>TRE3166</t>
  </si>
  <si>
    <t>&lt;50</t>
  </si>
  <si>
    <t>TRE3319</t>
  </si>
  <si>
    <t>TRE3443</t>
  </si>
  <si>
    <t>&lt;.05</t>
  </si>
  <si>
    <t>TRE3167</t>
  </si>
  <si>
    <t>&lt;5</t>
  </si>
  <si>
    <t>TRE3320</t>
  </si>
  <si>
    <t>TRE3444</t>
  </si>
  <si>
    <t>TRE3168</t>
  </si>
  <si>
    <t>TRE3321</t>
  </si>
  <si>
    <t>TRE3445</t>
  </si>
  <si>
    <t>TRE3169</t>
  </si>
  <si>
    <t>TRE3322</t>
  </si>
  <si>
    <t>TRE3170</t>
  </si>
  <si>
    <t xml:space="preserve"> &lt;0.005</t>
  </si>
  <si>
    <t>&lt;0.02</t>
  </si>
  <si>
    <t>TRE3323</t>
  </si>
  <si>
    <t>TRE3446</t>
  </si>
  <si>
    <t>TRE3171</t>
  </si>
  <si>
    <t>TRE3324</t>
  </si>
  <si>
    <t>TRE3447</t>
  </si>
  <si>
    <t>&lt;0.05</t>
  </si>
  <si>
    <t>TRE3448</t>
  </si>
  <si>
    <t>TRE3172</t>
  </si>
  <si>
    <t>&lt;2</t>
  </si>
  <si>
    <t>TRE3325</t>
  </si>
  <si>
    <t>&lt;0.01</t>
  </si>
  <si>
    <t>TRE3449</t>
  </si>
  <si>
    <t>TRE3173</t>
  </si>
  <si>
    <t>TRE3326</t>
  </si>
  <si>
    <t>TRE3450</t>
  </si>
  <si>
    <t>TRE3174</t>
  </si>
  <si>
    <t>TRE3451</t>
  </si>
  <si>
    <t>TRE3175</t>
  </si>
  <si>
    <t>TRE3327</t>
  </si>
  <si>
    <t>TRE3176</t>
  </si>
  <si>
    <t>TRE3328</t>
  </si>
  <si>
    <t>TRE3452</t>
  </si>
  <si>
    <t>TRE3177</t>
  </si>
  <si>
    <t>TRE3329</t>
  </si>
  <si>
    <t>&lt;4</t>
  </si>
  <si>
    <t>&lt;0.001</t>
  </si>
  <si>
    <t>TRE3453</t>
  </si>
  <si>
    <t>TRE3178</t>
  </si>
  <si>
    <t>TRE3330</t>
  </si>
  <si>
    <t>TRE3454</t>
  </si>
  <si>
    <t>TRE3331</t>
  </si>
  <si>
    <t>TRE3455</t>
  </si>
  <si>
    <t>TRE3179</t>
  </si>
  <si>
    <t>TRE3332</t>
  </si>
  <si>
    <t>TRE3456</t>
  </si>
  <si>
    <t>TRE3180</t>
  </si>
  <si>
    <t>TRE3333</t>
  </si>
  <si>
    <t>TRE3457</t>
  </si>
  <si>
    <t>TRE3181</t>
  </si>
  <si>
    <t>TRE3458</t>
  </si>
  <si>
    <t>TRE3182</t>
  </si>
  <si>
    <t>TRE3334</t>
  </si>
  <si>
    <t>TRE3459</t>
  </si>
  <si>
    <t>TRE3335</t>
  </si>
  <si>
    <t>TRE3183</t>
  </si>
  <si>
    <t>TRE3336</t>
  </si>
  <si>
    <t>TRE3460</t>
  </si>
  <si>
    <t>TRE3184</t>
  </si>
  <si>
    <t>TRE3337</t>
  </si>
  <si>
    <t>TRE3461</t>
  </si>
  <si>
    <t>TRE3185</t>
  </si>
  <si>
    <t>TRE3338</t>
  </si>
  <si>
    <t>TRE3339</t>
  </si>
  <si>
    <t>TRE3186</t>
  </si>
  <si>
    <t>TRE3462</t>
  </si>
  <si>
    <t>TRE3187</t>
  </si>
  <si>
    <t>TRE3340</t>
  </si>
  <si>
    <t>TRE3463</t>
  </si>
  <si>
    <t>TRE3188</t>
  </si>
  <si>
    <t>TRE3341</t>
  </si>
  <si>
    <t>TRE3189</t>
  </si>
  <si>
    <t>TRE3342</t>
  </si>
  <si>
    <t>TRE3464</t>
  </si>
  <si>
    <t>TRE3190</t>
  </si>
  <si>
    <t xml:space="preserve"> &lt;0.01</t>
  </si>
  <si>
    <t>TRE3343</t>
  </si>
  <si>
    <t xml:space="preserve"> &lt;4.0</t>
  </si>
  <si>
    <t xml:space="preserve"> &lt;0.001</t>
  </si>
  <si>
    <t>TRE3465</t>
  </si>
  <si>
    <t>TRE3191</t>
  </si>
  <si>
    <t>TRE3344</t>
  </si>
  <si>
    <t>TRE3466</t>
  </si>
  <si>
    <t>TRE3192</t>
  </si>
  <si>
    <t>TRE3467</t>
  </si>
  <si>
    <t>TRE3193</t>
  </si>
  <si>
    <t>TRE3345</t>
  </si>
  <si>
    <t>TRE3468</t>
  </si>
  <si>
    <t>TRE3194</t>
  </si>
  <si>
    <t>TRE3346</t>
  </si>
  <si>
    <t>TRE3469</t>
  </si>
  <si>
    <t>TRE3195</t>
  </si>
  <si>
    <t>TRE3347</t>
  </si>
  <si>
    <t>TRE3196</t>
  </si>
  <si>
    <t>TRE3470</t>
  </si>
  <si>
    <t>TRE3197</t>
  </si>
  <si>
    <t>TRE3471</t>
  </si>
  <si>
    <t>&lt;2.7</t>
  </si>
  <si>
    <t>TRE3198</t>
  </si>
  <si>
    <t>TRE3472</t>
  </si>
  <si>
    <t>TRE3199</t>
  </si>
  <si>
    <t>TRE3473</t>
  </si>
  <si>
    <t>TRE3200</t>
  </si>
  <si>
    <t>TRE3474</t>
  </si>
  <si>
    <t>TRE3201</t>
  </si>
  <si>
    <t>TRE3348</t>
  </si>
  <si>
    <t>TRE3202</t>
  </si>
  <si>
    <t>TRE3475</t>
  </si>
  <si>
    <t>TRE3203</t>
  </si>
  <si>
    <t>TRE3476</t>
  </si>
  <si>
    <t>composite, no field data collected on 2nd sample</t>
  </si>
  <si>
    <t>TRE3204</t>
  </si>
  <si>
    <t>TRE3477</t>
  </si>
  <si>
    <t>TRE3205</t>
  </si>
  <si>
    <t>TRE3478</t>
  </si>
  <si>
    <t>TRE3206</t>
  </si>
  <si>
    <t>TRE3479</t>
  </si>
  <si>
    <t>TRE3207</t>
  </si>
  <si>
    <t>TRE3349</t>
  </si>
  <si>
    <t>TRE3480</t>
  </si>
  <si>
    <t>TRE3208</t>
  </si>
  <si>
    <t>TRE3481</t>
  </si>
  <si>
    <t>TRE3209</t>
  </si>
  <si>
    <t>&lt; 50</t>
  </si>
  <si>
    <t>TRE3350</t>
  </si>
  <si>
    <t>TRE3210</t>
  </si>
  <si>
    <t>TRE3351</t>
  </si>
  <si>
    <t>TRE3482</t>
  </si>
  <si>
    <t>TRE3211</t>
  </si>
  <si>
    <t>TRE3352</t>
  </si>
  <si>
    <t>TRE3483</t>
  </si>
  <si>
    <t>22/6.5</t>
  </si>
  <si>
    <t>&gt; 2419.2</t>
  </si>
  <si>
    <t>TRE3212</t>
  </si>
  <si>
    <t>TRE3353</t>
  </si>
  <si>
    <t>TRE3484</t>
  </si>
  <si>
    <t>&lt; 4</t>
  </si>
  <si>
    <t>TRE3354</t>
  </si>
  <si>
    <t>TRE3213</t>
  </si>
  <si>
    <t>TRE3485</t>
  </si>
  <si>
    <t>TRE3214</t>
  </si>
  <si>
    <t>TRE3355</t>
  </si>
  <si>
    <t>TRE3486</t>
  </si>
  <si>
    <t>TRE3215</t>
  </si>
  <si>
    <t>TRE3356</t>
  </si>
  <si>
    <t>TRE3487</t>
  </si>
  <si>
    <t>&gt;2419.2</t>
  </si>
  <si>
    <t>TRE3216</t>
  </si>
  <si>
    <t>TRE3357</t>
  </si>
  <si>
    <t>TRE3488</t>
  </si>
  <si>
    <t>TRE3217</t>
  </si>
  <si>
    <t>TRE3358</t>
  </si>
  <si>
    <t>TRE3489</t>
  </si>
  <si>
    <t>NS</t>
  </si>
  <si>
    <t>TRE3218</t>
  </si>
  <si>
    <t>&lt; 0.02</t>
  </si>
  <si>
    <t>TRE3359</t>
  </si>
  <si>
    <t>TRE3490</t>
  </si>
  <si>
    <t>TRE3219</t>
  </si>
  <si>
    <t>no field data collected</t>
  </si>
  <si>
    <t>&gt;2419.5</t>
  </si>
  <si>
    <t>TRE3360</t>
  </si>
  <si>
    <t>TRE3491</t>
  </si>
  <si>
    <t>TRE3220</t>
  </si>
  <si>
    <t>TRE3492</t>
  </si>
  <si>
    <t>TRE3221</t>
  </si>
  <si>
    <t>TRE3493</t>
  </si>
  <si>
    <t>TRE3222</t>
  </si>
  <si>
    <t>TRE3361</t>
  </si>
  <si>
    <t>TRE3223</t>
  </si>
  <si>
    <t>low flow</t>
  </si>
  <si>
    <t>TRE3362</t>
  </si>
  <si>
    <t>normal flow</t>
  </si>
  <si>
    <t>TRE3494</t>
  </si>
  <si>
    <t>No flow</t>
  </si>
  <si>
    <t>TRE3224</t>
  </si>
  <si>
    <t>TRE3363</t>
  </si>
  <si>
    <t>TRE3495</t>
  </si>
  <si>
    <t>TRE3225</t>
  </si>
  <si>
    <t>TRE3364</t>
  </si>
  <si>
    <t>TRE3496</t>
  </si>
  <si>
    <t>TRE3226</t>
  </si>
  <si>
    <t>&lt;0.2</t>
  </si>
  <si>
    <t>TRE3365</t>
  </si>
  <si>
    <t>&lt;4.0</t>
  </si>
  <si>
    <t>&lt;0.005</t>
  </si>
  <si>
    <t>TRE3497</t>
  </si>
  <si>
    <t>TRE3227</t>
  </si>
  <si>
    <t>TRE3366</t>
  </si>
  <si>
    <t>TRE3498</t>
  </si>
  <si>
    <t>TRE3228</t>
  </si>
  <si>
    <t>TRE3499</t>
  </si>
  <si>
    <t>TRE3229</t>
  </si>
  <si>
    <t>TRE3367</t>
  </si>
  <si>
    <t>TRE3500</t>
  </si>
  <si>
    <t>TRE3230</t>
  </si>
  <si>
    <t>TRE3368</t>
  </si>
  <si>
    <t>TRE3501</t>
  </si>
  <si>
    <t>TRE3231</t>
  </si>
  <si>
    <t>TRE3369</t>
  </si>
  <si>
    <t>TRE3502</t>
  </si>
  <si>
    <t>TRE3232</t>
  </si>
  <si>
    <t>TRE3370</t>
  </si>
  <si>
    <t>TRE3503</t>
  </si>
  <si>
    <t>TRE3233</t>
  </si>
  <si>
    <t>TRE3504</t>
  </si>
  <si>
    <t>TRE3234</t>
  </si>
  <si>
    <t>TRE3371</t>
  </si>
  <si>
    <t>TRE3505</t>
  </si>
  <si>
    <t>TRE3235</t>
  </si>
  <si>
    <t>TRE3372</t>
  </si>
  <si>
    <t>TRE3506</t>
  </si>
  <si>
    <t>TRE3236</t>
  </si>
  <si>
    <t>TRE3373</t>
  </si>
  <si>
    <t>TRE3507</t>
  </si>
  <si>
    <t>TRE3237</t>
  </si>
  <si>
    <t>TRE3374</t>
  </si>
  <si>
    <t>TRE3508</t>
  </si>
  <si>
    <t>TRE3238</t>
  </si>
  <si>
    <t>TRE3375</t>
  </si>
  <si>
    <t>TRE3509</t>
  </si>
  <si>
    <t>TRE3239</t>
  </si>
  <si>
    <t>TRE3376</t>
  </si>
  <si>
    <t>TRE3510</t>
  </si>
  <si>
    <t>TRE3240</t>
  </si>
  <si>
    <t>TRE3377</t>
  </si>
  <si>
    <t>TRE3241</t>
  </si>
  <si>
    <t>TRE3378</t>
  </si>
  <si>
    <t>TRE3511</t>
  </si>
  <si>
    <t>TRE3242</t>
  </si>
  <si>
    <t>TRE3379</t>
  </si>
  <si>
    <t>TRE3513</t>
  </si>
  <si>
    <t>TRE3243</t>
  </si>
  <si>
    <t>TRE3380</t>
  </si>
  <si>
    <t>TRE3244</t>
  </si>
  <si>
    <t>TRE3381</t>
  </si>
  <si>
    <t>&lt; 4.0</t>
  </si>
  <si>
    <t>TRE3245</t>
  </si>
  <si>
    <t>TRE3382</t>
  </si>
  <si>
    <t>TRE3515</t>
  </si>
  <si>
    <t>TRE3246</t>
  </si>
  <si>
    <t>TRE3383</t>
  </si>
  <si>
    <t>TRE3516</t>
  </si>
  <si>
    <t>TRE3247</t>
  </si>
  <si>
    <t>TRE3384</t>
  </si>
  <si>
    <t>TRE3517</t>
  </si>
  <si>
    <t>TRE3248</t>
  </si>
  <si>
    <t>7.6'</t>
  </si>
  <si>
    <t>TRE3385</t>
  </si>
  <si>
    <t>19.4'</t>
  </si>
  <si>
    <t>TRE3518</t>
  </si>
  <si>
    <t>1'</t>
  </si>
  <si>
    <t>TRE3249</t>
  </si>
  <si>
    <t>TRE3386</t>
  </si>
  <si>
    <t>TRE3250</t>
  </si>
  <si>
    <t>TRE3387</t>
  </si>
  <si>
    <t>TRE3519</t>
  </si>
  <si>
    <t>TRE3251</t>
  </si>
  <si>
    <t>TRE3388</t>
  </si>
  <si>
    <t>TRE3520</t>
  </si>
  <si>
    <t>TRE3252</t>
  </si>
  <si>
    <t>TRE3389</t>
  </si>
  <si>
    <t>&lt;5.00</t>
  </si>
  <si>
    <t>TRE3521</t>
  </si>
  <si>
    <t>TRE3253</t>
  </si>
  <si>
    <t>TRE3390</t>
  </si>
  <si>
    <t>TRE3522</t>
  </si>
  <si>
    <t>TRE3254</t>
  </si>
  <si>
    <t>taken @ HWY 31. couldn't reach normal site</t>
  </si>
  <si>
    <t>&lt; 5.0</t>
  </si>
  <si>
    <t>TRE3523</t>
  </si>
  <si>
    <t>&gt; 2419.6</t>
  </si>
  <si>
    <t>TRE3255</t>
  </si>
  <si>
    <t>TRE3391</t>
  </si>
  <si>
    <t>TRE3524</t>
  </si>
  <si>
    <t>TRE3256</t>
  </si>
  <si>
    <t>TRE3392</t>
  </si>
  <si>
    <t>TRE3525</t>
  </si>
  <si>
    <t>TRE3257</t>
  </si>
  <si>
    <t>TRE3393</t>
  </si>
  <si>
    <t>TRE3526</t>
  </si>
  <si>
    <t>TRE3258</t>
  </si>
  <si>
    <t>TRE3394</t>
  </si>
  <si>
    <t>TRE3527</t>
  </si>
  <si>
    <t>TRE3259</t>
  </si>
  <si>
    <t>TRE3395</t>
  </si>
  <si>
    <t>TRE3528</t>
  </si>
  <si>
    <t>TRE3260</t>
  </si>
  <si>
    <t>TRE3396</t>
  </si>
  <si>
    <t>&gt;2419.6</t>
  </si>
  <si>
    <t>TRE3529</t>
  </si>
  <si>
    <t>TRE3530</t>
  </si>
  <si>
    <t>bridge out</t>
  </si>
  <si>
    <t>TRE3261</t>
  </si>
  <si>
    <t>TRE3397</t>
  </si>
  <si>
    <t>TRE3262</t>
  </si>
  <si>
    <t>very low flow</t>
  </si>
  <si>
    <t>TRE3264</t>
  </si>
  <si>
    <t>E. coli bottles not delivered to lab</t>
  </si>
  <si>
    <t>TRE3400</t>
  </si>
  <si>
    <t>TRE3533</t>
  </si>
  <si>
    <t>TRE3265</t>
  </si>
  <si>
    <t>&lt; 5.00</t>
  </si>
  <si>
    <t>TRE3401</t>
  </si>
  <si>
    <t>TRE3534</t>
  </si>
  <si>
    <t xml:space="preserve"> &gt; 2419.6</t>
  </si>
  <si>
    <t>TRE3535</t>
  </si>
  <si>
    <t>TRE3266</t>
  </si>
  <si>
    <t>AS sample not preserved in field</t>
  </si>
  <si>
    <t>TRE3402</t>
  </si>
  <si>
    <t>TRE3536</t>
  </si>
  <si>
    <t>TRE3267</t>
  </si>
  <si>
    <t>TRE3403</t>
  </si>
  <si>
    <t>TRE3537</t>
  </si>
  <si>
    <t>TRE3268</t>
  </si>
  <si>
    <t>TRE3538</t>
  </si>
  <si>
    <t>2419.6</t>
  </si>
  <si>
    <t>20.6</t>
  </si>
  <si>
    <t>TRE3269</t>
  </si>
  <si>
    <t>&lt; 0.005</t>
  </si>
  <si>
    <t>TRE3539</t>
  </si>
  <si>
    <t>&gt; 2,419.6</t>
  </si>
  <si>
    <t>TRE3270</t>
  </si>
  <si>
    <t>&lt; 0.10</t>
  </si>
  <si>
    <t>TRE3540</t>
  </si>
  <si>
    <t>TRE3271</t>
  </si>
  <si>
    <t>TRE3541</t>
  </si>
  <si>
    <t>TRE3272</t>
  </si>
  <si>
    <t>Chambers Creek@1126</t>
  </si>
  <si>
    <t>9.0</t>
  </si>
  <si>
    <t>&lt;0.10</t>
  </si>
  <si>
    <t>&lt;0.50</t>
  </si>
  <si>
    <t>&lt;0.020</t>
  </si>
  <si>
    <t>TRE3405</t>
  </si>
  <si>
    <t>TRE3542</t>
  </si>
  <si>
    <t>TRE3406</t>
  </si>
  <si>
    <t>TRE3543</t>
  </si>
  <si>
    <t>&gt;24196</t>
  </si>
  <si>
    <t>TRE3274</t>
  </si>
  <si>
    <t>USGS</t>
  </si>
  <si>
    <t>TRE3407</t>
  </si>
  <si>
    <t>TRE3544</t>
  </si>
  <si>
    <t>new TRWD Guage</t>
  </si>
  <si>
    <t>TRE3275</t>
  </si>
  <si>
    <t>TRE3545</t>
  </si>
  <si>
    <t>&lt;2.5</t>
  </si>
  <si>
    <t>TRE3276</t>
  </si>
  <si>
    <t>TRE3546</t>
  </si>
  <si>
    <t>flow based on old curves</t>
  </si>
  <si>
    <t>TRE3277</t>
  </si>
  <si>
    <t>&lt;0.1</t>
  </si>
  <si>
    <t>TRE3408</t>
  </si>
  <si>
    <t>TRE3547</t>
  </si>
  <si>
    <t>TRE3278</t>
  </si>
  <si>
    <t>TRE3548</t>
  </si>
  <si>
    <t>trwd guage</t>
  </si>
  <si>
    <t>TRE3279</t>
  </si>
  <si>
    <t>TRE3549</t>
  </si>
  <si>
    <t>TRE3280</t>
  </si>
  <si>
    <t>TRE3410</t>
  </si>
  <si>
    <t>TRE3550</t>
  </si>
  <si>
    <t>near Dawson</t>
  </si>
  <si>
    <t>TRE3551</t>
  </si>
  <si>
    <t>&lt; 0.1</t>
  </si>
  <si>
    <t>TRE3281</t>
  </si>
  <si>
    <t>TRE3552</t>
  </si>
  <si>
    <t>&lt; 0.01</t>
  </si>
  <si>
    <t>TRE3282</t>
  </si>
  <si>
    <t>TRE3283</t>
  </si>
  <si>
    <t>TRE3412</t>
  </si>
  <si>
    <t>TRE3553</t>
  </si>
  <si>
    <t>TRE3284</t>
  </si>
  <si>
    <t>NTU&gt;1000</t>
  </si>
  <si>
    <t>&gt; 1000</t>
  </si>
  <si>
    <t>TRE3413</t>
  </si>
  <si>
    <t>TRE3554</t>
  </si>
  <si>
    <t>TRE3835</t>
  </si>
  <si>
    <t>TRE3831</t>
  </si>
  <si>
    <t>&gt;1000</t>
  </si>
  <si>
    <t>TRE3832</t>
  </si>
  <si>
    <t>TRE3833</t>
  </si>
  <si>
    <t>TRE4178</t>
  </si>
  <si>
    <t>TRE4179</t>
  </si>
  <si>
    <t>TRE4180</t>
  </si>
  <si>
    <t>TRE4054</t>
  </si>
  <si>
    <t>TRE4055</t>
  </si>
  <si>
    <t>TRE4056</t>
  </si>
  <si>
    <t>TRE4182</t>
  </si>
  <si>
    <t>TRE4183</t>
  </si>
  <si>
    <t>&lt;5.0</t>
  </si>
  <si>
    <t>TRE4186</t>
  </si>
  <si>
    <t>TRE4187</t>
  </si>
  <si>
    <t>TRE4188</t>
  </si>
  <si>
    <t>20"</t>
  </si>
  <si>
    <t>TRE4559</t>
  </si>
  <si>
    <t>TRE4569</t>
  </si>
  <si>
    <t>TRE4571</t>
  </si>
  <si>
    <t>&lt;0.3</t>
  </si>
  <si>
    <t>TRE4792</t>
  </si>
  <si>
    <t>Bottle#3</t>
  </si>
  <si>
    <t>Bottle#1</t>
  </si>
  <si>
    <t>TRE4794</t>
  </si>
  <si>
    <t>Bottle#2</t>
  </si>
  <si>
    <t>TRE4782</t>
  </si>
  <si>
    <t>TRE4784</t>
  </si>
  <si>
    <t>TRE4831</t>
  </si>
  <si>
    <t>TRE4832</t>
  </si>
  <si>
    <t>TRE4833</t>
  </si>
  <si>
    <t>TRE4843</t>
  </si>
  <si>
    <t>TRE4844</t>
  </si>
  <si>
    <t>TRE4845</t>
  </si>
  <si>
    <t>TRE4997</t>
  </si>
  <si>
    <t>TRE4998</t>
  </si>
  <si>
    <t>TRE4999</t>
  </si>
  <si>
    <t>TRE5033</t>
  </si>
  <si>
    <t>&lt;0.5</t>
  </si>
  <si>
    <t>TRE5035</t>
  </si>
  <si>
    <t>TRE5436</t>
  </si>
  <si>
    <t>TRE5438</t>
  </si>
  <si>
    <t>TRE5562</t>
  </si>
  <si>
    <t>39'</t>
  </si>
  <si>
    <t>&lt;12.5</t>
  </si>
  <si>
    <t>TRE5564</t>
  </si>
  <si>
    <t>32.7'</t>
  </si>
  <si>
    <t>&lt;5.7</t>
  </si>
  <si>
    <t>TRE5656</t>
  </si>
  <si>
    <t>TRE5657</t>
  </si>
  <si>
    <t>&lt;29.1</t>
  </si>
  <si>
    <t>TRE5658</t>
  </si>
  <si>
    <t>Bottle#4</t>
  </si>
  <si>
    <t>TRE5756</t>
  </si>
  <si>
    <t>&lt;25</t>
  </si>
  <si>
    <t>TRE5852</t>
  </si>
  <si>
    <t>TRE5853</t>
  </si>
  <si>
    <t>&lt;71.4</t>
  </si>
  <si>
    <t>TRE5854</t>
  </si>
  <si>
    <t>TRE5856</t>
  </si>
  <si>
    <t>24.2'</t>
  </si>
  <si>
    <t>TRE5858</t>
  </si>
  <si>
    <t>13.8'</t>
  </si>
  <si>
    <t>TR0001F</t>
  </si>
  <si>
    <t>TR0004F</t>
  </si>
  <si>
    <t>TR0006F</t>
  </si>
  <si>
    <t>TR0903F</t>
  </si>
  <si>
    <t>TR0905F</t>
  </si>
  <si>
    <t>TR0591F</t>
  </si>
  <si>
    <t>&gt;4839.2</t>
  </si>
  <si>
    <t>TR0592F</t>
  </si>
  <si>
    <t>TR0593F</t>
  </si>
  <si>
    <t>TR0616F</t>
  </si>
  <si>
    <t>TR0618F</t>
  </si>
  <si>
    <t>&lt;35.7</t>
  </si>
  <si>
    <t>TR0763F</t>
  </si>
  <si>
    <t>TR0765F</t>
  </si>
  <si>
    <t>TR0908F</t>
  </si>
  <si>
    <t>&lt;0.050</t>
  </si>
  <si>
    <t>TR0910F</t>
  </si>
  <si>
    <t>TR1163F</t>
  </si>
  <si>
    <t>TR1165F</t>
  </si>
  <si>
    <t>TR1316F</t>
  </si>
  <si>
    <t>TR1318F</t>
  </si>
  <si>
    <t xml:space="preserve">&gt;2419.6 </t>
  </si>
  <si>
    <t>TR1320F</t>
  </si>
  <si>
    <t>TR1321F</t>
  </si>
  <si>
    <t>TR1322F</t>
  </si>
  <si>
    <t xml:space="preserve">&lt;2.00 </t>
  </si>
  <si>
    <t>TR1382F</t>
  </si>
  <si>
    <t>TR1384F</t>
  </si>
  <si>
    <t>TR1544F</t>
  </si>
  <si>
    <t>TR1545F</t>
  </si>
  <si>
    <t xml:space="preserve">&lt;0.0200 </t>
  </si>
  <si>
    <t>TR1549F</t>
  </si>
  <si>
    <t>TR1551F</t>
  </si>
  <si>
    <t>TR1603F</t>
  </si>
  <si>
    <t>TR1605F</t>
  </si>
  <si>
    <t xml:space="preserve">&lt;0.100 </t>
  </si>
  <si>
    <t>TR1693F</t>
  </si>
  <si>
    <t>TR1695F</t>
  </si>
  <si>
    <t>Storm Bias</t>
  </si>
  <si>
    <t>TR1778F</t>
  </si>
  <si>
    <t>TR1779F</t>
  </si>
  <si>
    <t>TR1780F</t>
  </si>
  <si>
    <t>TR1826F</t>
  </si>
  <si>
    <t>TR1828F</t>
  </si>
  <si>
    <t>TR2293F</t>
  </si>
  <si>
    <t>TR2294F</t>
  </si>
  <si>
    <t>TR2295F</t>
  </si>
  <si>
    <t xml:space="preserve">&lt;0.0500 </t>
  </si>
  <si>
    <t>TR2297F</t>
  </si>
  <si>
    <t>TR2298F</t>
  </si>
  <si>
    <t>TR2299F</t>
  </si>
  <si>
    <t>TR2301F</t>
  </si>
  <si>
    <t>TR2303F</t>
  </si>
  <si>
    <t>Full of debris</t>
  </si>
  <si>
    <t>TR2304F</t>
  </si>
  <si>
    <t>Chambers Creek@55</t>
  </si>
  <si>
    <t>TR2325F</t>
  </si>
  <si>
    <t>BOTTLE# 3</t>
  </si>
  <si>
    <t xml:space="preserve">103 </t>
  </si>
  <si>
    <t xml:space="preserve">12.3 </t>
  </si>
  <si>
    <t xml:space="preserve">0.290 </t>
  </si>
  <si>
    <t xml:space="preserve">2.14 </t>
  </si>
  <si>
    <t xml:space="preserve">0.0793 </t>
  </si>
  <si>
    <t xml:space="preserve">0.0338 </t>
  </si>
  <si>
    <t xml:space="preserve">6.74 </t>
  </si>
  <si>
    <t xml:space="preserve">71.0 </t>
  </si>
  <si>
    <t xml:space="preserve">2.51 </t>
  </si>
  <si>
    <t xml:space="preserve">816 </t>
  </si>
  <si>
    <t>TR2326F</t>
  </si>
  <si>
    <t>TR2327F</t>
  </si>
  <si>
    <t>BOTTLE# 1</t>
  </si>
  <si>
    <t xml:space="preserve">17.8 </t>
  </si>
  <si>
    <t xml:space="preserve">5.33 </t>
  </si>
  <si>
    <t xml:space="preserve">1.47 </t>
  </si>
  <si>
    <t xml:space="preserve">0.0361 </t>
  </si>
  <si>
    <t xml:space="preserve">5.37 </t>
  </si>
  <si>
    <t xml:space="preserve">119 </t>
  </si>
  <si>
    <t xml:space="preserve">2.42 </t>
  </si>
  <si>
    <t xml:space="preserve">179 </t>
  </si>
  <si>
    <t>TR2328F</t>
  </si>
  <si>
    <t>BOTTLE# 2</t>
  </si>
  <si>
    <t xml:space="preserve">74.7 </t>
  </si>
  <si>
    <t xml:space="preserve">7.00 </t>
  </si>
  <si>
    <t xml:space="preserve">0.831 </t>
  </si>
  <si>
    <t xml:space="preserve">2.29 </t>
  </si>
  <si>
    <t xml:space="preserve">0.121 </t>
  </si>
  <si>
    <t xml:space="preserve">0.0635 </t>
  </si>
  <si>
    <t xml:space="preserve">6.56 </t>
  </si>
  <si>
    <t xml:space="preserve">50.4 </t>
  </si>
  <si>
    <t xml:space="preserve">2.61 </t>
  </si>
  <si>
    <t>BOTTLE# 4</t>
  </si>
  <si>
    <t>TR2372F</t>
  </si>
  <si>
    <t xml:space="preserve">12.6 </t>
  </si>
  <si>
    <t xml:space="preserve">3.20 </t>
  </si>
  <si>
    <t xml:space="preserve">0.547 </t>
  </si>
  <si>
    <t xml:space="preserve">0.0291 </t>
  </si>
  <si>
    <t xml:space="preserve">4.42 </t>
  </si>
  <si>
    <t xml:space="preserve">90.4 </t>
  </si>
  <si>
    <t xml:space="preserve">20.3 </t>
  </si>
  <si>
    <t>TR2374F</t>
  </si>
  <si>
    <t xml:space="preserve">10.0 </t>
  </si>
  <si>
    <t xml:space="preserve">2.40 </t>
  </si>
  <si>
    <t xml:space="preserve">0.0534 </t>
  </si>
  <si>
    <t xml:space="preserve">0.490 </t>
  </si>
  <si>
    <t xml:space="preserve">0.0605 </t>
  </si>
  <si>
    <t xml:space="preserve">6.39 </t>
  </si>
  <si>
    <t xml:space="preserve">81.0 </t>
  </si>
  <si>
    <t xml:space="preserve">2.63 </t>
  </si>
  <si>
    <t xml:space="preserve">113 </t>
  </si>
  <si>
    <t>TR2375F</t>
  </si>
  <si>
    <t xml:space="preserve">28.4 </t>
  </si>
  <si>
    <t xml:space="preserve">6.00 </t>
  </si>
  <si>
    <t xml:space="preserve">0.176 </t>
  </si>
  <si>
    <t xml:space="preserve">0.619 </t>
  </si>
  <si>
    <t xml:space="preserve">0.0336 </t>
  </si>
  <si>
    <t xml:space="preserve">5.34 </t>
  </si>
  <si>
    <t xml:space="preserve">58.6 </t>
  </si>
  <si>
    <t xml:space="preserve">32.7 </t>
  </si>
  <si>
    <t>TR2446F</t>
  </si>
  <si>
    <t>TR2449F</t>
  </si>
  <si>
    <t>TR2518F</t>
  </si>
  <si>
    <t>TR2520F</t>
  </si>
  <si>
    <t>TR2521F</t>
  </si>
  <si>
    <t>TR2560F</t>
  </si>
  <si>
    <t>TR2561F</t>
  </si>
  <si>
    <t>TR2562F</t>
  </si>
  <si>
    <t>TR2563F</t>
  </si>
  <si>
    <t>&lt;0.0200</t>
  </si>
  <si>
    <t>&lt;2.00</t>
  </si>
  <si>
    <t>TR2657F</t>
  </si>
  <si>
    <t>BOTTLE# 5</t>
  </si>
  <si>
    <t>&gt;2419.17</t>
  </si>
  <si>
    <t>TR2658F</t>
  </si>
  <si>
    <t>&gt;2419.7</t>
  </si>
  <si>
    <t>TR2659F</t>
  </si>
  <si>
    <t>&gt;2419.11</t>
  </si>
  <si>
    <t>TR2660F</t>
  </si>
  <si>
    <t>TR2742F</t>
  </si>
  <si>
    <t>TR2743F</t>
  </si>
  <si>
    <t>TR2744F</t>
  </si>
  <si>
    <t>TR2745F</t>
  </si>
  <si>
    <t>TR2791F</t>
  </si>
  <si>
    <t>TR2792F</t>
  </si>
  <si>
    <t>TR2793F</t>
  </si>
  <si>
    <t>TR2794F</t>
  </si>
  <si>
    <t>TR2881F</t>
  </si>
  <si>
    <t>TR2883F</t>
  </si>
  <si>
    <t>TR2884F</t>
  </si>
  <si>
    <t>TR2979F</t>
  </si>
  <si>
    <t>&lt;0.0015</t>
  </si>
  <si>
    <t>TR2981F</t>
  </si>
  <si>
    <t>TR2982F</t>
  </si>
  <si>
    <t>TR3223F</t>
  </si>
  <si>
    <t>TR3225F</t>
  </si>
  <si>
    <t>TR3226F</t>
  </si>
  <si>
    <t>TR3228F</t>
  </si>
  <si>
    <t>TR3230F</t>
  </si>
  <si>
    <t>TR3231F</t>
  </si>
  <si>
    <t>TR3301F</t>
  </si>
  <si>
    <t>TR3303F</t>
  </si>
  <si>
    <t>TR3304F</t>
  </si>
  <si>
    <t>Site_ID</t>
  </si>
  <si>
    <t>Latitude</t>
  </si>
  <si>
    <t>Longitude</t>
  </si>
  <si>
    <t>Chambers Creek at FM 1126</t>
  </si>
  <si>
    <t>Chambers Creek at CR 55</t>
  </si>
  <si>
    <t>Richland Creek at SW0030 RD</t>
  </si>
  <si>
    <t xml:space="preserve">Post Oak Creek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</si>
</sst>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General_)"/>
    <numFmt numFmtId="165" formatCode="mm/dd/yy;@"/>
    <numFmt numFmtId="166" formatCode="h:mm;@"/>
    <numFmt numFmtId="167" formatCode="0.0"/>
    <numFmt numFmtId="168" formatCode="0.000"/>
    <numFmt numFmtId="169" formatCode="000##"/>
    <numFmt numFmtId="170" formatCode="00000"/>
    <numFmt numFmtId="171" formatCode="000##0"/>
    <numFmt numFmtId="172" formatCode="00##0"/>
    <numFmt numFmtId="173" formatCode="0.0000"/>
    <numFmt numFmtId="174" formatCode="0.000000"/>
  </numFmts>
  <fonts count="26" x14ac:knownFonts="1">
    <font>
      <sz val="10"/>
      <name val="Courier"/>
    </font>
    <font>
      <sz val="11"/>
      <color theme="1"/>
      <name val="Calibri"/>
      <family val="2"/>
      <scheme val="minor"/>
    </font>
    <font>
      <b/>
      <sz val="11"/>
      <name val="Arial"/>
      <family val="2"/>
    </font>
    <font>
      <sz val="10"/>
      <name val="Arial"/>
      <family val="2"/>
    </font>
    <font>
      <b/>
      <sz val="12"/>
      <name val="Arial"/>
      <family val="2"/>
    </font>
    <font>
      <sz val="11"/>
      <name val="Arial"/>
      <family val="2"/>
    </font>
    <font>
      <b/>
      <sz val="10"/>
      <name val="Arial"/>
      <family val="2"/>
    </font>
    <font>
      <b/>
      <vertAlign val="superscript"/>
      <sz val="11"/>
      <name val="Arial"/>
      <family val="2"/>
    </font>
    <font>
      <sz val="10"/>
      <color indexed="17"/>
      <name val="Arial"/>
      <family val="2"/>
    </font>
    <font>
      <sz val="10"/>
      <color indexed="14"/>
      <name val="Arial"/>
      <family val="2"/>
    </font>
    <font>
      <sz val="10"/>
      <color indexed="10"/>
      <name val="Arial"/>
      <family val="2"/>
    </font>
    <font>
      <sz val="10"/>
      <color indexed="50"/>
      <name val="Arial"/>
      <family val="2"/>
    </font>
    <font>
      <sz val="10"/>
      <color indexed="8"/>
      <name val="Arial"/>
      <family val="2"/>
    </font>
    <font>
      <sz val="10"/>
      <name val="MS Sans Serif"/>
      <family val="2"/>
    </font>
    <font>
      <sz val="10"/>
      <color rgb="FF000000"/>
      <name val="Arial"/>
      <family val="2"/>
    </font>
    <font>
      <sz val="11"/>
      <name val="Calibri"/>
      <family val="2"/>
      <scheme val="minor"/>
    </font>
    <font>
      <sz val="10"/>
      <color theme="1"/>
      <name val="Arial"/>
      <family val="2"/>
    </font>
    <font>
      <sz val="8"/>
      <name val="MS Sans Serif"/>
      <charset val="1"/>
    </font>
    <font>
      <sz val="11"/>
      <name val="Calibri"/>
      <family val="2"/>
    </font>
    <font>
      <sz val="10"/>
      <color indexed="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b/>
      <sz val="10"/>
      <color indexed="81"/>
      <name val="Tahoma"/>
      <family val="2"/>
    </font>
    <font>
      <sz val="10"/>
      <color indexed="81"/>
      <name val="Tahom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s>
  <cellStyleXfs count="14">
    <xf numFmtId="164" fontId="0" fillId="0" borderId="0"/>
    <xf numFmtId="0" fontId="12" fillId="0" borderId="0"/>
    <xf numFmtId="0" fontId="13" fillId="0" borderId="0"/>
    <xf numFmtId="0" fontId="12" fillId="0" borderId="0"/>
    <xf numFmtId="0" fontId="13" fillId="0" borderId="0"/>
    <xf numFmtId="0" fontId="12" fillId="0" borderId="0"/>
    <xf numFmtId="0" fontId="12" fillId="0" borderId="0"/>
    <xf numFmtId="0" fontId="14" fillId="0" borderId="0"/>
    <xf numFmtId="0" fontId="14" fillId="0" borderId="0"/>
    <xf numFmtId="0" fontId="12" fillId="0" borderId="0"/>
    <xf numFmtId="0" fontId="1" fillId="0" borderId="0"/>
    <xf numFmtId="0" fontId="3" fillId="0" borderId="0"/>
    <xf numFmtId="0" fontId="12" fillId="0" borderId="0"/>
    <xf numFmtId="0" fontId="17" fillId="0" borderId="0" applyAlignment="0">
      <alignment vertical="top" wrapText="1"/>
      <protection locked="0"/>
    </xf>
  </cellStyleXfs>
  <cellXfs count="195">
    <xf numFmtId="164" fontId="0" fillId="0" borderId="0" xfId="0"/>
    <xf numFmtId="165" fontId="2" fillId="0" borderId="0" xfId="0" applyNumberFormat="1" applyFont="1" applyBorder="1" applyAlignment="1" applyProtection="1">
      <alignment horizontal="left"/>
    </xf>
    <xf numFmtId="14" fontId="3" fillId="0" borderId="0" xfId="0" applyNumberFormat="1" applyFont="1" applyFill="1" applyAlignment="1">
      <alignment horizontal="center"/>
    </xf>
    <xf numFmtId="166" fontId="3" fillId="0" borderId="0" xfId="0" applyNumberFormat="1" applyFont="1" applyFill="1" applyAlignment="1">
      <alignment horizontal="center"/>
    </xf>
    <xf numFmtId="164" fontId="3" fillId="0" borderId="0" xfId="0" applyFont="1" applyFill="1" applyAlignment="1">
      <alignment horizontal="left"/>
    </xf>
    <xf numFmtId="164" fontId="3" fillId="0" borderId="0" xfId="0" applyFont="1" applyFill="1" applyAlignment="1">
      <alignment horizontal="center"/>
    </xf>
    <xf numFmtId="0" fontId="3" fillId="0" borderId="0" xfId="0" applyNumberFormat="1" applyFont="1" applyFill="1" applyAlignment="1">
      <alignment horizontal="center"/>
    </xf>
    <xf numFmtId="167" fontId="3" fillId="0" borderId="0" xfId="0" applyNumberFormat="1" applyFont="1" applyFill="1" applyAlignment="1">
      <alignment horizontal="center"/>
    </xf>
    <xf numFmtId="2" fontId="3" fillId="0" borderId="0" xfId="0" applyNumberFormat="1" applyFont="1" applyFill="1" applyAlignment="1">
      <alignment horizontal="center"/>
    </xf>
    <xf numFmtId="1" fontId="3" fillId="0" borderId="0" xfId="0" applyNumberFormat="1" applyFont="1" applyAlignment="1">
      <alignment horizontal="center"/>
    </xf>
    <xf numFmtId="168" fontId="3" fillId="0" borderId="0" xfId="0" applyNumberFormat="1" applyFont="1" applyFill="1" applyAlignment="1">
      <alignment horizontal="center"/>
    </xf>
    <xf numFmtId="164" fontId="3" fillId="0" borderId="0" xfId="0" applyFont="1"/>
    <xf numFmtId="165" fontId="4" fillId="0" borderId="0" xfId="0" applyNumberFormat="1" applyFont="1" applyFill="1" applyAlignment="1">
      <alignment horizontal="left"/>
    </xf>
    <xf numFmtId="164" fontId="5" fillId="0" borderId="0" xfId="0" applyFont="1" applyFill="1" applyAlignment="1">
      <alignment horizontal="center"/>
    </xf>
    <xf numFmtId="14" fontId="5" fillId="0" borderId="0" xfId="0" applyNumberFormat="1" applyFont="1" applyFill="1" applyAlignment="1">
      <alignment horizontal="center"/>
    </xf>
    <xf numFmtId="166" fontId="2" fillId="0" borderId="1" xfId="0" applyNumberFormat="1" applyFont="1" applyBorder="1" applyAlignment="1" applyProtection="1">
      <alignment horizontal="center"/>
    </xf>
    <xf numFmtId="164" fontId="5" fillId="0" borderId="0" xfId="0" applyFont="1" applyFill="1" applyAlignment="1">
      <alignment horizontal="left"/>
    </xf>
    <xf numFmtId="0" fontId="5" fillId="0" borderId="0" xfId="0" applyNumberFormat="1" applyFont="1" applyFill="1" applyAlignment="1">
      <alignment horizontal="center"/>
    </xf>
    <xf numFmtId="164" fontId="3" fillId="0" borderId="0" xfId="0" applyFont="1" applyFill="1" applyBorder="1" applyAlignment="1">
      <alignment horizontal="center"/>
    </xf>
    <xf numFmtId="164" fontId="2" fillId="0" borderId="1" xfId="0" applyNumberFormat="1" applyFont="1" applyBorder="1" applyAlignment="1">
      <alignment horizontal="center"/>
    </xf>
    <xf numFmtId="1" fontId="2" fillId="0" borderId="2" xfId="0" applyNumberFormat="1" applyFont="1" applyBorder="1" applyAlignment="1">
      <alignment horizontal="center"/>
    </xf>
    <xf numFmtId="164" fontId="2" fillId="0" borderId="1" xfId="0" applyFont="1" applyBorder="1" applyAlignment="1">
      <alignment horizontal="center"/>
    </xf>
    <xf numFmtId="49" fontId="2" fillId="0" borderId="1" xfId="0" applyNumberFormat="1" applyFont="1" applyBorder="1" applyAlignment="1" applyProtection="1">
      <alignment horizontal="center"/>
    </xf>
    <xf numFmtId="168" fontId="2" fillId="0" borderId="1" xfId="0" applyNumberFormat="1" applyFont="1" applyBorder="1" applyAlignment="1" applyProtection="1">
      <alignment horizontal="center"/>
    </xf>
    <xf numFmtId="49" fontId="2" fillId="0" borderId="1" xfId="0" applyNumberFormat="1" applyFont="1" applyBorder="1" applyAlignment="1">
      <alignment horizontal="center"/>
    </xf>
    <xf numFmtId="164" fontId="2" fillId="0" borderId="1" xfId="0" applyNumberFormat="1" applyFont="1" applyBorder="1" applyAlignment="1" applyProtection="1">
      <alignment horizontal="center"/>
    </xf>
    <xf numFmtId="0" fontId="2" fillId="0" borderId="1" xfId="0" applyNumberFormat="1" applyFont="1" applyBorder="1" applyAlignment="1">
      <alignment horizontal="center"/>
    </xf>
    <xf numFmtId="164" fontId="2" fillId="0" borderId="0" xfId="0" applyFont="1" applyFill="1" applyAlignment="1">
      <alignment horizontal="center"/>
    </xf>
    <xf numFmtId="164" fontId="5" fillId="0" borderId="0" xfId="0" applyFont="1"/>
    <xf numFmtId="164" fontId="6" fillId="0" borderId="1" xfId="0" applyFont="1" applyBorder="1" applyAlignment="1">
      <alignment horizontal="center"/>
    </xf>
    <xf numFmtId="14" fontId="2" fillId="0" borderId="1" xfId="0" applyNumberFormat="1" applyFont="1" applyFill="1" applyBorder="1" applyAlignment="1">
      <alignment horizontal="center"/>
    </xf>
    <xf numFmtId="164" fontId="2" fillId="0" borderId="1" xfId="0" applyNumberFormat="1" applyFont="1" applyFill="1" applyBorder="1" applyAlignment="1" applyProtection="1">
      <alignment horizontal="left"/>
    </xf>
    <xf numFmtId="164" fontId="2" fillId="0" borderId="1" xfId="0" applyNumberFormat="1" applyFont="1" applyFill="1" applyBorder="1" applyAlignment="1" applyProtection="1">
      <alignment horizontal="center"/>
    </xf>
    <xf numFmtId="164" fontId="2" fillId="0" borderId="1" xfId="0" applyFont="1" applyFill="1" applyBorder="1" applyAlignment="1">
      <alignment horizontal="center"/>
    </xf>
    <xf numFmtId="0" fontId="2" fillId="0" borderId="1" xfId="0" applyNumberFormat="1" applyFont="1" applyFill="1" applyBorder="1" applyAlignment="1" applyProtection="1">
      <alignment horizontal="center"/>
    </xf>
    <xf numFmtId="164" fontId="6" fillId="0" borderId="1" xfId="0" applyNumberFormat="1" applyFont="1" applyFill="1" applyBorder="1" applyAlignment="1" applyProtection="1">
      <alignment horizontal="center"/>
    </xf>
    <xf numFmtId="167" fontId="2" fillId="0" borderId="1" xfId="0" applyNumberFormat="1" applyFont="1" applyFill="1" applyBorder="1" applyAlignment="1">
      <alignment horizontal="center"/>
    </xf>
    <xf numFmtId="1" fontId="2" fillId="0" borderId="2" xfId="0" applyNumberFormat="1" applyFont="1" applyBorder="1" applyAlignment="1" applyProtection="1">
      <alignment horizontal="center"/>
    </xf>
    <xf numFmtId="1" fontId="2" fillId="0" borderId="1" xfId="0" applyNumberFormat="1" applyFont="1" applyBorder="1" applyAlignment="1">
      <alignment horizontal="center"/>
    </xf>
    <xf numFmtId="168" fontId="2" fillId="0" borderId="1" xfId="0" applyNumberFormat="1" applyFont="1" applyBorder="1" applyAlignment="1">
      <alignment horizontal="center"/>
    </xf>
    <xf numFmtId="167" fontId="2" fillId="0" borderId="3" xfId="0" applyNumberFormat="1" applyFont="1" applyBorder="1" applyAlignment="1" applyProtection="1">
      <alignment horizontal="center"/>
    </xf>
    <xf numFmtId="164" fontId="2" fillId="0" borderId="0" xfId="0" applyNumberFormat="1" applyFont="1" applyFill="1" applyBorder="1" applyAlignment="1" applyProtection="1">
      <alignment horizontal="center"/>
    </xf>
    <xf numFmtId="165" fontId="2" fillId="0" borderId="1" xfId="0" applyNumberFormat="1" applyFont="1" applyFill="1" applyBorder="1" applyAlignment="1">
      <alignment horizontal="center"/>
    </xf>
    <xf numFmtId="166" fontId="2" fillId="0" borderId="1" xfId="0" applyNumberFormat="1" applyFont="1" applyFill="1" applyBorder="1" applyAlignment="1">
      <alignment horizontal="center"/>
    </xf>
    <xf numFmtId="164" fontId="5" fillId="0" borderId="1" xfId="0" applyFont="1" applyFill="1" applyBorder="1" applyAlignment="1">
      <alignment horizontal="left"/>
    </xf>
    <xf numFmtId="0" fontId="2" fillId="0" borderId="1" xfId="0" applyNumberFormat="1" applyFont="1" applyFill="1" applyBorder="1" applyAlignment="1">
      <alignment horizontal="center"/>
    </xf>
    <xf numFmtId="169" fontId="2" fillId="0" borderId="1" xfId="0" applyNumberFormat="1" applyFont="1" applyFill="1" applyBorder="1" applyAlignment="1">
      <alignment horizontal="center"/>
    </xf>
    <xf numFmtId="167" fontId="2" fillId="0" borderId="1" xfId="0" applyNumberFormat="1" applyFont="1" applyFill="1" applyBorder="1" applyAlignment="1" applyProtection="1">
      <alignment horizontal="center"/>
    </xf>
    <xf numFmtId="170" fontId="2" fillId="0" borderId="1" xfId="0" applyNumberFormat="1" applyFont="1" applyFill="1" applyBorder="1" applyAlignment="1">
      <alignment horizontal="center"/>
    </xf>
    <xf numFmtId="170" fontId="2" fillId="0" borderId="2" xfId="0" applyNumberFormat="1" applyFont="1" applyFill="1" applyBorder="1" applyAlignment="1">
      <alignment horizontal="center"/>
    </xf>
    <xf numFmtId="171" fontId="2" fillId="0" borderId="1" xfId="0" applyNumberFormat="1" applyFont="1" applyFill="1" applyBorder="1" applyAlignment="1">
      <alignment horizontal="center"/>
    </xf>
    <xf numFmtId="172" fontId="2" fillId="0" borderId="4" xfId="0" applyNumberFormat="1" applyFont="1" applyFill="1" applyBorder="1" applyAlignment="1">
      <alignment horizontal="center"/>
    </xf>
    <xf numFmtId="170" fontId="2" fillId="0" borderId="1" xfId="0" applyNumberFormat="1" applyFont="1" applyBorder="1" applyAlignment="1">
      <alignment horizontal="center"/>
    </xf>
    <xf numFmtId="165" fontId="3" fillId="0" borderId="0" xfId="0" applyNumberFormat="1" applyFont="1" applyFill="1" applyBorder="1" applyAlignment="1" applyProtection="1">
      <alignment horizontal="center"/>
    </xf>
    <xf numFmtId="166" fontId="3" fillId="0" borderId="0" xfId="0" applyNumberFormat="1" applyFont="1" applyFill="1" applyBorder="1" applyAlignment="1" applyProtection="1">
      <alignment horizontal="center"/>
    </xf>
    <xf numFmtId="164" fontId="3" fillId="0" borderId="0" xfId="0" applyNumberFormat="1" applyFont="1" applyFill="1" applyBorder="1" applyAlignment="1" applyProtection="1">
      <alignment horizontal="left"/>
    </xf>
    <xf numFmtId="164" fontId="3" fillId="0" borderId="0" xfId="0" applyNumberFormat="1" applyFont="1" applyFill="1" applyBorder="1" applyAlignment="1" applyProtection="1">
      <alignment horizontal="center"/>
    </xf>
    <xf numFmtId="164" fontId="3" fillId="0" borderId="0" xfId="0" applyFont="1" applyFill="1" applyBorder="1" applyAlignment="1">
      <alignment horizontal="left"/>
    </xf>
    <xf numFmtId="0" fontId="3" fillId="0" borderId="0" xfId="0" applyNumberFormat="1" applyFont="1" applyFill="1" applyBorder="1" applyAlignment="1" applyProtection="1">
      <alignment horizontal="center"/>
    </xf>
    <xf numFmtId="167"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64" fontId="3" fillId="0" borderId="0" xfId="0" applyNumberFormat="1" applyFont="1" applyFill="1" applyBorder="1" applyAlignment="1" applyProtection="1">
      <alignment horizontal="center"/>
      <protection locked="0"/>
    </xf>
    <xf numFmtId="168" fontId="3" fillId="0" borderId="0" xfId="0" applyNumberFormat="1" applyFont="1" applyFill="1" applyBorder="1" applyAlignment="1" applyProtection="1">
      <alignment horizontal="center"/>
    </xf>
    <xf numFmtId="164" fontId="3" fillId="0" borderId="0" xfId="0" applyFont="1" applyFill="1" applyBorder="1"/>
    <xf numFmtId="164" fontId="3" fillId="0" borderId="0" xfId="0" applyFont="1" applyBorder="1"/>
    <xf numFmtId="164" fontId="3" fillId="0" borderId="0" xfId="0" applyFont="1" applyFill="1" applyBorder="1" applyAlignment="1" applyProtection="1">
      <alignment horizontal="center"/>
      <protection locked="0"/>
    </xf>
    <xf numFmtId="1" fontId="3" fillId="0" borderId="0" xfId="0" applyNumberFormat="1" applyFont="1" applyBorder="1" applyAlignment="1">
      <alignment horizontal="center"/>
    </xf>
    <xf numFmtId="2" fontId="3" fillId="0" borderId="0" xfId="0" applyNumberFormat="1" applyFont="1" applyFill="1" applyBorder="1" applyAlignment="1">
      <alignment horizontal="center"/>
    </xf>
    <xf numFmtId="167" fontId="3" fillId="0" borderId="0" xfId="0" applyNumberFormat="1" applyFont="1" applyFill="1" applyBorder="1" applyAlignment="1" applyProtection="1">
      <alignment horizontal="center"/>
    </xf>
    <xf numFmtId="167"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xf>
    <xf numFmtId="0" fontId="3" fillId="0" borderId="0" xfId="0" applyNumberFormat="1" applyFont="1" applyBorder="1" applyAlignment="1">
      <alignment horizontal="center"/>
    </xf>
    <xf numFmtId="165" fontId="3" fillId="0" borderId="0" xfId="0" applyNumberFormat="1" applyFont="1" applyFill="1" applyBorder="1" applyAlignment="1">
      <alignment horizontal="center"/>
    </xf>
    <xf numFmtId="166" fontId="3"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164" fontId="3" fillId="0" borderId="0" xfId="0" applyFont="1" applyFill="1" applyBorder="1" applyAlignment="1" applyProtection="1">
      <alignment horizontal="center"/>
    </xf>
    <xf numFmtId="168" fontId="3" fillId="0" borderId="0" xfId="0" applyNumberFormat="1" applyFont="1" applyFill="1" applyBorder="1" applyAlignment="1">
      <alignment horizontal="center"/>
    </xf>
    <xf numFmtId="164" fontId="8" fillId="0" borderId="0" xfId="0" applyFont="1" applyFill="1" applyBorder="1" applyAlignment="1">
      <alignment horizontal="center"/>
    </xf>
    <xf numFmtId="168" fontId="3" fillId="0" borderId="5" xfId="0" applyNumberFormat="1" applyFont="1" applyFill="1" applyBorder="1" applyAlignment="1">
      <alignment horizontal="center"/>
    </xf>
    <xf numFmtId="164" fontId="3" fillId="0" borderId="5" xfId="0" applyFont="1" applyFill="1" applyBorder="1" applyAlignment="1">
      <alignment horizontal="center"/>
    </xf>
    <xf numFmtId="164" fontId="9" fillId="0" borderId="0" xfId="0" applyFont="1" applyFill="1" applyBorder="1" applyAlignment="1">
      <alignment horizontal="center"/>
    </xf>
    <xf numFmtId="164" fontId="10" fillId="0" borderId="0" xfId="0" applyFont="1" applyFill="1" applyBorder="1" applyAlignment="1">
      <alignment horizontal="center"/>
    </xf>
    <xf numFmtId="164" fontId="11" fillId="0" borderId="0" xfId="0" applyFont="1" applyFill="1" applyBorder="1" applyAlignment="1">
      <alignment horizontal="center"/>
    </xf>
    <xf numFmtId="0" fontId="12" fillId="0" borderId="0" xfId="0" applyNumberFormat="1" applyFont="1" applyFill="1" applyBorder="1" applyAlignment="1">
      <alignment horizontal="center"/>
    </xf>
    <xf numFmtId="1" fontId="3" fillId="0" borderId="0" xfId="0" applyNumberFormat="1" applyFont="1" applyFill="1" applyBorder="1" applyAlignment="1" applyProtection="1">
      <alignment horizontal="center"/>
      <protection locked="0"/>
    </xf>
    <xf numFmtId="164" fontId="3" fillId="0" borderId="0" xfId="0" applyFont="1" applyBorder="1" applyAlignment="1">
      <alignment horizontal="center"/>
    </xf>
    <xf numFmtId="0"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lignment horizontal="center"/>
    </xf>
    <xf numFmtId="164" fontId="8" fillId="0" borderId="0" xfId="0" applyFont="1" applyBorder="1"/>
    <xf numFmtId="164" fontId="3" fillId="0" borderId="0" xfId="0" applyFont="1" applyFill="1" applyBorder="1" applyAlignment="1"/>
    <xf numFmtId="168" fontId="3" fillId="0" borderId="0" xfId="0" applyNumberFormat="1" applyFont="1" applyBorder="1" applyAlignment="1">
      <alignment horizontal="center"/>
    </xf>
    <xf numFmtId="49" fontId="3" fillId="0" borderId="0" xfId="0" applyNumberFormat="1" applyFont="1" applyBorder="1" applyAlignment="1">
      <alignment horizontal="center"/>
    </xf>
    <xf numFmtId="166" fontId="3" fillId="0" borderId="0" xfId="0" applyNumberFormat="1" applyFont="1" applyBorder="1" applyAlignment="1">
      <alignment horizontal="center"/>
    </xf>
    <xf numFmtId="0" fontId="12" fillId="0" borderId="0" xfId="0" applyNumberFormat="1" applyFont="1" applyFill="1" applyBorder="1" applyAlignment="1" applyProtection="1">
      <alignment horizontal="center"/>
      <protection locked="0"/>
    </xf>
    <xf numFmtId="168" fontId="3" fillId="0" borderId="0" xfId="0" applyNumberFormat="1" applyFont="1" applyFill="1" applyBorder="1" applyAlignment="1" applyProtection="1">
      <alignment horizontal="center"/>
      <protection locked="0"/>
    </xf>
    <xf numFmtId="49" fontId="3" fillId="0" borderId="0" xfId="0" applyNumberFormat="1" applyFont="1" applyBorder="1" applyAlignment="1" applyProtection="1">
      <alignment horizontal="center"/>
      <protection locked="0"/>
    </xf>
    <xf numFmtId="0" fontId="3" fillId="0" borderId="0" xfId="1" applyNumberFormat="1" applyFont="1" applyFill="1" applyBorder="1" applyAlignment="1">
      <alignment horizontal="center" wrapText="1"/>
    </xf>
    <xf numFmtId="0" fontId="3" fillId="0" borderId="0" xfId="1" applyFont="1" applyFill="1" applyBorder="1" applyAlignment="1">
      <alignment horizontal="center" wrapText="1"/>
    </xf>
    <xf numFmtId="0" fontId="3" fillId="0" borderId="0" xfId="0" applyNumberFormat="1" applyFont="1" applyBorder="1" applyAlignment="1" applyProtection="1">
      <alignment horizontal="center"/>
      <protection locked="0"/>
    </xf>
    <xf numFmtId="0" fontId="3" fillId="0" borderId="0" xfId="1" applyFont="1" applyFill="1" applyBorder="1" applyAlignment="1">
      <alignment horizontal="left"/>
    </xf>
    <xf numFmtId="0" fontId="3" fillId="0" borderId="0" xfId="1" applyFont="1" applyFill="1" applyBorder="1" applyAlignment="1">
      <alignment horizontal="center"/>
    </xf>
    <xf numFmtId="0" fontId="3" fillId="0" borderId="0" xfId="0" applyNumberFormat="1" applyFont="1" applyAlignment="1">
      <alignment horizontal="center"/>
    </xf>
    <xf numFmtId="0" fontId="12" fillId="0" borderId="0" xfId="1" applyNumberFormat="1" applyFont="1" applyFill="1" applyBorder="1" applyAlignment="1">
      <alignment horizontal="left" wrapText="1"/>
    </xf>
    <xf numFmtId="168" fontId="3" fillId="0" borderId="0" xfId="0" applyNumberFormat="1" applyFont="1" applyAlignment="1">
      <alignment horizontal="center"/>
    </xf>
    <xf numFmtId="0" fontId="12" fillId="0" borderId="0" xfId="1" applyNumberFormat="1" applyFont="1" applyFill="1" applyBorder="1" applyAlignment="1">
      <alignment horizontal="center" wrapText="1"/>
    </xf>
    <xf numFmtId="0" fontId="12" fillId="0" borderId="0" xfId="1" applyFont="1" applyFill="1" applyBorder="1" applyAlignment="1">
      <alignment horizontal="center" wrapText="1"/>
    </xf>
    <xf numFmtId="0" fontId="0" fillId="0" borderId="0" xfId="0" applyNumberFormat="1" applyAlignment="1">
      <alignment horizontal="center"/>
    </xf>
    <xf numFmtId="49" fontId="3" fillId="0" borderId="0" xfId="0" applyNumberFormat="1" applyFont="1" applyAlignment="1">
      <alignment horizontal="center"/>
    </xf>
    <xf numFmtId="167" fontId="3" fillId="0" borderId="0" xfId="0" applyNumberFormat="1" applyFont="1" applyBorder="1" applyAlignment="1">
      <alignment horizontal="center"/>
    </xf>
    <xf numFmtId="164" fontId="3" fillId="0" borderId="0" xfId="0" applyFont="1" applyAlignment="1">
      <alignment horizontal="center"/>
    </xf>
    <xf numFmtId="0" fontId="3" fillId="0" borderId="0" xfId="0" quotePrefix="1" applyNumberFormat="1" applyFont="1" applyBorder="1" applyAlignment="1">
      <alignment horizontal="center" vertical="center"/>
    </xf>
    <xf numFmtId="168" fontId="3" fillId="0" borderId="0" xfId="0" quotePrefix="1" applyNumberFormat="1" applyFont="1" applyBorder="1" applyAlignment="1">
      <alignment horizontal="center" vertical="center"/>
    </xf>
    <xf numFmtId="0" fontId="12" fillId="0" borderId="5" xfId="1" applyNumberFormat="1" applyFont="1" applyFill="1" applyBorder="1" applyAlignment="1">
      <alignment horizontal="center" wrapText="1"/>
    </xf>
    <xf numFmtId="2" fontId="3" fillId="0" borderId="0" xfId="0" applyNumberFormat="1" applyFont="1" applyBorder="1" applyAlignment="1">
      <alignment horizontal="center"/>
    </xf>
    <xf numFmtId="0" fontId="3" fillId="0" borderId="0" xfId="0" quotePrefix="1" applyNumberFormat="1" applyFont="1" applyFill="1" applyAlignment="1">
      <alignment horizontal="center" vertical="center"/>
    </xf>
    <xf numFmtId="168" fontId="3" fillId="0" borderId="0" xfId="0" quotePrefix="1" applyNumberFormat="1" applyFont="1" applyFill="1" applyAlignment="1">
      <alignment horizontal="center" vertical="center"/>
    </xf>
    <xf numFmtId="0" fontId="3" fillId="0" borderId="0" xfId="2" quotePrefix="1" applyNumberFormat="1" applyFont="1" applyFill="1" applyAlignment="1">
      <alignment horizontal="center" vertical="center"/>
    </xf>
    <xf numFmtId="0" fontId="12" fillId="0" borderId="0" xfId="3" applyNumberFormat="1" applyFont="1" applyFill="1" applyBorder="1" applyAlignment="1">
      <alignment horizontal="center" wrapText="1"/>
    </xf>
    <xf numFmtId="168" fontId="3" fillId="0" borderId="0" xfId="2" quotePrefix="1" applyNumberFormat="1" applyFont="1" applyFill="1" applyAlignment="1">
      <alignment horizontal="center" vertical="center"/>
    </xf>
    <xf numFmtId="0" fontId="3" fillId="0" borderId="0" xfId="0" quotePrefix="1" applyNumberFormat="1" applyFont="1" applyFill="1" applyBorder="1" applyAlignment="1">
      <alignment horizontal="center" vertical="center"/>
    </xf>
    <xf numFmtId="168" fontId="3" fillId="0" borderId="0" xfId="0" quotePrefix="1" applyNumberFormat="1" applyFont="1" applyFill="1" applyBorder="1" applyAlignment="1">
      <alignment horizontal="center" vertical="center"/>
    </xf>
    <xf numFmtId="0" fontId="3" fillId="0" borderId="0" xfId="4" quotePrefix="1" applyNumberFormat="1" applyFont="1" applyFill="1" applyAlignment="1">
      <alignment horizontal="center" vertical="center"/>
    </xf>
    <xf numFmtId="168" fontId="3" fillId="0" borderId="0" xfId="4" quotePrefix="1" applyNumberFormat="1" applyFont="1" applyFill="1" applyAlignment="1">
      <alignment horizontal="center" vertical="center"/>
    </xf>
    <xf numFmtId="0" fontId="12" fillId="0" borderId="0" xfId="3" applyFont="1" applyFill="1" applyBorder="1" applyAlignment="1">
      <alignment horizontal="center" wrapText="1"/>
    </xf>
    <xf numFmtId="0" fontId="3" fillId="0" borderId="5" xfId="0" quotePrefix="1" applyNumberFormat="1" applyFont="1" applyBorder="1" applyAlignment="1">
      <alignment horizontal="center" vertical="center"/>
    </xf>
    <xf numFmtId="168" fontId="3" fillId="0" borderId="5" xfId="0" quotePrefix="1" applyNumberFormat="1" applyFont="1" applyBorder="1" applyAlignment="1">
      <alignment horizontal="center" vertical="center"/>
    </xf>
    <xf numFmtId="0" fontId="12" fillId="0" borderId="0" xfId="5" applyFont="1" applyFill="1" applyBorder="1" applyAlignment="1">
      <alignment horizontal="center" wrapText="1"/>
    </xf>
    <xf numFmtId="168" fontId="12" fillId="0" borderId="0" xfId="5" applyNumberFormat="1" applyFont="1" applyFill="1" applyBorder="1" applyAlignment="1">
      <alignment horizontal="center" wrapText="1"/>
    </xf>
    <xf numFmtId="14" fontId="3" fillId="0" borderId="0" xfId="0" applyNumberFormat="1" applyFont="1" applyFill="1" applyBorder="1" applyAlignment="1">
      <alignment horizontal="center"/>
    </xf>
    <xf numFmtId="0" fontId="12" fillId="0" borderId="0" xfId="6" applyNumberFormat="1" applyFont="1" applyFill="1" applyBorder="1" applyAlignment="1">
      <alignment horizontal="center"/>
    </xf>
    <xf numFmtId="2" fontId="12" fillId="0" borderId="0" xfId="6" applyNumberFormat="1" applyFont="1" applyFill="1" applyBorder="1" applyAlignment="1">
      <alignment horizontal="center"/>
    </xf>
    <xf numFmtId="167" fontId="12" fillId="0" borderId="0" xfId="6" applyNumberFormat="1" applyFont="1" applyFill="1" applyBorder="1" applyAlignment="1">
      <alignment horizontal="center"/>
    </xf>
    <xf numFmtId="168" fontId="12" fillId="0" borderId="0" xfId="6" applyNumberFormat="1" applyFont="1" applyFill="1" applyBorder="1" applyAlignment="1">
      <alignment horizontal="center"/>
    </xf>
    <xf numFmtId="1" fontId="12" fillId="0" borderId="0" xfId="6" applyNumberFormat="1" applyFont="1" applyFill="1" applyBorder="1" applyAlignment="1">
      <alignment horizontal="center"/>
    </xf>
    <xf numFmtId="0" fontId="12" fillId="0" borderId="0" xfId="6" applyNumberFormat="1" applyFont="1" applyFill="1" applyBorder="1" applyAlignment="1"/>
    <xf numFmtId="2" fontId="12" fillId="0" borderId="0" xfId="6" applyNumberFormat="1" applyFont="1" applyFill="1" applyBorder="1" applyAlignment="1"/>
    <xf numFmtId="167" fontId="12" fillId="0" borderId="0" xfId="6" applyNumberFormat="1" applyFont="1" applyFill="1" applyBorder="1" applyAlignment="1"/>
    <xf numFmtId="168" fontId="12" fillId="0" borderId="0" xfId="6" applyNumberFormat="1" applyFont="1" applyFill="1" applyBorder="1" applyAlignment="1"/>
    <xf numFmtId="1" fontId="12" fillId="0" borderId="0" xfId="6" applyNumberFormat="1" applyFont="1" applyFill="1" applyBorder="1" applyAlignment="1"/>
    <xf numFmtId="0" fontId="12" fillId="0" borderId="5" xfId="6" applyNumberFormat="1" applyFont="1" applyFill="1" applyBorder="1" applyAlignment="1">
      <alignment horizontal="center"/>
    </xf>
    <xf numFmtId="2" fontId="12" fillId="0" borderId="5" xfId="6" applyNumberFormat="1" applyFont="1" applyFill="1" applyBorder="1" applyAlignment="1">
      <alignment horizontal="center"/>
    </xf>
    <xf numFmtId="168" fontId="12" fillId="0" borderId="5" xfId="6" applyNumberFormat="1" applyFont="1" applyFill="1" applyBorder="1" applyAlignment="1">
      <alignment horizontal="center"/>
    </xf>
    <xf numFmtId="1" fontId="12" fillId="0" borderId="5" xfId="6" applyNumberFormat="1" applyFont="1" applyFill="1" applyBorder="1" applyAlignment="1">
      <alignment horizontal="center"/>
    </xf>
    <xf numFmtId="167" fontId="12" fillId="0" borderId="5" xfId="6" applyNumberFormat="1" applyFont="1" applyFill="1" applyBorder="1" applyAlignment="1">
      <alignment horizontal="center"/>
    </xf>
    <xf numFmtId="0" fontId="12" fillId="0" borderId="5" xfId="6" applyNumberFormat="1" applyFont="1" applyFill="1" applyBorder="1" applyAlignment="1">
      <alignment horizontal="center" wrapText="1"/>
    </xf>
    <xf numFmtId="2" fontId="12" fillId="0" borderId="5" xfId="6" applyNumberFormat="1" applyFont="1" applyFill="1" applyBorder="1" applyAlignment="1">
      <alignment horizontal="center" wrapText="1"/>
    </xf>
    <xf numFmtId="167" fontId="12" fillId="0" borderId="5" xfId="6" applyNumberFormat="1" applyFont="1" applyFill="1" applyBorder="1" applyAlignment="1">
      <alignment horizontal="center" wrapText="1"/>
    </xf>
    <xf numFmtId="168" fontId="12" fillId="0" borderId="5" xfId="6" applyNumberFormat="1" applyFont="1" applyFill="1" applyBorder="1" applyAlignment="1">
      <alignment horizontal="center" wrapText="1"/>
    </xf>
    <xf numFmtId="1" fontId="12" fillId="0" borderId="5" xfId="6" applyNumberFormat="1" applyFont="1" applyFill="1" applyBorder="1" applyAlignment="1">
      <alignment horizontal="center" wrapText="1"/>
    </xf>
    <xf numFmtId="0" fontId="14" fillId="0" borderId="0" xfId="7" applyNumberFormat="1" applyFont="1" applyFill="1" applyBorder="1" applyAlignment="1">
      <alignment horizontal="center" wrapText="1"/>
    </xf>
    <xf numFmtId="168" fontId="14" fillId="0" borderId="0" xfId="7" applyNumberFormat="1" applyFont="1" applyFill="1" applyBorder="1" applyAlignment="1">
      <alignment horizontal="center" wrapText="1"/>
    </xf>
    <xf numFmtId="1" fontId="14" fillId="0" borderId="0" xfId="7" applyNumberFormat="1" applyFont="1" applyFill="1" applyBorder="1" applyAlignment="1">
      <alignment horizontal="center" wrapText="1"/>
    </xf>
    <xf numFmtId="167" fontId="14" fillId="0" borderId="0" xfId="7" applyNumberFormat="1" applyFont="1" applyFill="1" applyBorder="1" applyAlignment="1">
      <alignment horizontal="center" wrapText="1"/>
    </xf>
    <xf numFmtId="2" fontId="14" fillId="0" borderId="0" xfId="7" applyNumberFormat="1" applyFont="1" applyFill="1" applyBorder="1" applyAlignment="1">
      <alignment horizontal="center" wrapText="1"/>
    </xf>
    <xf numFmtId="167" fontId="14" fillId="0" borderId="0" xfId="8" applyNumberFormat="1" applyFont="1" applyFill="1" applyBorder="1" applyAlignment="1">
      <alignment horizontal="center" wrapText="1"/>
    </xf>
    <xf numFmtId="2" fontId="14" fillId="0" borderId="0" xfId="8" applyNumberFormat="1" applyFont="1" applyFill="1" applyBorder="1" applyAlignment="1">
      <alignment horizontal="center" wrapText="1"/>
    </xf>
    <xf numFmtId="168" fontId="14" fillId="0" borderId="0" xfId="8" applyNumberFormat="1" applyFont="1" applyFill="1" applyBorder="1" applyAlignment="1">
      <alignment horizontal="center" wrapText="1"/>
    </xf>
    <xf numFmtId="0" fontId="14" fillId="0" borderId="0" xfId="8" applyNumberFormat="1" applyFont="1" applyFill="1" applyBorder="1" applyAlignment="1">
      <alignment horizontal="center" wrapText="1"/>
    </xf>
    <xf numFmtId="0" fontId="14" fillId="0" borderId="0" xfId="8" applyFont="1" applyFill="1" applyBorder="1" applyAlignment="1">
      <alignment horizontal="center" wrapText="1"/>
    </xf>
    <xf numFmtId="1" fontId="14" fillId="0" borderId="0" xfId="8" applyNumberFormat="1" applyFont="1" applyFill="1" applyBorder="1" applyAlignment="1">
      <alignment horizontal="center" wrapText="1"/>
    </xf>
    <xf numFmtId="168" fontId="12" fillId="0" borderId="0" xfId="9" applyNumberFormat="1" applyFont="1" applyFill="1" applyBorder="1" applyAlignment="1">
      <alignment horizontal="center" wrapText="1"/>
    </xf>
    <xf numFmtId="167" fontId="3" fillId="0" borderId="0" xfId="8" applyNumberFormat="1" applyFont="1" applyFill="1" applyBorder="1" applyAlignment="1">
      <alignment horizontal="center" wrapText="1"/>
    </xf>
    <xf numFmtId="0" fontId="3" fillId="0" borderId="0" xfId="8" applyNumberFormat="1" applyFont="1" applyFill="1" applyBorder="1" applyAlignment="1">
      <alignment horizontal="center" wrapText="1"/>
    </xf>
    <xf numFmtId="2" fontId="3" fillId="0" borderId="0" xfId="8" applyNumberFormat="1" applyFont="1" applyFill="1" applyBorder="1" applyAlignment="1">
      <alignment horizontal="center" wrapText="1"/>
    </xf>
    <xf numFmtId="168" fontId="3" fillId="0" borderId="0" xfId="8" applyNumberFormat="1" applyFont="1" applyFill="1" applyBorder="1" applyAlignment="1">
      <alignment horizontal="center" wrapText="1"/>
    </xf>
    <xf numFmtId="1" fontId="3" fillId="0" borderId="0" xfId="8" applyNumberFormat="1" applyFont="1" applyFill="1" applyBorder="1" applyAlignment="1">
      <alignment horizontal="center" wrapText="1"/>
    </xf>
    <xf numFmtId="0" fontId="3" fillId="0" borderId="0" xfId="8" applyFont="1" applyFill="1" applyBorder="1" applyAlignment="1">
      <alignment horizontal="center" wrapText="1"/>
    </xf>
    <xf numFmtId="167" fontId="12" fillId="0" borderId="0" xfId="8" applyNumberFormat="1" applyFont="1" applyFill="1" applyBorder="1" applyAlignment="1">
      <alignment horizontal="center" vertical="center" wrapText="1"/>
    </xf>
    <xf numFmtId="0" fontId="3" fillId="0" borderId="0" xfId="11" applyNumberFormat="1" applyBorder="1" applyAlignment="1">
      <alignment horizontal="center"/>
    </xf>
    <xf numFmtId="168" fontId="3" fillId="0" borderId="0" xfId="11" applyNumberFormat="1" applyBorder="1" applyAlignment="1">
      <alignment horizontal="center"/>
    </xf>
    <xf numFmtId="0" fontId="3" fillId="0" borderId="0" xfId="11" applyBorder="1" applyAlignment="1">
      <alignment horizontal="center"/>
    </xf>
    <xf numFmtId="0" fontId="15" fillId="0" borderId="0" xfId="0" applyNumberFormat="1" applyFont="1" applyAlignment="1" applyProtection="1">
      <alignment horizontal="center"/>
      <protection locked="0"/>
    </xf>
    <xf numFmtId="168" fontId="15" fillId="0" borderId="0" xfId="0" applyNumberFormat="1" applyFont="1" applyAlignment="1" applyProtection="1">
      <alignment horizontal="center"/>
      <protection locked="0"/>
    </xf>
    <xf numFmtId="164" fontId="15" fillId="0" borderId="0" xfId="0" applyFont="1" applyAlignment="1" applyProtection="1">
      <alignment horizontal="center"/>
      <protection locked="0"/>
    </xf>
    <xf numFmtId="0" fontId="16" fillId="0" borderId="0" xfId="2" applyFont="1" applyAlignment="1" applyProtection="1">
      <alignment horizontal="center" vertical="top"/>
      <protection locked="0"/>
    </xf>
    <xf numFmtId="167" fontId="3" fillId="0" borderId="0" xfId="0" applyNumberFormat="1" applyFont="1" applyAlignment="1" applyProtection="1">
      <alignment horizontal="center"/>
      <protection locked="0"/>
    </xf>
    <xf numFmtId="168" fontId="3" fillId="0" borderId="0" xfId="0" applyNumberFormat="1" applyFont="1" applyAlignment="1" applyProtection="1">
      <alignment horizontal="center"/>
      <protection locked="0"/>
    </xf>
    <xf numFmtId="2" fontId="3" fillId="0" borderId="0" xfId="0" applyNumberFormat="1" applyFont="1" applyAlignment="1" applyProtection="1">
      <alignment horizontal="center"/>
      <protection locked="0"/>
    </xf>
    <xf numFmtId="0" fontId="3" fillId="0" borderId="0" xfId="0" applyNumberFormat="1" applyFont="1" applyAlignment="1" applyProtection="1">
      <alignment horizontal="center"/>
      <protection locked="0"/>
    </xf>
    <xf numFmtId="164" fontId="3" fillId="0" borderId="0" xfId="0" applyFont="1" applyAlignment="1" applyProtection="1">
      <alignment horizontal="center"/>
      <protection locked="0"/>
    </xf>
    <xf numFmtId="168" fontId="3" fillId="0" borderId="0" xfId="0" applyNumberFormat="1" applyFont="1" applyBorder="1" applyAlignment="1" applyProtection="1">
      <alignment horizontal="center"/>
      <protection locked="0"/>
    </xf>
    <xf numFmtId="0" fontId="3" fillId="0" borderId="0" xfId="0" applyNumberFormat="1" applyFont="1" applyAlignment="1" applyProtection="1">
      <alignment horizontal="center"/>
    </xf>
    <xf numFmtId="0" fontId="12" fillId="0" borderId="0" xfId="12" applyNumberFormat="1" applyFont="1" applyFill="1" applyBorder="1" applyAlignment="1">
      <alignment horizontal="center" wrapText="1"/>
    </xf>
    <xf numFmtId="168" fontId="3" fillId="0" borderId="0" xfId="0" applyNumberFormat="1" applyFont="1" applyAlignment="1" applyProtection="1">
      <alignment horizontal="center"/>
    </xf>
    <xf numFmtId="167" fontId="3" fillId="0" borderId="0" xfId="0" applyNumberFormat="1" applyFont="1" applyAlignment="1" applyProtection="1">
      <alignment horizontal="center"/>
    </xf>
    <xf numFmtId="2" fontId="12" fillId="0" borderId="0" xfId="12" applyNumberFormat="1" applyFont="1" applyFill="1" applyBorder="1" applyAlignment="1">
      <alignment horizontal="center" wrapText="1"/>
    </xf>
    <xf numFmtId="0" fontId="3" fillId="0" borderId="0" xfId="13" applyFont="1" applyAlignment="1">
      <alignment horizontal="center"/>
      <protection locked="0"/>
    </xf>
    <xf numFmtId="168" fontId="3" fillId="0" borderId="0" xfId="13" applyNumberFormat="1" applyFont="1" applyAlignment="1">
      <alignment horizontal="center"/>
      <protection locked="0"/>
    </xf>
    <xf numFmtId="0" fontId="18" fillId="0" borderId="0" xfId="0" applyNumberFormat="1" applyFont="1" applyFill="1" applyBorder="1" applyAlignment="1">
      <alignment horizontal="center"/>
    </xf>
    <xf numFmtId="0" fontId="19" fillId="0" borderId="0" xfId="0" applyNumberFormat="1" applyFont="1" applyAlignment="1">
      <alignment horizontal="center"/>
    </xf>
    <xf numFmtId="173" fontId="3" fillId="0" borderId="0" xfId="0" applyNumberFormat="1" applyFont="1" applyFill="1" applyAlignment="1">
      <alignment horizontal="center"/>
    </xf>
    <xf numFmtId="164" fontId="15" fillId="0" borderId="0" xfId="0" applyFont="1"/>
    <xf numFmtId="174" fontId="15" fillId="0" borderId="0" xfId="0" applyNumberFormat="1" applyFont="1"/>
    <xf numFmtId="164" fontId="15" fillId="0" borderId="0" xfId="0" applyFont="1" applyAlignment="1">
      <alignment horizontal="center"/>
    </xf>
  </cellXfs>
  <cellStyles count="14">
    <cellStyle name="Normal" xfId="0" builtinId="0"/>
    <cellStyle name="Normal 2" xfId="2" xr:uid="{00000000-0005-0000-0000-000001000000}"/>
    <cellStyle name="Normal 2 2" xfId="11" xr:uid="{00000000-0005-0000-0000-000002000000}"/>
    <cellStyle name="Normal 3" xfId="4" xr:uid="{00000000-0005-0000-0000-000003000000}"/>
    <cellStyle name="Normal 8" xfId="10" xr:uid="{00000000-0005-0000-0000-000004000000}"/>
    <cellStyle name="Normal 9" xfId="13" xr:uid="{00000000-0005-0000-0000-000005000000}"/>
    <cellStyle name="Normal_East Trib" xfId="6" xr:uid="{00000000-0005-0000-0000-000006000000}"/>
    <cellStyle name="Normal_East Trib_1" xfId="7" xr:uid="{00000000-0005-0000-0000-000007000000}"/>
    <cellStyle name="Normal_Lab" xfId="1" xr:uid="{00000000-0005-0000-0000-000008000000}"/>
    <cellStyle name="Normal_Lab 2" xfId="3" xr:uid="{00000000-0005-0000-0000-000009000000}"/>
    <cellStyle name="Normal_Reservoir" xfId="8" xr:uid="{00000000-0005-0000-0000-00000A000000}"/>
    <cellStyle name="Normal_Reservoir_1" xfId="12" xr:uid="{00000000-0005-0000-0000-00000B000000}"/>
    <cellStyle name="Normal_Sheet1" xfId="5" xr:uid="{00000000-0005-0000-0000-00000C000000}"/>
    <cellStyle name="Normal_WF Trib" xfId="9"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513"/>
  <sheetViews>
    <sheetView zoomScaleNormal="100" workbookViewId="0">
      <pane xSplit="4" ySplit="6" topLeftCell="E496" activePane="bottomRight" state="frozen"/>
      <selection pane="topRight" activeCell="C1" sqref="C1"/>
      <selection pane="bottomLeft" activeCell="A5" sqref="A5"/>
      <selection pane="bottomRight" activeCell="L432" sqref="L432"/>
    </sheetView>
  </sheetViews>
  <sheetFormatPr defaultColWidth="9.625" defaultRowHeight="12.75" x14ac:dyDescent="0.2"/>
  <cols>
    <col min="1" max="1" width="9.625" style="5"/>
    <col min="2" max="2" width="9.375" style="2" bestFit="1" customWidth="1"/>
    <col min="3" max="3" width="9.25" style="3" bestFit="1" customWidth="1"/>
    <col min="4" max="4" width="20" style="4" bestFit="1" customWidth="1"/>
    <col min="5" max="5" width="8.875" style="5" customWidth="1"/>
    <col min="6" max="6" width="10.5" style="5" bestFit="1" customWidth="1"/>
    <col min="7" max="7" width="9.375" style="5" customWidth="1"/>
    <col min="8" max="8" width="7" style="5" customWidth="1"/>
    <col min="9" max="10" width="11.125" style="5" customWidth="1"/>
    <col min="11" max="13" width="11.125" style="6" customWidth="1"/>
    <col min="14" max="16" width="11.125" style="5" customWidth="1"/>
    <col min="17" max="17" width="10.75" style="7" customWidth="1"/>
    <col min="18" max="18" width="4.625" style="3" customWidth="1"/>
    <col min="19" max="19" width="7.125" style="8" customWidth="1"/>
    <col min="20" max="20" width="8.25" style="8" customWidth="1"/>
    <col min="21" max="21" width="8.75" style="5" customWidth="1"/>
    <col min="22" max="23" width="10.5" style="5" customWidth="1"/>
    <col min="24" max="24" width="9.125" style="7" bestFit="1" customWidth="1"/>
    <col min="25" max="27" width="9.25" style="5" bestFit="1" customWidth="1"/>
    <col min="28" max="28" width="9.25" style="10" bestFit="1" customWidth="1"/>
    <col min="29" max="29" width="9.25" style="8" bestFit="1" customWidth="1"/>
    <col min="30" max="33" width="9.25" style="5" bestFit="1" customWidth="1"/>
    <col min="34" max="34" width="7.25" style="5" bestFit="1" customWidth="1"/>
    <col min="35" max="35" width="12.75" style="5" customWidth="1"/>
    <col min="36" max="36" width="9.75" style="7" customWidth="1"/>
    <col min="37" max="37" width="9.25" style="10" customWidth="1"/>
    <col min="38" max="38" width="9.875" style="5" customWidth="1"/>
    <col min="39" max="39" width="10.875" style="5" customWidth="1"/>
    <col min="40" max="40" width="9.375" style="5" customWidth="1"/>
    <col min="41" max="41" width="11.125" style="5" customWidth="1"/>
    <col min="42" max="42" width="8.625" style="5" customWidth="1"/>
    <col min="43" max="43" width="5.25" style="5" customWidth="1"/>
    <col min="44" max="44" width="8" style="5" customWidth="1"/>
    <col min="45" max="45" width="11.25" style="5" customWidth="1"/>
    <col min="46" max="46" width="9.375" style="5" customWidth="1"/>
    <col min="47" max="48" width="9.625" style="5" customWidth="1"/>
    <col min="49" max="57" width="9" style="11" customWidth="1"/>
    <col min="58" max="16384" width="9.625" style="5"/>
  </cols>
  <sheetData>
    <row r="1" spans="1:59" ht="15" x14ac:dyDescent="0.25">
      <c r="A1" s="1" t="s">
        <v>0</v>
      </c>
      <c r="I1" s="6"/>
      <c r="J1" s="6"/>
      <c r="K1" s="5"/>
      <c r="M1" s="5" t="s">
        <v>1</v>
      </c>
      <c r="P1" s="7"/>
      <c r="Q1" s="3"/>
      <c r="R1" s="8"/>
      <c r="T1" s="5"/>
      <c r="W1" s="9"/>
      <c r="X1" s="5"/>
      <c r="AA1" s="8"/>
      <c r="AC1" s="5"/>
      <c r="AI1" s="7"/>
      <c r="AJ1" s="10"/>
      <c r="AK1" s="5"/>
      <c r="AV1" s="11"/>
      <c r="BE1" s="5"/>
    </row>
    <row r="2" spans="1:59" ht="15" x14ac:dyDescent="0.25">
      <c r="A2" s="1"/>
      <c r="I2" s="6"/>
      <c r="J2" s="6"/>
      <c r="K2" s="5"/>
      <c r="M2" s="5" t="s">
        <v>2</v>
      </c>
      <c r="P2" s="7"/>
      <c r="Q2" s="3"/>
      <c r="R2" s="8"/>
      <c r="T2" s="5"/>
      <c r="W2" s="9"/>
      <c r="X2" s="5"/>
      <c r="AA2" s="8"/>
      <c r="AC2" s="5"/>
      <c r="AI2" s="7"/>
      <c r="AJ2" s="10"/>
      <c r="AK2" s="5"/>
      <c r="AV2" s="11"/>
      <c r="BE2" s="5"/>
    </row>
    <row r="3" spans="1:59" ht="15.75" x14ac:dyDescent="0.25">
      <c r="A3" s="12" t="s">
        <v>3</v>
      </c>
      <c r="I3" s="6"/>
      <c r="J3" s="6"/>
      <c r="K3" s="5"/>
      <c r="M3" s="5" t="s">
        <v>4</v>
      </c>
      <c r="N3" s="13"/>
      <c r="P3" s="7"/>
      <c r="Q3" s="3"/>
      <c r="R3" s="8"/>
      <c r="T3" s="5"/>
      <c r="W3" s="9"/>
      <c r="X3" s="5"/>
      <c r="AA3" s="8"/>
      <c r="AC3" s="5"/>
      <c r="AI3" s="7"/>
      <c r="AJ3" s="10"/>
      <c r="AK3" s="5"/>
      <c r="AV3" s="11"/>
      <c r="BE3" s="5"/>
    </row>
    <row r="4" spans="1:59" s="13" customFormat="1" ht="15" x14ac:dyDescent="0.25">
      <c r="B4" s="14"/>
      <c r="C4" s="15" t="s">
        <v>5</v>
      </c>
      <c r="D4" s="16"/>
      <c r="L4" s="17"/>
      <c r="M4" s="18" t="s">
        <v>6</v>
      </c>
      <c r="S4" s="19" t="s">
        <v>7</v>
      </c>
      <c r="T4" s="19" t="s">
        <v>8</v>
      </c>
      <c r="U4" s="19" t="s">
        <v>9</v>
      </c>
      <c r="V4" s="20" t="s">
        <v>10</v>
      </c>
      <c r="W4" s="21" t="s">
        <v>11</v>
      </c>
      <c r="X4" s="22" t="s">
        <v>12</v>
      </c>
      <c r="Y4" s="22" t="s">
        <v>13</v>
      </c>
      <c r="Z4" s="22" t="s">
        <v>14</v>
      </c>
      <c r="AA4" s="22" t="s">
        <v>15</v>
      </c>
      <c r="AB4" s="23" t="s">
        <v>16</v>
      </c>
      <c r="AC4" s="22" t="s">
        <v>17</v>
      </c>
      <c r="AD4" s="22" t="s">
        <v>18</v>
      </c>
      <c r="AE4" s="22" t="s">
        <v>19</v>
      </c>
      <c r="AF4" s="22" t="s">
        <v>20</v>
      </c>
      <c r="AG4" s="22" t="s">
        <v>21</v>
      </c>
      <c r="AH4" s="24" t="s">
        <v>22</v>
      </c>
      <c r="AI4" s="25" t="s">
        <v>23</v>
      </c>
      <c r="AJ4" s="22" t="s">
        <v>24</v>
      </c>
      <c r="AK4" s="22" t="s">
        <v>25</v>
      </c>
      <c r="AL4" s="22" t="s">
        <v>26</v>
      </c>
      <c r="AM4" s="21" t="s">
        <v>27</v>
      </c>
      <c r="AN4" s="26" t="s">
        <v>28</v>
      </c>
      <c r="AO4" s="26" t="s">
        <v>29</v>
      </c>
      <c r="AP4" s="26" t="s">
        <v>30</v>
      </c>
      <c r="AU4" s="27" t="s">
        <v>31</v>
      </c>
      <c r="AW4" s="28"/>
      <c r="AX4" s="28"/>
      <c r="AY4" s="28"/>
      <c r="AZ4" s="28"/>
      <c r="BA4" s="28"/>
      <c r="BB4" s="28"/>
      <c r="BC4" s="28"/>
      <c r="BD4" s="28"/>
      <c r="BE4" s="28"/>
    </row>
    <row r="5" spans="1:59" s="27" customFormat="1" ht="17.25" x14ac:dyDescent="0.25">
      <c r="A5" s="29" t="s">
        <v>32</v>
      </c>
      <c r="B5" s="30" t="s">
        <v>33</v>
      </c>
      <c r="C5" s="15" t="s">
        <v>34</v>
      </c>
      <c r="D5" s="31" t="s">
        <v>35</v>
      </c>
      <c r="E5" s="32" t="s">
        <v>36</v>
      </c>
      <c r="F5" s="32" t="s">
        <v>37</v>
      </c>
      <c r="G5" s="32" t="s">
        <v>38</v>
      </c>
      <c r="H5" s="32" t="s">
        <v>39</v>
      </c>
      <c r="I5" s="33" t="s">
        <v>40</v>
      </c>
      <c r="J5" s="32" t="s">
        <v>41</v>
      </c>
      <c r="K5" s="32" t="s">
        <v>42</v>
      </c>
      <c r="L5" s="34" t="s">
        <v>43</v>
      </c>
      <c r="M5" s="35" t="s">
        <v>44</v>
      </c>
      <c r="N5" s="32" t="s">
        <v>45</v>
      </c>
      <c r="O5" s="32" t="s">
        <v>46</v>
      </c>
      <c r="P5" s="33" t="s">
        <v>47</v>
      </c>
      <c r="Q5" s="36" t="s">
        <v>48</v>
      </c>
      <c r="R5" s="32" t="s">
        <v>49</v>
      </c>
      <c r="S5" s="25" t="s">
        <v>50</v>
      </c>
      <c r="T5" s="25" t="s">
        <v>51</v>
      </c>
      <c r="U5" s="25" t="s">
        <v>52</v>
      </c>
      <c r="V5" s="37" t="s">
        <v>53</v>
      </c>
      <c r="W5" s="38" t="s">
        <v>54</v>
      </c>
      <c r="X5" s="24" t="s">
        <v>52</v>
      </c>
      <c r="Y5" s="24" t="s">
        <v>52</v>
      </c>
      <c r="Z5" s="24" t="s">
        <v>52</v>
      </c>
      <c r="AA5" s="24" t="s">
        <v>52</v>
      </c>
      <c r="AB5" s="39" t="s">
        <v>52</v>
      </c>
      <c r="AC5" s="24" t="s">
        <v>52</v>
      </c>
      <c r="AD5" s="24" t="s">
        <v>52</v>
      </c>
      <c r="AE5" s="24" t="s">
        <v>52</v>
      </c>
      <c r="AF5" s="24" t="s">
        <v>52</v>
      </c>
      <c r="AG5" s="24" t="s">
        <v>55</v>
      </c>
      <c r="AH5" s="24" t="s">
        <v>56</v>
      </c>
      <c r="AI5" s="32" t="s">
        <v>57</v>
      </c>
      <c r="AJ5" s="24" t="s">
        <v>55</v>
      </c>
      <c r="AK5" s="40" t="s">
        <v>52</v>
      </c>
      <c r="AL5" s="24" t="s">
        <v>52</v>
      </c>
      <c r="AM5" s="24" t="s">
        <v>52</v>
      </c>
      <c r="AN5" s="26" t="s">
        <v>55</v>
      </c>
      <c r="AO5" s="26" t="s">
        <v>55</v>
      </c>
      <c r="AP5" s="26" t="s">
        <v>55</v>
      </c>
      <c r="AQ5" s="41" t="s">
        <v>58</v>
      </c>
      <c r="AR5" s="41" t="s">
        <v>59</v>
      </c>
      <c r="AS5" s="41" t="s">
        <v>60</v>
      </c>
      <c r="AT5" s="41" t="s">
        <v>61</v>
      </c>
      <c r="AW5" s="28"/>
      <c r="AX5" s="28"/>
      <c r="AY5" s="28"/>
      <c r="AZ5" s="28"/>
      <c r="BA5" s="28"/>
      <c r="BB5" s="28"/>
      <c r="BC5" s="28"/>
      <c r="BD5" s="28"/>
      <c r="BE5" s="28"/>
    </row>
    <row r="6" spans="1:59" s="28" customFormat="1" ht="15" x14ac:dyDescent="0.25">
      <c r="A6" s="29" t="s">
        <v>62</v>
      </c>
      <c r="B6" s="42"/>
      <c r="C6" s="43"/>
      <c r="D6" s="44"/>
      <c r="E6" s="33"/>
      <c r="F6" s="33"/>
      <c r="G6" s="33"/>
      <c r="H6" s="33" t="s">
        <v>63</v>
      </c>
      <c r="I6" s="33"/>
      <c r="J6" s="32" t="s">
        <v>64</v>
      </c>
      <c r="K6" s="33">
        <v>82554</v>
      </c>
      <c r="L6" s="45">
        <v>61</v>
      </c>
      <c r="M6" s="46">
        <v>89835</v>
      </c>
      <c r="N6" s="32" t="s">
        <v>65</v>
      </c>
      <c r="O6" s="32" t="s">
        <v>66</v>
      </c>
      <c r="P6" s="32" t="s">
        <v>66</v>
      </c>
      <c r="Q6" s="47"/>
      <c r="R6" s="33"/>
      <c r="S6" s="48">
        <v>10</v>
      </c>
      <c r="T6" s="48">
        <v>400</v>
      </c>
      <c r="U6" s="48">
        <v>300</v>
      </c>
      <c r="V6" s="49">
        <v>94</v>
      </c>
      <c r="W6" s="50">
        <v>76</v>
      </c>
      <c r="X6" s="22" t="s">
        <v>67</v>
      </c>
      <c r="Y6" s="22" t="s">
        <v>68</v>
      </c>
      <c r="Z6" s="22" t="s">
        <v>69</v>
      </c>
      <c r="AA6" s="22" t="s">
        <v>70</v>
      </c>
      <c r="AB6" s="23" t="s">
        <v>71</v>
      </c>
      <c r="AC6" s="22" t="s">
        <v>72</v>
      </c>
      <c r="AD6" s="22">
        <v>70507</v>
      </c>
      <c r="AE6" s="22" t="s">
        <v>73</v>
      </c>
      <c r="AF6" s="22" t="s">
        <v>74</v>
      </c>
      <c r="AG6" s="22" t="s">
        <v>75</v>
      </c>
      <c r="AH6" s="22" t="s">
        <v>76</v>
      </c>
      <c r="AI6" s="45">
        <v>31616</v>
      </c>
      <c r="AJ6" s="22">
        <v>32211</v>
      </c>
      <c r="AK6" s="51">
        <v>530</v>
      </c>
      <c r="AL6" s="22" t="s">
        <v>77</v>
      </c>
      <c r="AM6" s="22" t="s">
        <v>78</v>
      </c>
      <c r="AN6" s="52">
        <v>1049</v>
      </c>
      <c r="AO6" s="52">
        <v>1040</v>
      </c>
      <c r="AP6" s="52">
        <v>1090</v>
      </c>
      <c r="AQ6" s="13"/>
      <c r="AR6" s="13"/>
      <c r="AS6" s="51">
        <v>666</v>
      </c>
      <c r="AT6" s="51">
        <v>681</v>
      </c>
      <c r="AU6" s="13"/>
      <c r="AV6" s="13"/>
    </row>
    <row r="7" spans="1:59" x14ac:dyDescent="0.2">
      <c r="A7" s="18" t="s">
        <v>79</v>
      </c>
      <c r="B7" s="53">
        <f>DATE(88,5,9)</f>
        <v>32272</v>
      </c>
      <c r="C7" s="54"/>
      <c r="D7" s="57" t="s">
        <v>488</v>
      </c>
      <c r="E7" s="56">
        <v>10975</v>
      </c>
      <c r="F7" s="56"/>
      <c r="G7" s="18" t="s">
        <v>80</v>
      </c>
      <c r="H7" s="56" t="s">
        <v>81</v>
      </c>
      <c r="I7" s="57"/>
      <c r="J7" s="56"/>
      <c r="K7" s="56">
        <v>2</v>
      </c>
      <c r="L7" s="58">
        <v>324</v>
      </c>
      <c r="M7" s="58"/>
      <c r="N7" s="56"/>
      <c r="O7" s="56"/>
      <c r="P7" s="56"/>
      <c r="Q7" s="59"/>
      <c r="R7" s="56"/>
      <c r="S7" s="56">
        <v>21.5</v>
      </c>
      <c r="T7" s="56">
        <v>7.75</v>
      </c>
      <c r="U7" s="18">
        <v>6.8</v>
      </c>
      <c r="V7" s="56">
        <v>716.7</v>
      </c>
      <c r="W7" s="56"/>
      <c r="X7" s="56">
        <v>50</v>
      </c>
      <c r="Y7" s="61">
        <v>477</v>
      </c>
      <c r="Z7" s="61" t="s">
        <v>82</v>
      </c>
      <c r="AA7" s="62">
        <v>0.24</v>
      </c>
      <c r="AB7" s="62">
        <v>0.37</v>
      </c>
      <c r="AC7" s="56">
        <v>0.38</v>
      </c>
      <c r="AD7" s="56" t="s">
        <v>82</v>
      </c>
      <c r="AE7" s="56" t="s">
        <v>82</v>
      </c>
      <c r="AF7" s="18">
        <v>48.4</v>
      </c>
      <c r="AG7" s="18"/>
      <c r="AH7" s="18"/>
      <c r="AI7" s="56">
        <v>53</v>
      </c>
      <c r="AJ7" s="56" t="s">
        <v>82</v>
      </c>
      <c r="AK7" s="61"/>
      <c r="AL7" s="56" t="s">
        <v>82</v>
      </c>
      <c r="AM7" s="56">
        <v>4.2</v>
      </c>
      <c r="AN7" s="56" t="s">
        <v>83</v>
      </c>
      <c r="AO7" s="56" t="s">
        <v>82</v>
      </c>
      <c r="AP7" s="56" t="s">
        <v>82</v>
      </c>
      <c r="AQ7" s="63"/>
      <c r="AR7" s="63"/>
      <c r="AS7" s="18"/>
      <c r="AT7" s="56"/>
      <c r="AU7" s="18"/>
      <c r="AV7" s="18"/>
      <c r="AW7" s="64"/>
      <c r="AX7" s="64"/>
      <c r="AY7" s="64"/>
      <c r="AZ7" s="64"/>
      <c r="BA7" s="64"/>
      <c r="BB7" s="64"/>
      <c r="BC7" s="64"/>
      <c r="BD7" s="64"/>
      <c r="BE7" s="64"/>
      <c r="BF7" s="18"/>
      <c r="BG7" s="18"/>
    </row>
    <row r="8" spans="1:59" x14ac:dyDescent="0.2">
      <c r="A8" s="18" t="s">
        <v>84</v>
      </c>
      <c r="B8" s="53">
        <f>DATE(88,5,9)</f>
        <v>32272</v>
      </c>
      <c r="C8" s="54">
        <v>0.5</v>
      </c>
      <c r="D8" s="55" t="s">
        <v>85</v>
      </c>
      <c r="E8" s="56">
        <v>17847</v>
      </c>
      <c r="F8" s="56"/>
      <c r="G8" s="18" t="s">
        <v>80</v>
      </c>
      <c r="H8" s="56" t="s">
        <v>81</v>
      </c>
      <c r="I8" s="57"/>
      <c r="J8" s="56"/>
      <c r="K8" s="56">
        <v>2</v>
      </c>
      <c r="L8" s="58">
        <v>0</v>
      </c>
      <c r="M8" s="58"/>
      <c r="N8" s="56"/>
      <c r="O8" s="56"/>
      <c r="P8" s="56"/>
      <c r="Q8" s="59"/>
      <c r="R8" s="56"/>
      <c r="S8" s="56">
        <v>22.7</v>
      </c>
      <c r="T8" s="56">
        <v>7.5</v>
      </c>
      <c r="U8" s="18">
        <v>3.1</v>
      </c>
      <c r="V8" s="56">
        <v>1019</v>
      </c>
      <c r="W8" s="56"/>
      <c r="X8" s="56">
        <v>29</v>
      </c>
      <c r="Y8" s="61">
        <v>581</v>
      </c>
      <c r="Z8" s="61" t="s">
        <v>82</v>
      </c>
      <c r="AA8" s="62">
        <v>0.89</v>
      </c>
      <c r="AB8" s="62">
        <v>7.31</v>
      </c>
      <c r="AC8" s="56">
        <v>1.72</v>
      </c>
      <c r="AD8" s="56" t="s">
        <v>82</v>
      </c>
      <c r="AE8" s="56" t="s">
        <v>82</v>
      </c>
      <c r="AF8" s="18">
        <v>87.3</v>
      </c>
      <c r="AG8" s="18"/>
      <c r="AH8" s="18"/>
      <c r="AI8" s="56" t="s">
        <v>86</v>
      </c>
      <c r="AJ8" s="56" t="s">
        <v>82</v>
      </c>
      <c r="AK8" s="61"/>
      <c r="AL8" s="56" t="s">
        <v>82</v>
      </c>
      <c r="AM8" s="56">
        <v>14.9</v>
      </c>
      <c r="AN8" s="56" t="s">
        <v>83</v>
      </c>
      <c r="AO8" s="56" t="s">
        <v>82</v>
      </c>
      <c r="AP8" s="56" t="s">
        <v>82</v>
      </c>
      <c r="AQ8" s="63"/>
      <c r="AR8" s="63"/>
      <c r="AS8" s="18"/>
      <c r="AT8" s="56"/>
      <c r="AU8" s="18"/>
      <c r="AV8" s="18"/>
      <c r="AW8" s="64"/>
      <c r="AX8" s="64"/>
      <c r="AY8" s="64"/>
      <c r="AZ8" s="64"/>
      <c r="BA8" s="64"/>
      <c r="BB8" s="64"/>
      <c r="BC8" s="64"/>
      <c r="BD8" s="64"/>
      <c r="BE8" s="64"/>
      <c r="BF8" s="18"/>
      <c r="BG8" s="18"/>
    </row>
    <row r="9" spans="1:59" x14ac:dyDescent="0.2">
      <c r="A9" s="18" t="s">
        <v>87</v>
      </c>
      <c r="B9" s="53">
        <f>DATE(88,5,9)</f>
        <v>32272</v>
      </c>
      <c r="C9" s="54">
        <v>0.5</v>
      </c>
      <c r="D9" s="57" t="s">
        <v>88</v>
      </c>
      <c r="E9" s="18">
        <v>16721</v>
      </c>
      <c r="F9" s="18"/>
      <c r="G9" s="18" t="s">
        <v>80</v>
      </c>
      <c r="H9" s="56" t="s">
        <v>81</v>
      </c>
      <c r="I9" s="57"/>
      <c r="J9" s="56"/>
      <c r="K9" s="56">
        <v>2</v>
      </c>
      <c r="L9" s="58">
        <v>0</v>
      </c>
      <c r="M9" s="58"/>
      <c r="N9" s="56"/>
      <c r="O9" s="56"/>
      <c r="P9" s="56"/>
      <c r="Q9" s="59"/>
      <c r="R9" s="56"/>
      <c r="S9" s="56">
        <v>22.5</v>
      </c>
      <c r="T9" s="56">
        <v>7.85</v>
      </c>
      <c r="U9" s="18">
        <v>8</v>
      </c>
      <c r="V9" s="56">
        <v>398.9</v>
      </c>
      <c r="W9" s="56"/>
      <c r="X9" s="56">
        <v>17</v>
      </c>
      <c r="Y9" s="56">
        <v>252</v>
      </c>
      <c r="Z9" s="56" t="s">
        <v>82</v>
      </c>
      <c r="AA9" s="62">
        <v>0.03</v>
      </c>
      <c r="AB9" s="62">
        <v>0.45</v>
      </c>
      <c r="AC9" s="56">
        <v>0.18</v>
      </c>
      <c r="AD9" s="56" t="s">
        <v>82</v>
      </c>
      <c r="AE9" s="56" t="s">
        <v>82</v>
      </c>
      <c r="AF9" s="18">
        <v>21.1</v>
      </c>
      <c r="AG9" s="18"/>
      <c r="AH9" s="18"/>
      <c r="AI9" s="56">
        <v>58</v>
      </c>
      <c r="AJ9" s="56" t="s">
        <v>82</v>
      </c>
      <c r="AK9" s="56"/>
      <c r="AL9" s="56" t="s">
        <v>82</v>
      </c>
      <c r="AM9" s="58">
        <v>7</v>
      </c>
      <c r="AN9" s="56" t="s">
        <v>83</v>
      </c>
      <c r="AO9" s="56" t="s">
        <v>82</v>
      </c>
      <c r="AP9" s="56" t="s">
        <v>82</v>
      </c>
      <c r="AQ9" s="63"/>
      <c r="AR9" s="63"/>
      <c r="AS9" s="18"/>
      <c r="AT9" s="56"/>
      <c r="AU9" s="18"/>
      <c r="AV9" s="18"/>
      <c r="AW9" s="64"/>
      <c r="AX9" s="64"/>
      <c r="AY9" s="64"/>
      <c r="AZ9" s="64"/>
      <c r="BA9" s="64"/>
      <c r="BB9" s="64"/>
      <c r="BC9" s="64"/>
      <c r="BD9" s="64"/>
      <c r="BE9" s="64"/>
      <c r="BF9" s="18"/>
      <c r="BG9" s="18"/>
    </row>
    <row r="10" spans="1:59" x14ac:dyDescent="0.2">
      <c r="A10" s="18" t="s">
        <v>89</v>
      </c>
      <c r="B10" s="53">
        <f>DATE(88,5,22)</f>
        <v>32285</v>
      </c>
      <c r="C10" s="54"/>
      <c r="D10" s="57" t="s">
        <v>488</v>
      </c>
      <c r="E10" s="56">
        <v>10975</v>
      </c>
      <c r="F10" s="56"/>
      <c r="G10" s="18" t="s">
        <v>80</v>
      </c>
      <c r="H10" s="56" t="s">
        <v>81</v>
      </c>
      <c r="I10" s="57"/>
      <c r="J10" s="56"/>
      <c r="K10" s="56"/>
      <c r="L10" s="58">
        <v>357.3</v>
      </c>
      <c r="M10" s="58"/>
      <c r="N10" s="56"/>
      <c r="O10" s="56"/>
      <c r="P10" s="56"/>
      <c r="Q10" s="59"/>
      <c r="R10" s="56"/>
      <c r="S10" s="56">
        <v>21.1</v>
      </c>
      <c r="T10" s="56">
        <v>7.6</v>
      </c>
      <c r="U10" s="18">
        <v>5.7</v>
      </c>
      <c r="V10" s="56">
        <v>734</v>
      </c>
      <c r="W10" s="56"/>
      <c r="X10" s="56">
        <v>55</v>
      </c>
      <c r="Y10" s="61">
        <v>496</v>
      </c>
      <c r="Z10" s="65"/>
      <c r="AA10" s="62">
        <v>0.16</v>
      </c>
      <c r="AB10" s="62">
        <v>0.55000000000000004</v>
      </c>
      <c r="AC10" s="56">
        <v>0.62</v>
      </c>
      <c r="AD10" s="18"/>
      <c r="AE10" s="18"/>
      <c r="AF10" s="18">
        <v>59.4</v>
      </c>
      <c r="AG10" s="18"/>
      <c r="AH10" s="18"/>
      <c r="AI10" s="56">
        <v>131</v>
      </c>
      <c r="AJ10" s="18"/>
      <c r="AK10" s="65"/>
      <c r="AL10" s="18"/>
      <c r="AM10" s="56">
        <v>3</v>
      </c>
      <c r="AN10" s="56" t="s">
        <v>83</v>
      </c>
      <c r="AO10" s="18"/>
      <c r="AP10" s="18"/>
      <c r="AQ10" s="18"/>
      <c r="AR10" s="18"/>
      <c r="AS10" s="18"/>
      <c r="AT10" s="18"/>
      <c r="AU10" s="63"/>
      <c r="AV10" s="63"/>
      <c r="AW10" s="64"/>
      <c r="AX10" s="64"/>
      <c r="AY10" s="64"/>
      <c r="AZ10" s="64"/>
      <c r="BA10" s="64"/>
      <c r="BB10" s="64"/>
      <c r="BC10" s="64"/>
      <c r="BD10" s="64"/>
      <c r="BE10" s="64"/>
      <c r="BF10" s="63"/>
      <c r="BG10" s="63"/>
    </row>
    <row r="11" spans="1:59" s="18" customFormat="1" x14ac:dyDescent="0.2">
      <c r="A11" s="18" t="s">
        <v>90</v>
      </c>
      <c r="B11" s="53">
        <f>DATE(88,5,22)</f>
        <v>32285</v>
      </c>
      <c r="C11" s="54">
        <v>0.5</v>
      </c>
      <c r="D11" s="55" t="s">
        <v>85</v>
      </c>
      <c r="E11" s="56">
        <v>17847</v>
      </c>
      <c r="F11" s="56"/>
      <c r="G11" s="18" t="s">
        <v>80</v>
      </c>
      <c r="H11" s="56" t="s">
        <v>81</v>
      </c>
      <c r="I11" s="57"/>
      <c r="J11" s="56"/>
      <c r="K11" s="56"/>
      <c r="L11" s="58">
        <v>0</v>
      </c>
      <c r="M11" s="58"/>
      <c r="N11" s="56"/>
      <c r="O11" s="56"/>
      <c r="P11" s="56"/>
      <c r="Q11" s="59"/>
      <c r="R11" s="56"/>
      <c r="S11" s="56">
        <v>19.5</v>
      </c>
      <c r="T11" s="56">
        <v>7.2</v>
      </c>
      <c r="U11" s="18">
        <v>4.9000000000000004</v>
      </c>
      <c r="V11" s="56">
        <v>611</v>
      </c>
      <c r="W11" s="56"/>
      <c r="X11" s="56">
        <v>50</v>
      </c>
      <c r="Y11" s="61">
        <v>409</v>
      </c>
      <c r="Z11" s="65"/>
      <c r="AA11" s="62">
        <v>1.6</v>
      </c>
      <c r="AB11" s="62">
        <v>2.41</v>
      </c>
      <c r="AC11" s="56">
        <v>1.04</v>
      </c>
      <c r="AF11" s="18">
        <v>46.1</v>
      </c>
      <c r="AI11" s="56" t="s">
        <v>86</v>
      </c>
      <c r="AK11" s="65"/>
      <c r="AM11" s="56">
        <v>14.5</v>
      </c>
      <c r="AN11" s="56" t="s">
        <v>83</v>
      </c>
      <c r="AW11" s="64"/>
      <c r="AX11" s="64"/>
      <c r="AY11" s="64"/>
      <c r="AZ11" s="64"/>
      <c r="BA11" s="64"/>
      <c r="BB11" s="64"/>
      <c r="BC11" s="64"/>
      <c r="BD11" s="64"/>
      <c r="BE11" s="64"/>
    </row>
    <row r="12" spans="1:59" s="18" customFormat="1" x14ac:dyDescent="0.2">
      <c r="A12" s="18" t="s">
        <v>91</v>
      </c>
      <c r="B12" s="53">
        <f>DATE(88,5,22)</f>
        <v>32285</v>
      </c>
      <c r="C12" s="54">
        <v>0.5</v>
      </c>
      <c r="D12" s="55" t="s">
        <v>88</v>
      </c>
      <c r="E12" s="18">
        <v>16721</v>
      </c>
      <c r="G12" s="18" t="s">
        <v>80</v>
      </c>
      <c r="H12" s="56" t="s">
        <v>81</v>
      </c>
      <c r="I12" s="57"/>
      <c r="J12" s="56"/>
      <c r="K12" s="56"/>
      <c r="L12" s="58">
        <v>0</v>
      </c>
      <c r="M12" s="58"/>
      <c r="N12" s="56"/>
      <c r="O12" s="56"/>
      <c r="P12" s="56"/>
      <c r="Q12" s="59"/>
      <c r="R12" s="56"/>
      <c r="S12" s="56">
        <v>21.8</v>
      </c>
      <c r="T12" s="56">
        <v>7.5</v>
      </c>
      <c r="U12" s="18">
        <v>7.5</v>
      </c>
      <c r="V12" s="56">
        <v>345.5</v>
      </c>
      <c r="W12" s="56"/>
      <c r="X12" s="56">
        <v>75</v>
      </c>
      <c r="Y12" s="56">
        <v>286</v>
      </c>
      <c r="Z12" s="56" t="s">
        <v>82</v>
      </c>
      <c r="AA12" s="62">
        <v>0.04</v>
      </c>
      <c r="AB12" s="62">
        <v>0.71</v>
      </c>
      <c r="AC12" s="56">
        <v>0.15</v>
      </c>
      <c r="AD12" s="56" t="s">
        <v>82</v>
      </c>
      <c r="AF12" s="18">
        <v>20.3</v>
      </c>
      <c r="AI12" s="56">
        <v>1</v>
      </c>
      <c r="AL12" s="56" t="s">
        <v>82</v>
      </c>
      <c r="AM12" s="56">
        <v>6.2</v>
      </c>
      <c r="AN12" s="56" t="s">
        <v>83</v>
      </c>
      <c r="AW12" s="64"/>
      <c r="AX12" s="64"/>
      <c r="AY12" s="64"/>
      <c r="AZ12" s="64"/>
      <c r="BA12" s="64"/>
      <c r="BB12" s="64"/>
      <c r="BC12" s="64"/>
      <c r="BD12" s="64"/>
      <c r="BE12" s="64"/>
    </row>
    <row r="13" spans="1:59" s="18" customFormat="1" x14ac:dyDescent="0.2">
      <c r="A13" s="18" t="s">
        <v>92</v>
      </c>
      <c r="B13" s="53">
        <v>32299</v>
      </c>
      <c r="C13" s="54"/>
      <c r="D13" s="57" t="s">
        <v>488</v>
      </c>
      <c r="E13" s="56">
        <v>10975</v>
      </c>
      <c r="F13" s="56"/>
      <c r="G13" s="18" t="s">
        <v>80</v>
      </c>
      <c r="H13" s="56" t="s">
        <v>81</v>
      </c>
      <c r="I13" s="57"/>
      <c r="J13" s="56"/>
      <c r="K13" s="56"/>
      <c r="L13" s="58">
        <v>617</v>
      </c>
      <c r="M13" s="58"/>
      <c r="N13" s="56"/>
      <c r="O13" s="56"/>
      <c r="P13" s="56"/>
      <c r="Q13" s="59"/>
      <c r="R13" s="56"/>
      <c r="S13" s="56">
        <v>20.8</v>
      </c>
      <c r="T13" s="56">
        <v>7.4</v>
      </c>
      <c r="U13" s="18">
        <v>6.4</v>
      </c>
      <c r="V13" s="56">
        <v>430</v>
      </c>
      <c r="W13" s="56"/>
      <c r="X13" s="56">
        <v>336</v>
      </c>
      <c r="Y13" s="61">
        <v>615</v>
      </c>
      <c r="Z13" s="65"/>
      <c r="AA13" s="62">
        <v>1.78</v>
      </c>
      <c r="AB13" s="62">
        <v>0.59</v>
      </c>
      <c r="AC13" s="56">
        <v>0.45</v>
      </c>
      <c r="AF13" s="18">
        <v>30.7</v>
      </c>
      <c r="AI13" s="56">
        <v>165</v>
      </c>
      <c r="AK13" s="65"/>
      <c r="AM13" s="56">
        <v>4</v>
      </c>
      <c r="AN13" s="56" t="s">
        <v>83</v>
      </c>
      <c r="AU13" s="63"/>
      <c r="AV13" s="63"/>
      <c r="AW13" s="64"/>
      <c r="AX13" s="64"/>
      <c r="AY13" s="64"/>
      <c r="AZ13" s="64"/>
      <c r="BA13" s="64"/>
      <c r="BB13" s="64"/>
      <c r="BC13" s="64"/>
      <c r="BD13" s="64"/>
      <c r="BE13" s="64"/>
      <c r="BF13" s="63"/>
      <c r="BG13" s="63"/>
    </row>
    <row r="14" spans="1:59" s="18" customFormat="1" x14ac:dyDescent="0.2">
      <c r="A14" s="18" t="s">
        <v>93</v>
      </c>
      <c r="B14" s="53">
        <v>32299</v>
      </c>
      <c r="C14" s="54"/>
      <c r="D14" s="55" t="s">
        <v>85</v>
      </c>
      <c r="E14" s="56">
        <v>17847</v>
      </c>
      <c r="F14" s="56"/>
      <c r="G14" s="18" t="s">
        <v>80</v>
      </c>
      <c r="H14" s="56" t="s">
        <v>81</v>
      </c>
      <c r="I14" s="57"/>
      <c r="J14" s="56"/>
      <c r="K14" s="56"/>
      <c r="L14" s="58">
        <v>0</v>
      </c>
      <c r="M14" s="58"/>
      <c r="N14" s="56"/>
      <c r="O14" s="56"/>
      <c r="P14" s="56"/>
      <c r="Q14" s="59"/>
      <c r="R14" s="56"/>
      <c r="S14" s="56">
        <v>19.5</v>
      </c>
      <c r="T14" s="56">
        <v>7.3</v>
      </c>
      <c r="U14" s="18">
        <v>6.3</v>
      </c>
      <c r="V14" s="56">
        <v>440</v>
      </c>
      <c r="W14" s="56"/>
      <c r="X14" s="56">
        <v>115</v>
      </c>
      <c r="Y14" s="61">
        <v>432</v>
      </c>
      <c r="Z14" s="65"/>
      <c r="AA14" s="62">
        <v>1.6</v>
      </c>
      <c r="AB14" s="62">
        <v>0.75</v>
      </c>
      <c r="AC14" s="56">
        <v>0.42</v>
      </c>
      <c r="AF14" s="18">
        <v>30.7</v>
      </c>
      <c r="AI14" s="56">
        <v>2360</v>
      </c>
      <c r="AK14" s="65"/>
      <c r="AM14" s="56">
        <v>6.9</v>
      </c>
      <c r="AN14" s="56" t="s">
        <v>83</v>
      </c>
      <c r="AW14" s="64"/>
      <c r="AX14" s="64"/>
      <c r="AY14" s="64"/>
      <c r="AZ14" s="64"/>
      <c r="BA14" s="64"/>
      <c r="BB14" s="64"/>
      <c r="BC14" s="64"/>
      <c r="BD14" s="64"/>
      <c r="BE14" s="64"/>
    </row>
    <row r="15" spans="1:59" s="18" customFormat="1" x14ac:dyDescent="0.2">
      <c r="A15" s="18" t="s">
        <v>94</v>
      </c>
      <c r="B15" s="53">
        <v>32299</v>
      </c>
      <c r="C15" s="54"/>
      <c r="D15" s="55" t="s">
        <v>88</v>
      </c>
      <c r="E15" s="18">
        <v>16721</v>
      </c>
      <c r="G15" s="18" t="s">
        <v>80</v>
      </c>
      <c r="H15" s="56" t="s">
        <v>81</v>
      </c>
      <c r="I15" s="57"/>
      <c r="J15" s="56"/>
      <c r="K15" s="56"/>
      <c r="L15" s="58">
        <v>0</v>
      </c>
      <c r="M15" s="58"/>
      <c r="N15" s="56"/>
      <c r="O15" s="56"/>
      <c r="P15" s="56"/>
      <c r="Q15" s="59"/>
      <c r="R15" s="56"/>
      <c r="S15" s="56">
        <v>22.6</v>
      </c>
      <c r="T15" s="56">
        <v>7.9</v>
      </c>
      <c r="U15" s="18">
        <v>7.9</v>
      </c>
      <c r="V15" s="56">
        <v>365</v>
      </c>
      <c r="W15" s="56"/>
      <c r="X15" s="56">
        <v>86</v>
      </c>
      <c r="Y15" s="56">
        <v>334</v>
      </c>
      <c r="Z15" s="56"/>
      <c r="AA15" s="62">
        <v>0.03</v>
      </c>
      <c r="AB15" s="62">
        <v>0.48</v>
      </c>
      <c r="AC15" s="56">
        <v>0.06</v>
      </c>
      <c r="AD15" s="56"/>
      <c r="AF15" s="18">
        <v>20.2</v>
      </c>
      <c r="AI15" s="56" t="s">
        <v>86</v>
      </c>
      <c r="AL15" s="56"/>
      <c r="AM15" s="56"/>
      <c r="AN15" s="56" t="s">
        <v>83</v>
      </c>
      <c r="AW15" s="64"/>
      <c r="AX15" s="64"/>
      <c r="AY15" s="64"/>
      <c r="AZ15" s="64"/>
      <c r="BA15" s="64"/>
      <c r="BB15" s="64"/>
      <c r="BC15" s="64"/>
      <c r="BD15" s="64"/>
      <c r="BE15" s="64"/>
    </row>
    <row r="16" spans="1:59" s="18" customFormat="1" x14ac:dyDescent="0.2">
      <c r="A16" s="18" t="s">
        <v>95</v>
      </c>
      <c r="B16" s="53">
        <v>32313</v>
      </c>
      <c r="C16" s="54"/>
      <c r="D16" s="57" t="s">
        <v>488</v>
      </c>
      <c r="E16" s="56">
        <v>10975</v>
      </c>
      <c r="F16" s="56"/>
      <c r="G16" s="18" t="s">
        <v>80</v>
      </c>
      <c r="H16" s="56" t="s">
        <v>81</v>
      </c>
      <c r="I16" s="57"/>
      <c r="J16" s="56"/>
      <c r="K16" s="56"/>
      <c r="L16" s="58">
        <v>236</v>
      </c>
      <c r="M16" s="58"/>
      <c r="N16" s="56"/>
      <c r="O16" s="56"/>
      <c r="P16" s="56"/>
      <c r="Q16" s="59"/>
      <c r="R16" s="56"/>
      <c r="S16" s="56">
        <v>26</v>
      </c>
      <c r="T16" s="56">
        <v>7.5</v>
      </c>
      <c r="U16" s="18">
        <v>8</v>
      </c>
      <c r="V16" s="56">
        <v>695</v>
      </c>
      <c r="W16" s="56"/>
      <c r="X16" s="56">
        <v>17</v>
      </c>
      <c r="Y16" s="61">
        <v>479</v>
      </c>
      <c r="Z16" s="65"/>
      <c r="AA16" s="62">
        <v>0.46</v>
      </c>
      <c r="AB16" s="62">
        <v>0.61</v>
      </c>
      <c r="AC16" s="56">
        <v>0.37</v>
      </c>
      <c r="AF16" s="18">
        <v>52.4</v>
      </c>
      <c r="AI16" s="56">
        <v>15</v>
      </c>
      <c r="AK16" s="65"/>
      <c r="AM16" s="56">
        <v>4</v>
      </c>
      <c r="AN16" s="56" t="s">
        <v>83</v>
      </c>
      <c r="AU16" s="63"/>
      <c r="AV16" s="63"/>
      <c r="AW16" s="64"/>
      <c r="AX16" s="64"/>
      <c r="AY16" s="64"/>
      <c r="AZ16" s="64"/>
      <c r="BA16" s="64"/>
      <c r="BB16" s="64"/>
      <c r="BC16" s="64"/>
      <c r="BD16" s="64"/>
      <c r="BE16" s="64"/>
      <c r="BF16" s="63"/>
      <c r="BG16" s="63"/>
    </row>
    <row r="17" spans="1:59" s="18" customFormat="1" x14ac:dyDescent="0.2">
      <c r="A17" s="18" t="s">
        <v>96</v>
      </c>
      <c r="B17" s="53">
        <v>32313</v>
      </c>
      <c r="C17" s="54"/>
      <c r="D17" s="55" t="s">
        <v>85</v>
      </c>
      <c r="E17" s="56">
        <v>17847</v>
      </c>
      <c r="F17" s="56"/>
      <c r="G17" s="18" t="s">
        <v>80</v>
      </c>
      <c r="H17" s="56" t="s">
        <v>81</v>
      </c>
      <c r="I17" s="57"/>
      <c r="J17" s="56"/>
      <c r="K17" s="56"/>
      <c r="L17" s="58">
        <v>0</v>
      </c>
      <c r="M17" s="58"/>
      <c r="N17" s="56"/>
      <c r="O17" s="56"/>
      <c r="P17" s="56"/>
      <c r="Q17" s="59"/>
      <c r="R17" s="56"/>
      <c r="S17" s="56">
        <v>26</v>
      </c>
      <c r="T17" s="56">
        <v>7.8</v>
      </c>
      <c r="U17" s="18">
        <v>7</v>
      </c>
      <c r="V17" s="56">
        <v>917</v>
      </c>
      <c r="W17" s="56"/>
      <c r="X17" s="56">
        <v>17</v>
      </c>
      <c r="Y17" s="61">
        <v>481</v>
      </c>
      <c r="Z17" s="65"/>
      <c r="AA17" s="62">
        <v>2.66</v>
      </c>
      <c r="AB17" s="62">
        <v>0.92</v>
      </c>
      <c r="AC17" s="56">
        <v>1.79</v>
      </c>
      <c r="AF17" s="18">
        <v>85.4</v>
      </c>
      <c r="AI17" s="56">
        <v>113</v>
      </c>
      <c r="AK17" s="65"/>
      <c r="AM17" s="56">
        <v>5.3</v>
      </c>
      <c r="AN17" s="56" t="s">
        <v>83</v>
      </c>
      <c r="AW17" s="64"/>
      <c r="AX17" s="64"/>
      <c r="AY17" s="64"/>
      <c r="AZ17" s="64"/>
      <c r="BA17" s="64"/>
      <c r="BB17" s="64"/>
      <c r="BC17" s="64"/>
      <c r="BD17" s="64"/>
      <c r="BE17" s="64"/>
    </row>
    <row r="18" spans="1:59" s="18" customFormat="1" x14ac:dyDescent="0.2">
      <c r="A18" s="18" t="s">
        <v>97</v>
      </c>
      <c r="B18" s="53">
        <v>32313</v>
      </c>
      <c r="C18" s="54"/>
      <c r="D18" s="55" t="s">
        <v>88</v>
      </c>
      <c r="E18" s="18">
        <v>16721</v>
      </c>
      <c r="G18" s="18" t="s">
        <v>80</v>
      </c>
      <c r="H18" s="56" t="s">
        <v>81</v>
      </c>
      <c r="I18" s="57"/>
      <c r="J18" s="56"/>
      <c r="K18" s="56"/>
      <c r="L18" s="58">
        <v>0</v>
      </c>
      <c r="M18" s="58"/>
      <c r="N18" s="56"/>
      <c r="O18" s="56"/>
      <c r="P18" s="56"/>
      <c r="Q18" s="59"/>
      <c r="R18" s="56"/>
      <c r="S18" s="56">
        <v>28</v>
      </c>
      <c r="T18" s="56">
        <v>7.2</v>
      </c>
      <c r="U18" s="18">
        <v>6</v>
      </c>
      <c r="V18" s="56">
        <v>378</v>
      </c>
      <c r="W18" s="56"/>
      <c r="X18" s="56">
        <v>15</v>
      </c>
      <c r="Y18" s="56">
        <v>239</v>
      </c>
      <c r="Z18" s="56"/>
      <c r="AA18" s="62">
        <v>0.01</v>
      </c>
      <c r="AB18" s="62">
        <v>0.49</v>
      </c>
      <c r="AC18" s="56">
        <v>7.0000000000000007E-2</v>
      </c>
      <c r="AD18" s="56"/>
      <c r="AF18" s="18">
        <v>24</v>
      </c>
      <c r="AI18" s="56">
        <v>18</v>
      </c>
      <c r="AL18" s="56"/>
      <c r="AM18" s="56">
        <v>4.0999999999999996</v>
      </c>
      <c r="AN18" s="56" t="s">
        <v>83</v>
      </c>
      <c r="AW18" s="64"/>
      <c r="AX18" s="64"/>
      <c r="AY18" s="64"/>
      <c r="AZ18" s="64"/>
      <c r="BA18" s="64"/>
      <c r="BB18" s="64"/>
      <c r="BC18" s="64"/>
      <c r="BD18" s="64"/>
      <c r="BE18" s="64"/>
    </row>
    <row r="19" spans="1:59" s="18" customFormat="1" x14ac:dyDescent="0.2">
      <c r="A19" s="18" t="s">
        <v>98</v>
      </c>
      <c r="B19" s="53">
        <v>32337</v>
      </c>
      <c r="C19" s="54"/>
      <c r="D19" s="57" t="s">
        <v>488</v>
      </c>
      <c r="E19" s="56">
        <v>10975</v>
      </c>
      <c r="F19" s="56"/>
      <c r="G19" s="18" t="s">
        <v>80</v>
      </c>
      <c r="H19" s="56" t="s">
        <v>81</v>
      </c>
      <c r="I19" s="57"/>
      <c r="J19" s="56"/>
      <c r="K19" s="56"/>
      <c r="L19" s="58">
        <v>218.8</v>
      </c>
      <c r="M19" s="58"/>
      <c r="N19" s="56"/>
      <c r="O19" s="56"/>
      <c r="P19" s="56"/>
      <c r="Q19" s="59"/>
      <c r="R19" s="56"/>
      <c r="S19" s="56">
        <v>26.5</v>
      </c>
      <c r="T19" s="56">
        <v>7.8</v>
      </c>
      <c r="U19" s="18">
        <v>5.4</v>
      </c>
      <c r="V19" s="56">
        <v>993</v>
      </c>
      <c r="W19" s="56"/>
      <c r="X19" s="56">
        <v>18</v>
      </c>
      <c r="Y19" s="61">
        <v>610</v>
      </c>
      <c r="Z19" s="65"/>
      <c r="AA19" s="62">
        <v>0.03</v>
      </c>
      <c r="AB19" s="62">
        <v>1.38</v>
      </c>
      <c r="AC19" s="56">
        <v>1.05</v>
      </c>
      <c r="AF19" s="18">
        <v>105</v>
      </c>
      <c r="AI19" s="56">
        <v>179</v>
      </c>
      <c r="AK19" s="65"/>
      <c r="AM19" s="56">
        <v>5.2</v>
      </c>
      <c r="AN19" s="56" t="s">
        <v>83</v>
      </c>
      <c r="AU19" s="63"/>
      <c r="AV19" s="63"/>
      <c r="AW19" s="64"/>
      <c r="AX19" s="64"/>
      <c r="AY19" s="64"/>
      <c r="AZ19" s="64"/>
      <c r="BA19" s="64"/>
      <c r="BB19" s="64"/>
      <c r="BC19" s="64"/>
      <c r="BD19" s="64"/>
      <c r="BE19" s="64"/>
      <c r="BF19" s="63"/>
      <c r="BG19" s="63"/>
    </row>
    <row r="20" spans="1:59" s="63" customFormat="1" ht="12.95" customHeight="1" x14ac:dyDescent="0.2">
      <c r="A20" s="18" t="s">
        <v>99</v>
      </c>
      <c r="B20" s="53">
        <v>32337</v>
      </c>
      <c r="C20" s="54"/>
      <c r="D20" s="55" t="s">
        <v>85</v>
      </c>
      <c r="E20" s="56">
        <v>17847</v>
      </c>
      <c r="F20" s="56"/>
      <c r="G20" s="18" t="s">
        <v>80</v>
      </c>
      <c r="H20" s="56" t="s">
        <v>81</v>
      </c>
      <c r="I20" s="57"/>
      <c r="J20" s="56"/>
      <c r="K20" s="56"/>
      <c r="L20" s="58">
        <v>0</v>
      </c>
      <c r="M20" s="58"/>
      <c r="N20" s="56"/>
      <c r="O20" s="56"/>
      <c r="P20" s="56"/>
      <c r="Q20" s="59"/>
      <c r="R20" s="56"/>
      <c r="S20" s="56">
        <v>26.4</v>
      </c>
      <c r="T20" s="56">
        <v>7.8</v>
      </c>
      <c r="U20" s="18">
        <v>5.0999999999999996</v>
      </c>
      <c r="V20" s="56">
        <v>836</v>
      </c>
      <c r="W20" s="56"/>
      <c r="X20" s="56">
        <v>28</v>
      </c>
      <c r="Y20" s="61">
        <v>513</v>
      </c>
      <c r="Z20" s="65"/>
      <c r="AA20" s="18">
        <v>3.49</v>
      </c>
      <c r="AB20" s="62">
        <v>0.67</v>
      </c>
      <c r="AC20" s="56">
        <v>1.7</v>
      </c>
      <c r="AD20" s="18"/>
      <c r="AE20" s="18"/>
      <c r="AF20" s="18">
        <v>74.400000000000006</v>
      </c>
      <c r="AG20" s="18"/>
      <c r="AH20" s="18"/>
      <c r="AI20" s="56">
        <v>27</v>
      </c>
      <c r="AJ20" s="18"/>
      <c r="AK20" s="65"/>
      <c r="AL20" s="18"/>
      <c r="AM20" s="56">
        <v>8.6</v>
      </c>
      <c r="AN20" s="56" t="s">
        <v>83</v>
      </c>
      <c r="AO20" s="18"/>
      <c r="AP20" s="18"/>
      <c r="AQ20" s="18"/>
      <c r="AR20" s="18"/>
      <c r="AS20" s="18"/>
      <c r="AT20" s="18"/>
      <c r="AU20" s="18"/>
      <c r="AV20" s="18"/>
      <c r="AW20" s="64"/>
      <c r="AX20" s="64"/>
      <c r="AY20" s="64"/>
      <c r="AZ20" s="64"/>
      <c r="BA20" s="64"/>
      <c r="BB20" s="64"/>
      <c r="BC20" s="64"/>
      <c r="BD20" s="64"/>
      <c r="BE20" s="64"/>
      <c r="BF20" s="18"/>
      <c r="BG20" s="18"/>
    </row>
    <row r="21" spans="1:59" s="63" customFormat="1" ht="12.95" customHeight="1" x14ac:dyDescent="0.2">
      <c r="A21" s="18" t="s">
        <v>100</v>
      </c>
      <c r="B21" s="53">
        <v>32337</v>
      </c>
      <c r="C21" s="54"/>
      <c r="D21" s="55" t="s">
        <v>88</v>
      </c>
      <c r="E21" s="18">
        <v>16721</v>
      </c>
      <c r="F21" s="18"/>
      <c r="G21" s="18" t="s">
        <v>80</v>
      </c>
      <c r="H21" s="56" t="s">
        <v>81</v>
      </c>
      <c r="I21" s="57"/>
      <c r="J21" s="56"/>
      <c r="K21" s="56"/>
      <c r="L21" s="58">
        <v>0</v>
      </c>
      <c r="M21" s="58"/>
      <c r="N21" s="56"/>
      <c r="O21" s="56"/>
      <c r="P21" s="56"/>
      <c r="Q21" s="59"/>
      <c r="R21" s="56"/>
      <c r="S21" s="56">
        <v>26.5</v>
      </c>
      <c r="T21" s="56">
        <v>7.3</v>
      </c>
      <c r="U21" s="18">
        <v>5.8</v>
      </c>
      <c r="V21" s="56">
        <v>438</v>
      </c>
      <c r="W21" s="56"/>
      <c r="X21" s="56">
        <v>18</v>
      </c>
      <c r="Y21" s="56">
        <v>257</v>
      </c>
      <c r="Z21" s="56"/>
      <c r="AA21" s="62">
        <v>0.03</v>
      </c>
      <c r="AB21" s="62">
        <v>0.4</v>
      </c>
      <c r="AC21" s="56">
        <v>7.0000000000000007E-2</v>
      </c>
      <c r="AD21" s="56"/>
      <c r="AE21" s="18"/>
      <c r="AF21" s="18">
        <v>22.6</v>
      </c>
      <c r="AG21" s="18"/>
      <c r="AH21" s="18"/>
      <c r="AI21" s="56">
        <v>0</v>
      </c>
      <c r="AJ21" s="18"/>
      <c r="AK21" s="18"/>
      <c r="AL21" s="56"/>
      <c r="AM21" s="56">
        <v>2.9</v>
      </c>
      <c r="AN21" s="56" t="s">
        <v>83</v>
      </c>
      <c r="AO21" s="18"/>
      <c r="AP21" s="18"/>
      <c r="AQ21" s="18"/>
      <c r="AR21" s="18"/>
      <c r="AS21" s="18"/>
      <c r="AT21" s="18"/>
      <c r="AU21" s="18"/>
      <c r="AV21" s="18"/>
      <c r="AW21" s="64"/>
      <c r="AX21" s="64"/>
      <c r="AY21" s="64"/>
      <c r="AZ21" s="64"/>
      <c r="BA21" s="64"/>
      <c r="BB21" s="64"/>
      <c r="BC21" s="64"/>
      <c r="BD21" s="64"/>
      <c r="BE21" s="64"/>
      <c r="BF21" s="18"/>
      <c r="BG21" s="18"/>
    </row>
    <row r="22" spans="1:59" s="63" customFormat="1" ht="12.95" customHeight="1" x14ac:dyDescent="0.2">
      <c r="A22" s="18" t="s">
        <v>101</v>
      </c>
      <c r="B22" s="53">
        <v>32351</v>
      </c>
      <c r="C22" s="54"/>
      <c r="D22" s="57" t="s">
        <v>488</v>
      </c>
      <c r="E22" s="56">
        <v>10975</v>
      </c>
      <c r="F22" s="56"/>
      <c r="G22" s="18" t="s">
        <v>80</v>
      </c>
      <c r="H22" s="56" t="s">
        <v>81</v>
      </c>
      <c r="I22" s="57"/>
      <c r="J22" s="56"/>
      <c r="K22" s="56"/>
      <c r="L22" s="58">
        <v>190.8</v>
      </c>
      <c r="M22" s="58"/>
      <c r="N22" s="56"/>
      <c r="O22" s="56"/>
      <c r="P22" s="56"/>
      <c r="Q22" s="59"/>
      <c r="R22" s="56"/>
      <c r="S22" s="56">
        <v>26.8</v>
      </c>
      <c r="T22" s="56">
        <v>7.5</v>
      </c>
      <c r="U22" s="18">
        <v>5.5</v>
      </c>
      <c r="V22" s="56">
        <v>1008</v>
      </c>
      <c r="W22" s="56"/>
      <c r="X22" s="56">
        <v>18</v>
      </c>
      <c r="Y22" s="61">
        <v>645</v>
      </c>
      <c r="Z22" s="65"/>
      <c r="AA22" s="62" t="s">
        <v>102</v>
      </c>
      <c r="AB22" s="62">
        <v>0.63</v>
      </c>
      <c r="AC22" s="56">
        <v>0.48</v>
      </c>
      <c r="AD22" s="18"/>
      <c r="AE22" s="18"/>
      <c r="AF22" s="18">
        <v>102</v>
      </c>
      <c r="AG22" s="18"/>
      <c r="AH22" s="18"/>
      <c r="AI22" s="56">
        <v>210</v>
      </c>
      <c r="AJ22" s="18"/>
      <c r="AK22" s="65"/>
      <c r="AL22" s="18"/>
      <c r="AM22" s="56">
        <v>6.2</v>
      </c>
      <c r="AN22" s="56" t="s">
        <v>83</v>
      </c>
      <c r="AO22" s="18"/>
      <c r="AP22" s="18"/>
      <c r="AQ22" s="18"/>
      <c r="AR22" s="18"/>
      <c r="AS22" s="18"/>
      <c r="AT22" s="18"/>
      <c r="AW22" s="64"/>
      <c r="AX22" s="64"/>
      <c r="AY22" s="64"/>
      <c r="AZ22" s="64"/>
      <c r="BA22" s="64"/>
      <c r="BB22" s="64"/>
      <c r="BC22" s="64"/>
      <c r="BD22" s="64"/>
      <c r="BE22" s="64"/>
    </row>
    <row r="23" spans="1:59" s="63" customFormat="1" ht="12.95" customHeight="1" x14ac:dyDescent="0.2">
      <c r="A23" s="18" t="s">
        <v>103</v>
      </c>
      <c r="B23" s="53">
        <v>32351</v>
      </c>
      <c r="C23" s="54"/>
      <c r="D23" s="55" t="s">
        <v>85</v>
      </c>
      <c r="E23" s="56">
        <v>17847</v>
      </c>
      <c r="F23" s="56"/>
      <c r="G23" s="18" t="s">
        <v>80</v>
      </c>
      <c r="H23" s="56" t="s">
        <v>81</v>
      </c>
      <c r="I23" s="57"/>
      <c r="J23" s="56"/>
      <c r="K23" s="56"/>
      <c r="L23" s="58">
        <v>6</v>
      </c>
      <c r="M23" s="58"/>
      <c r="N23" s="56"/>
      <c r="O23" s="56"/>
      <c r="P23" s="56"/>
      <c r="Q23" s="59"/>
      <c r="R23" s="56"/>
      <c r="S23" s="56">
        <v>27.2</v>
      </c>
      <c r="T23" s="56">
        <v>7.9</v>
      </c>
      <c r="U23" s="18">
        <v>6.5</v>
      </c>
      <c r="V23" s="56">
        <v>898</v>
      </c>
      <c r="W23" s="56"/>
      <c r="X23" s="56">
        <v>16</v>
      </c>
      <c r="Y23" s="61">
        <v>547</v>
      </c>
      <c r="Z23" s="65"/>
      <c r="AA23" s="18">
        <v>1.42</v>
      </c>
      <c r="AB23" s="62">
        <v>0.84</v>
      </c>
      <c r="AC23" s="56">
        <v>1.46</v>
      </c>
      <c r="AD23" s="18"/>
      <c r="AE23" s="18"/>
      <c r="AF23" s="18">
        <v>100</v>
      </c>
      <c r="AG23" s="18"/>
      <c r="AH23" s="18"/>
      <c r="AI23" s="56">
        <v>113</v>
      </c>
      <c r="AJ23" s="18"/>
      <c r="AK23" s="65"/>
      <c r="AL23" s="18"/>
      <c r="AM23" s="56">
        <v>6.3</v>
      </c>
      <c r="AN23" s="56" t="s">
        <v>83</v>
      </c>
      <c r="AO23" s="18"/>
      <c r="AP23" s="18"/>
      <c r="AQ23" s="18"/>
      <c r="AR23" s="18"/>
      <c r="AS23" s="18"/>
      <c r="AT23" s="18"/>
      <c r="AU23" s="18"/>
      <c r="AV23" s="18"/>
      <c r="AW23" s="64"/>
      <c r="AX23" s="64"/>
      <c r="AY23" s="64"/>
      <c r="AZ23" s="64"/>
      <c r="BA23" s="64"/>
      <c r="BB23" s="64"/>
      <c r="BC23" s="64"/>
      <c r="BD23" s="64"/>
      <c r="BE23" s="64"/>
      <c r="BF23" s="18"/>
      <c r="BG23" s="18"/>
    </row>
    <row r="24" spans="1:59" s="63" customFormat="1" ht="12.95" customHeight="1" x14ac:dyDescent="0.2">
      <c r="A24" s="18" t="s">
        <v>104</v>
      </c>
      <c r="B24" s="53">
        <v>32351</v>
      </c>
      <c r="C24" s="54"/>
      <c r="D24" s="55" t="s">
        <v>88</v>
      </c>
      <c r="E24" s="18">
        <v>16721</v>
      </c>
      <c r="F24" s="18"/>
      <c r="G24" s="18" t="s">
        <v>80</v>
      </c>
      <c r="H24" s="56" t="s">
        <v>81</v>
      </c>
      <c r="I24" s="57"/>
      <c r="J24" s="56"/>
      <c r="K24" s="56"/>
      <c r="L24" s="58">
        <v>0</v>
      </c>
      <c r="M24" s="58"/>
      <c r="N24" s="56"/>
      <c r="O24" s="56"/>
      <c r="P24" s="56"/>
      <c r="Q24" s="59"/>
      <c r="R24" s="56"/>
      <c r="S24" s="56">
        <v>27.2</v>
      </c>
      <c r="T24" s="56">
        <v>7.1</v>
      </c>
      <c r="U24" s="18">
        <v>4.0999999999999996</v>
      </c>
      <c r="V24" s="56">
        <v>459</v>
      </c>
      <c r="W24" s="56"/>
      <c r="X24" s="56">
        <v>8</v>
      </c>
      <c r="Y24" s="56">
        <v>272</v>
      </c>
      <c r="Z24" s="56"/>
      <c r="AA24" s="62">
        <v>0.02</v>
      </c>
      <c r="AB24" s="62">
        <v>0.4</v>
      </c>
      <c r="AC24" s="56">
        <v>7.0000000000000007E-2</v>
      </c>
      <c r="AD24" s="56"/>
      <c r="AE24" s="18"/>
      <c r="AF24" s="18">
        <v>23.4</v>
      </c>
      <c r="AG24" s="18"/>
      <c r="AH24" s="18"/>
      <c r="AI24" s="56">
        <v>3</v>
      </c>
      <c r="AJ24" s="18"/>
      <c r="AK24" s="18"/>
      <c r="AL24" s="56"/>
      <c r="AM24" s="56">
        <v>4.7</v>
      </c>
      <c r="AN24" s="56" t="s">
        <v>83</v>
      </c>
      <c r="AO24" s="18"/>
      <c r="AP24" s="18"/>
      <c r="AQ24" s="18"/>
      <c r="AR24" s="18"/>
      <c r="AS24" s="18"/>
      <c r="AT24" s="18"/>
      <c r="AU24" s="18"/>
      <c r="AV24" s="18"/>
      <c r="AW24" s="64"/>
      <c r="AX24" s="64"/>
      <c r="AY24" s="64"/>
      <c r="AZ24" s="64"/>
      <c r="BA24" s="64"/>
      <c r="BB24" s="64"/>
      <c r="BC24" s="64"/>
      <c r="BD24" s="64"/>
      <c r="BE24" s="64"/>
      <c r="BF24" s="18"/>
      <c r="BG24" s="18"/>
    </row>
    <row r="25" spans="1:59" s="63" customFormat="1" ht="12.95" customHeight="1" x14ac:dyDescent="0.2">
      <c r="A25" s="18" t="s">
        <v>105</v>
      </c>
      <c r="B25" s="53">
        <v>32365</v>
      </c>
      <c r="C25" s="54"/>
      <c r="D25" s="57" t="s">
        <v>488</v>
      </c>
      <c r="E25" s="56">
        <v>10975</v>
      </c>
      <c r="F25" s="56"/>
      <c r="G25" s="18" t="s">
        <v>80</v>
      </c>
      <c r="H25" s="56" t="s">
        <v>81</v>
      </c>
      <c r="I25" s="57"/>
      <c r="J25" s="56"/>
      <c r="K25" s="56"/>
      <c r="L25" s="58">
        <v>169.2</v>
      </c>
      <c r="M25" s="58"/>
      <c r="N25" s="56"/>
      <c r="O25" s="56"/>
      <c r="P25" s="56"/>
      <c r="Q25" s="59"/>
      <c r="R25" s="56"/>
      <c r="S25" s="56">
        <v>27.3</v>
      </c>
      <c r="T25" s="56">
        <v>7.4</v>
      </c>
      <c r="U25" s="18">
        <v>4</v>
      </c>
      <c r="V25" s="56">
        <v>1319</v>
      </c>
      <c r="W25" s="56"/>
      <c r="X25" s="56">
        <v>26</v>
      </c>
      <c r="Y25" s="61">
        <v>676</v>
      </c>
      <c r="Z25" s="65"/>
      <c r="AA25" s="62">
        <v>0.03</v>
      </c>
      <c r="AB25" s="62">
        <v>0.55000000000000004</v>
      </c>
      <c r="AC25" s="56">
        <v>0.31</v>
      </c>
      <c r="AD25" s="18"/>
      <c r="AE25" s="18"/>
      <c r="AF25" s="18">
        <v>118</v>
      </c>
      <c r="AG25" s="18"/>
      <c r="AH25" s="18"/>
      <c r="AI25" s="56">
        <v>136</v>
      </c>
      <c r="AJ25" s="18"/>
      <c r="AK25" s="65"/>
      <c r="AL25" s="18"/>
      <c r="AM25" s="56">
        <v>3.3</v>
      </c>
      <c r="AN25" s="56">
        <v>7.0000000000000001E-3</v>
      </c>
      <c r="AO25" s="18"/>
      <c r="AP25" s="18"/>
      <c r="AQ25" s="18"/>
      <c r="AR25" s="18"/>
      <c r="AS25" s="18"/>
      <c r="AT25" s="18"/>
      <c r="AW25" s="64"/>
      <c r="AX25" s="64"/>
      <c r="AY25" s="64"/>
      <c r="AZ25" s="64"/>
      <c r="BA25" s="64"/>
      <c r="BB25" s="64"/>
      <c r="BC25" s="64"/>
      <c r="BD25" s="64"/>
      <c r="BE25" s="64"/>
    </row>
    <row r="26" spans="1:59" s="63" customFormat="1" ht="12.95" customHeight="1" x14ac:dyDescent="0.2">
      <c r="A26" s="18" t="s">
        <v>106</v>
      </c>
      <c r="B26" s="53">
        <v>32365</v>
      </c>
      <c r="C26" s="54"/>
      <c r="D26" s="55" t="s">
        <v>85</v>
      </c>
      <c r="E26" s="56">
        <v>17847</v>
      </c>
      <c r="F26" s="56"/>
      <c r="G26" s="18" t="s">
        <v>80</v>
      </c>
      <c r="H26" s="56" t="s">
        <v>81</v>
      </c>
      <c r="I26" s="57"/>
      <c r="J26" s="56"/>
      <c r="K26" s="56"/>
      <c r="L26" s="58">
        <v>3.4</v>
      </c>
      <c r="M26" s="58"/>
      <c r="N26" s="56"/>
      <c r="O26" s="56"/>
      <c r="P26" s="56"/>
      <c r="Q26" s="59"/>
      <c r="R26" s="56"/>
      <c r="S26" s="56">
        <v>26.5</v>
      </c>
      <c r="T26" s="56">
        <v>7.7</v>
      </c>
      <c r="U26" s="18">
        <v>5.3</v>
      </c>
      <c r="V26" s="56">
        <v>1084</v>
      </c>
      <c r="W26" s="56"/>
      <c r="X26" s="56">
        <v>41</v>
      </c>
      <c r="Y26" s="61">
        <v>541</v>
      </c>
      <c r="Z26" s="65"/>
      <c r="AA26" s="18">
        <v>2.17</v>
      </c>
      <c r="AB26" s="62">
        <v>0.97</v>
      </c>
      <c r="AC26" s="56">
        <v>1.01</v>
      </c>
      <c r="AD26" s="18"/>
      <c r="AE26" s="18"/>
      <c r="AF26" s="18">
        <v>78.3</v>
      </c>
      <c r="AG26" s="18"/>
      <c r="AH26" s="18"/>
      <c r="AI26" s="56">
        <v>126</v>
      </c>
      <c r="AJ26" s="18"/>
      <c r="AK26" s="65"/>
      <c r="AL26" s="18"/>
      <c r="AM26" s="56">
        <v>3.6</v>
      </c>
      <c r="AN26" s="56">
        <v>5.0000000000000001E-3</v>
      </c>
      <c r="AO26" s="18"/>
      <c r="AP26" s="18"/>
      <c r="AQ26" s="18"/>
      <c r="AR26" s="18"/>
      <c r="AS26" s="18"/>
      <c r="AT26" s="18"/>
      <c r="AU26" s="18"/>
      <c r="AV26" s="18"/>
      <c r="AW26" s="64"/>
      <c r="AX26" s="64"/>
      <c r="AY26" s="64"/>
      <c r="AZ26" s="64"/>
      <c r="BA26" s="64"/>
      <c r="BB26" s="64"/>
      <c r="BC26" s="64"/>
      <c r="BD26" s="64"/>
      <c r="BE26" s="64"/>
      <c r="BF26" s="18"/>
      <c r="BG26" s="18"/>
    </row>
    <row r="27" spans="1:59" s="18" customFormat="1" x14ac:dyDescent="0.2">
      <c r="A27" s="18" t="s">
        <v>107</v>
      </c>
      <c r="B27" s="53">
        <v>32365</v>
      </c>
      <c r="C27" s="54"/>
      <c r="D27" s="55" t="s">
        <v>88</v>
      </c>
      <c r="E27" s="18">
        <v>16721</v>
      </c>
      <c r="G27" s="18" t="s">
        <v>80</v>
      </c>
      <c r="H27" s="56" t="s">
        <v>81</v>
      </c>
      <c r="I27" s="57"/>
      <c r="J27" s="56"/>
      <c r="K27" s="56"/>
      <c r="L27" s="58">
        <v>0</v>
      </c>
      <c r="M27" s="58"/>
      <c r="N27" s="56"/>
      <c r="O27" s="56"/>
      <c r="P27" s="56"/>
      <c r="Q27" s="59"/>
      <c r="R27" s="56"/>
      <c r="S27" s="56">
        <v>29.6</v>
      </c>
      <c r="T27" s="56">
        <v>7.5</v>
      </c>
      <c r="U27" s="18">
        <v>5.9</v>
      </c>
      <c r="V27" s="56">
        <v>658</v>
      </c>
      <c r="W27" s="56"/>
      <c r="X27" s="56">
        <v>50</v>
      </c>
      <c r="Y27" s="56">
        <v>272</v>
      </c>
      <c r="Z27" s="56"/>
      <c r="AA27" s="62">
        <v>0.02</v>
      </c>
      <c r="AB27" s="62">
        <v>0.44</v>
      </c>
      <c r="AC27" s="56">
        <v>7.0000000000000007E-2</v>
      </c>
      <c r="AD27" s="56"/>
      <c r="AF27" s="18">
        <v>20.7</v>
      </c>
      <c r="AI27" s="56">
        <v>195</v>
      </c>
      <c r="AL27" s="56"/>
      <c r="AM27" s="56">
        <v>2.6</v>
      </c>
      <c r="AN27" s="56" t="s">
        <v>83</v>
      </c>
      <c r="AW27" s="64"/>
      <c r="AX27" s="64"/>
      <c r="AY27" s="64"/>
      <c r="AZ27" s="64"/>
      <c r="BA27" s="64"/>
      <c r="BB27" s="64"/>
      <c r="BC27" s="64"/>
      <c r="BD27" s="64"/>
      <c r="BE27" s="64"/>
    </row>
    <row r="28" spans="1:59" s="18" customFormat="1" x14ac:dyDescent="0.2">
      <c r="A28" s="18" t="s">
        <v>108</v>
      </c>
      <c r="B28" s="53">
        <v>32386</v>
      </c>
      <c r="C28" s="54"/>
      <c r="D28" s="57" t="s">
        <v>488</v>
      </c>
      <c r="E28" s="56">
        <v>10975</v>
      </c>
      <c r="F28" s="56"/>
      <c r="G28" s="18" t="s">
        <v>80</v>
      </c>
      <c r="H28" s="56" t="s">
        <v>81</v>
      </c>
      <c r="I28" s="57"/>
      <c r="J28" s="56"/>
      <c r="K28" s="56"/>
      <c r="L28" s="58">
        <v>160.80000000000001</v>
      </c>
      <c r="M28" s="58"/>
      <c r="N28" s="56"/>
      <c r="O28" s="56"/>
      <c r="P28" s="56"/>
      <c r="Q28" s="59"/>
      <c r="R28" s="56"/>
      <c r="S28" s="56">
        <v>24.9</v>
      </c>
      <c r="T28" s="56">
        <v>7.8</v>
      </c>
      <c r="U28" s="18">
        <v>3.5</v>
      </c>
      <c r="V28" s="56">
        <v>1194</v>
      </c>
      <c r="W28" s="56"/>
      <c r="X28" s="56">
        <v>106</v>
      </c>
      <c r="Y28" s="61">
        <v>783</v>
      </c>
      <c r="Z28" s="65"/>
      <c r="AA28" s="62">
        <v>0.03</v>
      </c>
      <c r="AB28" s="62">
        <v>0.67</v>
      </c>
      <c r="AC28" s="56">
        <v>0.23</v>
      </c>
      <c r="AF28" s="18">
        <v>135</v>
      </c>
      <c r="AI28" s="56">
        <v>39</v>
      </c>
      <c r="AK28" s="65"/>
      <c r="AM28" s="56">
        <v>6.3</v>
      </c>
      <c r="AN28" s="56">
        <v>6.0000000000000001E-3</v>
      </c>
      <c r="AU28" s="63"/>
      <c r="AV28" s="63"/>
      <c r="AW28" s="64"/>
      <c r="AX28" s="64"/>
      <c r="AY28" s="64"/>
      <c r="AZ28" s="64"/>
      <c r="BA28" s="64"/>
      <c r="BB28" s="64"/>
      <c r="BC28" s="64"/>
      <c r="BD28" s="64"/>
      <c r="BE28" s="64"/>
      <c r="BF28" s="63"/>
      <c r="BG28" s="63"/>
    </row>
    <row r="29" spans="1:59" s="18" customFormat="1" x14ac:dyDescent="0.2">
      <c r="A29" s="18" t="s">
        <v>109</v>
      </c>
      <c r="B29" s="53">
        <v>32386</v>
      </c>
      <c r="C29" s="54"/>
      <c r="D29" s="55" t="s">
        <v>85</v>
      </c>
      <c r="E29" s="56">
        <v>17847</v>
      </c>
      <c r="F29" s="56"/>
      <c r="G29" s="18" t="s">
        <v>80</v>
      </c>
      <c r="H29" s="56" t="s">
        <v>81</v>
      </c>
      <c r="I29" s="57"/>
      <c r="J29" s="56"/>
      <c r="K29" s="56"/>
      <c r="L29" s="58">
        <v>180</v>
      </c>
      <c r="M29" s="58"/>
      <c r="N29" s="56"/>
      <c r="O29" s="56"/>
      <c r="P29" s="56"/>
      <c r="Q29" s="59"/>
      <c r="R29" s="56"/>
      <c r="S29" s="56">
        <v>24.2</v>
      </c>
      <c r="T29" s="56">
        <v>7.6</v>
      </c>
      <c r="U29" s="18">
        <v>5.2</v>
      </c>
      <c r="V29" s="56">
        <v>977</v>
      </c>
      <c r="W29" s="56"/>
      <c r="X29" s="56">
        <v>31</v>
      </c>
      <c r="Y29" s="61">
        <v>586</v>
      </c>
      <c r="Z29" s="65"/>
      <c r="AA29" s="18">
        <v>5.32</v>
      </c>
      <c r="AB29" s="62">
        <v>1.5</v>
      </c>
      <c r="AC29" s="56">
        <v>1.57</v>
      </c>
      <c r="AF29" s="18">
        <v>80.2</v>
      </c>
      <c r="AI29" s="56">
        <v>69</v>
      </c>
      <c r="AK29" s="65"/>
      <c r="AM29" s="56">
        <v>5.9</v>
      </c>
      <c r="AN29" s="56">
        <v>5.0000000000000001E-3</v>
      </c>
      <c r="AW29" s="64"/>
      <c r="AX29" s="64"/>
      <c r="AY29" s="64"/>
      <c r="AZ29" s="64"/>
      <c r="BA29" s="64"/>
      <c r="BB29" s="64"/>
      <c r="BC29" s="64"/>
      <c r="BD29" s="64"/>
      <c r="BE29" s="64"/>
    </row>
    <row r="30" spans="1:59" s="18" customFormat="1" x14ac:dyDescent="0.2">
      <c r="A30" s="18" t="s">
        <v>110</v>
      </c>
      <c r="B30" s="53">
        <v>32386</v>
      </c>
      <c r="C30" s="54"/>
      <c r="D30" s="55" t="s">
        <v>88</v>
      </c>
      <c r="E30" s="18">
        <v>16721</v>
      </c>
      <c r="G30" s="18" t="s">
        <v>80</v>
      </c>
      <c r="H30" s="56" t="s">
        <v>81</v>
      </c>
      <c r="I30" s="57"/>
      <c r="J30" s="56"/>
      <c r="K30" s="56"/>
      <c r="L30" s="58">
        <v>0</v>
      </c>
      <c r="M30" s="58"/>
      <c r="N30" s="56"/>
      <c r="O30" s="56"/>
      <c r="P30" s="56"/>
      <c r="Q30" s="59"/>
      <c r="R30" s="56"/>
      <c r="S30" s="56">
        <v>26.8</v>
      </c>
      <c r="T30" s="56">
        <v>7.8</v>
      </c>
      <c r="U30" s="18">
        <v>5.7</v>
      </c>
      <c r="V30" s="56">
        <v>440</v>
      </c>
      <c r="W30" s="56"/>
      <c r="X30" s="56">
        <v>79</v>
      </c>
      <c r="Y30" s="56">
        <v>344</v>
      </c>
      <c r="Z30" s="56"/>
      <c r="AA30" s="62">
        <v>0.02</v>
      </c>
      <c r="AB30" s="62">
        <v>0.56000000000000005</v>
      </c>
      <c r="AC30" s="56">
        <v>0.1</v>
      </c>
      <c r="AD30" s="56"/>
      <c r="AF30" s="18">
        <v>21.6</v>
      </c>
      <c r="AI30" s="56">
        <v>0</v>
      </c>
      <c r="AL30" s="56"/>
      <c r="AM30" s="56">
        <v>5.8</v>
      </c>
      <c r="AN30" s="56" t="s">
        <v>83</v>
      </c>
      <c r="AW30" s="64"/>
      <c r="AX30" s="64"/>
      <c r="AY30" s="64"/>
      <c r="AZ30" s="64"/>
      <c r="BA30" s="64"/>
      <c r="BB30" s="64"/>
      <c r="BC30" s="64"/>
      <c r="BD30" s="64"/>
      <c r="BE30" s="64"/>
    </row>
    <row r="31" spans="1:59" s="18" customFormat="1" x14ac:dyDescent="0.2">
      <c r="A31" s="18" t="s">
        <v>111</v>
      </c>
      <c r="B31" s="53">
        <f>DATE(89,3,15)</f>
        <v>32582</v>
      </c>
      <c r="C31" s="54"/>
      <c r="D31" s="57" t="s">
        <v>488</v>
      </c>
      <c r="E31" s="56">
        <v>10975</v>
      </c>
      <c r="F31" s="56"/>
      <c r="G31" s="18" t="s">
        <v>80</v>
      </c>
      <c r="H31" s="56" t="s">
        <v>81</v>
      </c>
      <c r="I31" s="57"/>
      <c r="J31" s="56" t="s">
        <v>112</v>
      </c>
      <c r="K31" s="56">
        <v>0.84</v>
      </c>
      <c r="L31" s="58">
        <v>44</v>
      </c>
      <c r="M31" s="58"/>
      <c r="N31" s="56"/>
      <c r="O31" s="56"/>
      <c r="P31" s="56"/>
      <c r="Q31" s="59"/>
      <c r="R31" s="56"/>
      <c r="S31" s="56"/>
      <c r="T31" s="56"/>
      <c r="V31" s="56"/>
      <c r="W31" s="56"/>
      <c r="X31" s="56">
        <v>517</v>
      </c>
      <c r="Y31" s="61">
        <v>101</v>
      </c>
      <c r="Z31" s="61">
        <v>0.16</v>
      </c>
      <c r="AA31" s="62">
        <v>2.12</v>
      </c>
      <c r="AB31" s="62">
        <v>0.1</v>
      </c>
      <c r="AC31" s="56">
        <v>0.36</v>
      </c>
      <c r="AD31" s="56">
        <v>0.17</v>
      </c>
      <c r="AE31" s="56">
        <v>14.7</v>
      </c>
      <c r="AG31" s="56" t="s">
        <v>82</v>
      </c>
      <c r="AJ31" s="56">
        <v>4</v>
      </c>
      <c r="AK31" s="61"/>
      <c r="AL31" s="56">
        <v>135</v>
      </c>
      <c r="AM31" s="56">
        <v>4.2</v>
      </c>
      <c r="AT31" s="56"/>
      <c r="AW31" s="64"/>
      <c r="AX31" s="64"/>
      <c r="AY31" s="64"/>
      <c r="AZ31" s="64"/>
      <c r="BA31" s="64"/>
      <c r="BB31" s="64"/>
      <c r="BC31" s="64"/>
      <c r="BD31" s="64"/>
      <c r="BE31" s="64"/>
    </row>
    <row r="32" spans="1:59" s="18" customFormat="1" x14ac:dyDescent="0.2">
      <c r="A32" s="18" t="s">
        <v>113</v>
      </c>
      <c r="B32" s="53">
        <f>DATE(89,3,15)</f>
        <v>32582</v>
      </c>
      <c r="C32" s="54">
        <v>0.5</v>
      </c>
      <c r="D32" s="55" t="s">
        <v>85</v>
      </c>
      <c r="E32" s="56">
        <v>17847</v>
      </c>
      <c r="F32" s="56"/>
      <c r="G32" s="18" t="s">
        <v>80</v>
      </c>
      <c r="H32" s="56" t="s">
        <v>81</v>
      </c>
      <c r="I32" s="57"/>
      <c r="J32" s="56" t="s">
        <v>112</v>
      </c>
      <c r="K32" s="56">
        <v>0.84</v>
      </c>
      <c r="L32" s="58"/>
      <c r="M32" s="58"/>
      <c r="N32" s="56"/>
      <c r="O32" s="56"/>
      <c r="P32" s="56"/>
      <c r="Q32" s="59"/>
      <c r="R32" s="56"/>
      <c r="S32" s="56"/>
      <c r="T32" s="56"/>
      <c r="V32" s="56"/>
      <c r="W32" s="56"/>
      <c r="X32" s="56">
        <v>105</v>
      </c>
      <c r="Y32" s="61">
        <v>4</v>
      </c>
      <c r="Z32" s="61">
        <v>0.59</v>
      </c>
      <c r="AA32" s="62">
        <v>1.7</v>
      </c>
      <c r="AB32" s="62">
        <v>7.0000000000000007E-2</v>
      </c>
      <c r="AC32" s="56">
        <v>0.54</v>
      </c>
      <c r="AD32" s="56">
        <v>0.41</v>
      </c>
      <c r="AE32" s="56">
        <v>15.6</v>
      </c>
      <c r="AJ32" s="56">
        <v>2.2000000000000002</v>
      </c>
      <c r="AK32" s="61"/>
      <c r="AL32" s="56">
        <v>93</v>
      </c>
      <c r="AM32" s="56">
        <v>4.0999999999999996</v>
      </c>
      <c r="AT32" s="56"/>
      <c r="AW32" s="64"/>
      <c r="AX32" s="64"/>
      <c r="AY32" s="64"/>
      <c r="AZ32" s="64"/>
      <c r="BA32" s="64"/>
      <c r="BB32" s="64"/>
      <c r="BC32" s="64"/>
      <c r="BD32" s="64"/>
      <c r="BE32" s="64"/>
    </row>
    <row r="33" spans="1:57" s="18" customFormat="1" x14ac:dyDescent="0.2">
      <c r="A33" s="18" t="s">
        <v>114</v>
      </c>
      <c r="B33" s="53">
        <f>DATE(89,3,15)</f>
        <v>32582</v>
      </c>
      <c r="C33" s="54">
        <v>0.5</v>
      </c>
      <c r="D33" s="55" t="s">
        <v>88</v>
      </c>
      <c r="E33" s="18">
        <v>16721</v>
      </c>
      <c r="G33" s="18" t="s">
        <v>80</v>
      </c>
      <c r="H33" s="56" t="s">
        <v>81</v>
      </c>
      <c r="I33" s="57"/>
      <c r="J33" s="56" t="s">
        <v>112</v>
      </c>
      <c r="K33" s="56">
        <v>0.84</v>
      </c>
      <c r="L33" s="58"/>
      <c r="M33" s="58"/>
      <c r="N33" s="56"/>
      <c r="O33" s="56"/>
      <c r="P33" s="56"/>
      <c r="Q33" s="59"/>
      <c r="R33" s="56"/>
      <c r="S33" s="56"/>
      <c r="T33" s="56"/>
      <c r="V33" s="56"/>
      <c r="W33" s="56"/>
      <c r="X33" s="56">
        <v>1685</v>
      </c>
      <c r="Y33" s="56">
        <v>293</v>
      </c>
      <c r="Z33" s="56">
        <v>0.23</v>
      </c>
      <c r="AA33" s="62">
        <v>3.01</v>
      </c>
      <c r="AB33" s="62">
        <v>0.16</v>
      </c>
      <c r="AC33" s="56">
        <v>0.57999999999999996</v>
      </c>
      <c r="AD33" s="56">
        <v>0.15</v>
      </c>
      <c r="AE33" s="56">
        <v>9.4600000000000009</v>
      </c>
      <c r="AJ33" s="56">
        <v>21.4</v>
      </c>
      <c r="AK33" s="56"/>
      <c r="AL33" s="56">
        <v>281</v>
      </c>
      <c r="AM33" s="56">
        <v>3.2</v>
      </c>
      <c r="AT33" s="56"/>
      <c r="AW33" s="64"/>
      <c r="AX33" s="64"/>
      <c r="AY33" s="64"/>
      <c r="AZ33" s="64"/>
      <c r="BA33" s="64"/>
      <c r="BB33" s="64"/>
      <c r="BC33" s="64"/>
      <c r="BD33" s="64"/>
      <c r="BE33" s="64"/>
    </row>
    <row r="34" spans="1:57" s="18" customFormat="1" x14ac:dyDescent="0.2">
      <c r="A34" s="18" t="s">
        <v>115</v>
      </c>
      <c r="B34" s="53">
        <f>DATE(89,3,29)</f>
        <v>32596</v>
      </c>
      <c r="C34" s="54"/>
      <c r="D34" s="57" t="s">
        <v>488</v>
      </c>
      <c r="E34" s="56">
        <v>10975</v>
      </c>
      <c r="F34" s="56"/>
      <c r="G34" s="18" t="s">
        <v>80</v>
      </c>
      <c r="H34" s="56" t="s">
        <v>81</v>
      </c>
      <c r="I34" s="57"/>
      <c r="J34" s="56" t="s">
        <v>116</v>
      </c>
      <c r="K34" s="56">
        <v>1.25</v>
      </c>
      <c r="L34" s="58">
        <v>3420</v>
      </c>
      <c r="M34" s="58"/>
      <c r="N34" s="56"/>
      <c r="O34" s="56"/>
      <c r="P34" s="56"/>
      <c r="Q34" s="59"/>
      <c r="R34" s="56"/>
      <c r="S34" s="56"/>
      <c r="T34" s="56"/>
      <c r="V34" s="56"/>
      <c r="W34" s="56"/>
      <c r="X34" s="56">
        <v>2915</v>
      </c>
      <c r="Y34" s="61">
        <v>530.5</v>
      </c>
      <c r="Z34" s="61">
        <v>0.37</v>
      </c>
      <c r="AA34" s="62">
        <v>1.18</v>
      </c>
      <c r="AB34" s="62">
        <v>0.06</v>
      </c>
      <c r="AC34" s="56">
        <v>1.3</v>
      </c>
      <c r="AD34" s="56">
        <v>0.17</v>
      </c>
      <c r="AE34" s="56">
        <v>9.2100000000000009</v>
      </c>
      <c r="AJ34" s="56">
        <v>26.7</v>
      </c>
      <c r="AK34" s="61"/>
      <c r="AL34" s="56">
        <v>490</v>
      </c>
      <c r="AM34" s="56">
        <v>7.1</v>
      </c>
      <c r="AT34" s="56"/>
      <c r="AW34" s="64"/>
      <c r="AX34" s="64"/>
      <c r="AY34" s="64"/>
      <c r="AZ34" s="64"/>
      <c r="BA34" s="64"/>
      <c r="BB34" s="64"/>
      <c r="BC34" s="64"/>
      <c r="BD34" s="64"/>
      <c r="BE34" s="64"/>
    </row>
    <row r="35" spans="1:57" s="18" customFormat="1" x14ac:dyDescent="0.2">
      <c r="A35" s="18" t="s">
        <v>117</v>
      </c>
      <c r="B35" s="53">
        <f>DATE(89,3,29)</f>
        <v>32596</v>
      </c>
      <c r="C35" s="54">
        <v>0.5</v>
      </c>
      <c r="D35" s="55" t="s">
        <v>85</v>
      </c>
      <c r="E35" s="56">
        <v>17847</v>
      </c>
      <c r="F35" s="56"/>
      <c r="G35" s="18" t="s">
        <v>80</v>
      </c>
      <c r="H35" s="56" t="s">
        <v>81</v>
      </c>
      <c r="I35" s="57"/>
      <c r="J35" s="56" t="s">
        <v>116</v>
      </c>
      <c r="K35" s="56">
        <v>1.25</v>
      </c>
      <c r="L35" s="58"/>
      <c r="M35" s="58"/>
      <c r="N35" s="56"/>
      <c r="O35" s="56"/>
      <c r="P35" s="56"/>
      <c r="Q35" s="59"/>
      <c r="R35" s="56"/>
      <c r="S35" s="56"/>
      <c r="T35" s="56"/>
      <c r="V35" s="56"/>
      <c r="W35" s="56"/>
      <c r="X35" s="56">
        <v>155.4</v>
      </c>
      <c r="Y35" s="61">
        <v>21.3</v>
      </c>
      <c r="Z35" s="61">
        <v>0.56999999999999995</v>
      </c>
      <c r="AA35" s="62">
        <v>0.9</v>
      </c>
      <c r="AB35" s="62">
        <v>0.04</v>
      </c>
      <c r="AC35" s="56">
        <v>0.43</v>
      </c>
      <c r="AD35" s="56">
        <v>0.3</v>
      </c>
      <c r="AE35" s="56">
        <v>15.6</v>
      </c>
      <c r="AJ35" s="56">
        <v>6.7</v>
      </c>
      <c r="AK35" s="61"/>
      <c r="AL35" s="56">
        <v>97</v>
      </c>
      <c r="AM35" s="56">
        <v>6.1</v>
      </c>
      <c r="AT35" s="56"/>
      <c r="AW35" s="64"/>
      <c r="AX35" s="64"/>
      <c r="AY35" s="64"/>
      <c r="AZ35" s="64"/>
      <c r="BA35" s="64"/>
      <c r="BB35" s="64"/>
      <c r="BC35" s="64"/>
      <c r="BD35" s="64"/>
      <c r="BE35" s="64"/>
    </row>
    <row r="36" spans="1:57" s="18" customFormat="1" x14ac:dyDescent="0.2">
      <c r="A36" s="18" t="s">
        <v>118</v>
      </c>
      <c r="B36" s="53">
        <f>DATE(89,3,29)</f>
        <v>32596</v>
      </c>
      <c r="C36" s="54">
        <v>0.5</v>
      </c>
      <c r="D36" s="55" t="s">
        <v>88</v>
      </c>
      <c r="E36" s="18">
        <v>16721</v>
      </c>
      <c r="G36" s="18" t="s">
        <v>80</v>
      </c>
      <c r="H36" s="56" t="s">
        <v>81</v>
      </c>
      <c r="I36" s="57"/>
      <c r="J36" s="56" t="s">
        <v>116</v>
      </c>
      <c r="K36" s="56">
        <v>1.25</v>
      </c>
      <c r="L36" s="58"/>
      <c r="M36" s="58"/>
      <c r="N36" s="56"/>
      <c r="O36" s="56"/>
      <c r="P36" s="56"/>
      <c r="Q36" s="59"/>
      <c r="R36" s="56"/>
      <c r="S36" s="56"/>
      <c r="T36" s="56"/>
      <c r="V36" s="56"/>
      <c r="W36" s="56"/>
      <c r="X36" s="56">
        <v>774.9</v>
      </c>
      <c r="Y36" s="56">
        <v>135.69999999999999</v>
      </c>
      <c r="Z36" s="56">
        <v>0.28999999999999998</v>
      </c>
      <c r="AA36" s="62">
        <v>0.83</v>
      </c>
      <c r="AB36" s="62">
        <v>0.03</v>
      </c>
      <c r="AC36" s="56">
        <v>0.73</v>
      </c>
      <c r="AD36" s="56">
        <v>0.22</v>
      </c>
      <c r="AE36" s="56">
        <v>14.78</v>
      </c>
      <c r="AJ36" s="56">
        <v>8</v>
      </c>
      <c r="AK36" s="56"/>
      <c r="AL36" s="56">
        <v>117.5</v>
      </c>
      <c r="AM36" s="56">
        <v>7.5</v>
      </c>
      <c r="AT36" s="56"/>
      <c r="AW36" s="64"/>
      <c r="AX36" s="64"/>
      <c r="AY36" s="64"/>
      <c r="AZ36" s="64"/>
      <c r="BA36" s="64"/>
      <c r="BB36" s="64"/>
      <c r="BC36" s="64"/>
      <c r="BD36" s="64"/>
      <c r="BE36" s="64"/>
    </row>
    <row r="37" spans="1:57" s="18" customFormat="1" x14ac:dyDescent="0.2">
      <c r="A37" s="18" t="s">
        <v>119</v>
      </c>
      <c r="B37" s="53">
        <f>DATE(90,3,8)</f>
        <v>32940</v>
      </c>
      <c r="C37" s="54"/>
      <c r="D37" s="57" t="s">
        <v>488</v>
      </c>
      <c r="E37" s="56">
        <v>10975</v>
      </c>
      <c r="F37" s="56"/>
      <c r="G37" s="18" t="s">
        <v>80</v>
      </c>
      <c r="H37" s="56" t="s">
        <v>81</v>
      </c>
      <c r="I37" s="57"/>
      <c r="J37" s="56" t="s">
        <v>116</v>
      </c>
      <c r="K37" s="56">
        <v>4.21</v>
      </c>
      <c r="L37" s="58">
        <v>6540</v>
      </c>
      <c r="M37" s="58"/>
      <c r="N37" s="56"/>
      <c r="O37" s="56"/>
      <c r="P37" s="56"/>
      <c r="Q37" s="59"/>
      <c r="R37" s="56"/>
      <c r="S37" s="56"/>
      <c r="T37" s="56"/>
      <c r="V37" s="56"/>
      <c r="W37" s="56"/>
      <c r="X37" s="56">
        <v>1291</v>
      </c>
      <c r="Y37" s="61">
        <v>67.599999999999994</v>
      </c>
      <c r="Z37" s="61">
        <v>7.0000000000000007E-2</v>
      </c>
      <c r="AA37" s="62">
        <v>0.64</v>
      </c>
      <c r="AB37" s="62">
        <v>0.46</v>
      </c>
      <c r="AC37" s="56">
        <v>0.88</v>
      </c>
      <c r="AD37" s="56">
        <v>7.0000000000000007E-2</v>
      </c>
      <c r="AE37" s="56">
        <v>7.5</v>
      </c>
      <c r="AI37" s="56">
        <v>5200</v>
      </c>
      <c r="AJ37" s="56">
        <v>2.7</v>
      </c>
      <c r="AK37" s="61"/>
      <c r="AL37" s="56">
        <v>228</v>
      </c>
      <c r="AM37" s="56">
        <v>3.3</v>
      </c>
      <c r="AN37" s="56">
        <v>60</v>
      </c>
      <c r="AO37" s="56">
        <v>30</v>
      </c>
      <c r="AP37" s="56">
        <v>170</v>
      </c>
      <c r="AT37" s="56"/>
      <c r="AW37" s="64"/>
      <c r="AX37" s="64"/>
      <c r="AY37" s="64"/>
      <c r="AZ37" s="64"/>
      <c r="BA37" s="64"/>
      <c r="BB37" s="64"/>
      <c r="BC37" s="64"/>
      <c r="BD37" s="64"/>
      <c r="BE37" s="64"/>
    </row>
    <row r="38" spans="1:57" s="18" customFormat="1" x14ac:dyDescent="0.2">
      <c r="A38" s="18" t="s">
        <v>120</v>
      </c>
      <c r="B38" s="53">
        <f>DATE(90,3,8)</f>
        <v>32940</v>
      </c>
      <c r="C38" s="54">
        <v>0.5</v>
      </c>
      <c r="D38" s="55" t="s">
        <v>85</v>
      </c>
      <c r="E38" s="56">
        <v>17847</v>
      </c>
      <c r="F38" s="56"/>
      <c r="G38" s="18" t="s">
        <v>80</v>
      </c>
      <c r="H38" s="56" t="s">
        <v>81</v>
      </c>
      <c r="I38" s="57"/>
      <c r="J38" s="56" t="s">
        <v>116</v>
      </c>
      <c r="K38" s="56">
        <v>4.21</v>
      </c>
      <c r="L38" s="58"/>
      <c r="M38" s="58"/>
      <c r="N38" s="56"/>
      <c r="O38" s="56"/>
      <c r="P38" s="56"/>
      <c r="Q38" s="59"/>
      <c r="R38" s="56"/>
      <c r="S38" s="56"/>
      <c r="T38" s="56"/>
      <c r="V38" s="56"/>
      <c r="W38" s="56"/>
      <c r="X38" s="56">
        <v>627</v>
      </c>
      <c r="Y38" s="61">
        <v>59</v>
      </c>
      <c r="Z38" s="61">
        <v>0.14000000000000001</v>
      </c>
      <c r="AA38" s="62">
        <v>0.28000000000000003</v>
      </c>
      <c r="AB38" s="62">
        <v>0.59</v>
      </c>
      <c r="AC38" s="56">
        <v>0.5</v>
      </c>
      <c r="AD38" s="56">
        <v>0.17</v>
      </c>
      <c r="AE38" s="56">
        <v>9.9</v>
      </c>
      <c r="AI38" s="56">
        <v>14000</v>
      </c>
      <c r="AJ38" s="56">
        <v>0</v>
      </c>
      <c r="AK38" s="61"/>
      <c r="AL38" s="56">
        <v>60.6</v>
      </c>
      <c r="AM38" s="56">
        <v>3.2</v>
      </c>
      <c r="AN38" s="56">
        <v>40</v>
      </c>
      <c r="AO38" s="56">
        <v>20</v>
      </c>
      <c r="AP38" s="56">
        <v>140</v>
      </c>
      <c r="AT38" s="56"/>
      <c r="AW38" s="64"/>
      <c r="AX38" s="64"/>
      <c r="AY38" s="64"/>
      <c r="AZ38" s="64"/>
      <c r="BA38" s="64"/>
      <c r="BB38" s="64"/>
      <c r="BC38" s="64"/>
      <c r="BD38" s="64"/>
      <c r="BE38" s="64"/>
    </row>
    <row r="39" spans="1:57" s="18" customFormat="1" x14ac:dyDescent="0.2">
      <c r="A39" s="18" t="s">
        <v>121</v>
      </c>
      <c r="B39" s="53">
        <f>DATE(90,3,8)</f>
        <v>32940</v>
      </c>
      <c r="C39" s="54">
        <v>0.5</v>
      </c>
      <c r="D39" s="55" t="s">
        <v>88</v>
      </c>
      <c r="E39" s="18">
        <v>16721</v>
      </c>
      <c r="G39" s="18" t="s">
        <v>80</v>
      </c>
      <c r="H39" s="56" t="s">
        <v>81</v>
      </c>
      <c r="I39" s="57"/>
      <c r="J39" s="56" t="s">
        <v>116</v>
      </c>
      <c r="K39" s="56">
        <v>4.21</v>
      </c>
      <c r="L39" s="58"/>
      <c r="M39" s="58"/>
      <c r="N39" s="56"/>
      <c r="O39" s="56"/>
      <c r="P39" s="56"/>
      <c r="Q39" s="59"/>
      <c r="R39" s="56"/>
      <c r="S39" s="56"/>
      <c r="T39" s="56"/>
      <c r="V39" s="56"/>
      <c r="W39" s="56"/>
      <c r="X39" s="56">
        <v>113</v>
      </c>
      <c r="Y39" s="56">
        <v>17.2</v>
      </c>
      <c r="Z39" s="56">
        <v>0.28999999999999998</v>
      </c>
      <c r="AA39" s="62">
        <v>0.31</v>
      </c>
      <c r="AB39" s="62">
        <v>0.65</v>
      </c>
      <c r="AC39" s="56">
        <v>0.25</v>
      </c>
      <c r="AD39" s="56">
        <v>0.19</v>
      </c>
      <c r="AE39" s="56">
        <v>15</v>
      </c>
      <c r="AI39" s="56">
        <v>22000</v>
      </c>
      <c r="AJ39" s="56">
        <v>0</v>
      </c>
      <c r="AK39" s="56"/>
      <c r="AL39" s="56">
        <v>60.6</v>
      </c>
      <c r="AM39" s="56">
        <v>4.7</v>
      </c>
      <c r="AN39" s="56">
        <v>0.03</v>
      </c>
      <c r="AO39" s="56">
        <v>20</v>
      </c>
      <c r="AP39" s="56">
        <f>1.06*1000</f>
        <v>1060</v>
      </c>
      <c r="AT39" s="56"/>
      <c r="AW39" s="64"/>
      <c r="AX39" s="64"/>
      <c r="AY39" s="64"/>
      <c r="AZ39" s="64"/>
      <c r="BA39" s="64"/>
      <c r="BB39" s="64"/>
      <c r="BC39" s="64"/>
      <c r="BD39" s="64"/>
      <c r="BE39" s="64"/>
    </row>
    <row r="40" spans="1:57" s="18" customFormat="1" x14ac:dyDescent="0.2">
      <c r="A40" s="18" t="s">
        <v>122</v>
      </c>
      <c r="B40" s="53">
        <f>DATE(90,3,15)</f>
        <v>32947</v>
      </c>
      <c r="C40" s="54"/>
      <c r="D40" s="57" t="s">
        <v>488</v>
      </c>
      <c r="E40" s="56">
        <v>10975</v>
      </c>
      <c r="F40" s="56"/>
      <c r="G40" s="18" t="s">
        <v>80</v>
      </c>
      <c r="H40" s="56" t="s">
        <v>81</v>
      </c>
      <c r="I40" s="57"/>
      <c r="J40" s="56" t="s">
        <v>116</v>
      </c>
      <c r="K40" s="56">
        <v>7.45</v>
      </c>
      <c r="L40" s="58">
        <v>4420</v>
      </c>
      <c r="M40" s="58"/>
      <c r="N40" s="56"/>
      <c r="O40" s="56"/>
      <c r="P40" s="56"/>
      <c r="Q40" s="59"/>
      <c r="R40" s="56"/>
      <c r="S40" s="56"/>
      <c r="T40" s="56"/>
      <c r="V40" s="56"/>
      <c r="W40" s="56"/>
      <c r="X40" s="56">
        <v>405</v>
      </c>
      <c r="Y40" s="61">
        <v>56.8</v>
      </c>
      <c r="Z40" s="61">
        <v>0.33</v>
      </c>
      <c r="AA40" s="62">
        <v>0.24</v>
      </c>
      <c r="AB40" s="62">
        <v>0.74</v>
      </c>
      <c r="AC40" s="56">
        <v>0.56999999999999995</v>
      </c>
      <c r="AD40" s="56">
        <v>0.19</v>
      </c>
      <c r="AE40" s="56">
        <v>17.5</v>
      </c>
      <c r="AI40" s="56">
        <v>19800</v>
      </c>
      <c r="AJ40" s="56">
        <v>5.3</v>
      </c>
      <c r="AK40" s="61"/>
      <c r="AL40" s="56">
        <v>85</v>
      </c>
      <c r="AM40" s="56">
        <v>7.1</v>
      </c>
      <c r="AN40" s="56">
        <v>40</v>
      </c>
      <c r="AO40" s="56">
        <v>20</v>
      </c>
      <c r="AP40" s="56">
        <v>160</v>
      </c>
      <c r="AT40" s="56"/>
      <c r="AW40" s="64"/>
      <c r="AX40" s="64"/>
      <c r="AY40" s="64"/>
      <c r="AZ40" s="64"/>
      <c r="BA40" s="64"/>
      <c r="BB40" s="64"/>
      <c r="BC40" s="64"/>
      <c r="BD40" s="64"/>
      <c r="BE40" s="64"/>
    </row>
    <row r="41" spans="1:57" s="18" customFormat="1" x14ac:dyDescent="0.2">
      <c r="A41" s="18" t="s">
        <v>123</v>
      </c>
      <c r="B41" s="53">
        <f>DATE(90,3,15)</f>
        <v>32947</v>
      </c>
      <c r="C41" s="54">
        <v>0.5</v>
      </c>
      <c r="D41" s="55" t="s">
        <v>85</v>
      </c>
      <c r="E41" s="56">
        <v>17847</v>
      </c>
      <c r="F41" s="56"/>
      <c r="G41" s="18" t="s">
        <v>80</v>
      </c>
      <c r="H41" s="56" t="s">
        <v>81</v>
      </c>
      <c r="I41" s="57"/>
      <c r="J41" s="56" t="s">
        <v>116</v>
      </c>
      <c r="K41" s="56">
        <v>7.45</v>
      </c>
      <c r="L41" s="58"/>
      <c r="M41" s="58"/>
      <c r="N41" s="56"/>
      <c r="O41" s="56"/>
      <c r="P41" s="56"/>
      <c r="Q41" s="59"/>
      <c r="R41" s="56"/>
      <c r="S41" s="56"/>
      <c r="T41" s="56"/>
      <c r="V41" s="56"/>
      <c r="W41" s="56"/>
      <c r="X41" s="56">
        <v>967</v>
      </c>
      <c r="Y41" s="61">
        <v>81.400000000000006</v>
      </c>
      <c r="Z41" s="61">
        <v>0.21</v>
      </c>
      <c r="AA41" s="62">
        <v>0.21</v>
      </c>
      <c r="AB41" s="62">
        <v>1</v>
      </c>
      <c r="AC41" s="56">
        <v>0.83</v>
      </c>
      <c r="AD41" s="56">
        <v>0.16</v>
      </c>
      <c r="AE41" s="56">
        <v>10</v>
      </c>
      <c r="AI41" s="56">
        <v>8900</v>
      </c>
      <c r="AJ41" s="56">
        <v>5.3</v>
      </c>
      <c r="AK41" s="61"/>
      <c r="AL41" s="56">
        <v>90</v>
      </c>
      <c r="AM41" s="56">
        <v>5.0999999999999996</v>
      </c>
      <c r="AN41" s="56">
        <v>50</v>
      </c>
      <c r="AO41" s="56">
        <v>20</v>
      </c>
      <c r="AP41" s="56">
        <v>140</v>
      </c>
      <c r="AT41" s="56"/>
      <c r="AW41" s="64"/>
      <c r="AX41" s="64"/>
      <c r="AY41" s="64"/>
      <c r="AZ41" s="64"/>
      <c r="BA41" s="64"/>
      <c r="BB41" s="64"/>
      <c r="BC41" s="64"/>
      <c r="BD41" s="64"/>
      <c r="BE41" s="64"/>
    </row>
    <row r="42" spans="1:57" s="18" customFormat="1" x14ac:dyDescent="0.2">
      <c r="A42" s="18" t="s">
        <v>124</v>
      </c>
      <c r="B42" s="53">
        <f>DATE(90,3,15)</f>
        <v>32947</v>
      </c>
      <c r="C42" s="54">
        <v>0.5</v>
      </c>
      <c r="D42" s="55" t="s">
        <v>88</v>
      </c>
      <c r="E42" s="18">
        <v>16721</v>
      </c>
      <c r="G42" s="18" t="s">
        <v>80</v>
      </c>
      <c r="H42" s="56" t="s">
        <v>81</v>
      </c>
      <c r="I42" s="57"/>
      <c r="J42" s="56" t="s">
        <v>116</v>
      </c>
      <c r="K42" s="56">
        <v>7.45</v>
      </c>
      <c r="L42" s="58"/>
      <c r="M42" s="58"/>
      <c r="N42" s="56"/>
      <c r="O42" s="56"/>
      <c r="P42" s="56"/>
      <c r="Q42" s="59"/>
      <c r="R42" s="56"/>
      <c r="S42" s="56"/>
      <c r="T42" s="56"/>
      <c r="V42" s="56"/>
      <c r="W42" s="56"/>
      <c r="X42" s="56">
        <v>968</v>
      </c>
      <c r="Y42" s="56">
        <v>94.6</v>
      </c>
      <c r="Z42" s="56">
        <v>0.12</v>
      </c>
      <c r="AA42" s="62">
        <v>0.56000000000000005</v>
      </c>
      <c r="AB42" s="62">
        <v>0.51</v>
      </c>
      <c r="AC42" s="56">
        <v>0.64</v>
      </c>
      <c r="AD42" s="56">
        <v>0.05</v>
      </c>
      <c r="AE42" s="56">
        <v>8.0399999999999991</v>
      </c>
      <c r="AI42" s="56">
        <v>1780</v>
      </c>
      <c r="AJ42" s="56">
        <v>8</v>
      </c>
      <c r="AK42" s="56"/>
      <c r="AL42" s="56">
        <v>160</v>
      </c>
      <c r="AM42" s="56">
        <v>3.6</v>
      </c>
      <c r="AN42" s="56">
        <v>0.06</v>
      </c>
      <c r="AO42" s="56">
        <v>30</v>
      </c>
      <c r="AP42" s="56">
        <v>140</v>
      </c>
      <c r="AT42" s="56"/>
      <c r="AW42" s="64"/>
      <c r="AX42" s="64"/>
      <c r="AY42" s="64"/>
      <c r="AZ42" s="64"/>
      <c r="BA42" s="64"/>
      <c r="BB42" s="64"/>
      <c r="BC42" s="64"/>
      <c r="BD42" s="64"/>
      <c r="BE42" s="64"/>
    </row>
    <row r="43" spans="1:57" s="18" customFormat="1" x14ac:dyDescent="0.2">
      <c r="A43" s="18" t="s">
        <v>125</v>
      </c>
      <c r="B43" s="53">
        <f>DATE(90,3,30)</f>
        <v>32962</v>
      </c>
      <c r="C43" s="54"/>
      <c r="D43" s="57" t="s">
        <v>488</v>
      </c>
      <c r="E43" s="56">
        <v>10975</v>
      </c>
      <c r="F43" s="56"/>
      <c r="G43" s="18" t="s">
        <v>80</v>
      </c>
      <c r="H43" s="56" t="s">
        <v>81</v>
      </c>
      <c r="I43" s="57"/>
      <c r="J43" s="56" t="s">
        <v>116</v>
      </c>
      <c r="K43" s="56">
        <v>1.85</v>
      </c>
      <c r="L43" s="58">
        <v>6310</v>
      </c>
      <c r="M43" s="58"/>
      <c r="N43" s="56"/>
      <c r="O43" s="56"/>
      <c r="P43" s="56"/>
      <c r="Q43" s="59"/>
      <c r="R43" s="56"/>
      <c r="S43" s="56"/>
      <c r="T43" s="56"/>
      <c r="V43" s="56"/>
      <c r="W43" s="56"/>
      <c r="X43" s="56">
        <v>1364</v>
      </c>
      <c r="Y43" s="61">
        <v>135</v>
      </c>
      <c r="Z43" s="61">
        <v>0.11</v>
      </c>
      <c r="AA43" s="62">
        <v>0.28000000000000003</v>
      </c>
      <c r="AB43" s="62">
        <v>0.5</v>
      </c>
      <c r="AC43" s="56">
        <v>0.77</v>
      </c>
      <c r="AD43" s="56">
        <v>0.14000000000000001</v>
      </c>
      <c r="AE43" s="56">
        <v>5.5</v>
      </c>
      <c r="AI43" s="56">
        <v>18600</v>
      </c>
      <c r="AJ43" s="56">
        <v>8</v>
      </c>
      <c r="AK43" s="61"/>
      <c r="AL43" s="56">
        <v>348</v>
      </c>
      <c r="AM43" s="56">
        <v>5.8</v>
      </c>
      <c r="AN43" s="56">
        <v>80</v>
      </c>
      <c r="AO43" s="56">
        <v>30</v>
      </c>
      <c r="AP43" s="56">
        <v>140</v>
      </c>
      <c r="AT43" s="56"/>
      <c r="AW43" s="64"/>
      <c r="AX43" s="64"/>
      <c r="AY43" s="64"/>
      <c r="AZ43" s="64"/>
      <c r="BA43" s="64"/>
      <c r="BB43" s="64"/>
      <c r="BC43" s="64"/>
      <c r="BD43" s="64"/>
      <c r="BE43" s="64"/>
    </row>
    <row r="44" spans="1:57" s="18" customFormat="1" x14ac:dyDescent="0.2">
      <c r="A44" s="18" t="s">
        <v>126</v>
      </c>
      <c r="B44" s="53">
        <f>DATE(90,3,30)</f>
        <v>32962</v>
      </c>
      <c r="C44" s="54">
        <v>0.5</v>
      </c>
      <c r="D44" s="55" t="s">
        <v>85</v>
      </c>
      <c r="E44" s="56">
        <v>17847</v>
      </c>
      <c r="F44" s="56"/>
      <c r="G44" s="18" t="s">
        <v>80</v>
      </c>
      <c r="H44" s="56" t="s">
        <v>81</v>
      </c>
      <c r="I44" s="57"/>
      <c r="J44" s="56" t="s">
        <v>116</v>
      </c>
      <c r="K44" s="56">
        <v>1.85</v>
      </c>
      <c r="L44" s="58"/>
      <c r="M44" s="58"/>
      <c r="N44" s="56"/>
      <c r="O44" s="56"/>
      <c r="P44" s="56"/>
      <c r="Q44" s="59"/>
      <c r="R44" s="56"/>
      <c r="S44" s="56"/>
      <c r="T44" s="56"/>
      <c r="V44" s="56"/>
      <c r="W44" s="56"/>
      <c r="X44" s="56">
        <v>199</v>
      </c>
      <c r="Y44" s="61">
        <v>63.2</v>
      </c>
      <c r="Z44" s="61">
        <v>0.28999999999999998</v>
      </c>
      <c r="AA44" s="62">
        <v>0.09</v>
      </c>
      <c r="AB44" s="62">
        <v>0.6</v>
      </c>
      <c r="AC44" s="56">
        <v>0.43</v>
      </c>
      <c r="AD44" s="56">
        <v>0.17</v>
      </c>
      <c r="AE44" s="56">
        <v>6.7</v>
      </c>
      <c r="AI44" s="56">
        <v>2600</v>
      </c>
      <c r="AJ44" s="56">
        <v>1.8</v>
      </c>
      <c r="AK44" s="61"/>
      <c r="AL44" s="56">
        <v>53</v>
      </c>
      <c r="AM44" s="56">
        <v>8.3000000000000007</v>
      </c>
      <c r="AN44" s="56">
        <v>50</v>
      </c>
      <c r="AO44" s="56">
        <v>20</v>
      </c>
      <c r="AP44" s="56">
        <v>110</v>
      </c>
      <c r="AT44" s="56"/>
      <c r="AW44" s="64"/>
      <c r="AX44" s="64"/>
      <c r="AY44" s="64"/>
      <c r="AZ44" s="64"/>
      <c r="BA44" s="64"/>
      <c r="BB44" s="64"/>
      <c r="BC44" s="64"/>
      <c r="BD44" s="64"/>
      <c r="BE44" s="64"/>
    </row>
    <row r="45" spans="1:57" s="18" customFormat="1" x14ac:dyDescent="0.2">
      <c r="A45" s="18" t="s">
        <v>127</v>
      </c>
      <c r="B45" s="53">
        <f>DATE(90,3,30)</f>
        <v>32962</v>
      </c>
      <c r="C45" s="54">
        <v>0.5</v>
      </c>
      <c r="D45" s="55" t="s">
        <v>88</v>
      </c>
      <c r="E45" s="18">
        <v>16721</v>
      </c>
      <c r="G45" s="18" t="s">
        <v>80</v>
      </c>
      <c r="H45" s="56" t="s">
        <v>81</v>
      </c>
      <c r="I45" s="57"/>
      <c r="J45" s="56" t="s">
        <v>116</v>
      </c>
      <c r="K45" s="56">
        <v>1.85</v>
      </c>
      <c r="L45" s="58"/>
      <c r="M45" s="58"/>
      <c r="N45" s="56"/>
      <c r="O45" s="56"/>
      <c r="P45" s="56"/>
      <c r="Q45" s="59"/>
      <c r="R45" s="56"/>
      <c r="S45" s="56"/>
      <c r="T45" s="56"/>
      <c r="V45" s="56"/>
      <c r="W45" s="56"/>
      <c r="X45" s="56">
        <v>426</v>
      </c>
      <c r="Y45" s="56">
        <v>54.4</v>
      </c>
      <c r="Z45" s="56">
        <v>0.06</v>
      </c>
      <c r="AA45" s="62">
        <v>0.37</v>
      </c>
      <c r="AB45" s="62">
        <v>0.31</v>
      </c>
      <c r="AC45" s="56">
        <v>0.36</v>
      </c>
      <c r="AD45" s="56">
        <v>0.1</v>
      </c>
      <c r="AE45" s="56">
        <v>31.5</v>
      </c>
      <c r="AI45" s="56">
        <v>1500</v>
      </c>
      <c r="AJ45" s="56">
        <v>1.8</v>
      </c>
      <c r="AK45" s="56"/>
      <c r="AL45" s="56">
        <v>180</v>
      </c>
      <c r="AM45" s="56">
        <v>1.4</v>
      </c>
      <c r="AN45" s="56">
        <v>0.06</v>
      </c>
      <c r="AO45" s="56">
        <v>20</v>
      </c>
      <c r="AP45" s="56">
        <v>80</v>
      </c>
      <c r="AT45" s="56"/>
      <c r="AW45" s="64"/>
      <c r="AX45" s="64"/>
      <c r="AY45" s="64"/>
      <c r="AZ45" s="64"/>
      <c r="BA45" s="64"/>
      <c r="BB45" s="64"/>
      <c r="BC45" s="64"/>
      <c r="BD45" s="64"/>
      <c r="BE45" s="64"/>
    </row>
    <row r="46" spans="1:57" s="18" customFormat="1" x14ac:dyDescent="0.2">
      <c r="A46" s="18" t="s">
        <v>128</v>
      </c>
      <c r="B46" s="53">
        <f>DATE(90,9,11)</f>
        <v>33127</v>
      </c>
      <c r="C46" s="54"/>
      <c r="D46" s="57" t="s">
        <v>488</v>
      </c>
      <c r="E46" s="56">
        <v>10975</v>
      </c>
      <c r="F46" s="56"/>
      <c r="G46" s="18" t="s">
        <v>80</v>
      </c>
      <c r="H46" s="56" t="s">
        <v>81</v>
      </c>
      <c r="I46" s="57"/>
      <c r="J46" s="56" t="s">
        <v>116</v>
      </c>
      <c r="K46" s="56">
        <v>2</v>
      </c>
      <c r="L46" s="58">
        <v>4470</v>
      </c>
      <c r="M46" s="58"/>
      <c r="N46" s="56"/>
      <c r="O46" s="56"/>
      <c r="P46" s="56"/>
      <c r="Q46" s="59"/>
      <c r="R46" s="56"/>
      <c r="S46" s="56"/>
      <c r="T46" s="56"/>
      <c r="V46" s="56"/>
      <c r="W46" s="56"/>
      <c r="X46" s="56">
        <v>94.5</v>
      </c>
      <c r="Y46" s="61">
        <v>11.1</v>
      </c>
      <c r="Z46" s="61">
        <v>0.33</v>
      </c>
      <c r="AA46" s="62">
        <v>0.05</v>
      </c>
      <c r="AB46" s="62">
        <v>0.7</v>
      </c>
      <c r="AC46" s="56">
        <v>3.38</v>
      </c>
      <c r="AD46" s="56">
        <v>2.87</v>
      </c>
      <c r="AE46" s="56">
        <v>8.6</v>
      </c>
      <c r="AJ46" s="56">
        <v>23.6</v>
      </c>
      <c r="AK46" s="61"/>
      <c r="AL46" s="56">
        <v>172</v>
      </c>
      <c r="AM46" s="56">
        <v>2</v>
      </c>
      <c r="AN46" s="56">
        <v>60</v>
      </c>
      <c r="AO46" s="56">
        <v>10</v>
      </c>
      <c r="AP46" s="56">
        <v>50</v>
      </c>
      <c r="AT46" s="56"/>
      <c r="AW46" s="64"/>
      <c r="AX46" s="64"/>
      <c r="AY46" s="64"/>
      <c r="AZ46" s="64"/>
      <c r="BA46" s="64"/>
      <c r="BB46" s="64"/>
      <c r="BC46" s="64"/>
      <c r="BD46" s="64"/>
      <c r="BE46" s="64"/>
    </row>
    <row r="47" spans="1:57" s="18" customFormat="1" x14ac:dyDescent="0.2">
      <c r="A47" s="18" t="s">
        <v>129</v>
      </c>
      <c r="B47" s="53">
        <f>DATE(90,9,11)</f>
        <v>33127</v>
      </c>
      <c r="C47" s="54">
        <v>0.5</v>
      </c>
      <c r="D47" s="55" t="s">
        <v>85</v>
      </c>
      <c r="E47" s="56">
        <v>17847</v>
      </c>
      <c r="F47" s="56"/>
      <c r="G47" s="18" t="s">
        <v>80</v>
      </c>
      <c r="H47" s="56" t="s">
        <v>81</v>
      </c>
      <c r="I47" s="57"/>
      <c r="J47" s="56" t="s">
        <v>116</v>
      </c>
      <c r="K47" s="56">
        <v>2</v>
      </c>
      <c r="L47" s="58"/>
      <c r="M47" s="58"/>
      <c r="N47" s="56"/>
      <c r="O47" s="56"/>
      <c r="P47" s="56"/>
      <c r="Q47" s="59"/>
      <c r="R47" s="56"/>
      <c r="S47" s="56"/>
      <c r="T47" s="56"/>
      <c r="V47" s="56"/>
      <c r="W47" s="56"/>
      <c r="X47" s="56">
        <v>149</v>
      </c>
      <c r="Y47" s="61">
        <v>11.5</v>
      </c>
      <c r="Z47" s="61">
        <v>2.19</v>
      </c>
      <c r="AA47" s="62">
        <v>1.8</v>
      </c>
      <c r="AB47" s="62">
        <v>2.42</v>
      </c>
      <c r="AC47" s="56">
        <v>0.61</v>
      </c>
      <c r="AD47" s="56">
        <v>0.4</v>
      </c>
      <c r="AE47" s="56">
        <v>7.1</v>
      </c>
      <c r="AJ47" s="56">
        <v>5.3</v>
      </c>
      <c r="AK47" s="61"/>
      <c r="AL47" s="56">
        <v>53.8</v>
      </c>
      <c r="AM47" s="56">
        <v>2.5</v>
      </c>
      <c r="AN47" s="56">
        <v>50</v>
      </c>
      <c r="AO47" s="56">
        <v>10</v>
      </c>
      <c r="AP47" s="56">
        <v>60</v>
      </c>
      <c r="AT47" s="56"/>
      <c r="AW47" s="64"/>
      <c r="AX47" s="64"/>
      <c r="AY47" s="64"/>
      <c r="AZ47" s="64"/>
      <c r="BA47" s="64"/>
      <c r="BB47" s="64"/>
      <c r="BC47" s="64"/>
      <c r="BD47" s="64"/>
      <c r="BE47" s="64"/>
    </row>
    <row r="48" spans="1:57" s="18" customFormat="1" x14ac:dyDescent="0.2">
      <c r="A48" s="18" t="s">
        <v>130</v>
      </c>
      <c r="B48" s="53">
        <f>DATE(90,9,11)</f>
        <v>33127</v>
      </c>
      <c r="C48" s="54">
        <v>0.5</v>
      </c>
      <c r="D48" s="55" t="s">
        <v>88</v>
      </c>
      <c r="E48" s="18">
        <v>16721</v>
      </c>
      <c r="G48" s="18" t="s">
        <v>80</v>
      </c>
      <c r="H48" s="56" t="s">
        <v>81</v>
      </c>
      <c r="I48" s="57"/>
      <c r="J48" s="56" t="s">
        <v>116</v>
      </c>
      <c r="K48" s="56">
        <v>2</v>
      </c>
      <c r="L48" s="58"/>
      <c r="M48" s="58"/>
      <c r="N48" s="56"/>
      <c r="O48" s="56"/>
      <c r="P48" s="56"/>
      <c r="Q48" s="59"/>
      <c r="R48" s="56"/>
      <c r="S48" s="56"/>
      <c r="T48" s="56"/>
      <c r="V48" s="56"/>
      <c r="W48" s="56"/>
      <c r="X48" s="56">
        <v>27</v>
      </c>
      <c r="Y48" s="56">
        <v>4.7</v>
      </c>
      <c r="Z48" s="56">
        <v>0.05</v>
      </c>
      <c r="AA48" s="62">
        <v>0.06</v>
      </c>
      <c r="AB48" s="62">
        <v>0.19</v>
      </c>
      <c r="AC48" s="56">
        <v>0.13</v>
      </c>
      <c r="AD48" s="56">
        <v>0.04</v>
      </c>
      <c r="AE48" s="56">
        <v>7</v>
      </c>
      <c r="AJ48" s="56">
        <v>14.7</v>
      </c>
      <c r="AK48" s="56"/>
      <c r="AL48" s="56">
        <v>174</v>
      </c>
      <c r="AM48" s="56">
        <v>2.2000000000000002</v>
      </c>
      <c r="AN48" s="56">
        <v>0.05</v>
      </c>
      <c r="AO48" s="56">
        <v>10</v>
      </c>
      <c r="AP48" s="56">
        <v>10</v>
      </c>
      <c r="AT48" s="56"/>
      <c r="AW48" s="64"/>
      <c r="AX48" s="64"/>
      <c r="AY48" s="64"/>
      <c r="AZ48" s="64"/>
      <c r="BA48" s="64"/>
      <c r="BB48" s="64"/>
      <c r="BC48" s="64"/>
      <c r="BD48" s="64"/>
      <c r="BE48" s="64"/>
    </row>
    <row r="49" spans="1:57" s="18" customFormat="1" x14ac:dyDescent="0.2">
      <c r="A49" s="18" t="s">
        <v>131</v>
      </c>
      <c r="B49" s="53">
        <f>DATE(90,10,10)</f>
        <v>33156</v>
      </c>
      <c r="C49" s="54">
        <v>0.5</v>
      </c>
      <c r="D49" s="55" t="s">
        <v>85</v>
      </c>
      <c r="E49" s="56">
        <v>17847</v>
      </c>
      <c r="F49" s="56"/>
      <c r="G49" s="18" t="s">
        <v>80</v>
      </c>
      <c r="H49" s="56" t="s">
        <v>81</v>
      </c>
      <c r="I49" s="57"/>
      <c r="J49" s="56" t="s">
        <v>116</v>
      </c>
      <c r="K49" s="56">
        <v>3.69</v>
      </c>
      <c r="L49" s="58"/>
      <c r="M49" s="58"/>
      <c r="N49" s="56"/>
      <c r="O49" s="56"/>
      <c r="P49" s="56"/>
      <c r="Q49" s="59"/>
      <c r="R49" s="56"/>
      <c r="S49" s="56"/>
      <c r="T49" s="56"/>
      <c r="V49" s="56"/>
      <c r="W49" s="56"/>
      <c r="X49" s="56">
        <v>699</v>
      </c>
      <c r="Y49" s="61">
        <v>56.8</v>
      </c>
      <c r="Z49" s="61">
        <v>4.07</v>
      </c>
      <c r="AA49" s="62">
        <v>2.4</v>
      </c>
      <c r="AB49" s="62">
        <v>6.67</v>
      </c>
      <c r="AC49" s="56">
        <v>0.92</v>
      </c>
      <c r="AD49" s="56">
        <v>0.5</v>
      </c>
      <c r="AE49" s="56">
        <v>7.2</v>
      </c>
      <c r="AI49" s="56">
        <v>33600</v>
      </c>
      <c r="AJ49" s="56">
        <v>4.01</v>
      </c>
      <c r="AK49" s="61"/>
      <c r="AL49" s="56">
        <v>77</v>
      </c>
      <c r="AM49" s="56">
        <v>5.44</v>
      </c>
      <c r="AN49" s="56">
        <v>70</v>
      </c>
      <c r="AO49" s="56">
        <v>20</v>
      </c>
      <c r="AP49" s="56">
        <v>190</v>
      </c>
      <c r="AT49" s="56"/>
      <c r="AW49" s="64"/>
      <c r="AX49" s="64"/>
      <c r="AY49" s="64"/>
      <c r="AZ49" s="64"/>
      <c r="BA49" s="64"/>
      <c r="BB49" s="64"/>
      <c r="BC49" s="64"/>
      <c r="BD49" s="64"/>
      <c r="BE49" s="64"/>
    </row>
    <row r="50" spans="1:57" s="18" customFormat="1" x14ac:dyDescent="0.2">
      <c r="A50" s="18" t="s">
        <v>132</v>
      </c>
      <c r="B50" s="53">
        <f>DATE(91,1,8)</f>
        <v>33246</v>
      </c>
      <c r="C50" s="54"/>
      <c r="D50" s="57" t="s">
        <v>488</v>
      </c>
      <c r="E50" s="56">
        <v>10975</v>
      </c>
      <c r="F50" s="56"/>
      <c r="G50" s="18" t="s">
        <v>80</v>
      </c>
      <c r="H50" s="56" t="s">
        <v>133</v>
      </c>
      <c r="I50" s="57"/>
      <c r="J50" s="56" t="s">
        <v>116</v>
      </c>
      <c r="K50" s="56">
        <v>0.31</v>
      </c>
      <c r="L50" s="58">
        <v>100</v>
      </c>
      <c r="M50" s="58"/>
      <c r="N50" s="56">
        <v>2</v>
      </c>
      <c r="O50" s="56">
        <v>1.55</v>
      </c>
      <c r="P50" s="56"/>
      <c r="Q50" s="59"/>
      <c r="R50" s="56"/>
      <c r="S50" s="56"/>
      <c r="T50" s="56"/>
      <c r="V50" s="56"/>
      <c r="W50" s="56"/>
      <c r="X50" s="56">
        <v>20.2</v>
      </c>
      <c r="Y50" s="61">
        <v>4.9000000000000004</v>
      </c>
      <c r="Z50" s="61">
        <v>0.79</v>
      </c>
      <c r="AA50" s="62">
        <v>1.68</v>
      </c>
      <c r="AB50" s="62">
        <v>1.92</v>
      </c>
      <c r="AC50" s="56">
        <v>1.1100000000000001</v>
      </c>
      <c r="AD50" s="56">
        <v>1.05</v>
      </c>
      <c r="AE50" s="56">
        <v>8.58</v>
      </c>
      <c r="AI50" s="56">
        <v>181</v>
      </c>
      <c r="AJ50" s="56">
        <v>17.7</v>
      </c>
      <c r="AK50" s="61"/>
      <c r="AL50" s="56">
        <v>162</v>
      </c>
      <c r="AM50" s="56">
        <v>3.5</v>
      </c>
      <c r="AN50" s="56">
        <v>60</v>
      </c>
      <c r="AO50" s="56" t="s">
        <v>134</v>
      </c>
      <c r="AP50" s="56" t="s">
        <v>134</v>
      </c>
      <c r="AT50" s="56"/>
      <c r="AW50" s="64"/>
      <c r="AX50" s="64"/>
      <c r="AY50" s="64"/>
      <c r="AZ50" s="64"/>
      <c r="BA50" s="64"/>
      <c r="BB50" s="64"/>
      <c r="BC50" s="64"/>
      <c r="BD50" s="64"/>
      <c r="BE50" s="64"/>
    </row>
    <row r="51" spans="1:57" s="18" customFormat="1" x14ac:dyDescent="0.2">
      <c r="A51" s="18" t="s">
        <v>135</v>
      </c>
      <c r="B51" s="53">
        <f>DATE(91,1,8)</f>
        <v>33246</v>
      </c>
      <c r="C51" s="54">
        <v>0.5</v>
      </c>
      <c r="D51" s="55" t="s">
        <v>85</v>
      </c>
      <c r="E51" s="56">
        <v>17847</v>
      </c>
      <c r="F51" s="56"/>
      <c r="G51" s="18" t="s">
        <v>80</v>
      </c>
      <c r="H51" s="56" t="s">
        <v>133</v>
      </c>
      <c r="I51" s="57"/>
      <c r="J51" s="56" t="s">
        <v>116</v>
      </c>
      <c r="K51" s="56">
        <v>0.31</v>
      </c>
      <c r="L51" s="58">
        <v>20</v>
      </c>
      <c r="M51" s="58"/>
      <c r="N51" s="56">
        <v>2</v>
      </c>
      <c r="O51" s="56">
        <v>0.5</v>
      </c>
      <c r="P51" s="56"/>
      <c r="Q51" s="59"/>
      <c r="R51" s="56"/>
      <c r="S51" s="56"/>
      <c r="T51" s="56"/>
      <c r="V51" s="56"/>
      <c r="W51" s="56"/>
      <c r="X51" s="56">
        <v>63.6</v>
      </c>
      <c r="Y51" s="61">
        <v>9.4</v>
      </c>
      <c r="Z51" s="61">
        <v>0.66</v>
      </c>
      <c r="AA51" s="62">
        <v>0.61</v>
      </c>
      <c r="AB51" s="62">
        <v>1.47</v>
      </c>
      <c r="AC51" s="56">
        <v>0.44</v>
      </c>
      <c r="AD51" s="56">
        <v>0.25</v>
      </c>
      <c r="AE51" s="56">
        <v>9.2200000000000006</v>
      </c>
      <c r="AI51" s="56">
        <v>3500</v>
      </c>
      <c r="AJ51" s="56">
        <v>1.8</v>
      </c>
      <c r="AK51" s="61"/>
      <c r="AL51" s="56">
        <v>109</v>
      </c>
      <c r="AM51" s="56">
        <v>2.5</v>
      </c>
      <c r="AN51" s="56">
        <v>60</v>
      </c>
      <c r="AO51" s="56" t="s">
        <v>134</v>
      </c>
      <c r="AP51" s="56" t="s">
        <v>134</v>
      </c>
      <c r="AT51" s="56"/>
      <c r="AW51" s="64"/>
      <c r="AX51" s="64"/>
      <c r="AY51" s="64"/>
      <c r="AZ51" s="64"/>
      <c r="BA51" s="64"/>
      <c r="BB51" s="64"/>
      <c r="BC51" s="64"/>
      <c r="BD51" s="64"/>
      <c r="BE51" s="64"/>
    </row>
    <row r="52" spans="1:57" s="18" customFormat="1" x14ac:dyDescent="0.2">
      <c r="A52" s="18" t="s">
        <v>136</v>
      </c>
      <c r="B52" s="53">
        <f>DATE(91,1,8)</f>
        <v>33246</v>
      </c>
      <c r="C52" s="54">
        <v>0.5</v>
      </c>
      <c r="D52" s="55" t="s">
        <v>88</v>
      </c>
      <c r="E52" s="18">
        <v>16721</v>
      </c>
      <c r="G52" s="18" t="s">
        <v>80</v>
      </c>
      <c r="H52" s="56" t="s">
        <v>133</v>
      </c>
      <c r="I52" s="57"/>
      <c r="J52" s="56" t="s">
        <v>116</v>
      </c>
      <c r="K52" s="56">
        <v>0.31</v>
      </c>
      <c r="L52" s="58">
        <v>700</v>
      </c>
      <c r="M52" s="58"/>
      <c r="N52" s="56">
        <v>3</v>
      </c>
      <c r="O52" s="56">
        <v>5.55</v>
      </c>
      <c r="P52" s="56"/>
      <c r="Q52" s="59"/>
      <c r="R52" s="56"/>
      <c r="S52" s="56"/>
      <c r="T52" s="56"/>
      <c r="V52" s="56"/>
      <c r="W52" s="56"/>
      <c r="X52" s="56">
        <v>773</v>
      </c>
      <c r="Y52" s="56">
        <v>86.4</v>
      </c>
      <c r="Z52" s="56">
        <v>0.37</v>
      </c>
      <c r="AA52" s="62">
        <v>2.1</v>
      </c>
      <c r="AB52" s="62">
        <v>2.64</v>
      </c>
      <c r="AC52" s="56">
        <v>0.57999999999999996</v>
      </c>
      <c r="AD52" s="56">
        <v>0.17</v>
      </c>
      <c r="AE52" s="56">
        <v>12.4</v>
      </c>
      <c r="AI52" s="56">
        <v>2300</v>
      </c>
      <c r="AJ52" s="56">
        <v>2.7</v>
      </c>
      <c r="AK52" s="56"/>
      <c r="AL52" s="56">
        <v>114</v>
      </c>
      <c r="AM52" s="56">
        <v>3.1</v>
      </c>
      <c r="AN52" s="56">
        <v>0.05</v>
      </c>
      <c r="AO52" s="56" t="s">
        <v>134</v>
      </c>
      <c r="AP52" s="56" t="s">
        <v>137</v>
      </c>
      <c r="AT52" s="56"/>
      <c r="AW52" s="64"/>
      <c r="AX52" s="64"/>
      <c r="AY52" s="64"/>
      <c r="AZ52" s="64"/>
      <c r="BA52" s="64"/>
      <c r="BB52" s="64"/>
      <c r="BC52" s="64"/>
      <c r="BD52" s="64"/>
      <c r="BE52" s="64"/>
    </row>
    <row r="53" spans="1:57" s="18" customFormat="1" x14ac:dyDescent="0.2">
      <c r="A53" s="18" t="s">
        <v>138</v>
      </c>
      <c r="B53" s="53">
        <f>DATE(91,1,11)</f>
        <v>33249</v>
      </c>
      <c r="C53" s="54"/>
      <c r="D53" s="57" t="s">
        <v>488</v>
      </c>
      <c r="E53" s="56">
        <v>10975</v>
      </c>
      <c r="F53" s="56"/>
      <c r="G53" s="18" t="s">
        <v>80</v>
      </c>
      <c r="H53" s="56" t="s">
        <v>133</v>
      </c>
      <c r="I53" s="57"/>
      <c r="J53" s="56" t="s">
        <v>116</v>
      </c>
      <c r="K53" s="56">
        <v>3.56</v>
      </c>
      <c r="L53" s="58">
        <v>800</v>
      </c>
      <c r="M53" s="58"/>
      <c r="N53" s="56">
        <v>3</v>
      </c>
      <c r="O53" s="56">
        <v>6.8</v>
      </c>
      <c r="P53" s="56"/>
      <c r="Q53" s="59"/>
      <c r="R53" s="56"/>
      <c r="S53" s="18">
        <v>6.77</v>
      </c>
      <c r="T53" s="18">
        <v>7.3</v>
      </c>
      <c r="U53" s="18">
        <v>13.58</v>
      </c>
      <c r="V53" s="18">
        <v>334</v>
      </c>
      <c r="X53" s="56">
        <v>471</v>
      </c>
      <c r="Y53" s="61">
        <v>62.6</v>
      </c>
      <c r="Z53" s="61">
        <v>0.36</v>
      </c>
      <c r="AA53" s="62">
        <v>0.97</v>
      </c>
      <c r="AB53" s="62">
        <v>2.36</v>
      </c>
      <c r="AC53" s="56">
        <v>0.69</v>
      </c>
      <c r="AD53" s="56">
        <v>0.36</v>
      </c>
      <c r="AE53" s="56">
        <v>10.7</v>
      </c>
      <c r="AI53" s="56">
        <v>1200</v>
      </c>
      <c r="AJ53" s="56">
        <v>3.6</v>
      </c>
      <c r="AK53" s="61"/>
      <c r="AL53" s="56">
        <v>147</v>
      </c>
      <c r="AM53" s="56">
        <v>5</v>
      </c>
      <c r="AN53" s="56">
        <v>50</v>
      </c>
      <c r="AO53" s="56" t="s">
        <v>134</v>
      </c>
      <c r="AP53" s="56" t="s">
        <v>134</v>
      </c>
      <c r="AT53" s="56"/>
      <c r="AW53" s="64"/>
      <c r="AX53" s="64"/>
      <c r="AY53" s="64"/>
      <c r="AZ53" s="64"/>
      <c r="BA53" s="64"/>
      <c r="BB53" s="64"/>
      <c r="BC53" s="64"/>
      <c r="BD53" s="64"/>
      <c r="BE53" s="64"/>
    </row>
    <row r="54" spans="1:57" s="18" customFormat="1" x14ac:dyDescent="0.2">
      <c r="A54" s="18" t="s">
        <v>139</v>
      </c>
      <c r="B54" s="53">
        <f>DATE(91,1,11)</f>
        <v>33249</v>
      </c>
      <c r="C54" s="54">
        <v>0.5</v>
      </c>
      <c r="D54" s="55" t="s">
        <v>85</v>
      </c>
      <c r="E54" s="56">
        <v>17847</v>
      </c>
      <c r="F54" s="56"/>
      <c r="G54" s="18" t="s">
        <v>80</v>
      </c>
      <c r="H54" s="56" t="s">
        <v>133</v>
      </c>
      <c r="I54" s="57"/>
      <c r="J54" s="56" t="s">
        <v>116</v>
      </c>
      <c r="K54" s="56">
        <v>3.56</v>
      </c>
      <c r="L54" s="58">
        <v>80</v>
      </c>
      <c r="M54" s="58"/>
      <c r="N54" s="56">
        <v>2</v>
      </c>
      <c r="O54" s="56">
        <v>1.7</v>
      </c>
      <c r="P54" s="56"/>
      <c r="Q54" s="59"/>
      <c r="R54" s="56"/>
      <c r="S54" s="18">
        <v>8.2799999999999994</v>
      </c>
      <c r="T54" s="18">
        <v>7.5</v>
      </c>
      <c r="U54" s="18">
        <v>11.27</v>
      </c>
      <c r="V54" s="18">
        <v>221</v>
      </c>
      <c r="X54" s="56">
        <v>602</v>
      </c>
      <c r="Y54" s="61">
        <v>66.400000000000006</v>
      </c>
      <c r="Z54" s="61">
        <v>0.46</v>
      </c>
      <c r="AA54" s="62">
        <v>0.47</v>
      </c>
      <c r="AB54" s="62">
        <v>2.91</v>
      </c>
      <c r="AC54" s="56">
        <v>0.71</v>
      </c>
      <c r="AD54" s="56">
        <v>0.27</v>
      </c>
      <c r="AE54" s="56">
        <v>11.8</v>
      </c>
      <c r="AI54" s="56">
        <v>11000</v>
      </c>
      <c r="AJ54" s="56">
        <v>5.3</v>
      </c>
      <c r="AK54" s="61"/>
      <c r="AL54" s="56">
        <v>114</v>
      </c>
      <c r="AM54" s="56">
        <v>6.5</v>
      </c>
      <c r="AN54" s="56">
        <v>50</v>
      </c>
      <c r="AO54" s="56" t="s">
        <v>134</v>
      </c>
      <c r="AP54" s="56" t="s">
        <v>134</v>
      </c>
      <c r="AT54" s="56"/>
      <c r="AW54" s="64"/>
      <c r="AX54" s="64"/>
      <c r="AY54" s="64"/>
      <c r="AZ54" s="64"/>
      <c r="BA54" s="64"/>
      <c r="BB54" s="64"/>
      <c r="BC54" s="64"/>
      <c r="BD54" s="64"/>
      <c r="BE54" s="64"/>
    </row>
    <row r="55" spans="1:57" s="18" customFormat="1" x14ac:dyDescent="0.2">
      <c r="A55" s="18" t="s">
        <v>140</v>
      </c>
      <c r="B55" s="53">
        <f>DATE(91,1,11)</f>
        <v>33249</v>
      </c>
      <c r="C55" s="54">
        <v>0.5</v>
      </c>
      <c r="D55" s="55" t="s">
        <v>88</v>
      </c>
      <c r="E55" s="18">
        <v>16721</v>
      </c>
      <c r="G55" s="18" t="s">
        <v>80</v>
      </c>
      <c r="H55" s="56" t="s">
        <v>133</v>
      </c>
      <c r="I55" s="57"/>
      <c r="J55" s="56" t="s">
        <v>116</v>
      </c>
      <c r="K55" s="56">
        <v>3.56</v>
      </c>
      <c r="L55" s="58">
        <v>2100</v>
      </c>
      <c r="M55" s="58"/>
      <c r="N55" s="56">
        <v>5</v>
      </c>
      <c r="O55" s="56">
        <v>9.3000000000000007</v>
      </c>
      <c r="P55" s="56"/>
      <c r="Q55" s="59"/>
      <c r="R55" s="56"/>
      <c r="S55" s="18">
        <v>7.04</v>
      </c>
      <c r="T55" s="18">
        <v>7.68</v>
      </c>
      <c r="U55" s="18">
        <v>11.77</v>
      </c>
      <c r="V55" s="18">
        <v>194</v>
      </c>
      <c r="X55" s="56">
        <v>589</v>
      </c>
      <c r="Y55" s="56">
        <v>76.2</v>
      </c>
      <c r="Z55" s="56">
        <v>0.27</v>
      </c>
      <c r="AA55" s="62">
        <v>0.43</v>
      </c>
      <c r="AB55" s="62">
        <v>1.93</v>
      </c>
      <c r="AC55" s="56">
        <v>0.57999999999999996</v>
      </c>
      <c r="AD55" s="56">
        <v>0.23</v>
      </c>
      <c r="AE55" s="56">
        <v>11.9</v>
      </c>
      <c r="AI55" s="56">
        <v>4900</v>
      </c>
      <c r="AJ55" s="56">
        <v>2.7</v>
      </c>
      <c r="AK55" s="56"/>
      <c r="AL55" s="56">
        <v>87</v>
      </c>
      <c r="AM55" s="56">
        <v>2.9</v>
      </c>
      <c r="AN55" s="56">
        <v>0.05</v>
      </c>
      <c r="AO55" s="56" t="s">
        <v>134</v>
      </c>
      <c r="AP55" s="56" t="s">
        <v>137</v>
      </c>
      <c r="AT55" s="56"/>
      <c r="AW55" s="64"/>
      <c r="AX55" s="64"/>
      <c r="AY55" s="64"/>
      <c r="AZ55" s="64"/>
      <c r="BA55" s="64"/>
      <c r="BB55" s="64"/>
      <c r="BC55" s="64"/>
      <c r="BD55" s="64"/>
      <c r="BE55" s="64"/>
    </row>
    <row r="56" spans="1:57" s="18" customFormat="1" x14ac:dyDescent="0.2">
      <c r="A56" s="18" t="s">
        <v>141</v>
      </c>
      <c r="B56" s="53">
        <f>DATE(91,2,5)</f>
        <v>33274</v>
      </c>
      <c r="C56" s="54">
        <v>0.5</v>
      </c>
      <c r="D56" s="55" t="s">
        <v>85</v>
      </c>
      <c r="E56" s="56">
        <v>17847</v>
      </c>
      <c r="F56" s="56"/>
      <c r="G56" s="18" t="s">
        <v>80</v>
      </c>
      <c r="H56" s="56" t="s">
        <v>133</v>
      </c>
      <c r="I56" s="57"/>
      <c r="J56" s="56" t="s">
        <v>116</v>
      </c>
      <c r="K56" s="56">
        <v>2.16</v>
      </c>
      <c r="L56" s="58">
        <v>1900</v>
      </c>
      <c r="M56" s="58"/>
      <c r="N56" s="56">
        <v>5</v>
      </c>
      <c r="O56" s="56">
        <v>7</v>
      </c>
      <c r="P56" s="56"/>
      <c r="Q56" s="59"/>
      <c r="R56" s="56"/>
      <c r="S56" s="56"/>
      <c r="T56" s="56"/>
      <c r="V56" s="56"/>
      <c r="W56" s="56"/>
      <c r="X56" s="56">
        <v>676</v>
      </c>
      <c r="Y56" s="61">
        <v>72.099999999999994</v>
      </c>
      <c r="Z56" s="61">
        <v>0.25</v>
      </c>
      <c r="AA56" s="62">
        <v>1.02</v>
      </c>
      <c r="AB56" s="62">
        <v>2.1</v>
      </c>
      <c r="AC56" s="56">
        <v>0.6</v>
      </c>
      <c r="AD56" s="56">
        <v>0.16</v>
      </c>
      <c r="AE56" s="56">
        <v>9.0500000000000007</v>
      </c>
      <c r="AI56" s="56">
        <v>17000</v>
      </c>
      <c r="AJ56" s="56">
        <v>32</v>
      </c>
      <c r="AK56" s="61"/>
      <c r="AL56" s="56">
        <v>123</v>
      </c>
      <c r="AM56" s="56">
        <v>3.2</v>
      </c>
      <c r="AN56" s="56">
        <v>50</v>
      </c>
      <c r="AO56" s="56" t="s">
        <v>134</v>
      </c>
      <c r="AP56" s="56" t="s">
        <v>134</v>
      </c>
      <c r="AT56" s="56"/>
      <c r="AW56" s="64"/>
      <c r="AX56" s="64"/>
      <c r="AY56" s="64"/>
      <c r="AZ56" s="64"/>
      <c r="BA56" s="64"/>
      <c r="BB56" s="64"/>
      <c r="BC56" s="64"/>
      <c r="BD56" s="64"/>
      <c r="BE56" s="64"/>
    </row>
    <row r="57" spans="1:57" s="18" customFormat="1" x14ac:dyDescent="0.2">
      <c r="A57" s="18" t="s">
        <v>142</v>
      </c>
      <c r="B57" s="53">
        <f>DATE(91,6,4)</f>
        <v>33393</v>
      </c>
      <c r="C57" s="54"/>
      <c r="D57" s="57" t="s">
        <v>488</v>
      </c>
      <c r="E57" s="56">
        <v>10975</v>
      </c>
      <c r="F57" s="56"/>
      <c r="G57" s="18" t="s">
        <v>80</v>
      </c>
      <c r="H57" s="56" t="s">
        <v>133</v>
      </c>
      <c r="I57" s="57"/>
      <c r="J57" s="56" t="s">
        <v>116</v>
      </c>
      <c r="K57" s="56">
        <v>1.26</v>
      </c>
      <c r="L57" s="58">
        <v>400</v>
      </c>
      <c r="M57" s="58"/>
      <c r="N57" s="56">
        <v>2</v>
      </c>
      <c r="O57" s="56">
        <v>3.8</v>
      </c>
      <c r="P57" s="56"/>
      <c r="Q57" s="59"/>
      <c r="R57" s="56"/>
      <c r="S57" s="18">
        <v>26.25</v>
      </c>
      <c r="T57" s="18">
        <v>7.58</v>
      </c>
      <c r="U57" s="18">
        <v>7.13</v>
      </c>
      <c r="V57" s="18">
        <v>573</v>
      </c>
      <c r="X57" s="56">
        <v>358</v>
      </c>
      <c r="Y57" s="61">
        <v>33.5</v>
      </c>
      <c r="Z57" s="61">
        <v>0.18</v>
      </c>
      <c r="AA57" s="62">
        <v>0.14000000000000001</v>
      </c>
      <c r="AB57" s="62">
        <v>1.25</v>
      </c>
      <c r="AC57" s="56">
        <v>0.34</v>
      </c>
      <c r="AD57" s="56">
        <v>0.05</v>
      </c>
      <c r="AE57" s="56">
        <v>8.8000000000000007</v>
      </c>
      <c r="AI57" s="56">
        <v>600</v>
      </c>
      <c r="AJ57" s="56">
        <v>41.4</v>
      </c>
      <c r="AK57" s="61"/>
      <c r="AL57" s="56">
        <v>187</v>
      </c>
      <c r="AM57" s="56">
        <v>2.4</v>
      </c>
      <c r="AN57" s="56">
        <v>50</v>
      </c>
      <c r="AO57" s="56" t="s">
        <v>134</v>
      </c>
      <c r="AP57" s="56">
        <v>10</v>
      </c>
      <c r="AT57" s="56"/>
      <c r="AW57" s="64"/>
      <c r="AX57" s="64"/>
      <c r="AY57" s="64"/>
      <c r="AZ57" s="64"/>
      <c r="BA57" s="64"/>
      <c r="BB57" s="64"/>
      <c r="BC57" s="64"/>
      <c r="BD57" s="64"/>
      <c r="BE57" s="64"/>
    </row>
    <row r="58" spans="1:57" s="18" customFormat="1" x14ac:dyDescent="0.2">
      <c r="A58" s="18" t="s">
        <v>143</v>
      </c>
      <c r="B58" s="53">
        <f>DATE(91,6,4)</f>
        <v>33393</v>
      </c>
      <c r="C58" s="54">
        <v>0.5</v>
      </c>
      <c r="D58" s="55" t="s">
        <v>85</v>
      </c>
      <c r="E58" s="56">
        <v>17847</v>
      </c>
      <c r="F58" s="56"/>
      <c r="G58" s="18" t="s">
        <v>80</v>
      </c>
      <c r="H58" s="56" t="s">
        <v>133</v>
      </c>
      <c r="I58" s="57"/>
      <c r="J58" s="56" t="s">
        <v>116</v>
      </c>
      <c r="K58" s="56">
        <v>1.26</v>
      </c>
      <c r="L58" s="58">
        <v>75</v>
      </c>
      <c r="M58" s="58"/>
      <c r="N58" s="56">
        <v>2</v>
      </c>
      <c r="O58" s="56">
        <v>1.6</v>
      </c>
      <c r="P58" s="56"/>
      <c r="Q58" s="59"/>
      <c r="R58" s="56"/>
      <c r="S58" s="67">
        <v>24.02</v>
      </c>
      <c r="T58" s="67">
        <v>7.0824999999999996</v>
      </c>
      <c r="U58" s="67">
        <v>5.9874999999999998</v>
      </c>
      <c r="V58" s="67">
        <v>353.5</v>
      </c>
      <c r="W58" s="67"/>
      <c r="X58" s="56">
        <v>121</v>
      </c>
      <c r="Y58" s="61">
        <v>15.2</v>
      </c>
      <c r="Z58" s="61">
        <v>0.63</v>
      </c>
      <c r="AA58" s="62">
        <v>1.19</v>
      </c>
      <c r="AB58" s="62">
        <v>2.02</v>
      </c>
      <c r="AC58" s="56">
        <v>0.56999999999999995</v>
      </c>
      <c r="AD58" s="56">
        <v>0.34</v>
      </c>
      <c r="AE58" s="56">
        <v>13.6</v>
      </c>
      <c r="AI58" s="56">
        <v>19000</v>
      </c>
      <c r="AJ58" s="56">
        <v>12.5</v>
      </c>
      <c r="AK58" s="61"/>
      <c r="AL58" s="56">
        <v>81</v>
      </c>
      <c r="AM58" s="56">
        <v>5.2</v>
      </c>
      <c r="AN58" s="56">
        <v>40</v>
      </c>
      <c r="AO58" s="56" t="s">
        <v>134</v>
      </c>
      <c r="AP58" s="56">
        <v>10</v>
      </c>
      <c r="AT58" s="56"/>
      <c r="AW58" s="64"/>
      <c r="AX58" s="64"/>
      <c r="AY58" s="64"/>
      <c r="AZ58" s="64"/>
      <c r="BA58" s="64"/>
      <c r="BB58" s="64"/>
      <c r="BC58" s="64"/>
      <c r="BD58" s="64"/>
      <c r="BE58" s="64"/>
    </row>
    <row r="59" spans="1:57" s="18" customFormat="1" x14ac:dyDescent="0.2">
      <c r="A59" s="18" t="s">
        <v>144</v>
      </c>
      <c r="B59" s="53">
        <v>33464</v>
      </c>
      <c r="C59" s="54"/>
      <c r="D59" s="57" t="s">
        <v>488</v>
      </c>
      <c r="E59" s="56">
        <v>10975</v>
      </c>
      <c r="F59" s="56"/>
      <c r="G59" s="18" t="s">
        <v>80</v>
      </c>
      <c r="H59" s="56" t="s">
        <v>133</v>
      </c>
      <c r="I59" s="57"/>
      <c r="J59" s="56" t="s">
        <v>116</v>
      </c>
      <c r="K59" s="56">
        <v>2.74</v>
      </c>
      <c r="L59" s="58">
        <v>1100</v>
      </c>
      <c r="M59" s="58"/>
      <c r="N59" s="56">
        <v>3</v>
      </c>
      <c r="O59" s="56">
        <v>8</v>
      </c>
      <c r="P59" s="56"/>
      <c r="Q59" s="59"/>
      <c r="R59" s="56"/>
      <c r="S59" s="56"/>
      <c r="T59" s="56"/>
      <c r="V59" s="56"/>
      <c r="W59" s="56"/>
      <c r="X59" s="56">
        <v>685</v>
      </c>
      <c r="Y59" s="61">
        <v>73.400000000000006</v>
      </c>
      <c r="Z59" s="61">
        <v>0.95</v>
      </c>
      <c r="AA59" s="62">
        <v>0.38</v>
      </c>
      <c r="AB59" s="62">
        <v>2.83</v>
      </c>
      <c r="AC59" s="56">
        <v>1.19</v>
      </c>
      <c r="AD59" s="56">
        <v>0.7</v>
      </c>
      <c r="AE59" s="56">
        <v>9.91</v>
      </c>
      <c r="AI59" s="56">
        <v>720</v>
      </c>
      <c r="AJ59" s="56">
        <v>5.3</v>
      </c>
      <c r="AK59" s="61"/>
      <c r="AL59" s="56">
        <v>195</v>
      </c>
      <c r="AM59" s="56" t="s">
        <v>145</v>
      </c>
      <c r="AN59" s="56">
        <v>50</v>
      </c>
      <c r="AO59" s="56" t="s">
        <v>134</v>
      </c>
      <c r="AP59" s="56" t="s">
        <v>146</v>
      </c>
      <c r="AT59" s="56"/>
      <c r="AW59" s="64"/>
      <c r="AX59" s="64"/>
      <c r="AY59" s="64"/>
      <c r="AZ59" s="64"/>
      <c r="BA59" s="64"/>
      <c r="BB59" s="64"/>
      <c r="BC59" s="64"/>
      <c r="BD59" s="64"/>
      <c r="BE59" s="64"/>
    </row>
    <row r="60" spans="1:57" s="18" customFormat="1" x14ac:dyDescent="0.2">
      <c r="A60" s="18" t="s">
        <v>147</v>
      </c>
      <c r="B60" s="53">
        <v>33464</v>
      </c>
      <c r="C60" s="54">
        <v>0.5</v>
      </c>
      <c r="D60" s="55" t="s">
        <v>85</v>
      </c>
      <c r="E60" s="56">
        <v>17847</v>
      </c>
      <c r="F60" s="56"/>
      <c r="G60" s="18" t="s">
        <v>80</v>
      </c>
      <c r="H60" s="56" t="s">
        <v>133</v>
      </c>
      <c r="I60" s="57"/>
      <c r="J60" s="56" t="s">
        <v>116</v>
      </c>
      <c r="K60" s="56">
        <v>2.74</v>
      </c>
      <c r="L60" s="58">
        <v>1380</v>
      </c>
      <c r="M60" s="58"/>
      <c r="N60" s="56">
        <v>5</v>
      </c>
      <c r="O60" s="56">
        <v>6.1</v>
      </c>
      <c r="P60" s="56"/>
      <c r="Q60" s="59"/>
      <c r="R60" s="56"/>
      <c r="S60" s="56"/>
      <c r="T60" s="56"/>
      <c r="V60" s="56"/>
      <c r="W60" s="56"/>
      <c r="X60" s="56">
        <v>286</v>
      </c>
      <c r="Y60" s="56">
        <v>48.2</v>
      </c>
      <c r="Z60" s="56">
        <v>0.18</v>
      </c>
      <c r="AA60" s="62">
        <v>0.47</v>
      </c>
      <c r="AB60" s="62">
        <v>1.43</v>
      </c>
      <c r="AC60" s="56">
        <v>0.55000000000000004</v>
      </c>
      <c r="AD60" s="56">
        <v>0.22</v>
      </c>
      <c r="AE60" s="56">
        <v>10.1</v>
      </c>
      <c r="AI60" s="56">
        <v>101000</v>
      </c>
      <c r="AJ60" s="56">
        <v>5.3</v>
      </c>
      <c r="AK60" s="56"/>
      <c r="AL60" s="56">
        <v>55</v>
      </c>
      <c r="AM60" s="56" t="s">
        <v>145</v>
      </c>
      <c r="AN60" s="56">
        <v>40</v>
      </c>
      <c r="AO60" s="56" t="s">
        <v>134</v>
      </c>
      <c r="AP60" s="18" t="s">
        <v>146</v>
      </c>
      <c r="AT60" s="56"/>
      <c r="AW60" s="64"/>
      <c r="AX60" s="64"/>
      <c r="AY60" s="64"/>
      <c r="AZ60" s="64"/>
      <c r="BA60" s="64"/>
      <c r="BB60" s="64"/>
      <c r="BC60" s="64"/>
      <c r="BD60" s="64"/>
      <c r="BE60" s="64"/>
    </row>
    <row r="61" spans="1:57" s="18" customFormat="1" x14ac:dyDescent="0.2">
      <c r="A61" s="18" t="s">
        <v>148</v>
      </c>
      <c r="B61" s="53">
        <v>33464</v>
      </c>
      <c r="C61" s="54">
        <v>0.5</v>
      </c>
      <c r="D61" s="55" t="s">
        <v>88</v>
      </c>
      <c r="E61" s="18">
        <v>16721</v>
      </c>
      <c r="G61" s="18" t="s">
        <v>80</v>
      </c>
      <c r="H61" s="56" t="s">
        <v>133</v>
      </c>
      <c r="I61" s="57"/>
      <c r="J61" s="56" t="s">
        <v>116</v>
      </c>
      <c r="K61" s="56">
        <v>2.74</v>
      </c>
      <c r="L61" s="58">
        <v>2500</v>
      </c>
      <c r="M61" s="58"/>
      <c r="N61" s="56">
        <v>5</v>
      </c>
      <c r="O61" s="56">
        <v>11</v>
      </c>
      <c r="P61" s="56"/>
      <c r="Q61" s="59"/>
      <c r="R61" s="56"/>
      <c r="S61" s="56"/>
      <c r="T61" s="56"/>
      <c r="V61" s="56"/>
      <c r="W61" s="56"/>
      <c r="X61" s="56">
        <v>536</v>
      </c>
      <c r="Y61" s="56">
        <v>73</v>
      </c>
      <c r="Z61" s="56" t="s">
        <v>149</v>
      </c>
      <c r="AA61" s="62">
        <v>0.21</v>
      </c>
      <c r="AB61" s="62">
        <v>1.38</v>
      </c>
      <c r="AC61" s="56">
        <v>0.54</v>
      </c>
      <c r="AD61" s="56">
        <v>0.18</v>
      </c>
      <c r="AE61" s="56">
        <v>10.8</v>
      </c>
      <c r="AI61" s="56">
        <v>69000</v>
      </c>
      <c r="AJ61" s="56">
        <v>37.4</v>
      </c>
      <c r="AK61" s="56"/>
      <c r="AL61" s="56">
        <v>55</v>
      </c>
      <c r="AM61" s="56" t="s">
        <v>145</v>
      </c>
      <c r="AN61" s="56">
        <v>0.04</v>
      </c>
      <c r="AO61" s="56" t="s">
        <v>134</v>
      </c>
      <c r="AP61" s="18" t="s">
        <v>146</v>
      </c>
      <c r="AT61" s="56"/>
      <c r="AW61" s="64"/>
      <c r="AX61" s="64"/>
      <c r="AY61" s="64"/>
      <c r="AZ61" s="64"/>
      <c r="BA61" s="64"/>
      <c r="BB61" s="64"/>
      <c r="BC61" s="64"/>
      <c r="BD61" s="64"/>
      <c r="BE61" s="64"/>
    </row>
    <row r="62" spans="1:57" s="18" customFormat="1" x14ac:dyDescent="0.2">
      <c r="A62" s="18" t="s">
        <v>150</v>
      </c>
      <c r="B62" s="53">
        <f>DATE(92,1,27)</f>
        <v>33630</v>
      </c>
      <c r="C62" s="54"/>
      <c r="D62" s="57" t="s">
        <v>488</v>
      </c>
      <c r="E62" s="56">
        <v>10975</v>
      </c>
      <c r="F62" s="56"/>
      <c r="G62" s="18" t="s">
        <v>80</v>
      </c>
      <c r="H62" s="56" t="s">
        <v>81</v>
      </c>
      <c r="I62" s="57"/>
      <c r="J62" s="56" t="s">
        <v>116</v>
      </c>
      <c r="K62" s="56">
        <v>1.3</v>
      </c>
      <c r="L62" s="58">
        <v>4470</v>
      </c>
      <c r="M62" s="58"/>
      <c r="N62" s="56"/>
      <c r="O62" s="56"/>
      <c r="P62" s="56"/>
      <c r="Q62" s="59"/>
      <c r="R62" s="56"/>
      <c r="S62" s="18">
        <v>10.029999999999999</v>
      </c>
      <c r="U62" s="18">
        <v>12.33</v>
      </c>
      <c r="V62" s="18">
        <v>330</v>
      </c>
      <c r="X62" s="56">
        <v>1870</v>
      </c>
      <c r="Y62" s="61">
        <v>168</v>
      </c>
      <c r="Z62" s="61">
        <v>0.1</v>
      </c>
      <c r="AA62" s="62">
        <v>0.44</v>
      </c>
      <c r="AB62" s="62">
        <v>2.59</v>
      </c>
      <c r="AC62" s="56">
        <v>1.04</v>
      </c>
      <c r="AD62" s="56">
        <v>7.0000000000000007E-2</v>
      </c>
      <c r="AE62" s="56">
        <v>15</v>
      </c>
      <c r="AI62" s="56">
        <v>4500</v>
      </c>
      <c r="AJ62" s="56">
        <v>10.4</v>
      </c>
      <c r="AK62" s="61"/>
      <c r="AL62" s="56">
        <v>381</v>
      </c>
      <c r="AM62" s="56">
        <v>2</v>
      </c>
      <c r="AN62" s="56" t="s">
        <v>151</v>
      </c>
      <c r="AO62" s="56" t="s">
        <v>134</v>
      </c>
      <c r="AP62" s="56">
        <v>20</v>
      </c>
      <c r="AT62" s="56"/>
      <c r="AW62" s="64"/>
      <c r="AX62" s="64"/>
      <c r="AY62" s="64"/>
      <c r="AZ62" s="64"/>
      <c r="BA62" s="64"/>
      <c r="BB62" s="64"/>
      <c r="BC62" s="64"/>
      <c r="BD62" s="64"/>
      <c r="BE62" s="64"/>
    </row>
    <row r="63" spans="1:57" s="18" customFormat="1" x14ac:dyDescent="0.2">
      <c r="A63" s="18" t="s">
        <v>152</v>
      </c>
      <c r="B63" s="53">
        <f>DATE(92,1,27)</f>
        <v>33630</v>
      </c>
      <c r="C63" s="54">
        <v>0.5</v>
      </c>
      <c r="D63" s="55" t="s">
        <v>85</v>
      </c>
      <c r="E63" s="56">
        <v>17847</v>
      </c>
      <c r="F63" s="56"/>
      <c r="G63" s="18" t="s">
        <v>80</v>
      </c>
      <c r="H63" s="56" t="s">
        <v>81</v>
      </c>
      <c r="I63" s="57"/>
      <c r="J63" s="56" t="s">
        <v>116</v>
      </c>
      <c r="K63" s="56">
        <v>1.3</v>
      </c>
      <c r="L63" s="58"/>
      <c r="M63" s="58"/>
      <c r="N63" s="56"/>
      <c r="O63" s="56"/>
      <c r="P63" s="56"/>
      <c r="Q63" s="59"/>
      <c r="R63" s="56"/>
      <c r="S63" s="18">
        <v>10.09</v>
      </c>
      <c r="U63" s="18">
        <v>11.84</v>
      </c>
      <c r="V63" s="18">
        <v>248</v>
      </c>
      <c r="X63" s="56">
        <v>171</v>
      </c>
      <c r="Y63" s="56">
        <v>24</v>
      </c>
      <c r="Z63" s="56">
        <v>0.25</v>
      </c>
      <c r="AA63" s="62">
        <v>0.24</v>
      </c>
      <c r="AB63" s="62">
        <v>1.52</v>
      </c>
      <c r="AC63" s="56">
        <v>0.39</v>
      </c>
      <c r="AD63" s="56">
        <v>0.18</v>
      </c>
      <c r="AE63" s="56">
        <v>14</v>
      </c>
      <c r="AI63" s="56">
        <v>14000</v>
      </c>
      <c r="AJ63" s="56">
        <v>2.4</v>
      </c>
      <c r="AK63" s="56"/>
      <c r="AL63" s="56">
        <v>79.7</v>
      </c>
      <c r="AM63" s="56">
        <v>2.2000000000000002</v>
      </c>
      <c r="AN63" s="56" t="s">
        <v>151</v>
      </c>
      <c r="AO63" s="56" t="s">
        <v>134</v>
      </c>
      <c r="AP63" s="18" t="s">
        <v>146</v>
      </c>
      <c r="AT63" s="56"/>
      <c r="AW63" s="64"/>
      <c r="AX63" s="64"/>
      <c r="AY63" s="64"/>
      <c r="AZ63" s="64"/>
      <c r="BA63" s="64"/>
      <c r="BB63" s="64"/>
      <c r="BC63" s="64"/>
      <c r="BD63" s="64"/>
      <c r="BE63" s="64"/>
    </row>
    <row r="64" spans="1:57" s="18" customFormat="1" x14ac:dyDescent="0.2">
      <c r="A64" s="18" t="s">
        <v>153</v>
      </c>
      <c r="B64" s="53">
        <f>DATE(92,1,27)</f>
        <v>33630</v>
      </c>
      <c r="C64" s="54">
        <v>0.5</v>
      </c>
      <c r="D64" s="55" t="s">
        <v>88</v>
      </c>
      <c r="E64" s="18">
        <v>16721</v>
      </c>
      <c r="G64" s="18" t="s">
        <v>80</v>
      </c>
      <c r="H64" s="56" t="s">
        <v>81</v>
      </c>
      <c r="I64" s="57"/>
      <c r="J64" s="56" t="s">
        <v>116</v>
      </c>
      <c r="K64" s="56">
        <v>1.3</v>
      </c>
      <c r="L64" s="58"/>
      <c r="M64" s="58"/>
      <c r="N64" s="56"/>
      <c r="O64" s="56"/>
      <c r="P64" s="56"/>
      <c r="Q64" s="59"/>
      <c r="R64" s="56"/>
      <c r="S64" s="18">
        <v>10.31</v>
      </c>
      <c r="U64" s="18">
        <v>11.88</v>
      </c>
      <c r="V64" s="18">
        <v>244</v>
      </c>
      <c r="X64" s="56">
        <v>682</v>
      </c>
      <c r="Y64" s="56">
        <v>68.599999999999994</v>
      </c>
      <c r="Z64" s="56">
        <v>0.14000000000000001</v>
      </c>
      <c r="AA64" s="62">
        <v>0.08</v>
      </c>
      <c r="AB64" s="62">
        <v>1.62</v>
      </c>
      <c r="AC64" s="56">
        <v>0.49</v>
      </c>
      <c r="AD64" s="56">
        <v>0.08</v>
      </c>
      <c r="AE64" s="56">
        <v>14.2</v>
      </c>
      <c r="AI64" s="56">
        <v>7200</v>
      </c>
      <c r="AJ64" s="56">
        <v>2.4</v>
      </c>
      <c r="AK64" s="56"/>
      <c r="AL64" s="56">
        <v>103</v>
      </c>
      <c r="AM64" s="56">
        <v>2.1</v>
      </c>
      <c r="AN64" s="56">
        <v>0.02</v>
      </c>
      <c r="AO64" s="56">
        <v>10</v>
      </c>
      <c r="AP64" s="56">
        <v>5</v>
      </c>
      <c r="AT64" s="56"/>
      <c r="AW64" s="64"/>
      <c r="AX64" s="64"/>
      <c r="AY64" s="64"/>
      <c r="AZ64" s="64"/>
      <c r="BA64" s="64"/>
      <c r="BB64" s="64"/>
      <c r="BC64" s="64"/>
      <c r="BD64" s="64"/>
      <c r="BE64" s="64"/>
    </row>
    <row r="65" spans="1:57" s="18" customFormat="1" x14ac:dyDescent="0.2">
      <c r="A65" s="18" t="s">
        <v>154</v>
      </c>
      <c r="B65" s="53">
        <f>DATE(92,6,8)</f>
        <v>33763</v>
      </c>
      <c r="C65" s="54"/>
      <c r="D65" s="57" t="s">
        <v>488</v>
      </c>
      <c r="E65" s="56">
        <v>10975</v>
      </c>
      <c r="F65" s="56"/>
      <c r="G65" s="18" t="s">
        <v>80</v>
      </c>
      <c r="H65" s="56" t="s">
        <v>81</v>
      </c>
      <c r="I65" s="57"/>
      <c r="J65" s="56" t="s">
        <v>116</v>
      </c>
      <c r="K65" s="56">
        <v>0.56999999999999995</v>
      </c>
      <c r="L65" s="58">
        <v>425</v>
      </c>
      <c r="M65" s="58"/>
      <c r="N65" s="56">
        <v>2</v>
      </c>
      <c r="O65" s="56">
        <v>4</v>
      </c>
      <c r="P65" s="56"/>
      <c r="Q65" s="59"/>
      <c r="R65" s="56"/>
      <c r="S65" s="18">
        <v>24.55</v>
      </c>
      <c r="T65" s="18">
        <v>7.42</v>
      </c>
      <c r="U65" s="18">
        <v>6.43</v>
      </c>
      <c r="V65" s="18">
        <v>392</v>
      </c>
      <c r="X65" s="56">
        <v>384</v>
      </c>
      <c r="Y65" s="61">
        <v>56.6</v>
      </c>
      <c r="Z65" s="61">
        <v>0.06</v>
      </c>
      <c r="AA65" s="62">
        <v>0.43</v>
      </c>
      <c r="AB65" s="62">
        <v>1.1299999999999999</v>
      </c>
      <c r="AC65" s="56">
        <v>0.35</v>
      </c>
      <c r="AD65" s="56">
        <v>7.0000000000000007E-2</v>
      </c>
      <c r="AE65" s="56">
        <v>7.69</v>
      </c>
      <c r="AI65" s="56">
        <v>2700</v>
      </c>
      <c r="AJ65" s="56">
        <v>13.4</v>
      </c>
      <c r="AK65" s="61"/>
      <c r="AL65" s="56">
        <v>148</v>
      </c>
      <c r="AM65" s="56">
        <v>3.2</v>
      </c>
      <c r="AN65" s="56" t="s">
        <v>155</v>
      </c>
      <c r="AO65" s="56" t="s">
        <v>134</v>
      </c>
      <c r="AP65" s="56">
        <v>10</v>
      </c>
      <c r="AT65" s="56"/>
      <c r="AW65" s="64"/>
      <c r="AX65" s="64"/>
      <c r="AY65" s="64"/>
      <c r="AZ65" s="64"/>
      <c r="BA65" s="64"/>
      <c r="BB65" s="64"/>
      <c r="BC65" s="64"/>
      <c r="BD65" s="64"/>
      <c r="BE65" s="64"/>
    </row>
    <row r="66" spans="1:57" s="18" customFormat="1" x14ac:dyDescent="0.2">
      <c r="A66" s="18" t="s">
        <v>156</v>
      </c>
      <c r="B66" s="53">
        <f>DATE(92,6,8)</f>
        <v>33763</v>
      </c>
      <c r="C66" s="54">
        <v>0.5</v>
      </c>
      <c r="D66" s="55" t="s">
        <v>85</v>
      </c>
      <c r="E66" s="56">
        <v>17847</v>
      </c>
      <c r="F66" s="56"/>
      <c r="G66" s="18" t="s">
        <v>80</v>
      </c>
      <c r="H66" s="56" t="s">
        <v>81</v>
      </c>
      <c r="I66" s="57"/>
      <c r="J66" s="56" t="s">
        <v>116</v>
      </c>
      <c r="K66" s="56">
        <v>0.56999999999999995</v>
      </c>
      <c r="L66" s="58">
        <v>125</v>
      </c>
      <c r="M66" s="58"/>
      <c r="N66" s="56">
        <v>2</v>
      </c>
      <c r="O66" s="56">
        <v>2.5</v>
      </c>
      <c r="P66" s="56"/>
      <c r="Q66" s="59"/>
      <c r="R66" s="56"/>
      <c r="S66" s="18">
        <v>25.05</v>
      </c>
      <c r="T66" s="18">
        <v>7.15</v>
      </c>
      <c r="U66" s="18">
        <v>5.96</v>
      </c>
      <c r="V66" s="18">
        <v>424</v>
      </c>
      <c r="X66" s="56">
        <v>94.8</v>
      </c>
      <c r="Y66" s="56">
        <v>18.7</v>
      </c>
      <c r="Z66" s="56">
        <v>0.21</v>
      </c>
      <c r="AA66" s="62">
        <v>0.3</v>
      </c>
      <c r="AB66" s="62">
        <v>1.99</v>
      </c>
      <c r="AC66" s="56">
        <v>0.41</v>
      </c>
      <c r="AD66" s="56">
        <v>0.18</v>
      </c>
      <c r="AE66" s="56">
        <v>17.600000000000001</v>
      </c>
      <c r="AI66" s="56">
        <v>21000</v>
      </c>
      <c r="AJ66" s="56">
        <v>7.1</v>
      </c>
      <c r="AK66" s="56"/>
      <c r="AL66" s="56">
        <v>112</v>
      </c>
      <c r="AM66" s="56">
        <v>3</v>
      </c>
      <c r="AN66" s="56" t="s">
        <v>155</v>
      </c>
      <c r="AO66" s="56" t="s">
        <v>134</v>
      </c>
      <c r="AP66" s="56">
        <v>10</v>
      </c>
      <c r="AT66" s="56"/>
      <c r="AW66" s="64"/>
      <c r="AX66" s="64"/>
      <c r="AY66" s="64"/>
      <c r="AZ66" s="64"/>
      <c r="BA66" s="64"/>
      <c r="BB66" s="64"/>
      <c r="BC66" s="64"/>
      <c r="BD66" s="64"/>
      <c r="BE66" s="64"/>
    </row>
    <row r="67" spans="1:57" s="18" customFormat="1" x14ac:dyDescent="0.2">
      <c r="A67" s="18" t="s">
        <v>157</v>
      </c>
      <c r="B67" s="53">
        <f>DATE(92,6,8)</f>
        <v>33763</v>
      </c>
      <c r="C67" s="54">
        <v>0.5</v>
      </c>
      <c r="D67" s="55" t="s">
        <v>88</v>
      </c>
      <c r="E67" s="18">
        <v>16721</v>
      </c>
      <c r="G67" s="18" t="s">
        <v>80</v>
      </c>
      <c r="H67" s="56" t="s">
        <v>81</v>
      </c>
      <c r="I67" s="57"/>
      <c r="J67" s="56" t="s">
        <v>116</v>
      </c>
      <c r="K67" s="56">
        <v>0.56999999999999995</v>
      </c>
      <c r="L67" s="58">
        <v>600</v>
      </c>
      <c r="M67" s="58"/>
      <c r="N67" s="56">
        <v>3</v>
      </c>
      <c r="O67" s="56">
        <v>5.2</v>
      </c>
      <c r="P67" s="56"/>
      <c r="Q67" s="59"/>
      <c r="R67" s="56"/>
      <c r="S67" s="18">
        <v>23.37</v>
      </c>
      <c r="T67" s="18">
        <v>7.23</v>
      </c>
      <c r="U67" s="18">
        <v>6.58</v>
      </c>
      <c r="V67" s="18">
        <v>244</v>
      </c>
      <c r="X67" s="56">
        <v>412</v>
      </c>
      <c r="Y67" s="56">
        <v>59.4</v>
      </c>
      <c r="Z67" s="56">
        <v>0.1</v>
      </c>
      <c r="AA67" s="62">
        <v>0.82</v>
      </c>
      <c r="AB67" s="62">
        <v>1.8</v>
      </c>
      <c r="AC67" s="56">
        <v>0.39</v>
      </c>
      <c r="AD67" s="56">
        <v>0.12</v>
      </c>
      <c r="AE67" s="56">
        <v>17.600000000000001</v>
      </c>
      <c r="AI67" s="56">
        <v>11000</v>
      </c>
      <c r="AJ67" s="56">
        <v>10.7</v>
      </c>
      <c r="AK67" s="56"/>
      <c r="AL67" s="56">
        <v>85.8</v>
      </c>
      <c r="AM67" s="56">
        <v>4</v>
      </c>
      <c r="AN67" s="56" t="s">
        <v>158</v>
      </c>
      <c r="AO67" s="56" t="s">
        <v>134</v>
      </c>
      <c r="AP67" s="56">
        <v>20</v>
      </c>
      <c r="AT67" s="56"/>
      <c r="AW67" s="64"/>
      <c r="AX67" s="64"/>
      <c r="AY67" s="64"/>
      <c r="AZ67" s="64"/>
      <c r="BA67" s="64"/>
      <c r="BB67" s="64"/>
      <c r="BC67" s="64"/>
      <c r="BD67" s="64"/>
      <c r="BE67" s="64"/>
    </row>
    <row r="68" spans="1:57" s="18" customFormat="1" x14ac:dyDescent="0.2">
      <c r="A68" s="18" t="s">
        <v>159</v>
      </c>
      <c r="B68" s="53">
        <f>DATE(92,6,30)</f>
        <v>33785</v>
      </c>
      <c r="C68" s="54"/>
      <c r="D68" s="57" t="s">
        <v>488</v>
      </c>
      <c r="E68" s="56">
        <v>10975</v>
      </c>
      <c r="F68" s="56"/>
      <c r="G68" s="18" t="s">
        <v>80</v>
      </c>
      <c r="H68" s="56" t="s">
        <v>81</v>
      </c>
      <c r="I68" s="57"/>
      <c r="J68" s="56" t="s">
        <v>116</v>
      </c>
      <c r="K68" s="56">
        <v>0.57999999999999996</v>
      </c>
      <c r="L68" s="58">
        <v>300</v>
      </c>
      <c r="M68" s="58"/>
      <c r="N68" s="56">
        <v>2</v>
      </c>
      <c r="O68" s="56">
        <v>3.5</v>
      </c>
      <c r="P68" s="56"/>
      <c r="Q68" s="59"/>
      <c r="R68" s="56"/>
      <c r="S68" s="56"/>
      <c r="T68" s="56"/>
      <c r="V68" s="56"/>
      <c r="W68" s="56"/>
      <c r="X68" s="56">
        <v>1280</v>
      </c>
      <c r="Y68" s="61">
        <v>149</v>
      </c>
      <c r="Z68" s="61">
        <v>0.12</v>
      </c>
      <c r="AA68" s="62">
        <v>1.62</v>
      </c>
      <c r="AB68" s="62">
        <v>2.16</v>
      </c>
      <c r="AC68" s="56">
        <v>0.8</v>
      </c>
      <c r="AD68" s="56">
        <v>0.09</v>
      </c>
      <c r="AE68" s="56">
        <v>15.9</v>
      </c>
      <c r="AI68" s="56">
        <v>1800</v>
      </c>
      <c r="AJ68" s="56">
        <v>21.4</v>
      </c>
      <c r="AK68" s="61"/>
      <c r="AL68" s="56">
        <v>244</v>
      </c>
      <c r="AM68" s="56">
        <v>2.2000000000000002</v>
      </c>
      <c r="AN68" s="56" t="s">
        <v>160</v>
      </c>
      <c r="AO68" s="56" t="s">
        <v>134</v>
      </c>
      <c r="AP68" s="56">
        <v>10</v>
      </c>
      <c r="AT68" s="56"/>
      <c r="AW68" s="64"/>
      <c r="AX68" s="64"/>
      <c r="AY68" s="64"/>
      <c r="AZ68" s="64"/>
      <c r="BA68" s="64"/>
      <c r="BB68" s="64"/>
      <c r="BC68" s="64"/>
      <c r="BD68" s="64"/>
      <c r="BE68" s="64"/>
    </row>
    <row r="69" spans="1:57" s="18" customFormat="1" x14ac:dyDescent="0.2">
      <c r="A69" s="18" t="s">
        <v>161</v>
      </c>
      <c r="B69" s="53">
        <f>DATE(92,6,30)</f>
        <v>33785</v>
      </c>
      <c r="C69" s="54">
        <v>0.5</v>
      </c>
      <c r="D69" s="55" t="s">
        <v>85</v>
      </c>
      <c r="E69" s="56">
        <v>17847</v>
      </c>
      <c r="F69" s="56"/>
      <c r="G69" s="18" t="s">
        <v>80</v>
      </c>
      <c r="H69" s="56" t="s">
        <v>81</v>
      </c>
      <c r="I69" s="57"/>
      <c r="J69" s="56" t="s">
        <v>116</v>
      </c>
      <c r="K69" s="56">
        <v>0.57999999999999996</v>
      </c>
      <c r="L69" s="58">
        <v>80</v>
      </c>
      <c r="M69" s="58"/>
      <c r="N69" s="56">
        <v>2</v>
      </c>
      <c r="O69" s="56">
        <v>1.7</v>
      </c>
      <c r="P69" s="56"/>
      <c r="Q69" s="59"/>
      <c r="R69" s="56"/>
      <c r="S69" s="56"/>
      <c r="T69" s="56"/>
      <c r="V69" s="56"/>
      <c r="W69" s="56"/>
      <c r="X69" s="56">
        <v>45.4</v>
      </c>
      <c r="Y69" s="56">
        <v>8.1</v>
      </c>
      <c r="Z69" s="56">
        <v>0.31</v>
      </c>
      <c r="AA69" s="62">
        <v>0.96</v>
      </c>
      <c r="AB69" s="62">
        <v>1.06</v>
      </c>
      <c r="AC69" s="56">
        <v>0.3</v>
      </c>
      <c r="AD69" s="56">
        <v>0.2</v>
      </c>
      <c r="AE69" s="56">
        <v>9.41</v>
      </c>
      <c r="AI69" s="56">
        <v>3500</v>
      </c>
      <c r="AJ69" s="56">
        <v>7.3</v>
      </c>
      <c r="AK69" s="56"/>
      <c r="AL69" s="56">
        <v>80.099999999999994</v>
      </c>
      <c r="AM69" s="56">
        <v>3.7</v>
      </c>
      <c r="AN69" s="56" t="s">
        <v>160</v>
      </c>
      <c r="AO69" s="56" t="s">
        <v>134</v>
      </c>
      <c r="AP69" s="56">
        <v>30</v>
      </c>
      <c r="AT69" s="56"/>
      <c r="AW69" s="64"/>
      <c r="AX69" s="64"/>
      <c r="AY69" s="64"/>
      <c r="AZ69" s="64"/>
      <c r="BA69" s="64"/>
      <c r="BB69" s="64"/>
      <c r="BC69" s="64"/>
      <c r="BD69" s="64"/>
      <c r="BE69" s="64"/>
    </row>
    <row r="70" spans="1:57" s="18" customFormat="1" x14ac:dyDescent="0.2">
      <c r="A70" s="18" t="s">
        <v>162</v>
      </c>
      <c r="B70" s="53">
        <f>DATE(92,6,30)</f>
        <v>33785</v>
      </c>
      <c r="C70" s="54">
        <v>0.5</v>
      </c>
      <c r="D70" s="55" t="s">
        <v>88</v>
      </c>
      <c r="E70" s="18">
        <v>16721</v>
      </c>
      <c r="G70" s="18" t="s">
        <v>80</v>
      </c>
      <c r="H70" s="56" t="s">
        <v>81</v>
      </c>
      <c r="I70" s="57"/>
      <c r="J70" s="56" t="s">
        <v>116</v>
      </c>
      <c r="K70" s="56">
        <v>0.57999999999999996</v>
      </c>
      <c r="L70" s="58">
        <v>275</v>
      </c>
      <c r="M70" s="58"/>
      <c r="N70" s="56">
        <v>2</v>
      </c>
      <c r="O70" s="56">
        <v>2.8</v>
      </c>
      <c r="P70" s="56"/>
      <c r="Q70" s="59"/>
      <c r="R70" s="56"/>
      <c r="S70" s="56"/>
      <c r="T70" s="56"/>
      <c r="V70" s="56"/>
      <c r="W70" s="56"/>
      <c r="X70" s="56">
        <v>45.5</v>
      </c>
      <c r="Y70" s="56">
        <v>8.6</v>
      </c>
      <c r="Z70" s="56">
        <v>0.09</v>
      </c>
      <c r="AA70" s="62">
        <v>0.28000000000000003</v>
      </c>
      <c r="AB70" s="62">
        <v>0.8</v>
      </c>
      <c r="AC70" s="56">
        <v>0.11</v>
      </c>
      <c r="AD70" s="56">
        <v>0.04</v>
      </c>
      <c r="AE70" s="56">
        <v>9.07</v>
      </c>
      <c r="AI70" s="56">
        <v>206</v>
      </c>
      <c r="AJ70" s="56">
        <v>24</v>
      </c>
      <c r="AK70" s="56"/>
      <c r="AL70" s="56">
        <v>252</v>
      </c>
      <c r="AM70" s="56">
        <v>2.1</v>
      </c>
      <c r="AN70" s="56" t="s">
        <v>83</v>
      </c>
      <c r="AO70" s="56" t="s">
        <v>134</v>
      </c>
      <c r="AP70" s="56">
        <v>50</v>
      </c>
      <c r="AT70" s="56"/>
      <c r="AW70" s="64"/>
      <c r="AX70" s="64"/>
      <c r="AY70" s="64"/>
      <c r="AZ70" s="64"/>
      <c r="BA70" s="64"/>
      <c r="BB70" s="64"/>
      <c r="BC70" s="64"/>
      <c r="BD70" s="64"/>
      <c r="BE70" s="64"/>
    </row>
    <row r="71" spans="1:57" s="18" customFormat="1" x14ac:dyDescent="0.2">
      <c r="A71" s="18" t="s">
        <v>163</v>
      </c>
      <c r="B71" s="73">
        <f>DATE(92,8,4)</f>
        <v>33820</v>
      </c>
      <c r="C71" s="54"/>
      <c r="D71" s="57" t="s">
        <v>488</v>
      </c>
      <c r="E71" s="56">
        <v>10975</v>
      </c>
      <c r="F71" s="56"/>
      <c r="G71" s="18" t="s">
        <v>80</v>
      </c>
      <c r="H71" s="56" t="s">
        <v>81</v>
      </c>
      <c r="I71" s="57"/>
      <c r="J71" s="56">
        <v>1</v>
      </c>
      <c r="K71" s="56">
        <v>0.6</v>
      </c>
      <c r="L71" s="58">
        <v>66</v>
      </c>
      <c r="M71" s="58"/>
      <c r="N71" s="56"/>
      <c r="O71" s="56"/>
      <c r="P71" s="56"/>
      <c r="Q71" s="59"/>
      <c r="R71" s="56"/>
      <c r="S71" s="56"/>
      <c r="T71" s="56"/>
      <c r="V71" s="56"/>
      <c r="W71" s="56"/>
      <c r="X71" s="56">
        <v>220</v>
      </c>
      <c r="Y71" s="61">
        <v>32.6</v>
      </c>
      <c r="Z71" s="61">
        <v>0.1</v>
      </c>
      <c r="AA71" s="62">
        <v>0.23</v>
      </c>
      <c r="AB71" s="62">
        <v>1.42</v>
      </c>
      <c r="AC71" s="56">
        <v>0.14000000000000001</v>
      </c>
      <c r="AD71" s="56">
        <v>0.1</v>
      </c>
      <c r="AE71" s="56">
        <v>7.92</v>
      </c>
      <c r="AI71" s="56">
        <v>2000</v>
      </c>
      <c r="AJ71" s="56">
        <v>15</v>
      </c>
      <c r="AK71" s="61"/>
      <c r="AL71" s="56">
        <v>163</v>
      </c>
      <c r="AM71" s="56">
        <v>5.0999999999999996</v>
      </c>
      <c r="AN71" s="56" t="s">
        <v>160</v>
      </c>
      <c r="AO71" s="56" t="s">
        <v>134</v>
      </c>
      <c r="AP71" s="56">
        <v>10</v>
      </c>
      <c r="AT71" s="56"/>
      <c r="AW71" s="64"/>
      <c r="AX71" s="64"/>
      <c r="AY71" s="64"/>
      <c r="AZ71" s="64"/>
      <c r="BA71" s="64"/>
      <c r="BB71" s="64"/>
      <c r="BC71" s="64"/>
      <c r="BD71" s="64"/>
      <c r="BE71" s="64"/>
    </row>
    <row r="72" spans="1:57" s="18" customFormat="1" x14ac:dyDescent="0.2">
      <c r="A72" s="18" t="s">
        <v>164</v>
      </c>
      <c r="B72" s="53">
        <f>DATE(92,8,4)</f>
        <v>33820</v>
      </c>
      <c r="C72" s="54">
        <v>0.5</v>
      </c>
      <c r="D72" s="55" t="s">
        <v>85</v>
      </c>
      <c r="E72" s="56">
        <v>17847</v>
      </c>
      <c r="F72" s="56"/>
      <c r="G72" s="18" t="s">
        <v>80</v>
      </c>
      <c r="H72" s="56" t="s">
        <v>81</v>
      </c>
      <c r="I72" s="57"/>
      <c r="J72" s="56">
        <v>1</v>
      </c>
      <c r="K72" s="56">
        <v>0.6</v>
      </c>
      <c r="L72" s="58"/>
      <c r="M72" s="58"/>
      <c r="N72" s="56"/>
      <c r="O72" s="56"/>
      <c r="P72" s="56"/>
      <c r="Q72" s="59"/>
      <c r="R72" s="56"/>
      <c r="S72" s="56"/>
      <c r="T72" s="56"/>
      <c r="V72" s="56"/>
      <c r="W72" s="56"/>
      <c r="X72" s="56">
        <v>23.3</v>
      </c>
      <c r="Y72" s="56">
        <v>7.6</v>
      </c>
      <c r="Z72" s="56">
        <v>0.31</v>
      </c>
      <c r="AA72" s="62">
        <v>6.04</v>
      </c>
      <c r="AB72" s="62">
        <v>1.65</v>
      </c>
      <c r="AC72" s="56">
        <v>0.28999999999999998</v>
      </c>
      <c r="AD72" s="56">
        <v>0.17</v>
      </c>
      <c r="AE72" s="56">
        <v>11</v>
      </c>
      <c r="AI72" s="56">
        <v>500</v>
      </c>
      <c r="AJ72" s="56">
        <v>5.3</v>
      </c>
      <c r="AK72" s="56"/>
      <c r="AL72" s="56">
        <v>164</v>
      </c>
      <c r="AM72" s="56">
        <v>2.6</v>
      </c>
      <c r="AN72" s="56" t="s">
        <v>160</v>
      </c>
      <c r="AO72" s="56" t="s">
        <v>134</v>
      </c>
      <c r="AP72" s="56">
        <v>10</v>
      </c>
      <c r="AT72" s="56"/>
      <c r="AW72" s="64"/>
      <c r="AX72" s="64"/>
      <c r="AY72" s="64"/>
      <c r="AZ72" s="64"/>
      <c r="BA72" s="64"/>
      <c r="BB72" s="64"/>
      <c r="BC72" s="64"/>
      <c r="BD72" s="64"/>
      <c r="BE72" s="64"/>
    </row>
    <row r="73" spans="1:57" s="18" customFormat="1" x14ac:dyDescent="0.2">
      <c r="A73" s="18" t="s">
        <v>165</v>
      </c>
      <c r="B73" s="73">
        <f>DATE(92,8,4)</f>
        <v>33820</v>
      </c>
      <c r="C73" s="54">
        <v>0.5</v>
      </c>
      <c r="D73" s="55" t="s">
        <v>88</v>
      </c>
      <c r="E73" s="18">
        <v>16721</v>
      </c>
      <c r="G73" s="18" t="s">
        <v>80</v>
      </c>
      <c r="H73" s="56" t="s">
        <v>81</v>
      </c>
      <c r="I73" s="57"/>
      <c r="J73" s="56">
        <v>1</v>
      </c>
      <c r="K73" s="56">
        <v>0.6</v>
      </c>
      <c r="L73" s="58"/>
      <c r="M73" s="58"/>
      <c r="N73" s="56"/>
      <c r="O73" s="56"/>
      <c r="P73" s="56"/>
      <c r="Q73" s="59"/>
      <c r="R73" s="56"/>
      <c r="S73" s="56"/>
      <c r="T73" s="56"/>
      <c r="V73" s="56"/>
      <c r="W73" s="56"/>
      <c r="X73" s="56">
        <v>188</v>
      </c>
      <c r="Y73" s="56">
        <v>33.299999999999997</v>
      </c>
      <c r="Z73" s="56">
        <v>0.1</v>
      </c>
      <c r="AA73" s="62">
        <v>0.21</v>
      </c>
      <c r="AB73" s="62">
        <v>1.1200000000000001</v>
      </c>
      <c r="AC73" s="56">
        <v>0.26</v>
      </c>
      <c r="AD73" s="56">
        <v>7.0000000000000007E-2</v>
      </c>
      <c r="AE73" s="56">
        <v>10.6</v>
      </c>
      <c r="AI73" s="56">
        <v>1600</v>
      </c>
      <c r="AJ73" s="56">
        <v>12</v>
      </c>
      <c r="AK73" s="56"/>
      <c r="AL73" s="56">
        <v>150</v>
      </c>
      <c r="AM73" s="56">
        <v>3.2</v>
      </c>
      <c r="AN73" s="56" t="s">
        <v>83</v>
      </c>
      <c r="AO73" s="56" t="s">
        <v>134</v>
      </c>
      <c r="AP73" s="56">
        <v>10</v>
      </c>
      <c r="AT73" s="56"/>
      <c r="AW73" s="64"/>
      <c r="AX73" s="64"/>
      <c r="AY73" s="64"/>
      <c r="AZ73" s="64"/>
      <c r="BA73" s="64"/>
      <c r="BB73" s="64"/>
      <c r="BC73" s="64"/>
      <c r="BD73" s="64"/>
      <c r="BE73" s="64"/>
    </row>
    <row r="74" spans="1:57" s="18" customFormat="1" x14ac:dyDescent="0.2">
      <c r="A74" s="18" t="s">
        <v>166</v>
      </c>
      <c r="B74" s="53">
        <f>DATE(92,11,12)</f>
        <v>33920</v>
      </c>
      <c r="C74" s="54"/>
      <c r="D74" s="57" t="s">
        <v>488</v>
      </c>
      <c r="E74" s="56">
        <v>10975</v>
      </c>
      <c r="F74" s="56"/>
      <c r="G74" s="18" t="s">
        <v>80</v>
      </c>
      <c r="H74" s="56" t="s">
        <v>81</v>
      </c>
      <c r="I74" s="57"/>
      <c r="J74" s="56" t="s">
        <v>116</v>
      </c>
      <c r="K74" s="56">
        <v>0.38</v>
      </c>
      <c r="L74" s="58">
        <v>200</v>
      </c>
      <c r="M74" s="58"/>
      <c r="N74" s="56">
        <v>2</v>
      </c>
      <c r="O74" s="56">
        <v>2.5</v>
      </c>
      <c r="P74" s="56"/>
      <c r="Q74" s="59"/>
      <c r="R74" s="56"/>
      <c r="S74" s="56"/>
      <c r="T74" s="56"/>
      <c r="V74" s="56"/>
      <c r="W74" s="56"/>
      <c r="X74" s="56">
        <v>46.3</v>
      </c>
      <c r="Y74" s="61">
        <v>12.1</v>
      </c>
      <c r="Z74" s="61">
        <v>1.06</v>
      </c>
      <c r="AA74" s="62">
        <v>0.28000000000000003</v>
      </c>
      <c r="AB74" s="62">
        <v>3.34</v>
      </c>
      <c r="AC74" s="56">
        <v>1.91</v>
      </c>
      <c r="AD74" s="56">
        <v>1.69</v>
      </c>
      <c r="AE74" s="56">
        <v>16.600000000000001</v>
      </c>
      <c r="AI74" s="56">
        <v>557</v>
      </c>
      <c r="AJ74" s="56">
        <v>6.2</v>
      </c>
      <c r="AK74" s="61"/>
      <c r="AL74" s="56">
        <v>212</v>
      </c>
      <c r="AM74" s="56">
        <v>2</v>
      </c>
      <c r="AN74" s="56" t="s">
        <v>160</v>
      </c>
      <c r="AO74" s="56" t="s">
        <v>134</v>
      </c>
      <c r="AP74" s="56">
        <v>80</v>
      </c>
      <c r="AT74" s="56"/>
      <c r="AW74" s="64"/>
      <c r="AX74" s="64"/>
      <c r="AY74" s="64"/>
      <c r="AZ74" s="64"/>
      <c r="BA74" s="64"/>
      <c r="BB74" s="64"/>
      <c r="BC74" s="64"/>
      <c r="BD74" s="64"/>
      <c r="BE74" s="64"/>
    </row>
    <row r="75" spans="1:57" s="18" customFormat="1" x14ac:dyDescent="0.2">
      <c r="A75" s="18" t="s">
        <v>167</v>
      </c>
      <c r="B75" s="53">
        <f>DATE(92,11,12)</f>
        <v>33920</v>
      </c>
      <c r="C75" s="54">
        <v>0.5</v>
      </c>
      <c r="D75" s="55" t="s">
        <v>85</v>
      </c>
      <c r="E75" s="56">
        <v>17847</v>
      </c>
      <c r="F75" s="56"/>
      <c r="G75" s="18" t="s">
        <v>80</v>
      </c>
      <c r="H75" s="56" t="s">
        <v>81</v>
      </c>
      <c r="I75" s="57"/>
      <c r="J75" s="56" t="s">
        <v>116</v>
      </c>
      <c r="K75" s="56">
        <v>0.38</v>
      </c>
      <c r="L75" s="58">
        <v>25</v>
      </c>
      <c r="M75" s="58"/>
      <c r="N75" s="56">
        <v>2</v>
      </c>
      <c r="O75" s="56">
        <v>0.6</v>
      </c>
      <c r="P75" s="56"/>
      <c r="Q75" s="59"/>
      <c r="R75" s="56"/>
      <c r="S75" s="56"/>
      <c r="T75" s="56"/>
      <c r="V75" s="56"/>
      <c r="W75" s="56"/>
      <c r="X75" s="56">
        <v>130</v>
      </c>
      <c r="Y75" s="56">
        <v>32.1</v>
      </c>
      <c r="Z75" s="56">
        <v>7.55</v>
      </c>
      <c r="AA75" s="62">
        <v>8.8000000000000007</v>
      </c>
      <c r="AB75" s="62">
        <v>10.9</v>
      </c>
      <c r="AC75" s="56">
        <v>3.62</v>
      </c>
      <c r="AD75" s="56">
        <v>2.4500000000000002</v>
      </c>
      <c r="AE75" s="56">
        <v>15</v>
      </c>
      <c r="AI75" s="56">
        <v>22000</v>
      </c>
      <c r="AJ75" s="56">
        <v>14.2</v>
      </c>
      <c r="AK75" s="56"/>
      <c r="AL75" s="56">
        <v>148</v>
      </c>
      <c r="AM75" s="56">
        <v>6.4</v>
      </c>
      <c r="AN75" s="56" t="s">
        <v>160</v>
      </c>
      <c r="AO75" s="56" t="s">
        <v>134</v>
      </c>
      <c r="AP75" s="56">
        <v>180</v>
      </c>
      <c r="AT75" s="56"/>
      <c r="AW75" s="64"/>
      <c r="AX75" s="64"/>
      <c r="AY75" s="64"/>
      <c r="AZ75" s="64"/>
      <c r="BA75" s="64"/>
      <c r="BB75" s="64"/>
      <c r="BC75" s="64"/>
      <c r="BD75" s="64"/>
      <c r="BE75" s="64"/>
    </row>
    <row r="76" spans="1:57" s="18" customFormat="1" x14ac:dyDescent="0.2">
      <c r="A76" s="18" t="s">
        <v>168</v>
      </c>
      <c r="B76" s="53">
        <f>DATE(92,12,15)</f>
        <v>33953</v>
      </c>
      <c r="C76" s="74"/>
      <c r="D76" s="57" t="s">
        <v>488</v>
      </c>
      <c r="E76" s="56">
        <v>10975</v>
      </c>
      <c r="F76" s="56"/>
      <c r="G76" s="18" t="s">
        <v>80</v>
      </c>
      <c r="H76" s="56" t="s">
        <v>81</v>
      </c>
      <c r="I76" s="57"/>
      <c r="J76" s="18" t="s">
        <v>116</v>
      </c>
      <c r="K76" s="18">
        <v>2.95</v>
      </c>
      <c r="L76" s="75">
        <v>5810</v>
      </c>
      <c r="M76" s="75"/>
      <c r="Q76" s="59"/>
      <c r="X76" s="56">
        <v>1710</v>
      </c>
      <c r="Y76" s="61">
        <v>117</v>
      </c>
      <c r="Z76" s="61">
        <v>0.1</v>
      </c>
      <c r="AA76" s="62">
        <v>0.88</v>
      </c>
      <c r="AB76" s="62">
        <v>2.84</v>
      </c>
      <c r="AC76" s="56">
        <v>1.52</v>
      </c>
      <c r="AD76" s="56">
        <v>1.3</v>
      </c>
      <c r="AE76" s="56">
        <v>18.2</v>
      </c>
      <c r="AH76" s="56"/>
      <c r="AI76" s="56">
        <v>25000</v>
      </c>
      <c r="AJ76" s="56">
        <v>10.7</v>
      </c>
      <c r="AK76" s="61"/>
      <c r="AL76" s="56">
        <v>325</v>
      </c>
      <c r="AM76" s="56">
        <v>9.5</v>
      </c>
      <c r="AN76" s="76" t="s">
        <v>169</v>
      </c>
      <c r="AO76" s="56" t="s">
        <v>170</v>
      </c>
      <c r="AP76" s="56">
        <v>0.01</v>
      </c>
      <c r="AT76" s="56"/>
      <c r="AW76" s="64"/>
      <c r="AX76" s="64"/>
      <c r="AY76" s="64"/>
      <c r="AZ76" s="64"/>
      <c r="BA76" s="64"/>
      <c r="BB76" s="64"/>
      <c r="BC76" s="64"/>
      <c r="BD76" s="64"/>
      <c r="BE76" s="64"/>
    </row>
    <row r="77" spans="1:57" s="18" customFormat="1" x14ac:dyDescent="0.2">
      <c r="A77" s="18" t="s">
        <v>171</v>
      </c>
      <c r="B77" s="53">
        <f>DATE(92,12,15)</f>
        <v>33953</v>
      </c>
      <c r="C77" s="54">
        <v>0.5</v>
      </c>
      <c r="D77" s="55" t="s">
        <v>85</v>
      </c>
      <c r="E77" s="56">
        <v>17847</v>
      </c>
      <c r="F77" s="56"/>
      <c r="G77" s="18" t="s">
        <v>80</v>
      </c>
      <c r="H77" s="56" t="s">
        <v>81</v>
      </c>
      <c r="I77" s="57"/>
      <c r="J77" s="56" t="s">
        <v>116</v>
      </c>
      <c r="K77" s="56">
        <v>2.95</v>
      </c>
      <c r="L77" s="58"/>
      <c r="M77" s="58"/>
      <c r="N77" s="56"/>
      <c r="O77" s="56"/>
      <c r="P77" s="56"/>
      <c r="Q77" s="59"/>
      <c r="R77" s="56"/>
      <c r="S77" s="56"/>
      <c r="T77" s="56"/>
      <c r="U77" s="56"/>
      <c r="V77" s="56"/>
      <c r="W77" s="56"/>
      <c r="X77" s="56">
        <v>216</v>
      </c>
      <c r="Y77" s="56">
        <v>24.9</v>
      </c>
      <c r="Z77" s="56">
        <v>0.25</v>
      </c>
      <c r="AA77" s="62">
        <v>0.49</v>
      </c>
      <c r="AB77" s="62">
        <v>1.82</v>
      </c>
      <c r="AC77" s="56">
        <v>0.57999999999999996</v>
      </c>
      <c r="AD77" s="56">
        <v>0.3</v>
      </c>
      <c r="AE77" s="56">
        <v>19.5</v>
      </c>
      <c r="AI77" s="56">
        <v>36000</v>
      </c>
      <c r="AJ77" s="56">
        <v>2.7</v>
      </c>
      <c r="AK77" s="56"/>
      <c r="AL77" s="56">
        <v>54.9</v>
      </c>
      <c r="AM77" s="56">
        <v>7.1</v>
      </c>
      <c r="AN77" s="76" t="s">
        <v>169</v>
      </c>
      <c r="AO77" s="56" t="s">
        <v>170</v>
      </c>
      <c r="AP77" s="56">
        <v>0.01</v>
      </c>
      <c r="AT77" s="56"/>
      <c r="AW77" s="64"/>
      <c r="AX77" s="64"/>
      <c r="AY77" s="64"/>
      <c r="AZ77" s="64"/>
      <c r="BA77" s="64"/>
      <c r="BB77" s="64"/>
      <c r="BC77" s="64"/>
      <c r="BD77" s="64"/>
      <c r="BE77" s="64"/>
    </row>
    <row r="78" spans="1:57" s="18" customFormat="1" x14ac:dyDescent="0.2">
      <c r="A78" s="18" t="s">
        <v>172</v>
      </c>
      <c r="B78" s="53">
        <f>DATE(92,12,15)</f>
        <v>33953</v>
      </c>
      <c r="C78" s="54">
        <v>0.5</v>
      </c>
      <c r="D78" s="55" t="s">
        <v>88</v>
      </c>
      <c r="E78" s="18">
        <v>16721</v>
      </c>
      <c r="G78" s="18" t="s">
        <v>80</v>
      </c>
      <c r="H78" s="56" t="s">
        <v>81</v>
      </c>
      <c r="I78" s="57"/>
      <c r="J78" s="18" t="s">
        <v>116</v>
      </c>
      <c r="K78" s="18">
        <v>2.95</v>
      </c>
      <c r="L78" s="75"/>
      <c r="M78" s="75"/>
      <c r="Q78" s="59"/>
      <c r="X78" s="56">
        <v>344</v>
      </c>
      <c r="Y78" s="56">
        <v>29.3</v>
      </c>
      <c r="Z78" s="56">
        <v>7.0000000000000007E-2</v>
      </c>
      <c r="AA78" s="62">
        <v>0.44</v>
      </c>
      <c r="AB78" s="62">
        <v>1.33</v>
      </c>
      <c r="AC78" s="56">
        <v>0.54</v>
      </c>
      <c r="AD78" s="56">
        <v>0.21</v>
      </c>
      <c r="AE78" s="56">
        <v>16.7</v>
      </c>
      <c r="AI78" s="56">
        <v>29000</v>
      </c>
      <c r="AJ78" s="56">
        <v>2.7</v>
      </c>
      <c r="AK78" s="56"/>
      <c r="AL78" s="56">
        <v>59.2</v>
      </c>
      <c r="AM78" s="56">
        <v>5.6</v>
      </c>
      <c r="AN78" s="76" t="s">
        <v>169</v>
      </c>
      <c r="AO78" s="56" t="s">
        <v>170</v>
      </c>
      <c r="AP78" s="56">
        <v>0.04</v>
      </c>
      <c r="AT78" s="56"/>
      <c r="AW78" s="64"/>
      <c r="AX78" s="64"/>
      <c r="AY78" s="64"/>
      <c r="AZ78" s="64"/>
      <c r="BA78" s="64"/>
      <c r="BB78" s="64"/>
      <c r="BC78" s="64"/>
      <c r="BD78" s="64"/>
      <c r="BE78" s="64"/>
    </row>
    <row r="79" spans="1:57" s="18" customFormat="1" x14ac:dyDescent="0.2">
      <c r="A79" s="18" t="s">
        <v>173</v>
      </c>
      <c r="B79" s="53">
        <f>DATE(93,2,26)</f>
        <v>34026</v>
      </c>
      <c r="C79" s="74"/>
      <c r="D79" s="57" t="s">
        <v>488</v>
      </c>
      <c r="E79" s="56">
        <v>10975</v>
      </c>
      <c r="F79" s="56"/>
      <c r="G79" s="18" t="s">
        <v>80</v>
      </c>
      <c r="H79" s="56" t="s">
        <v>81</v>
      </c>
      <c r="I79" s="57"/>
      <c r="J79" s="18" t="s">
        <v>116</v>
      </c>
      <c r="K79" s="18">
        <v>0.68</v>
      </c>
      <c r="L79" s="75">
        <v>5840</v>
      </c>
      <c r="M79" s="75"/>
      <c r="Q79" s="59"/>
      <c r="X79" s="56">
        <v>1100</v>
      </c>
      <c r="Y79" s="61">
        <v>143</v>
      </c>
      <c r="Z79" s="61">
        <v>0.06</v>
      </c>
      <c r="AA79" s="62">
        <v>0.64</v>
      </c>
      <c r="AB79" s="62">
        <v>2.12</v>
      </c>
      <c r="AC79" s="56">
        <v>0.85</v>
      </c>
      <c r="AD79" s="56">
        <v>0.09</v>
      </c>
      <c r="AE79" s="56">
        <v>18.2</v>
      </c>
      <c r="AG79" s="56">
        <v>2.1000000000000001E-2</v>
      </c>
      <c r="AI79" s="56">
        <v>11000</v>
      </c>
      <c r="AJ79" s="56">
        <v>16</v>
      </c>
      <c r="AK79" s="61"/>
      <c r="AL79" s="56">
        <v>268</v>
      </c>
      <c r="AM79" s="56">
        <v>2.7</v>
      </c>
      <c r="AN79" s="76" t="s">
        <v>169</v>
      </c>
      <c r="AO79" s="56" t="s">
        <v>170</v>
      </c>
      <c r="AP79" s="56">
        <v>0.01</v>
      </c>
      <c r="AT79" s="56"/>
      <c r="AW79" s="64"/>
      <c r="AX79" s="64"/>
      <c r="AY79" s="64"/>
      <c r="AZ79" s="64"/>
      <c r="BA79" s="64"/>
      <c r="BB79" s="64"/>
      <c r="BC79" s="64"/>
      <c r="BD79" s="64"/>
      <c r="BE79" s="64"/>
    </row>
    <row r="80" spans="1:57" s="18" customFormat="1" x14ac:dyDescent="0.2">
      <c r="A80" s="18" t="s">
        <v>174</v>
      </c>
      <c r="B80" s="53">
        <f>DATE(93,2,26)</f>
        <v>34026</v>
      </c>
      <c r="C80" s="54">
        <v>0.5</v>
      </c>
      <c r="D80" s="55" t="s">
        <v>85</v>
      </c>
      <c r="E80" s="56">
        <v>17847</v>
      </c>
      <c r="F80" s="56"/>
      <c r="G80" s="18" t="s">
        <v>80</v>
      </c>
      <c r="H80" s="56" t="s">
        <v>81</v>
      </c>
      <c r="I80" s="57"/>
      <c r="J80" s="18" t="s">
        <v>116</v>
      </c>
      <c r="K80" s="18">
        <v>0.68</v>
      </c>
      <c r="L80" s="58"/>
      <c r="M80" s="58"/>
      <c r="N80" s="56"/>
      <c r="O80" s="56"/>
      <c r="P80" s="56"/>
      <c r="Q80" s="59"/>
      <c r="R80" s="56"/>
      <c r="S80" s="56"/>
      <c r="T80" s="56"/>
      <c r="U80" s="56"/>
      <c r="V80" s="56"/>
      <c r="W80" s="56"/>
      <c r="X80" s="56">
        <v>93.5</v>
      </c>
      <c r="Y80" s="56">
        <v>19.5</v>
      </c>
      <c r="Z80" s="56">
        <v>0.2</v>
      </c>
      <c r="AA80" s="62">
        <v>0.43</v>
      </c>
      <c r="AB80" s="62">
        <v>1.66</v>
      </c>
      <c r="AC80" s="56">
        <v>0.3</v>
      </c>
      <c r="AD80" s="56">
        <v>0.12</v>
      </c>
      <c r="AE80" s="56">
        <v>16.3</v>
      </c>
      <c r="AG80" s="56">
        <v>3.0000000000000001E-3</v>
      </c>
      <c r="AI80" s="56">
        <v>4600</v>
      </c>
      <c r="AJ80" s="56">
        <v>10.7</v>
      </c>
      <c r="AK80" s="56"/>
      <c r="AL80" s="56">
        <v>74.7</v>
      </c>
      <c r="AM80" s="56">
        <v>2.2000000000000002</v>
      </c>
      <c r="AN80" s="76" t="s">
        <v>169</v>
      </c>
      <c r="AO80" s="56" t="s">
        <v>170</v>
      </c>
      <c r="AP80" s="56">
        <v>0.01</v>
      </c>
      <c r="AT80" s="56"/>
      <c r="AW80" s="64"/>
      <c r="AX80" s="64"/>
      <c r="AY80" s="64"/>
      <c r="AZ80" s="64"/>
      <c r="BA80" s="64"/>
      <c r="BB80" s="64"/>
      <c r="BC80" s="64"/>
      <c r="BD80" s="64"/>
      <c r="BE80" s="64"/>
    </row>
    <row r="81" spans="1:57" s="18" customFormat="1" x14ac:dyDescent="0.2">
      <c r="A81" s="18" t="s">
        <v>175</v>
      </c>
      <c r="B81" s="53">
        <f>DATE(93,2,26)</f>
        <v>34026</v>
      </c>
      <c r="C81" s="54">
        <v>0.5</v>
      </c>
      <c r="D81" s="55" t="s">
        <v>88</v>
      </c>
      <c r="E81" s="18">
        <v>16721</v>
      </c>
      <c r="G81" s="18" t="s">
        <v>80</v>
      </c>
      <c r="H81" s="56" t="s">
        <v>81</v>
      </c>
      <c r="I81" s="57"/>
      <c r="J81" s="18" t="s">
        <v>116</v>
      </c>
      <c r="K81" s="18">
        <v>0.68</v>
      </c>
      <c r="L81" s="75"/>
      <c r="M81" s="75"/>
      <c r="Q81" s="59"/>
      <c r="X81" s="56">
        <v>420</v>
      </c>
      <c r="Y81" s="56">
        <v>58.7</v>
      </c>
      <c r="Z81" s="56" t="s">
        <v>176</v>
      </c>
      <c r="AA81" s="62">
        <v>0.31</v>
      </c>
      <c r="AB81" s="62">
        <v>1.57</v>
      </c>
      <c r="AC81" s="56">
        <v>0.45</v>
      </c>
      <c r="AD81" s="56">
        <v>0.14000000000000001</v>
      </c>
      <c r="AE81" s="56">
        <v>16.5</v>
      </c>
      <c r="AG81" s="56">
        <v>6.0000000000000001E-3</v>
      </c>
      <c r="AI81" s="56">
        <v>9900</v>
      </c>
      <c r="AJ81" s="56">
        <v>10.7</v>
      </c>
      <c r="AK81" s="56"/>
      <c r="AL81" s="56">
        <v>80.7</v>
      </c>
      <c r="AM81" s="56">
        <v>209</v>
      </c>
      <c r="AN81" s="76" t="s">
        <v>169</v>
      </c>
      <c r="AO81" s="56" t="s">
        <v>170</v>
      </c>
      <c r="AP81" s="56">
        <v>0.01</v>
      </c>
      <c r="AT81" s="56"/>
      <c r="AW81" s="64"/>
      <c r="AX81" s="64"/>
      <c r="AY81" s="64"/>
      <c r="AZ81" s="64"/>
      <c r="BA81" s="64"/>
      <c r="BB81" s="64"/>
      <c r="BC81" s="64"/>
      <c r="BD81" s="64"/>
      <c r="BE81" s="64"/>
    </row>
    <row r="82" spans="1:57" s="18" customFormat="1" x14ac:dyDescent="0.2">
      <c r="A82" s="18" t="s">
        <v>177</v>
      </c>
      <c r="B82" s="53">
        <f>DATE(93,3,22)</f>
        <v>34050</v>
      </c>
      <c r="C82" s="54">
        <v>0.5</v>
      </c>
      <c r="D82" s="55" t="s">
        <v>88</v>
      </c>
      <c r="E82" s="18">
        <v>16721</v>
      </c>
      <c r="G82" s="18" t="s">
        <v>80</v>
      </c>
      <c r="H82" s="56" t="s">
        <v>81</v>
      </c>
      <c r="I82" s="57"/>
      <c r="J82" s="18">
        <v>2</v>
      </c>
      <c r="K82" s="18">
        <v>1.1000000000000001</v>
      </c>
      <c r="L82" s="75">
        <v>1500</v>
      </c>
      <c r="M82" s="75"/>
      <c r="N82" s="18">
        <v>5</v>
      </c>
      <c r="O82" s="18">
        <v>8.5</v>
      </c>
      <c r="Q82" s="59"/>
      <c r="S82" s="18">
        <v>14.6</v>
      </c>
      <c r="T82" s="18">
        <v>7.9</v>
      </c>
      <c r="U82" s="18">
        <v>9.9</v>
      </c>
      <c r="V82" s="18">
        <v>284</v>
      </c>
      <c r="X82" s="56">
        <v>179</v>
      </c>
      <c r="Y82" s="56">
        <v>31.7</v>
      </c>
      <c r="Z82" s="56">
        <v>7.0000000000000007E-2</v>
      </c>
      <c r="AA82" s="62">
        <v>0.48</v>
      </c>
      <c r="AB82" s="62">
        <v>1.69</v>
      </c>
      <c r="AC82" s="56">
        <v>0.34</v>
      </c>
      <c r="AD82" s="56">
        <v>0.09</v>
      </c>
      <c r="AE82" s="56">
        <v>14.9</v>
      </c>
      <c r="AG82" s="56">
        <v>5.0000000000000001E-3</v>
      </c>
      <c r="AI82" s="56">
        <v>2500</v>
      </c>
      <c r="AJ82" s="56">
        <v>10.7</v>
      </c>
      <c r="AK82" s="56"/>
      <c r="AL82" s="56">
        <v>101</v>
      </c>
      <c r="AM82" s="56">
        <v>2.9</v>
      </c>
      <c r="AN82" s="76" t="s">
        <v>169</v>
      </c>
      <c r="AO82" s="56" t="s">
        <v>170</v>
      </c>
      <c r="AP82" s="56">
        <v>0.02</v>
      </c>
      <c r="AT82" s="56"/>
      <c r="AW82" s="64"/>
      <c r="AX82" s="64"/>
      <c r="AY82" s="64"/>
      <c r="AZ82" s="64"/>
      <c r="BA82" s="64"/>
      <c r="BB82" s="64"/>
      <c r="BC82" s="64"/>
      <c r="BD82" s="64"/>
      <c r="BE82" s="64"/>
    </row>
    <row r="83" spans="1:57" s="18" customFormat="1" x14ac:dyDescent="0.2">
      <c r="A83" s="18" t="s">
        <v>178</v>
      </c>
      <c r="B83" s="53">
        <f>DATE(93,4,14)</f>
        <v>34073</v>
      </c>
      <c r="C83" s="74"/>
      <c r="D83" s="57" t="s">
        <v>488</v>
      </c>
      <c r="E83" s="56">
        <v>10975</v>
      </c>
      <c r="F83" s="56"/>
      <c r="G83" s="18" t="s">
        <v>80</v>
      </c>
      <c r="H83" s="56" t="s">
        <v>81</v>
      </c>
      <c r="I83" s="57"/>
      <c r="J83" s="18" t="s">
        <v>112</v>
      </c>
      <c r="K83" s="18">
        <v>0.38</v>
      </c>
      <c r="L83" s="75">
        <v>614</v>
      </c>
      <c r="M83" s="75"/>
      <c r="Q83" s="59"/>
      <c r="X83" s="18">
        <v>204</v>
      </c>
      <c r="Y83" s="65">
        <v>22.4</v>
      </c>
      <c r="Z83" s="65" t="s">
        <v>176</v>
      </c>
      <c r="AA83" s="77">
        <v>0.52</v>
      </c>
      <c r="AB83" s="77">
        <v>0.83</v>
      </c>
      <c r="AC83" s="18">
        <v>0.22</v>
      </c>
      <c r="AD83" s="18">
        <v>0.02</v>
      </c>
      <c r="AE83" s="18">
        <v>6.03</v>
      </c>
      <c r="AG83" s="18">
        <v>7.0000000000000001E-3</v>
      </c>
      <c r="AH83" s="56"/>
      <c r="AI83" s="18">
        <v>1800</v>
      </c>
      <c r="AJ83" s="18">
        <v>23.1</v>
      </c>
      <c r="AK83" s="65"/>
      <c r="AL83" s="18">
        <v>184</v>
      </c>
      <c r="AM83" s="18" t="s">
        <v>179</v>
      </c>
      <c r="AN83" s="76" t="s">
        <v>169</v>
      </c>
      <c r="AO83" s="56" t="s">
        <v>170</v>
      </c>
      <c r="AP83" s="18">
        <v>0.01</v>
      </c>
      <c r="AW83" s="64"/>
      <c r="AX83" s="64"/>
      <c r="AY83" s="64"/>
      <c r="AZ83" s="64"/>
      <c r="BA83" s="64"/>
      <c r="BB83" s="64"/>
      <c r="BC83" s="64"/>
      <c r="BD83" s="64"/>
      <c r="BE83" s="64"/>
    </row>
    <row r="84" spans="1:57" s="18" customFormat="1" x14ac:dyDescent="0.2">
      <c r="A84" s="18" t="s">
        <v>180</v>
      </c>
      <c r="B84" s="53">
        <f>DATE(93,4,14)</f>
        <v>34073</v>
      </c>
      <c r="C84" s="54">
        <v>0.5</v>
      </c>
      <c r="D84" s="55" t="s">
        <v>85</v>
      </c>
      <c r="E84" s="56">
        <v>17847</v>
      </c>
      <c r="F84" s="56"/>
      <c r="G84" s="18" t="s">
        <v>80</v>
      </c>
      <c r="H84" s="56" t="s">
        <v>81</v>
      </c>
      <c r="I84" s="57"/>
      <c r="J84" s="18" t="s">
        <v>112</v>
      </c>
      <c r="K84" s="18">
        <v>0.38</v>
      </c>
      <c r="L84" s="75"/>
      <c r="M84" s="75"/>
      <c r="Q84" s="59"/>
      <c r="X84" s="18">
        <v>85.3</v>
      </c>
      <c r="Y84" s="18">
        <v>15.4</v>
      </c>
      <c r="Z84" s="18" t="s">
        <v>176</v>
      </c>
      <c r="AA84" s="77">
        <v>1.06</v>
      </c>
      <c r="AB84" s="77">
        <v>0.79</v>
      </c>
      <c r="AC84" s="18">
        <v>0.22</v>
      </c>
      <c r="AD84" s="18">
        <v>0.02</v>
      </c>
      <c r="AE84" s="18">
        <v>6.22</v>
      </c>
      <c r="AG84" s="18">
        <v>8.0000000000000002E-3</v>
      </c>
      <c r="AH84" s="56"/>
      <c r="AI84" s="18">
        <v>720</v>
      </c>
      <c r="AJ84" s="18">
        <v>11.2</v>
      </c>
      <c r="AL84" s="18">
        <v>141</v>
      </c>
      <c r="AM84" s="18" t="s">
        <v>179</v>
      </c>
      <c r="AN84" s="76" t="s">
        <v>169</v>
      </c>
      <c r="AO84" s="56" t="s">
        <v>170</v>
      </c>
      <c r="AP84" s="18" t="s">
        <v>181</v>
      </c>
      <c r="AW84" s="64"/>
      <c r="AX84" s="64"/>
      <c r="AY84" s="64"/>
      <c r="AZ84" s="64"/>
      <c r="BA84" s="64"/>
      <c r="BB84" s="64"/>
      <c r="BC84" s="64"/>
      <c r="BD84" s="64"/>
      <c r="BE84" s="64"/>
    </row>
    <row r="85" spans="1:57" s="18" customFormat="1" x14ac:dyDescent="0.2">
      <c r="A85" s="18" t="s">
        <v>182</v>
      </c>
      <c r="B85" s="53">
        <f>DATE(93,4,14)</f>
        <v>34073</v>
      </c>
      <c r="C85" s="54">
        <v>0.5</v>
      </c>
      <c r="D85" s="55" t="s">
        <v>88</v>
      </c>
      <c r="E85" s="18">
        <v>16721</v>
      </c>
      <c r="G85" s="18" t="s">
        <v>80</v>
      </c>
      <c r="H85" s="56" t="s">
        <v>81</v>
      </c>
      <c r="I85" s="57"/>
      <c r="J85" s="18" t="s">
        <v>112</v>
      </c>
      <c r="K85" s="18">
        <v>0.38</v>
      </c>
      <c r="L85" s="75"/>
      <c r="M85" s="75"/>
      <c r="Q85" s="59"/>
      <c r="X85" s="18">
        <v>49.9</v>
      </c>
      <c r="Y85" s="18">
        <v>10.1</v>
      </c>
      <c r="Z85" s="18">
        <v>0.15</v>
      </c>
      <c r="AA85" s="77">
        <v>0.77</v>
      </c>
      <c r="AB85" s="77">
        <v>1.29</v>
      </c>
      <c r="AC85" s="18">
        <v>0.32</v>
      </c>
      <c r="AD85" s="18">
        <v>0.11</v>
      </c>
      <c r="AE85" s="18">
        <v>13</v>
      </c>
      <c r="AG85" s="18">
        <v>7.0000000000000001E-3</v>
      </c>
      <c r="AH85" s="76"/>
      <c r="AI85" s="18">
        <v>4800</v>
      </c>
      <c r="AJ85" s="18">
        <v>5.3</v>
      </c>
      <c r="AL85" s="18">
        <v>196</v>
      </c>
      <c r="AM85" s="18">
        <v>6.2</v>
      </c>
      <c r="AN85" s="76" t="s">
        <v>169</v>
      </c>
      <c r="AO85" s="56" t="s">
        <v>170</v>
      </c>
      <c r="AP85" s="18">
        <v>0.01</v>
      </c>
      <c r="AW85" s="64"/>
      <c r="AX85" s="64"/>
      <c r="AY85" s="64"/>
      <c r="AZ85" s="64"/>
      <c r="BA85" s="64"/>
      <c r="BB85" s="64"/>
      <c r="BC85" s="64"/>
      <c r="BD85" s="64"/>
      <c r="BE85" s="64"/>
    </row>
    <row r="86" spans="1:57" s="18" customFormat="1" x14ac:dyDescent="0.2">
      <c r="A86" s="18" t="s">
        <v>183</v>
      </c>
      <c r="B86" s="53">
        <v>34141</v>
      </c>
      <c r="C86" s="74"/>
      <c r="D86" s="57" t="s">
        <v>488</v>
      </c>
      <c r="E86" s="56">
        <v>10975</v>
      </c>
      <c r="F86" s="56"/>
      <c r="G86" s="18" t="s">
        <v>80</v>
      </c>
      <c r="H86" s="56" t="s">
        <v>81</v>
      </c>
      <c r="I86" s="57"/>
      <c r="J86" s="18" t="s">
        <v>116</v>
      </c>
      <c r="K86" s="18">
        <v>2.39</v>
      </c>
      <c r="L86" s="75">
        <v>18</v>
      </c>
      <c r="M86" s="75"/>
      <c r="Q86" s="59"/>
      <c r="X86" s="18">
        <v>40.1</v>
      </c>
      <c r="Y86" s="65">
        <v>4.3</v>
      </c>
      <c r="Z86" s="65">
        <v>0.31</v>
      </c>
      <c r="AA86" s="77">
        <v>0.59</v>
      </c>
      <c r="AB86" s="77">
        <v>1.24</v>
      </c>
      <c r="AC86" s="18">
        <v>0.33</v>
      </c>
      <c r="AD86" s="18">
        <v>0.21</v>
      </c>
      <c r="AE86" s="18">
        <v>5.03</v>
      </c>
      <c r="AG86" s="18">
        <v>4.0000000000000001E-3</v>
      </c>
      <c r="AH86" s="76"/>
      <c r="AJ86" s="18">
        <v>17.600000000000001</v>
      </c>
      <c r="AK86" s="65"/>
      <c r="AL86" s="18">
        <v>169</v>
      </c>
      <c r="AM86" s="18" t="s">
        <v>179</v>
      </c>
      <c r="AN86" s="76" t="s">
        <v>169</v>
      </c>
      <c r="AO86" s="56" t="s">
        <v>170</v>
      </c>
      <c r="AP86" s="18">
        <v>0.01</v>
      </c>
      <c r="AW86" s="64"/>
      <c r="AX86" s="64"/>
      <c r="AY86" s="64"/>
      <c r="AZ86" s="64"/>
      <c r="BA86" s="64"/>
      <c r="BB86" s="64"/>
      <c r="BC86" s="64"/>
      <c r="BD86" s="64"/>
      <c r="BE86" s="64"/>
    </row>
    <row r="87" spans="1:57" s="18" customFormat="1" x14ac:dyDescent="0.2">
      <c r="A87" s="18" t="s">
        <v>184</v>
      </c>
      <c r="B87" s="53">
        <v>34141</v>
      </c>
      <c r="C87" s="54">
        <v>0.5</v>
      </c>
      <c r="D87" s="55" t="s">
        <v>85</v>
      </c>
      <c r="E87" s="56">
        <v>17847</v>
      </c>
      <c r="F87" s="56"/>
      <c r="G87" s="18" t="s">
        <v>80</v>
      </c>
      <c r="H87" s="56" t="s">
        <v>81</v>
      </c>
      <c r="I87" s="57"/>
      <c r="J87" s="18" t="s">
        <v>116</v>
      </c>
      <c r="K87" s="18">
        <v>2.39</v>
      </c>
      <c r="L87" s="75"/>
      <c r="M87" s="75"/>
      <c r="Q87" s="59"/>
      <c r="X87" s="18">
        <v>142</v>
      </c>
      <c r="Y87" s="18">
        <v>20.2</v>
      </c>
      <c r="Z87" s="18">
        <v>0.7</v>
      </c>
      <c r="AA87" s="77">
        <v>0.87</v>
      </c>
      <c r="AB87" s="77">
        <v>2.13</v>
      </c>
      <c r="AC87" s="18">
        <v>0.44</v>
      </c>
      <c r="AD87" s="18">
        <v>0.19</v>
      </c>
      <c r="AE87" s="18">
        <v>11</v>
      </c>
      <c r="AG87" s="18">
        <v>6.0000000000000001E-3</v>
      </c>
      <c r="AI87" s="18">
        <v>7390</v>
      </c>
      <c r="AJ87" s="18">
        <v>19.600000000000001</v>
      </c>
      <c r="AL87" s="18">
        <v>113</v>
      </c>
      <c r="AM87" s="18">
        <v>9.5</v>
      </c>
      <c r="AN87" s="76" t="s">
        <v>169</v>
      </c>
      <c r="AO87" s="56" t="s">
        <v>170</v>
      </c>
      <c r="AP87" s="18" t="s">
        <v>181</v>
      </c>
      <c r="AW87" s="64"/>
      <c r="AX87" s="64"/>
      <c r="AY87" s="64"/>
      <c r="AZ87" s="64"/>
      <c r="BA87" s="64"/>
      <c r="BB87" s="64"/>
      <c r="BC87" s="64"/>
      <c r="BD87" s="64"/>
      <c r="BE87" s="64"/>
    </row>
    <row r="88" spans="1:57" s="18" customFormat="1" x14ac:dyDescent="0.2">
      <c r="A88" s="18" t="s">
        <v>185</v>
      </c>
      <c r="B88" s="53">
        <v>34141</v>
      </c>
      <c r="C88" s="54">
        <v>0.5</v>
      </c>
      <c r="D88" s="55" t="s">
        <v>88</v>
      </c>
      <c r="E88" s="18">
        <v>16721</v>
      </c>
      <c r="G88" s="18" t="s">
        <v>80</v>
      </c>
      <c r="H88" s="56" t="s">
        <v>81</v>
      </c>
      <c r="I88" s="57"/>
      <c r="J88" s="18" t="s">
        <v>116</v>
      </c>
      <c r="K88" s="18">
        <v>2.39</v>
      </c>
      <c r="L88" s="75"/>
      <c r="M88" s="75"/>
      <c r="Q88" s="59"/>
      <c r="X88" s="18">
        <v>53.2</v>
      </c>
      <c r="Y88" s="18">
        <v>8.1999999999999993</v>
      </c>
      <c r="Z88" s="18">
        <v>0.23</v>
      </c>
      <c r="AA88" s="77">
        <v>0.14000000000000001</v>
      </c>
      <c r="AB88" s="77">
        <v>1.1299999999999999</v>
      </c>
      <c r="AC88" s="18">
        <v>0.18</v>
      </c>
      <c r="AD88" s="18">
        <v>0.09</v>
      </c>
      <c r="AE88" s="18">
        <v>7.65</v>
      </c>
      <c r="AG88" s="18">
        <v>5.0000000000000001E-3</v>
      </c>
      <c r="AI88" s="18">
        <v>772</v>
      </c>
      <c r="AJ88" s="18">
        <v>14.2</v>
      </c>
      <c r="AL88" s="18">
        <v>116</v>
      </c>
      <c r="AM88" s="18" t="s">
        <v>179</v>
      </c>
      <c r="AN88" s="76" t="s">
        <v>169</v>
      </c>
      <c r="AO88" s="56" t="s">
        <v>170</v>
      </c>
      <c r="AP88" s="18" t="s">
        <v>181</v>
      </c>
      <c r="AW88" s="64"/>
      <c r="AX88" s="64"/>
      <c r="AY88" s="64"/>
      <c r="AZ88" s="64"/>
      <c r="BA88" s="64"/>
      <c r="BB88" s="64"/>
      <c r="BC88" s="64"/>
      <c r="BD88" s="64"/>
      <c r="BE88" s="64"/>
    </row>
    <row r="89" spans="1:57" s="18" customFormat="1" x14ac:dyDescent="0.2">
      <c r="A89" s="18" t="s">
        <v>186</v>
      </c>
      <c r="B89" s="53">
        <v>34213</v>
      </c>
      <c r="C89" s="74"/>
      <c r="D89" s="57" t="s">
        <v>488</v>
      </c>
      <c r="E89" s="56">
        <v>10975</v>
      </c>
      <c r="F89" s="56"/>
      <c r="G89" s="18" t="s">
        <v>80</v>
      </c>
      <c r="H89" s="56" t="s">
        <v>81</v>
      </c>
      <c r="I89" s="57"/>
      <c r="J89" s="18" t="s">
        <v>112</v>
      </c>
      <c r="K89" s="18">
        <v>0.01</v>
      </c>
      <c r="L89" s="75">
        <v>150</v>
      </c>
      <c r="M89" s="75"/>
      <c r="N89" s="18">
        <v>2</v>
      </c>
      <c r="O89" s="18">
        <v>1.8</v>
      </c>
      <c r="Q89" s="59"/>
      <c r="X89" s="18">
        <v>31.4</v>
      </c>
      <c r="Y89" s="65">
        <v>8.9</v>
      </c>
      <c r="Z89" s="65">
        <v>2.5</v>
      </c>
      <c r="AA89" s="77" t="s">
        <v>181</v>
      </c>
      <c r="AB89" s="77">
        <v>6.17</v>
      </c>
      <c r="AC89" s="18">
        <v>0.96</v>
      </c>
      <c r="AD89" s="18">
        <v>0.82</v>
      </c>
      <c r="AE89" s="18">
        <v>13.6</v>
      </c>
      <c r="AG89" s="18">
        <v>2.1000000000000001E-2</v>
      </c>
      <c r="AI89" s="18">
        <v>96</v>
      </c>
      <c r="AJ89" s="18">
        <v>24.3</v>
      </c>
      <c r="AK89" s="65"/>
      <c r="AL89" s="18">
        <v>208</v>
      </c>
      <c r="AM89" s="18">
        <v>2</v>
      </c>
      <c r="AN89" s="76" t="s">
        <v>169</v>
      </c>
      <c r="AO89" s="56" t="s">
        <v>170</v>
      </c>
      <c r="AP89" s="18" t="s">
        <v>181</v>
      </c>
      <c r="AW89" s="64"/>
      <c r="AX89" s="64"/>
      <c r="AY89" s="64"/>
      <c r="AZ89" s="64"/>
      <c r="BA89" s="64"/>
      <c r="BB89" s="64"/>
      <c r="BC89" s="64"/>
      <c r="BD89" s="64"/>
      <c r="BE89" s="64"/>
    </row>
    <row r="90" spans="1:57" s="18" customFormat="1" x14ac:dyDescent="0.2">
      <c r="A90" s="18" t="s">
        <v>187</v>
      </c>
      <c r="B90" s="53">
        <v>34213</v>
      </c>
      <c r="C90" s="54">
        <v>0.5</v>
      </c>
      <c r="D90" s="55" t="s">
        <v>88</v>
      </c>
      <c r="E90" s="18">
        <v>16721</v>
      </c>
      <c r="G90" s="18" t="s">
        <v>80</v>
      </c>
      <c r="H90" s="56" t="s">
        <v>81</v>
      </c>
      <c r="I90" s="57"/>
      <c r="J90" s="18" t="s">
        <v>112</v>
      </c>
      <c r="K90" s="18">
        <v>0.01</v>
      </c>
      <c r="L90" s="75">
        <v>230</v>
      </c>
      <c r="M90" s="75"/>
      <c r="N90" s="18">
        <v>2</v>
      </c>
      <c r="O90" s="18">
        <v>2.2999999999999998</v>
      </c>
      <c r="Q90" s="59"/>
      <c r="X90" s="18">
        <v>75</v>
      </c>
      <c r="Y90" s="18">
        <v>14.1</v>
      </c>
      <c r="Z90" s="18">
        <v>7.0000000000000007E-2</v>
      </c>
      <c r="AA90" s="77">
        <v>7.0000000000000007E-2</v>
      </c>
      <c r="AB90" s="77">
        <v>0.93</v>
      </c>
      <c r="AC90" s="18">
        <v>0.18</v>
      </c>
      <c r="AD90" s="18">
        <v>0.02</v>
      </c>
      <c r="AE90" s="18">
        <v>6.24</v>
      </c>
      <c r="AG90" s="18">
        <v>0.01</v>
      </c>
      <c r="AI90" s="18">
        <v>220</v>
      </c>
      <c r="AJ90" s="18">
        <v>20.5</v>
      </c>
      <c r="AL90" s="18">
        <v>223</v>
      </c>
      <c r="AM90" s="18">
        <v>4.5</v>
      </c>
      <c r="AN90" s="76" t="s">
        <v>169</v>
      </c>
      <c r="AO90" s="56" t="s">
        <v>170</v>
      </c>
      <c r="AP90" s="18" t="s">
        <v>181</v>
      </c>
      <c r="AW90" s="64"/>
      <c r="AX90" s="64"/>
      <c r="AY90" s="64"/>
      <c r="AZ90" s="64"/>
      <c r="BA90" s="64"/>
      <c r="BB90" s="64"/>
      <c r="BC90" s="64"/>
      <c r="BD90" s="64"/>
      <c r="BE90" s="64"/>
    </row>
    <row r="91" spans="1:57" s="18" customFormat="1" x14ac:dyDescent="0.2">
      <c r="A91" s="18" t="s">
        <v>188</v>
      </c>
      <c r="B91" s="53">
        <v>34226</v>
      </c>
      <c r="C91" s="74"/>
      <c r="D91" s="57" t="s">
        <v>488</v>
      </c>
      <c r="E91" s="56">
        <v>10975</v>
      </c>
      <c r="F91" s="56"/>
      <c r="G91" s="18" t="s">
        <v>80</v>
      </c>
      <c r="H91" s="56" t="s">
        <v>81</v>
      </c>
      <c r="I91" s="57"/>
      <c r="J91" s="18" t="s">
        <v>116</v>
      </c>
      <c r="K91" s="18">
        <v>1.75</v>
      </c>
      <c r="L91" s="75">
        <v>210</v>
      </c>
      <c r="M91" s="75"/>
      <c r="N91" s="18">
        <v>2</v>
      </c>
      <c r="O91" s="18">
        <v>2.5499999999999998</v>
      </c>
      <c r="Q91" s="59"/>
      <c r="S91" s="18">
        <v>24.23</v>
      </c>
      <c r="T91" s="18">
        <v>8.02</v>
      </c>
      <c r="U91" s="18">
        <v>6.29</v>
      </c>
      <c r="V91" s="18">
        <v>302</v>
      </c>
      <c r="X91" s="18">
        <v>342</v>
      </c>
      <c r="Y91" s="65">
        <v>49.3</v>
      </c>
      <c r="Z91" s="65">
        <v>0.9</v>
      </c>
      <c r="AA91" s="77">
        <v>0.05</v>
      </c>
      <c r="AB91" s="77">
        <v>3.83</v>
      </c>
      <c r="AC91" s="18">
        <v>0.96</v>
      </c>
      <c r="AD91" s="18">
        <v>0.89</v>
      </c>
      <c r="AE91" s="18">
        <v>14.4</v>
      </c>
      <c r="AG91" s="18">
        <v>1.7999999999999999E-2</v>
      </c>
      <c r="AI91" s="18">
        <v>7030</v>
      </c>
      <c r="AJ91" s="18">
        <v>13.4</v>
      </c>
      <c r="AK91" s="65"/>
      <c r="AL91" s="18">
        <v>183</v>
      </c>
      <c r="AM91" s="18">
        <v>5.8</v>
      </c>
      <c r="AN91" s="76" t="s">
        <v>169</v>
      </c>
      <c r="AO91" s="56" t="s">
        <v>170</v>
      </c>
      <c r="AP91" s="18" t="s">
        <v>181</v>
      </c>
      <c r="AW91" s="64"/>
      <c r="AX91" s="64"/>
      <c r="AY91" s="64"/>
      <c r="AZ91" s="64"/>
      <c r="BA91" s="64"/>
      <c r="BB91" s="64"/>
      <c r="BC91" s="64"/>
      <c r="BD91" s="64"/>
      <c r="BE91" s="64"/>
    </row>
    <row r="92" spans="1:57" s="18" customFormat="1" x14ac:dyDescent="0.2">
      <c r="A92" s="18" t="s">
        <v>189</v>
      </c>
      <c r="B92" s="53">
        <v>34226</v>
      </c>
      <c r="C92" s="54">
        <v>0.5</v>
      </c>
      <c r="D92" s="55" t="s">
        <v>85</v>
      </c>
      <c r="E92" s="56">
        <v>17847</v>
      </c>
      <c r="F92" s="56"/>
      <c r="G92" s="18" t="s">
        <v>80</v>
      </c>
      <c r="H92" s="56" t="s">
        <v>81</v>
      </c>
      <c r="I92" s="57"/>
      <c r="J92" s="18" t="s">
        <v>116</v>
      </c>
      <c r="K92" s="18">
        <v>1.75</v>
      </c>
      <c r="L92" s="75">
        <v>200</v>
      </c>
      <c r="M92" s="75"/>
      <c r="N92" s="18">
        <v>2</v>
      </c>
      <c r="O92" s="18">
        <v>2.8</v>
      </c>
      <c r="Q92" s="59"/>
      <c r="S92" s="18">
        <v>23.21</v>
      </c>
      <c r="T92" s="18">
        <v>7.84</v>
      </c>
      <c r="U92" s="18">
        <v>5.99</v>
      </c>
      <c r="V92" s="18">
        <v>300</v>
      </c>
      <c r="X92" s="18">
        <v>773</v>
      </c>
      <c r="Y92" s="18">
        <v>81.900000000000006</v>
      </c>
      <c r="Z92" s="18">
        <v>0.26</v>
      </c>
      <c r="AA92" s="77">
        <v>0.73</v>
      </c>
      <c r="AB92" s="77">
        <v>3.4</v>
      </c>
      <c r="AC92" s="18">
        <v>0.9</v>
      </c>
      <c r="AD92" s="18">
        <v>0.2</v>
      </c>
      <c r="AE92" s="18">
        <v>17.8</v>
      </c>
      <c r="AG92" s="18">
        <v>1.0999999999999999E-2</v>
      </c>
      <c r="AI92" s="18">
        <v>71800</v>
      </c>
      <c r="AJ92" s="18">
        <v>16</v>
      </c>
      <c r="AL92" s="18">
        <v>89</v>
      </c>
      <c r="AM92" s="18">
        <v>6.6</v>
      </c>
      <c r="AN92" s="76" t="s">
        <v>169</v>
      </c>
      <c r="AO92" s="56" t="s">
        <v>170</v>
      </c>
      <c r="AP92" s="18" t="s">
        <v>181</v>
      </c>
      <c r="AW92" s="64"/>
      <c r="AX92" s="64"/>
      <c r="AY92" s="64"/>
      <c r="AZ92" s="64"/>
      <c r="BA92" s="64"/>
      <c r="BB92" s="64"/>
      <c r="BC92" s="64"/>
      <c r="BD92" s="64"/>
      <c r="BE92" s="64"/>
    </row>
    <row r="93" spans="1:57" s="18" customFormat="1" x14ac:dyDescent="0.2">
      <c r="A93" s="18" t="s">
        <v>190</v>
      </c>
      <c r="B93" s="53">
        <f>DATE(93,10,20)</f>
        <v>34262</v>
      </c>
      <c r="C93" s="74"/>
      <c r="D93" s="57" t="s">
        <v>488</v>
      </c>
      <c r="E93" s="56">
        <v>10975</v>
      </c>
      <c r="F93" s="56"/>
      <c r="G93" s="18" t="s">
        <v>80</v>
      </c>
      <c r="H93" s="56" t="s">
        <v>81</v>
      </c>
      <c r="I93" s="57"/>
      <c r="J93" s="18" t="s">
        <v>116</v>
      </c>
      <c r="K93" s="18">
        <v>5.23</v>
      </c>
      <c r="L93" s="75">
        <v>1900</v>
      </c>
      <c r="M93" s="75"/>
      <c r="N93" s="18">
        <v>3</v>
      </c>
      <c r="O93" s="18">
        <v>10</v>
      </c>
      <c r="Q93" s="59"/>
      <c r="X93" s="18">
        <v>562</v>
      </c>
      <c r="Y93" s="65">
        <v>71.8</v>
      </c>
      <c r="Z93" s="65" t="s">
        <v>176</v>
      </c>
      <c r="AA93" s="77">
        <v>0.13</v>
      </c>
      <c r="AB93" s="77">
        <v>1.38</v>
      </c>
      <c r="AC93" s="18">
        <v>0.56000000000000005</v>
      </c>
      <c r="AD93" s="18">
        <v>0.18</v>
      </c>
      <c r="AE93" s="18">
        <v>13.9</v>
      </c>
      <c r="AG93" s="18">
        <v>7.0000000000000001E-3</v>
      </c>
      <c r="AI93" s="18">
        <v>32800</v>
      </c>
      <c r="AJ93" s="18">
        <v>1.8</v>
      </c>
      <c r="AK93" s="65"/>
      <c r="AL93" s="18">
        <v>97.3</v>
      </c>
      <c r="AM93" s="18">
        <v>2</v>
      </c>
      <c r="AN93" s="76" t="s">
        <v>169</v>
      </c>
      <c r="AO93" s="56" t="s">
        <v>170</v>
      </c>
      <c r="AP93" s="18">
        <v>0.01</v>
      </c>
      <c r="AW93" s="64"/>
      <c r="AX93" s="64"/>
      <c r="AY93" s="64"/>
      <c r="AZ93" s="64"/>
      <c r="BA93" s="64"/>
      <c r="BB93" s="64"/>
      <c r="BC93" s="64"/>
      <c r="BD93" s="64"/>
      <c r="BE93" s="64"/>
    </row>
    <row r="94" spans="1:57" s="18" customFormat="1" x14ac:dyDescent="0.2">
      <c r="A94" s="18" t="s">
        <v>191</v>
      </c>
      <c r="B94" s="53">
        <f>DATE(93,10,20)</f>
        <v>34262</v>
      </c>
      <c r="C94" s="54">
        <v>0.5</v>
      </c>
      <c r="D94" s="55" t="s">
        <v>85</v>
      </c>
      <c r="E94" s="56">
        <v>17847</v>
      </c>
      <c r="F94" s="56"/>
      <c r="G94" s="18" t="s">
        <v>80</v>
      </c>
      <c r="H94" s="56" t="s">
        <v>81</v>
      </c>
      <c r="I94" s="57"/>
      <c r="J94" s="18" t="s">
        <v>116</v>
      </c>
      <c r="K94" s="18">
        <v>5.23</v>
      </c>
      <c r="L94" s="75">
        <v>1375</v>
      </c>
      <c r="M94" s="75"/>
      <c r="N94" s="18">
        <v>3</v>
      </c>
      <c r="O94" s="18">
        <v>6</v>
      </c>
      <c r="Q94" s="59"/>
      <c r="X94" s="18">
        <v>88.3</v>
      </c>
      <c r="Y94" s="18">
        <v>14.6</v>
      </c>
      <c r="Z94" s="18" t="s">
        <v>176</v>
      </c>
      <c r="AA94" s="77">
        <v>0.23</v>
      </c>
      <c r="AB94" s="77">
        <v>0.92</v>
      </c>
      <c r="AC94" s="18">
        <v>0.52</v>
      </c>
      <c r="AD94" s="18">
        <v>0.21</v>
      </c>
      <c r="AE94" s="18">
        <v>9.73</v>
      </c>
      <c r="AG94" s="18">
        <v>3.0000000000000001E-3</v>
      </c>
      <c r="AI94" s="18">
        <v>27000</v>
      </c>
      <c r="AJ94" s="18">
        <v>1.8</v>
      </c>
      <c r="AL94" s="18">
        <v>50.9</v>
      </c>
      <c r="AM94" s="18">
        <v>2.1</v>
      </c>
      <c r="AN94" s="76" t="s">
        <v>169</v>
      </c>
      <c r="AO94" s="56" t="s">
        <v>170</v>
      </c>
      <c r="AP94" s="18">
        <v>0.01</v>
      </c>
      <c r="AW94" s="64"/>
      <c r="AX94" s="64"/>
      <c r="AY94" s="64"/>
      <c r="AZ94" s="64"/>
      <c r="BA94" s="64"/>
      <c r="BB94" s="64"/>
      <c r="BC94" s="64"/>
      <c r="BD94" s="64"/>
      <c r="BE94" s="64"/>
    </row>
    <row r="95" spans="1:57" s="18" customFormat="1" x14ac:dyDescent="0.2">
      <c r="A95" s="18" t="s">
        <v>192</v>
      </c>
      <c r="B95" s="53">
        <f>DATE(93,10,20)</f>
        <v>34262</v>
      </c>
      <c r="C95" s="54">
        <v>0.5</v>
      </c>
      <c r="D95" s="55" t="s">
        <v>88</v>
      </c>
      <c r="E95" s="18">
        <v>16721</v>
      </c>
      <c r="G95" s="18" t="s">
        <v>80</v>
      </c>
      <c r="H95" s="56" t="s">
        <v>81</v>
      </c>
      <c r="I95" s="57"/>
      <c r="J95" s="18" t="s">
        <v>116</v>
      </c>
      <c r="K95" s="18">
        <v>5.23</v>
      </c>
      <c r="L95" s="75">
        <v>3000</v>
      </c>
      <c r="M95" s="75"/>
      <c r="N95" s="18">
        <v>5</v>
      </c>
      <c r="O95" s="18">
        <v>12</v>
      </c>
      <c r="Q95" s="59"/>
      <c r="X95" s="18">
        <v>405</v>
      </c>
      <c r="Y95" s="18">
        <v>50.4</v>
      </c>
      <c r="Z95" s="18">
        <v>0.05</v>
      </c>
      <c r="AA95" s="77">
        <v>0.14000000000000001</v>
      </c>
      <c r="AB95" s="77">
        <v>1.57</v>
      </c>
      <c r="AC95" s="18">
        <v>0.4</v>
      </c>
      <c r="AD95" s="18">
        <v>0.15</v>
      </c>
      <c r="AE95" s="18">
        <v>15.3</v>
      </c>
      <c r="AG95" s="18">
        <v>4.0000000000000001E-3</v>
      </c>
      <c r="AI95" s="18">
        <v>21200</v>
      </c>
      <c r="AJ95" s="18">
        <v>2.7</v>
      </c>
      <c r="AL95" s="18">
        <v>53.2</v>
      </c>
      <c r="AM95" s="18">
        <v>2.6</v>
      </c>
      <c r="AN95" s="76" t="s">
        <v>169</v>
      </c>
      <c r="AO95" s="56" t="s">
        <v>170</v>
      </c>
      <c r="AP95" s="18">
        <v>0.01</v>
      </c>
      <c r="AW95" s="64"/>
      <c r="AX95" s="64"/>
      <c r="AY95" s="64"/>
      <c r="AZ95" s="64"/>
      <c r="BA95" s="64"/>
      <c r="BB95" s="64"/>
      <c r="BC95" s="64"/>
      <c r="BD95" s="64"/>
      <c r="BE95" s="64"/>
    </row>
    <row r="96" spans="1:57" s="18" customFormat="1" x14ac:dyDescent="0.2">
      <c r="A96" s="18" t="s">
        <v>193</v>
      </c>
      <c r="B96" s="53">
        <f>DATE(94,1,27)</f>
        <v>34361</v>
      </c>
      <c r="C96" s="74"/>
      <c r="D96" s="57" t="s">
        <v>488</v>
      </c>
      <c r="E96" s="56">
        <v>10975</v>
      </c>
      <c r="F96" s="56"/>
      <c r="G96" s="18" t="s">
        <v>80</v>
      </c>
      <c r="H96" s="56" t="s">
        <v>81</v>
      </c>
      <c r="I96" s="57"/>
      <c r="J96" s="18" t="s">
        <v>116</v>
      </c>
      <c r="K96" s="18">
        <v>0.02</v>
      </c>
      <c r="L96" s="75">
        <v>236</v>
      </c>
      <c r="M96" s="75"/>
      <c r="Q96" s="59"/>
      <c r="X96" s="18">
        <v>86.6</v>
      </c>
      <c r="Y96" s="65">
        <v>8.5</v>
      </c>
      <c r="Z96" s="65">
        <v>0.14000000000000001</v>
      </c>
      <c r="AA96" s="77">
        <v>0.91</v>
      </c>
      <c r="AB96" s="77">
        <v>0.95</v>
      </c>
      <c r="AC96" s="18">
        <v>0.2</v>
      </c>
      <c r="AD96" s="18">
        <v>0.1</v>
      </c>
      <c r="AE96" s="18">
        <v>5.46</v>
      </c>
      <c r="AG96" s="18">
        <v>4.0000000000000001E-3</v>
      </c>
      <c r="AI96" s="18">
        <v>380</v>
      </c>
      <c r="AJ96" s="18">
        <v>11.3</v>
      </c>
      <c r="AK96" s="65"/>
      <c r="AL96" s="18">
        <v>209</v>
      </c>
      <c r="AM96" s="18" t="s">
        <v>179</v>
      </c>
      <c r="AN96" s="76" t="s">
        <v>169</v>
      </c>
      <c r="AO96" s="56" t="s">
        <v>170</v>
      </c>
      <c r="AP96" s="18">
        <v>0.01</v>
      </c>
      <c r="AW96" s="64"/>
      <c r="AX96" s="64"/>
      <c r="AY96" s="64"/>
      <c r="AZ96" s="64"/>
      <c r="BA96" s="64"/>
      <c r="BB96" s="64"/>
      <c r="BC96" s="64"/>
      <c r="BD96" s="64"/>
      <c r="BE96" s="64"/>
    </row>
    <row r="97" spans="1:57" s="18" customFormat="1" x14ac:dyDescent="0.2">
      <c r="A97" s="18" t="s">
        <v>194</v>
      </c>
      <c r="B97" s="53">
        <f>DATE(94,1,27)</f>
        <v>34361</v>
      </c>
      <c r="C97" s="54">
        <v>0.5</v>
      </c>
      <c r="D97" s="55" t="s">
        <v>85</v>
      </c>
      <c r="E97" s="56">
        <v>17847</v>
      </c>
      <c r="F97" s="56"/>
      <c r="G97" s="18" t="s">
        <v>80</v>
      </c>
      <c r="H97" s="56" t="s">
        <v>81</v>
      </c>
      <c r="I97" s="57"/>
      <c r="J97" s="18" t="s">
        <v>116</v>
      </c>
      <c r="K97" s="18">
        <v>0.02</v>
      </c>
      <c r="L97" s="75"/>
      <c r="M97" s="75"/>
      <c r="Q97" s="59"/>
      <c r="X97" s="18">
        <v>16.8</v>
      </c>
      <c r="Y97" s="18" t="s">
        <v>195</v>
      </c>
      <c r="Z97" s="18">
        <v>1.83</v>
      </c>
      <c r="AA97" s="77">
        <v>2.61</v>
      </c>
      <c r="AB97" s="77">
        <v>3.1</v>
      </c>
      <c r="AC97" s="18">
        <v>0.25</v>
      </c>
      <c r="AD97" s="18">
        <v>0.13</v>
      </c>
      <c r="AE97" s="18">
        <v>10.1</v>
      </c>
      <c r="AG97" s="18" t="s">
        <v>196</v>
      </c>
      <c r="AI97" s="18">
        <v>250</v>
      </c>
      <c r="AJ97" s="18">
        <v>36.1</v>
      </c>
      <c r="AL97" s="18">
        <v>230</v>
      </c>
      <c r="AM97" s="18">
        <v>5.6</v>
      </c>
      <c r="AN97" s="76" t="s">
        <v>169</v>
      </c>
      <c r="AO97" s="56" t="s">
        <v>170</v>
      </c>
      <c r="AP97" s="18">
        <v>0.02</v>
      </c>
      <c r="AW97" s="64"/>
      <c r="AX97" s="64"/>
      <c r="AY97" s="64"/>
      <c r="AZ97" s="64"/>
      <c r="BA97" s="64"/>
      <c r="BB97" s="64"/>
      <c r="BC97" s="64"/>
      <c r="BD97" s="64"/>
      <c r="BE97" s="64"/>
    </row>
    <row r="98" spans="1:57" s="18" customFormat="1" x14ac:dyDescent="0.2">
      <c r="A98" s="18" t="s">
        <v>197</v>
      </c>
      <c r="B98" s="53">
        <f>DATE(94,1,27)</f>
        <v>34361</v>
      </c>
      <c r="C98" s="54">
        <v>0.5</v>
      </c>
      <c r="D98" s="55" t="s">
        <v>88</v>
      </c>
      <c r="E98" s="18">
        <v>16721</v>
      </c>
      <c r="G98" s="18" t="s">
        <v>80</v>
      </c>
      <c r="H98" s="56" t="s">
        <v>81</v>
      </c>
      <c r="I98" s="57"/>
      <c r="J98" s="18" t="s">
        <v>116</v>
      </c>
      <c r="K98" s="18">
        <v>0.02</v>
      </c>
      <c r="L98" s="75"/>
      <c r="M98" s="75"/>
      <c r="Q98" s="59"/>
      <c r="X98" s="18">
        <v>6.5</v>
      </c>
      <c r="Y98" s="18" t="s">
        <v>195</v>
      </c>
      <c r="Z98" s="18" t="s">
        <v>176</v>
      </c>
      <c r="AA98" s="77" t="s">
        <v>181</v>
      </c>
      <c r="AB98" s="77">
        <v>0.64</v>
      </c>
      <c r="AC98" s="18">
        <v>0.08</v>
      </c>
      <c r="AD98" s="18">
        <v>0.06</v>
      </c>
      <c r="AE98" s="18">
        <v>6.01</v>
      </c>
      <c r="AG98" s="18">
        <v>4.0000000000000001E-3</v>
      </c>
      <c r="AI98" s="18">
        <v>72</v>
      </c>
      <c r="AJ98" s="18">
        <v>9.1999999999999993</v>
      </c>
      <c r="AL98" s="18">
        <v>211</v>
      </c>
      <c r="AM98" s="18" t="s">
        <v>179</v>
      </c>
      <c r="AN98" s="76" t="s">
        <v>169</v>
      </c>
      <c r="AO98" s="56" t="s">
        <v>170</v>
      </c>
      <c r="AP98" s="18">
        <v>0.03</v>
      </c>
      <c r="AW98" s="64"/>
      <c r="AX98" s="64"/>
      <c r="AY98" s="64"/>
      <c r="AZ98" s="64"/>
      <c r="BA98" s="64"/>
      <c r="BB98" s="64"/>
      <c r="BC98" s="64"/>
      <c r="BD98" s="64"/>
      <c r="BE98" s="64"/>
    </row>
    <row r="99" spans="1:57" s="18" customFormat="1" x14ac:dyDescent="0.2">
      <c r="A99" s="18" t="s">
        <v>198</v>
      </c>
      <c r="B99" s="53">
        <f>DATE(94,3,1)</f>
        <v>34394</v>
      </c>
      <c r="C99" s="74"/>
      <c r="D99" s="57" t="s">
        <v>488</v>
      </c>
      <c r="E99" s="56">
        <v>10975</v>
      </c>
      <c r="F99" s="56"/>
      <c r="G99" s="18" t="s">
        <v>80</v>
      </c>
      <c r="H99" s="56" t="s">
        <v>81</v>
      </c>
      <c r="I99" s="57"/>
      <c r="J99" s="18" t="s">
        <v>116</v>
      </c>
      <c r="K99" s="18">
        <v>1.03</v>
      </c>
      <c r="L99" s="75">
        <v>453</v>
      </c>
      <c r="M99" s="75"/>
      <c r="Q99" s="59"/>
      <c r="X99" s="18">
        <v>248</v>
      </c>
      <c r="Y99" s="65">
        <v>20.8</v>
      </c>
      <c r="Z99" s="65">
        <v>0.06</v>
      </c>
      <c r="AA99" s="77">
        <v>2.23</v>
      </c>
      <c r="AB99" s="77">
        <v>1.32</v>
      </c>
      <c r="AC99" s="18">
        <v>0.26</v>
      </c>
      <c r="AD99" s="18">
        <v>0.1</v>
      </c>
      <c r="AE99" s="18">
        <v>8.2799999999999994</v>
      </c>
      <c r="AG99" s="18">
        <v>8.9999999999999993E-3</v>
      </c>
      <c r="AI99" s="18">
        <v>990</v>
      </c>
      <c r="AJ99" s="18">
        <v>3.6</v>
      </c>
      <c r="AK99" s="65"/>
      <c r="AL99" s="18">
        <v>169</v>
      </c>
      <c r="AM99" s="18">
        <v>5.2</v>
      </c>
      <c r="AN99" s="76" t="s">
        <v>169</v>
      </c>
      <c r="AO99" s="56" t="s">
        <v>170</v>
      </c>
      <c r="AP99" s="18">
        <v>0.01</v>
      </c>
      <c r="AW99" s="64"/>
      <c r="AX99" s="64"/>
      <c r="AY99" s="64"/>
      <c r="AZ99" s="64"/>
      <c r="BA99" s="64"/>
      <c r="BB99" s="64"/>
      <c r="BC99" s="64"/>
      <c r="BD99" s="64"/>
      <c r="BE99" s="64"/>
    </row>
    <row r="100" spans="1:57" s="18" customFormat="1" x14ac:dyDescent="0.2">
      <c r="A100" s="18" t="s">
        <v>199</v>
      </c>
      <c r="B100" s="53">
        <f>DATE(94,3,1)</f>
        <v>34394</v>
      </c>
      <c r="C100" s="54">
        <v>0.5</v>
      </c>
      <c r="D100" s="55" t="s">
        <v>85</v>
      </c>
      <c r="E100" s="56">
        <v>17847</v>
      </c>
      <c r="F100" s="56"/>
      <c r="G100" s="18" t="s">
        <v>80</v>
      </c>
      <c r="H100" s="56" t="s">
        <v>81</v>
      </c>
      <c r="I100" s="57"/>
      <c r="J100" s="18" t="s">
        <v>116</v>
      </c>
      <c r="K100" s="18">
        <v>1.03</v>
      </c>
      <c r="L100" s="75"/>
      <c r="M100" s="75"/>
      <c r="Q100" s="59"/>
      <c r="X100" s="18">
        <v>138</v>
      </c>
      <c r="Y100" s="18">
        <v>16.100000000000001</v>
      </c>
      <c r="Z100" s="18">
        <v>0.23</v>
      </c>
      <c r="AA100" s="77">
        <v>0.51</v>
      </c>
      <c r="AB100" s="77">
        <v>1.59</v>
      </c>
      <c r="AC100" s="18">
        <v>0.39</v>
      </c>
      <c r="AD100" s="18">
        <v>0.21</v>
      </c>
      <c r="AE100" s="18">
        <v>12.5</v>
      </c>
      <c r="AG100" s="18">
        <v>3.0000000000000001E-3</v>
      </c>
      <c r="AI100" s="18">
        <v>6000</v>
      </c>
      <c r="AJ100" s="18">
        <v>3.6</v>
      </c>
      <c r="AL100" s="18">
        <v>92.8</v>
      </c>
      <c r="AM100" s="18">
        <v>4</v>
      </c>
      <c r="AN100" s="18">
        <v>5.0000000000000001E-3</v>
      </c>
      <c r="AO100" s="56" t="s">
        <v>170</v>
      </c>
      <c r="AP100" s="18">
        <v>0.01</v>
      </c>
      <c r="AW100" s="64"/>
      <c r="AX100" s="64"/>
      <c r="AY100" s="64"/>
      <c r="AZ100" s="64"/>
      <c r="BA100" s="64"/>
      <c r="BB100" s="64"/>
      <c r="BC100" s="64"/>
      <c r="BD100" s="64"/>
      <c r="BE100" s="64"/>
    </row>
    <row r="101" spans="1:57" s="18" customFormat="1" x14ac:dyDescent="0.2">
      <c r="A101" s="18" t="s">
        <v>200</v>
      </c>
      <c r="B101" s="53">
        <f>DATE(94,3,1)</f>
        <v>34394</v>
      </c>
      <c r="C101" s="54">
        <v>0.5</v>
      </c>
      <c r="D101" s="55" t="s">
        <v>88</v>
      </c>
      <c r="E101" s="18">
        <v>16721</v>
      </c>
      <c r="G101" s="18" t="s">
        <v>80</v>
      </c>
      <c r="H101" s="56" t="s">
        <v>81</v>
      </c>
      <c r="I101" s="57"/>
      <c r="J101" s="18" t="s">
        <v>116</v>
      </c>
      <c r="K101" s="18">
        <v>1.03</v>
      </c>
      <c r="L101" s="75"/>
      <c r="M101" s="75"/>
      <c r="Q101" s="59"/>
      <c r="X101" s="18">
        <v>235</v>
      </c>
      <c r="Y101" s="18">
        <v>25.1</v>
      </c>
      <c r="Z101" s="18">
        <v>0.12</v>
      </c>
      <c r="AA101" s="77">
        <v>1.63</v>
      </c>
      <c r="AB101" s="77">
        <v>1.81</v>
      </c>
      <c r="AC101" s="18">
        <v>0.37</v>
      </c>
      <c r="AD101" s="18">
        <v>0.21</v>
      </c>
      <c r="AE101" s="18">
        <v>12.9</v>
      </c>
      <c r="AG101" s="18">
        <v>6.0000000000000001E-3</v>
      </c>
      <c r="AI101" s="18">
        <v>3400</v>
      </c>
      <c r="AJ101" s="18">
        <v>10.7</v>
      </c>
      <c r="AL101" s="18">
        <v>84.9</v>
      </c>
      <c r="AM101" s="18">
        <v>7</v>
      </c>
      <c r="AN101" s="76" t="s">
        <v>169</v>
      </c>
      <c r="AO101" s="56" t="s">
        <v>170</v>
      </c>
      <c r="AP101" s="18">
        <v>0.01</v>
      </c>
      <c r="AW101" s="64"/>
      <c r="AX101" s="64"/>
      <c r="AY101" s="64"/>
      <c r="AZ101" s="64"/>
      <c r="BA101" s="64"/>
      <c r="BB101" s="64"/>
      <c r="BC101" s="64"/>
      <c r="BD101" s="64"/>
      <c r="BE101" s="64"/>
    </row>
    <row r="102" spans="1:57" s="18" customFormat="1" x14ac:dyDescent="0.2">
      <c r="A102" s="18" t="s">
        <v>201</v>
      </c>
      <c r="B102" s="53">
        <f>DATE(94,4,29)</f>
        <v>34453</v>
      </c>
      <c r="C102" s="54">
        <v>0.5</v>
      </c>
      <c r="D102" s="55" t="s">
        <v>85</v>
      </c>
      <c r="E102" s="56">
        <v>17847</v>
      </c>
      <c r="F102" s="56"/>
      <c r="G102" s="18" t="s">
        <v>80</v>
      </c>
      <c r="H102" s="56" t="s">
        <v>81</v>
      </c>
      <c r="I102" s="57"/>
      <c r="J102" s="18" t="s">
        <v>116</v>
      </c>
      <c r="K102" s="18">
        <v>0.05</v>
      </c>
      <c r="L102" s="75"/>
      <c r="M102" s="75"/>
      <c r="Q102" s="59"/>
      <c r="X102" s="18">
        <v>328</v>
      </c>
      <c r="Y102" s="18">
        <v>33.200000000000003</v>
      </c>
      <c r="Z102" s="18">
        <v>0.95</v>
      </c>
      <c r="AA102" s="77">
        <v>1.42</v>
      </c>
      <c r="AB102" s="77">
        <v>3.26</v>
      </c>
      <c r="AC102" s="18">
        <v>0.14000000000000001</v>
      </c>
      <c r="AD102" s="18">
        <v>0.38</v>
      </c>
      <c r="AE102" s="18">
        <v>17</v>
      </c>
      <c r="AG102" s="18">
        <v>5.0000000000000001E-3</v>
      </c>
      <c r="AH102" s="56"/>
      <c r="AI102" s="18">
        <v>131000</v>
      </c>
      <c r="AJ102" s="18">
        <v>2.7</v>
      </c>
      <c r="AL102" s="18">
        <v>65</v>
      </c>
      <c r="AM102" s="18">
        <v>9.1999999999999993</v>
      </c>
      <c r="AN102" s="76" t="s">
        <v>169</v>
      </c>
      <c r="AO102" s="56" t="s">
        <v>170</v>
      </c>
      <c r="AP102" s="18">
        <v>0.02</v>
      </c>
      <c r="AW102" s="64"/>
      <c r="AX102" s="64"/>
      <c r="AY102" s="64"/>
      <c r="AZ102" s="64"/>
      <c r="BA102" s="64"/>
      <c r="BB102" s="64"/>
      <c r="BC102" s="64"/>
      <c r="BD102" s="64"/>
      <c r="BE102" s="64"/>
    </row>
    <row r="103" spans="1:57" s="18" customFormat="1" x14ac:dyDescent="0.2">
      <c r="A103" s="18" t="s">
        <v>202</v>
      </c>
      <c r="B103" s="53">
        <f>DATE(94,4,29)</f>
        <v>34453</v>
      </c>
      <c r="C103" s="54">
        <v>0.5</v>
      </c>
      <c r="D103" s="55" t="s">
        <v>88</v>
      </c>
      <c r="E103" s="18">
        <v>16721</v>
      </c>
      <c r="G103" s="18" t="s">
        <v>80</v>
      </c>
      <c r="H103" s="56" t="s">
        <v>81</v>
      </c>
      <c r="I103" s="57"/>
      <c r="J103" s="18" t="s">
        <v>116</v>
      </c>
      <c r="K103" s="18">
        <v>0.05</v>
      </c>
      <c r="L103" s="75"/>
      <c r="M103" s="75"/>
      <c r="Q103" s="59"/>
      <c r="X103" s="18">
        <v>37.799999999999997</v>
      </c>
      <c r="Y103" s="18">
        <v>7.1</v>
      </c>
      <c r="Z103" s="18">
        <v>7.0000000000000007E-2</v>
      </c>
      <c r="AA103" s="77">
        <v>0.81</v>
      </c>
      <c r="AB103" s="77">
        <v>1.0900000000000001</v>
      </c>
      <c r="AC103" s="18">
        <v>0.75</v>
      </c>
      <c r="AD103" s="18">
        <v>0.02</v>
      </c>
      <c r="AE103" s="18">
        <v>8.19</v>
      </c>
      <c r="AG103" s="18">
        <v>5.0000000000000001E-3</v>
      </c>
      <c r="AH103" s="56"/>
      <c r="AI103" s="18">
        <v>96</v>
      </c>
      <c r="AJ103" s="18">
        <v>7.1</v>
      </c>
      <c r="AL103" s="18">
        <v>181</v>
      </c>
      <c r="AM103" s="18">
        <v>2</v>
      </c>
      <c r="AN103" s="76" t="s">
        <v>169</v>
      </c>
      <c r="AO103" s="56" t="s">
        <v>170</v>
      </c>
      <c r="AP103" s="18" t="s">
        <v>181</v>
      </c>
      <c r="AW103" s="64"/>
      <c r="AX103" s="64"/>
      <c r="AY103" s="64"/>
      <c r="AZ103" s="64"/>
      <c r="BA103" s="64"/>
      <c r="BB103" s="64"/>
      <c r="BC103" s="64"/>
      <c r="BD103" s="64"/>
      <c r="BE103" s="64"/>
    </row>
    <row r="104" spans="1:57" s="18" customFormat="1" x14ac:dyDescent="0.2">
      <c r="A104" s="18" t="s">
        <v>203</v>
      </c>
      <c r="B104" s="53">
        <v>34712</v>
      </c>
      <c r="C104" s="74"/>
      <c r="D104" s="57" t="s">
        <v>488</v>
      </c>
      <c r="E104" s="56">
        <v>10975</v>
      </c>
      <c r="F104" s="56"/>
      <c r="G104" s="18" t="s">
        <v>80</v>
      </c>
      <c r="H104" s="56" t="s">
        <v>81</v>
      </c>
      <c r="I104" s="57"/>
      <c r="J104" s="18" t="s">
        <v>116</v>
      </c>
      <c r="K104" s="18">
        <v>1.4</v>
      </c>
      <c r="L104" s="75">
        <v>6130</v>
      </c>
      <c r="M104" s="75"/>
      <c r="Q104" s="59"/>
      <c r="X104" s="18">
        <v>146</v>
      </c>
      <c r="Y104" s="65">
        <v>30.5</v>
      </c>
      <c r="Z104" s="65" t="s">
        <v>176</v>
      </c>
      <c r="AA104" s="77">
        <v>0.1</v>
      </c>
      <c r="AB104" s="77">
        <v>1.33</v>
      </c>
      <c r="AC104" s="18">
        <v>0.35</v>
      </c>
      <c r="AD104" s="18">
        <v>0.14000000000000001</v>
      </c>
      <c r="AE104" s="18">
        <v>15</v>
      </c>
      <c r="AG104" s="18">
        <v>5.0000000000000001E-3</v>
      </c>
      <c r="AH104" s="76"/>
      <c r="AI104" s="18">
        <v>4300</v>
      </c>
      <c r="AJ104" s="18">
        <v>5.3</v>
      </c>
      <c r="AK104" s="65"/>
      <c r="AL104" s="18">
        <v>158</v>
      </c>
      <c r="AN104" s="76" t="s">
        <v>169</v>
      </c>
      <c r="AO104" s="56" t="s">
        <v>170</v>
      </c>
      <c r="AP104" s="18">
        <v>0.01</v>
      </c>
      <c r="AW104" s="64"/>
      <c r="AX104" s="64"/>
      <c r="AY104" s="64"/>
      <c r="AZ104" s="64"/>
      <c r="BA104" s="64"/>
      <c r="BB104" s="64"/>
      <c r="BC104" s="64"/>
      <c r="BD104" s="64"/>
      <c r="BE104" s="64"/>
    </row>
    <row r="105" spans="1:57" s="18" customFormat="1" x14ac:dyDescent="0.2">
      <c r="A105" s="18" t="s">
        <v>204</v>
      </c>
      <c r="B105" s="53">
        <v>34712</v>
      </c>
      <c r="C105" s="54">
        <v>0.5</v>
      </c>
      <c r="D105" s="55" t="s">
        <v>85</v>
      </c>
      <c r="E105" s="56">
        <v>17847</v>
      </c>
      <c r="F105" s="56"/>
      <c r="G105" s="18" t="s">
        <v>80</v>
      </c>
      <c r="H105" s="56" t="s">
        <v>81</v>
      </c>
      <c r="I105" s="57"/>
      <c r="J105" s="18" t="s">
        <v>116</v>
      </c>
      <c r="K105" s="18">
        <v>1.4</v>
      </c>
      <c r="L105" s="75"/>
      <c r="M105" s="75"/>
      <c r="Q105" s="59"/>
      <c r="X105" s="18">
        <v>109</v>
      </c>
      <c r="Y105" s="18">
        <v>20.9</v>
      </c>
      <c r="Z105" s="18" t="s">
        <v>176</v>
      </c>
      <c r="AA105" s="77">
        <v>0.28999999999999998</v>
      </c>
      <c r="AB105" s="77">
        <v>1.43</v>
      </c>
      <c r="AC105" s="18">
        <v>0.31</v>
      </c>
      <c r="AD105" s="18">
        <v>0.18</v>
      </c>
      <c r="AE105" s="18">
        <v>19.3</v>
      </c>
      <c r="AG105" s="18">
        <v>2E-3</v>
      </c>
      <c r="AI105" s="18">
        <v>32000</v>
      </c>
      <c r="AJ105" s="18">
        <v>5.3</v>
      </c>
      <c r="AL105" s="18">
        <v>95.5</v>
      </c>
      <c r="AN105" s="76" t="s">
        <v>169</v>
      </c>
      <c r="AO105" s="56" t="s">
        <v>170</v>
      </c>
      <c r="AP105" s="18">
        <v>0.01</v>
      </c>
      <c r="AW105" s="64"/>
      <c r="AX105" s="64"/>
      <c r="AY105" s="64"/>
      <c r="AZ105" s="64"/>
      <c r="BA105" s="64"/>
      <c r="BB105" s="64"/>
      <c r="BC105" s="64"/>
      <c r="BD105" s="64"/>
      <c r="BE105" s="64"/>
    </row>
    <row r="106" spans="1:57" s="18" customFormat="1" x14ac:dyDescent="0.2">
      <c r="A106" s="18" t="s">
        <v>205</v>
      </c>
      <c r="B106" s="53">
        <v>34712</v>
      </c>
      <c r="C106" s="54">
        <v>0.5</v>
      </c>
      <c r="D106" s="55" t="s">
        <v>88</v>
      </c>
      <c r="E106" s="18">
        <v>16721</v>
      </c>
      <c r="G106" s="18" t="s">
        <v>80</v>
      </c>
      <c r="H106" s="56" t="s">
        <v>81</v>
      </c>
      <c r="I106" s="57"/>
      <c r="J106" s="18" t="s">
        <v>116</v>
      </c>
      <c r="K106" s="18">
        <v>1.4</v>
      </c>
      <c r="L106" s="75"/>
      <c r="M106" s="75"/>
      <c r="Q106" s="59"/>
      <c r="X106" s="18">
        <v>740</v>
      </c>
      <c r="Y106" s="18">
        <v>82.2</v>
      </c>
      <c r="Z106" s="18" t="s">
        <v>176</v>
      </c>
      <c r="AA106" s="77">
        <v>0.23</v>
      </c>
      <c r="AB106" s="77">
        <v>2.25</v>
      </c>
      <c r="AC106" s="18">
        <v>0.67</v>
      </c>
      <c r="AD106" s="18">
        <v>0.2</v>
      </c>
      <c r="AE106" s="18">
        <v>31.2</v>
      </c>
      <c r="AG106" s="18">
        <v>5.0000000000000001E-3</v>
      </c>
      <c r="AI106" s="18">
        <v>22000</v>
      </c>
      <c r="AJ106" s="18">
        <v>13.4</v>
      </c>
      <c r="AL106" s="18">
        <v>83</v>
      </c>
      <c r="AN106" s="76" t="s">
        <v>169</v>
      </c>
      <c r="AO106" s="56" t="s">
        <v>170</v>
      </c>
      <c r="AP106" s="18">
        <v>0.01</v>
      </c>
      <c r="AW106" s="64"/>
      <c r="AX106" s="64"/>
      <c r="AY106" s="64"/>
      <c r="AZ106" s="64"/>
      <c r="BA106" s="64"/>
      <c r="BB106" s="64"/>
      <c r="BC106" s="64"/>
      <c r="BD106" s="64"/>
      <c r="BE106" s="64"/>
    </row>
    <row r="107" spans="1:57" s="18" customFormat="1" x14ac:dyDescent="0.2">
      <c r="A107" s="18" t="s">
        <v>206</v>
      </c>
      <c r="B107" s="53">
        <v>34771</v>
      </c>
      <c r="C107" s="74"/>
      <c r="D107" s="57" t="s">
        <v>488</v>
      </c>
      <c r="E107" s="56">
        <v>10975</v>
      </c>
      <c r="F107" s="56"/>
      <c r="G107" s="18" t="s">
        <v>80</v>
      </c>
      <c r="H107" s="56" t="s">
        <v>81</v>
      </c>
      <c r="I107" s="57"/>
      <c r="J107" s="18" t="s">
        <v>116</v>
      </c>
      <c r="K107" s="18">
        <v>1.98</v>
      </c>
      <c r="L107" s="75">
        <v>1870</v>
      </c>
      <c r="M107" s="75"/>
      <c r="Q107" s="59"/>
      <c r="X107" s="18">
        <v>1540</v>
      </c>
      <c r="Y107" s="65">
        <v>119</v>
      </c>
      <c r="Z107" s="65">
        <v>1.3</v>
      </c>
      <c r="AA107" s="77">
        <v>0.6</v>
      </c>
      <c r="AB107" s="77">
        <v>1.68</v>
      </c>
      <c r="AC107" s="18">
        <v>0.71</v>
      </c>
      <c r="AD107" s="18">
        <v>0.1</v>
      </c>
      <c r="AE107" s="18">
        <v>11.3</v>
      </c>
      <c r="AG107" s="18">
        <v>7.0000000000000001E-3</v>
      </c>
      <c r="AI107" s="18">
        <v>11700</v>
      </c>
      <c r="AJ107" s="18">
        <v>21.4</v>
      </c>
      <c r="AK107" s="65"/>
      <c r="AL107" s="18">
        <v>191</v>
      </c>
      <c r="AN107" s="76" t="s">
        <v>169</v>
      </c>
      <c r="AO107" s="56" t="s">
        <v>170</v>
      </c>
      <c r="AP107" s="18" t="s">
        <v>181</v>
      </c>
      <c r="AW107" s="64"/>
      <c r="AX107" s="64"/>
      <c r="AY107" s="64"/>
      <c r="AZ107" s="64"/>
      <c r="BA107" s="64"/>
      <c r="BB107" s="64"/>
      <c r="BC107" s="64"/>
      <c r="BD107" s="64"/>
      <c r="BE107" s="64"/>
    </row>
    <row r="108" spans="1:57" s="18" customFormat="1" x14ac:dyDescent="0.2">
      <c r="A108" s="18" t="s">
        <v>207</v>
      </c>
      <c r="B108" s="53">
        <v>34771</v>
      </c>
      <c r="C108" s="54">
        <v>0.5</v>
      </c>
      <c r="D108" s="55" t="s">
        <v>85</v>
      </c>
      <c r="E108" s="56">
        <v>17847</v>
      </c>
      <c r="F108" s="56"/>
      <c r="G108" s="18" t="s">
        <v>80</v>
      </c>
      <c r="H108" s="56" t="s">
        <v>81</v>
      </c>
      <c r="I108" s="57"/>
      <c r="J108" s="18" t="s">
        <v>116</v>
      </c>
      <c r="K108" s="18">
        <v>1.98</v>
      </c>
      <c r="L108" s="75"/>
      <c r="M108" s="75"/>
      <c r="Q108" s="59"/>
      <c r="X108" s="18">
        <v>227</v>
      </c>
      <c r="Y108" s="18">
        <v>25.7</v>
      </c>
      <c r="Z108" s="18">
        <v>0.19</v>
      </c>
      <c r="AA108" s="77">
        <v>0.32</v>
      </c>
      <c r="AB108" s="77">
        <v>1.52</v>
      </c>
      <c r="AC108" s="18">
        <v>0.46</v>
      </c>
      <c r="AD108" s="18">
        <v>0.2</v>
      </c>
      <c r="AE108" s="18">
        <v>13.2</v>
      </c>
      <c r="AG108" s="18">
        <v>4.0000000000000001E-3</v>
      </c>
      <c r="AI108" s="18">
        <v>45100</v>
      </c>
      <c r="AJ108" s="18">
        <v>7.1</v>
      </c>
      <c r="AL108" s="18">
        <v>50.2</v>
      </c>
      <c r="AN108" s="76" t="s">
        <v>169</v>
      </c>
      <c r="AO108" s="56" t="s">
        <v>170</v>
      </c>
      <c r="AP108" s="18">
        <v>0.01</v>
      </c>
      <c r="AW108" s="64"/>
      <c r="AX108" s="64"/>
      <c r="AY108" s="64"/>
      <c r="AZ108" s="64"/>
      <c r="BA108" s="64"/>
      <c r="BB108" s="64"/>
      <c r="BC108" s="64"/>
      <c r="BD108" s="64"/>
      <c r="BE108" s="64"/>
    </row>
    <row r="109" spans="1:57" s="18" customFormat="1" x14ac:dyDescent="0.2">
      <c r="A109" s="18" t="s">
        <v>208</v>
      </c>
      <c r="B109" s="53">
        <v>34771</v>
      </c>
      <c r="C109" s="54">
        <v>0.5</v>
      </c>
      <c r="D109" s="55" t="s">
        <v>88</v>
      </c>
      <c r="E109" s="18">
        <v>16721</v>
      </c>
      <c r="G109" s="18" t="s">
        <v>80</v>
      </c>
      <c r="H109" s="56" t="s">
        <v>81</v>
      </c>
      <c r="I109" s="57"/>
      <c r="J109" s="18" t="s">
        <v>116</v>
      </c>
      <c r="K109" s="18">
        <v>1.98</v>
      </c>
      <c r="L109" s="75"/>
      <c r="M109" s="75"/>
      <c r="Q109" s="59"/>
      <c r="X109" s="18">
        <v>2246</v>
      </c>
      <c r="Y109" s="18">
        <v>196</v>
      </c>
      <c r="Z109" s="18">
        <v>0.23</v>
      </c>
      <c r="AA109" s="77">
        <v>0.27</v>
      </c>
      <c r="AB109" s="77">
        <v>4.05</v>
      </c>
      <c r="AC109" s="18">
        <v>1.42</v>
      </c>
      <c r="AD109" s="18">
        <v>0.11</v>
      </c>
      <c r="AE109" s="18">
        <v>28.2</v>
      </c>
      <c r="AG109" s="18">
        <v>1.6E-2</v>
      </c>
      <c r="AI109" s="18">
        <v>31700</v>
      </c>
      <c r="AJ109" s="18">
        <v>32</v>
      </c>
      <c r="AL109" s="18">
        <v>142</v>
      </c>
      <c r="AN109" s="76" t="s">
        <v>169</v>
      </c>
      <c r="AO109" s="56" t="s">
        <v>170</v>
      </c>
      <c r="AP109" s="18">
        <v>0.01</v>
      </c>
      <c r="AW109" s="64"/>
      <c r="AX109" s="64"/>
      <c r="AY109" s="64"/>
      <c r="AZ109" s="64"/>
      <c r="BA109" s="64"/>
      <c r="BB109" s="64"/>
      <c r="BC109" s="64"/>
      <c r="BD109" s="64"/>
      <c r="BE109" s="64"/>
    </row>
    <row r="110" spans="1:57" s="18" customFormat="1" x14ac:dyDescent="0.2">
      <c r="A110" s="18" t="s">
        <v>209</v>
      </c>
      <c r="B110" s="53">
        <v>34800</v>
      </c>
      <c r="C110" s="74"/>
      <c r="D110" s="57" t="s">
        <v>488</v>
      </c>
      <c r="E110" s="56">
        <v>10975</v>
      </c>
      <c r="F110" s="56"/>
      <c r="G110" s="18" t="s">
        <v>80</v>
      </c>
      <c r="H110" s="56" t="s">
        <v>81</v>
      </c>
      <c r="I110" s="57"/>
      <c r="J110" s="18" t="s">
        <v>116</v>
      </c>
      <c r="K110" s="18">
        <v>0.39</v>
      </c>
      <c r="L110" s="75">
        <v>8320</v>
      </c>
      <c r="M110" s="75"/>
      <c r="Q110" s="59"/>
      <c r="X110" s="18">
        <v>2103</v>
      </c>
      <c r="Y110" s="65">
        <v>182</v>
      </c>
      <c r="Z110" s="65">
        <v>0.1</v>
      </c>
      <c r="AA110" s="77">
        <v>3.81</v>
      </c>
      <c r="AB110" s="77">
        <v>3.85</v>
      </c>
      <c r="AC110" s="18">
        <v>1.32</v>
      </c>
      <c r="AD110" s="18">
        <v>0.1</v>
      </c>
      <c r="AE110" s="18">
        <v>23.8</v>
      </c>
      <c r="AG110" s="18">
        <v>0.03</v>
      </c>
      <c r="AH110" s="56"/>
      <c r="AI110" s="18">
        <v>20500</v>
      </c>
      <c r="AJ110" s="18">
        <v>8</v>
      </c>
      <c r="AK110" s="65"/>
      <c r="AL110" s="18">
        <v>386</v>
      </c>
      <c r="AN110" s="18">
        <v>2.7E-2</v>
      </c>
      <c r="AO110" s="56" t="s">
        <v>170</v>
      </c>
      <c r="AP110" s="18">
        <v>0.06</v>
      </c>
      <c r="AW110" s="64"/>
      <c r="AX110" s="64"/>
      <c r="AY110" s="64"/>
      <c r="AZ110" s="64"/>
      <c r="BA110" s="64"/>
      <c r="BB110" s="64"/>
      <c r="BC110" s="64"/>
      <c r="BD110" s="64"/>
      <c r="BE110" s="64"/>
    </row>
    <row r="111" spans="1:57" s="18" customFormat="1" x14ac:dyDescent="0.2">
      <c r="A111" s="18" t="s">
        <v>210</v>
      </c>
      <c r="B111" s="53">
        <v>34800</v>
      </c>
      <c r="C111" s="54">
        <v>0.5</v>
      </c>
      <c r="D111" s="55" t="s">
        <v>88</v>
      </c>
      <c r="E111" s="18">
        <v>16721</v>
      </c>
      <c r="G111" s="18" t="s">
        <v>80</v>
      </c>
      <c r="H111" s="56" t="s">
        <v>81</v>
      </c>
      <c r="I111" s="57"/>
      <c r="J111" s="18" t="s">
        <v>116</v>
      </c>
      <c r="K111" s="18">
        <v>0.39</v>
      </c>
      <c r="L111" s="75"/>
      <c r="M111" s="75"/>
      <c r="Q111" s="59"/>
      <c r="X111" s="18">
        <v>716</v>
      </c>
      <c r="Y111" s="18">
        <v>79.400000000000006</v>
      </c>
      <c r="Z111" s="18" t="s">
        <v>176</v>
      </c>
      <c r="AA111" s="77">
        <v>0.55000000000000004</v>
      </c>
      <c r="AB111" s="77">
        <v>2.42</v>
      </c>
      <c r="AC111" s="18">
        <v>0.55000000000000004</v>
      </c>
      <c r="AD111" s="18">
        <v>0.1</v>
      </c>
      <c r="AE111" s="18">
        <v>20.2</v>
      </c>
      <c r="AG111" s="18">
        <v>0.01</v>
      </c>
      <c r="AI111" s="18">
        <v>32500</v>
      </c>
      <c r="AJ111" s="18">
        <v>13.4</v>
      </c>
      <c r="AL111" s="18">
        <v>78.400000000000006</v>
      </c>
      <c r="AN111" s="76" t="s">
        <v>169</v>
      </c>
      <c r="AO111" s="56" t="s">
        <v>170</v>
      </c>
      <c r="AP111" s="18">
        <v>0.01</v>
      </c>
      <c r="AW111" s="64"/>
      <c r="AX111" s="64"/>
      <c r="AY111" s="64"/>
      <c r="AZ111" s="64"/>
      <c r="BA111" s="64"/>
      <c r="BB111" s="64"/>
      <c r="BC111" s="64"/>
      <c r="BD111" s="64"/>
      <c r="BE111" s="64"/>
    </row>
    <row r="112" spans="1:57" s="18" customFormat="1" x14ac:dyDescent="0.2">
      <c r="A112" s="18" t="s">
        <v>211</v>
      </c>
      <c r="B112" s="53">
        <v>34864</v>
      </c>
      <c r="C112" s="74"/>
      <c r="D112" s="57" t="s">
        <v>488</v>
      </c>
      <c r="E112" s="56">
        <v>10975</v>
      </c>
      <c r="F112" s="56"/>
      <c r="G112" s="18" t="s">
        <v>80</v>
      </c>
      <c r="H112" s="56" t="s">
        <v>81</v>
      </c>
      <c r="I112" s="57"/>
      <c r="J112" s="18">
        <v>3</v>
      </c>
      <c r="K112" s="18">
        <v>1.89</v>
      </c>
      <c r="L112" s="75">
        <v>1630</v>
      </c>
      <c r="M112" s="75"/>
      <c r="Q112" s="59"/>
      <c r="X112" s="18">
        <v>726</v>
      </c>
      <c r="Y112" s="65">
        <v>81.3</v>
      </c>
      <c r="Z112" s="65">
        <v>0.06</v>
      </c>
      <c r="AA112" s="77">
        <v>0.66</v>
      </c>
      <c r="AB112" s="77">
        <v>1.56</v>
      </c>
      <c r="AC112" s="18">
        <v>0.7</v>
      </c>
      <c r="AD112" s="18">
        <v>0.08</v>
      </c>
      <c r="AE112" s="18">
        <v>13</v>
      </c>
      <c r="AG112" s="18">
        <v>1.2999999999999999E-2</v>
      </c>
      <c r="AI112" s="18">
        <v>800</v>
      </c>
      <c r="AJ112" s="18">
        <v>13.4</v>
      </c>
      <c r="AK112" s="65"/>
      <c r="AL112" s="18">
        <v>199</v>
      </c>
      <c r="AN112" s="76" t="s">
        <v>169</v>
      </c>
      <c r="AO112" s="56" t="s">
        <v>170</v>
      </c>
      <c r="AP112" s="18">
        <v>0.01</v>
      </c>
      <c r="AW112" s="64"/>
      <c r="AX112" s="64"/>
      <c r="AY112" s="64"/>
      <c r="AZ112" s="64"/>
      <c r="BA112" s="64"/>
      <c r="BB112" s="64"/>
      <c r="BC112" s="64"/>
      <c r="BD112" s="64"/>
      <c r="BE112" s="64"/>
    </row>
    <row r="113" spans="1:57" s="18" customFormat="1" x14ac:dyDescent="0.2">
      <c r="A113" s="18" t="s">
        <v>212</v>
      </c>
      <c r="B113" s="53">
        <v>34864</v>
      </c>
      <c r="C113" s="54">
        <v>0.5</v>
      </c>
      <c r="D113" s="55" t="s">
        <v>85</v>
      </c>
      <c r="E113" s="56">
        <v>17847</v>
      </c>
      <c r="F113" s="56"/>
      <c r="G113" s="18" t="s">
        <v>80</v>
      </c>
      <c r="H113" s="56" t="s">
        <v>81</v>
      </c>
      <c r="I113" s="57"/>
      <c r="J113" s="18">
        <v>3</v>
      </c>
      <c r="K113" s="18">
        <v>1.89</v>
      </c>
      <c r="L113" s="75"/>
      <c r="M113" s="75"/>
      <c r="Q113" s="59"/>
      <c r="X113" s="18">
        <v>42</v>
      </c>
      <c r="Y113" s="18">
        <v>8.5</v>
      </c>
      <c r="Z113" s="18">
        <v>0.12</v>
      </c>
      <c r="AA113" s="77">
        <v>0.4</v>
      </c>
      <c r="AB113" s="77">
        <v>1.1100000000000001</v>
      </c>
      <c r="AC113" s="18">
        <v>0.4</v>
      </c>
      <c r="AD113" s="18">
        <v>0.15</v>
      </c>
      <c r="AE113" s="18">
        <v>10.5</v>
      </c>
      <c r="AG113" s="18">
        <v>4.0000000000000001E-3</v>
      </c>
      <c r="AI113" s="18">
        <v>3200</v>
      </c>
      <c r="AJ113" s="18">
        <v>19.600000000000001</v>
      </c>
      <c r="AL113" s="18">
        <v>134</v>
      </c>
      <c r="AN113" s="76" t="s">
        <v>169</v>
      </c>
      <c r="AO113" s="56" t="s">
        <v>170</v>
      </c>
      <c r="AP113" s="18">
        <v>0.01</v>
      </c>
      <c r="AW113" s="64"/>
      <c r="AX113" s="64"/>
      <c r="AY113" s="64"/>
      <c r="AZ113" s="64"/>
      <c r="BA113" s="64"/>
      <c r="BB113" s="64"/>
      <c r="BC113" s="64"/>
      <c r="BD113" s="64"/>
      <c r="BE113" s="64"/>
    </row>
    <row r="114" spans="1:57" s="18" customFormat="1" x14ac:dyDescent="0.2">
      <c r="A114" s="18" t="s">
        <v>213</v>
      </c>
      <c r="B114" s="53">
        <v>34864</v>
      </c>
      <c r="C114" s="54">
        <v>0.5</v>
      </c>
      <c r="D114" s="55" t="s">
        <v>88</v>
      </c>
      <c r="E114" s="18">
        <v>16721</v>
      </c>
      <c r="G114" s="18" t="s">
        <v>80</v>
      </c>
      <c r="H114" s="56" t="s">
        <v>81</v>
      </c>
      <c r="I114" s="57"/>
      <c r="J114" s="18">
        <v>3</v>
      </c>
      <c r="K114" s="18">
        <v>1.89</v>
      </c>
      <c r="L114" s="75"/>
      <c r="M114" s="75"/>
      <c r="Q114" s="59"/>
      <c r="X114" s="18">
        <v>89.8</v>
      </c>
      <c r="Y114" s="18">
        <v>25.2</v>
      </c>
      <c r="Z114" s="18">
        <v>0.08</v>
      </c>
      <c r="AA114" s="77">
        <v>1.25</v>
      </c>
      <c r="AB114" s="77">
        <v>1.45</v>
      </c>
      <c r="AC114" s="18">
        <v>0.44</v>
      </c>
      <c r="AD114" s="18">
        <v>0.16</v>
      </c>
      <c r="AE114" s="18">
        <v>11.4</v>
      </c>
      <c r="AG114" s="18">
        <v>1.2E-2</v>
      </c>
      <c r="AI114" s="18">
        <v>600</v>
      </c>
      <c r="AJ114" s="18">
        <v>25.6</v>
      </c>
      <c r="AL114" s="18">
        <v>98.2</v>
      </c>
      <c r="AN114" s="76" t="s">
        <v>169</v>
      </c>
      <c r="AO114" s="56" t="s">
        <v>170</v>
      </c>
      <c r="AP114" s="18">
        <v>0.01</v>
      </c>
      <c r="AW114" s="64"/>
      <c r="AX114" s="64"/>
      <c r="AY114" s="64"/>
      <c r="AZ114" s="64"/>
      <c r="BA114" s="64"/>
      <c r="BB114" s="64"/>
      <c r="BC114" s="64"/>
      <c r="BD114" s="64"/>
      <c r="BE114" s="64"/>
    </row>
    <row r="115" spans="1:57" s="18" customFormat="1" x14ac:dyDescent="0.2">
      <c r="A115" s="18" t="s">
        <v>214</v>
      </c>
      <c r="B115" s="53">
        <v>35052</v>
      </c>
      <c r="C115" s="54">
        <v>0.5</v>
      </c>
      <c r="D115" s="55" t="s">
        <v>85</v>
      </c>
      <c r="E115" s="56">
        <v>17847</v>
      </c>
      <c r="F115" s="56"/>
      <c r="G115" s="18" t="s">
        <v>80</v>
      </c>
      <c r="H115" s="56" t="s">
        <v>81</v>
      </c>
      <c r="I115" s="57"/>
      <c r="J115" s="56" t="s">
        <v>116</v>
      </c>
      <c r="K115" s="56">
        <v>0.55000000000000004</v>
      </c>
      <c r="L115" s="58">
        <v>40</v>
      </c>
      <c r="M115" s="58"/>
      <c r="N115" s="56">
        <v>2</v>
      </c>
      <c r="O115" s="56">
        <v>0.8</v>
      </c>
      <c r="P115" s="56"/>
      <c r="Q115" s="59"/>
      <c r="R115" s="56"/>
      <c r="S115" s="18">
        <v>14.03</v>
      </c>
      <c r="T115" s="18">
        <v>7.16</v>
      </c>
      <c r="U115" s="18">
        <v>7.14</v>
      </c>
      <c r="V115" s="18">
        <v>433</v>
      </c>
      <c r="X115" s="76">
        <v>73.2</v>
      </c>
      <c r="Y115" s="76">
        <v>19.899999999999999</v>
      </c>
      <c r="Z115" s="76">
        <v>1.93</v>
      </c>
      <c r="AA115" s="62">
        <v>3.31</v>
      </c>
      <c r="AB115" s="62">
        <v>2.92</v>
      </c>
      <c r="AC115" s="76">
        <v>0.68</v>
      </c>
      <c r="AD115" s="76">
        <v>0.44</v>
      </c>
      <c r="AE115" s="76">
        <v>12</v>
      </c>
      <c r="AG115" s="76">
        <v>2</v>
      </c>
      <c r="AJ115" s="76">
        <v>6.7</v>
      </c>
      <c r="AK115" s="76"/>
      <c r="AL115" s="76">
        <v>111</v>
      </c>
      <c r="AM115" s="76"/>
      <c r="AN115" s="56" t="s">
        <v>160</v>
      </c>
      <c r="AO115" s="76" t="s">
        <v>146</v>
      </c>
      <c r="AP115" s="76">
        <v>10</v>
      </c>
      <c r="AT115" s="76"/>
      <c r="AW115" s="64"/>
      <c r="AX115" s="64"/>
      <c r="AY115" s="64"/>
      <c r="AZ115" s="64"/>
      <c r="BA115" s="64"/>
      <c r="BB115" s="64"/>
      <c r="BC115" s="64"/>
      <c r="BD115" s="64"/>
      <c r="BE115" s="64"/>
    </row>
    <row r="116" spans="1:57" s="18" customFormat="1" x14ac:dyDescent="0.2">
      <c r="A116" s="18" t="s">
        <v>215</v>
      </c>
      <c r="B116" s="73">
        <v>35138</v>
      </c>
      <c r="C116" s="54"/>
      <c r="D116" s="57" t="s">
        <v>488</v>
      </c>
      <c r="E116" s="56">
        <v>10975</v>
      </c>
      <c r="F116" s="56"/>
      <c r="G116" s="18" t="s">
        <v>80</v>
      </c>
      <c r="H116" s="56" t="s">
        <v>81</v>
      </c>
      <c r="I116" s="57"/>
      <c r="J116" s="56" t="s">
        <v>112</v>
      </c>
      <c r="K116" s="56">
        <v>0.4</v>
      </c>
      <c r="L116" s="58">
        <v>175</v>
      </c>
      <c r="M116" s="58"/>
      <c r="N116" s="56">
        <v>2</v>
      </c>
      <c r="O116" s="56">
        <v>2</v>
      </c>
      <c r="P116" s="56"/>
      <c r="Q116" s="59"/>
      <c r="R116" s="56"/>
      <c r="S116" s="18">
        <v>16.11</v>
      </c>
      <c r="T116" s="18">
        <v>8.02</v>
      </c>
      <c r="U116" s="18">
        <v>8.26</v>
      </c>
      <c r="V116" s="18">
        <v>1320</v>
      </c>
      <c r="X116" s="18">
        <v>30.4</v>
      </c>
      <c r="Y116" s="65">
        <v>5.4</v>
      </c>
      <c r="Z116" s="65">
        <v>0.96</v>
      </c>
      <c r="AA116" s="77">
        <v>1.66</v>
      </c>
      <c r="AB116" s="77">
        <v>2.0099999999999998</v>
      </c>
      <c r="AC116" s="18">
        <v>0.99</v>
      </c>
      <c r="AD116" s="18">
        <v>0.95</v>
      </c>
      <c r="AE116" s="18">
        <v>9.16</v>
      </c>
      <c r="AG116" s="18">
        <v>2</v>
      </c>
      <c r="AI116" s="18">
        <v>133</v>
      </c>
      <c r="AJ116" s="18">
        <v>28.5</v>
      </c>
      <c r="AK116" s="65"/>
      <c r="AL116" s="18">
        <v>239</v>
      </c>
      <c r="AN116" s="56" t="s">
        <v>160</v>
      </c>
      <c r="AO116" s="18">
        <v>10</v>
      </c>
      <c r="AP116" s="18">
        <v>10</v>
      </c>
      <c r="AW116" s="64"/>
      <c r="AX116" s="64"/>
      <c r="AY116" s="64"/>
      <c r="AZ116" s="64"/>
      <c r="BA116" s="64"/>
      <c r="BB116" s="64"/>
      <c r="BC116" s="64"/>
      <c r="BD116" s="64"/>
      <c r="BE116" s="64"/>
    </row>
    <row r="117" spans="1:57" s="18" customFormat="1" x14ac:dyDescent="0.2">
      <c r="A117" s="18" t="s">
        <v>216</v>
      </c>
      <c r="B117" s="73">
        <v>35138</v>
      </c>
      <c r="C117" s="54">
        <v>0.5</v>
      </c>
      <c r="D117" s="55" t="s">
        <v>85</v>
      </c>
      <c r="E117" s="56">
        <v>17847</v>
      </c>
      <c r="F117" s="56"/>
      <c r="G117" s="18" t="s">
        <v>80</v>
      </c>
      <c r="H117" s="56" t="s">
        <v>81</v>
      </c>
      <c r="I117" s="57"/>
      <c r="J117" s="56" t="s">
        <v>112</v>
      </c>
      <c r="K117" s="56">
        <v>0.4</v>
      </c>
      <c r="L117" s="58">
        <v>50</v>
      </c>
      <c r="M117" s="58"/>
      <c r="N117" s="56">
        <v>2</v>
      </c>
      <c r="O117" s="56">
        <v>1</v>
      </c>
      <c r="P117" s="56"/>
      <c r="Q117" s="59"/>
      <c r="R117" s="56"/>
      <c r="S117" s="56"/>
      <c r="T117" s="56"/>
      <c r="V117" s="56"/>
      <c r="W117" s="56"/>
      <c r="X117" s="18">
        <v>40.4</v>
      </c>
      <c r="Y117" s="18">
        <v>7.6</v>
      </c>
      <c r="Z117" s="18" t="s">
        <v>176</v>
      </c>
      <c r="AA117" s="77">
        <v>0.03</v>
      </c>
      <c r="AB117" s="77">
        <v>0.6</v>
      </c>
      <c r="AC117" s="18">
        <v>0.19</v>
      </c>
      <c r="AD117" s="18">
        <v>0.08</v>
      </c>
      <c r="AE117" s="18">
        <v>11.6</v>
      </c>
      <c r="AG117" s="18">
        <v>1</v>
      </c>
      <c r="AI117" s="18">
        <v>240</v>
      </c>
      <c r="AJ117" s="18">
        <v>7.1</v>
      </c>
      <c r="AL117" s="18">
        <v>152</v>
      </c>
      <c r="AN117" s="56" t="s">
        <v>160</v>
      </c>
      <c r="AO117" s="76" t="s">
        <v>146</v>
      </c>
      <c r="AP117" s="18" t="s">
        <v>146</v>
      </c>
      <c r="AW117" s="64"/>
      <c r="AX117" s="64"/>
      <c r="AY117" s="64"/>
      <c r="AZ117" s="64"/>
      <c r="BA117" s="64"/>
      <c r="BB117" s="64"/>
      <c r="BC117" s="64"/>
      <c r="BD117" s="64"/>
      <c r="BE117" s="64"/>
    </row>
    <row r="118" spans="1:57" s="18" customFormat="1" x14ac:dyDescent="0.2">
      <c r="A118" s="18" t="s">
        <v>217</v>
      </c>
      <c r="B118" s="73">
        <v>35138</v>
      </c>
      <c r="C118" s="54">
        <v>0.5</v>
      </c>
      <c r="D118" s="55" t="s">
        <v>88</v>
      </c>
      <c r="E118" s="18">
        <v>16721</v>
      </c>
      <c r="G118" s="18" t="s">
        <v>80</v>
      </c>
      <c r="H118" s="56" t="s">
        <v>81</v>
      </c>
      <c r="I118" s="57"/>
      <c r="J118" s="56" t="s">
        <v>112</v>
      </c>
      <c r="K118" s="56">
        <v>0.4</v>
      </c>
      <c r="L118" s="58">
        <v>200</v>
      </c>
      <c r="M118" s="58"/>
      <c r="N118" s="56">
        <v>2</v>
      </c>
      <c r="O118" s="56">
        <v>2</v>
      </c>
      <c r="P118" s="56"/>
      <c r="Q118" s="59"/>
      <c r="R118" s="56"/>
      <c r="S118" s="18">
        <v>13.89</v>
      </c>
      <c r="T118" s="18">
        <v>8.08</v>
      </c>
      <c r="U118" s="18">
        <v>7.84</v>
      </c>
      <c r="V118" s="18">
        <f>2.11*1000</f>
        <v>2110</v>
      </c>
      <c r="X118" s="18">
        <v>7.8</v>
      </c>
      <c r="Y118" s="18" t="s">
        <v>195</v>
      </c>
      <c r="Z118" s="18" t="s">
        <v>176</v>
      </c>
      <c r="AA118" s="77">
        <v>0.03</v>
      </c>
      <c r="AB118" s="77">
        <v>0.48</v>
      </c>
      <c r="AC118" s="18">
        <v>0.06</v>
      </c>
      <c r="AD118" s="18">
        <v>0.02</v>
      </c>
      <c r="AE118" s="18">
        <v>8.43</v>
      </c>
      <c r="AG118" s="18">
        <v>3</v>
      </c>
      <c r="AI118" s="18">
        <v>14</v>
      </c>
      <c r="AJ118" s="18">
        <v>5.3</v>
      </c>
      <c r="AL118" s="18">
        <v>343</v>
      </c>
      <c r="AN118" s="56" t="s">
        <v>160</v>
      </c>
      <c r="AO118" s="18" t="s">
        <v>146</v>
      </c>
      <c r="AP118" s="18">
        <v>10</v>
      </c>
      <c r="AW118" s="64"/>
      <c r="AX118" s="64"/>
      <c r="AY118" s="64"/>
      <c r="AZ118" s="64"/>
      <c r="BA118" s="64"/>
      <c r="BB118" s="64"/>
      <c r="BC118" s="64"/>
      <c r="BD118" s="64"/>
      <c r="BE118" s="64"/>
    </row>
    <row r="119" spans="1:57" s="18" customFormat="1" x14ac:dyDescent="0.2">
      <c r="A119" s="18" t="s">
        <v>218</v>
      </c>
      <c r="B119" s="73">
        <v>35163</v>
      </c>
      <c r="C119" s="54"/>
      <c r="D119" s="57" t="s">
        <v>488</v>
      </c>
      <c r="E119" s="56">
        <v>10975</v>
      </c>
      <c r="F119" s="56"/>
      <c r="G119" s="18" t="s">
        <v>80</v>
      </c>
      <c r="H119" s="56" t="s">
        <v>81</v>
      </c>
      <c r="I119" s="57"/>
      <c r="J119" s="56">
        <v>1</v>
      </c>
      <c r="K119" s="56">
        <v>0.7</v>
      </c>
      <c r="L119" s="58">
        <v>250</v>
      </c>
      <c r="M119" s="58"/>
      <c r="N119" s="56">
        <v>2</v>
      </c>
      <c r="O119" s="56">
        <v>3</v>
      </c>
      <c r="P119" s="56"/>
      <c r="Q119" s="59"/>
      <c r="R119" s="56"/>
      <c r="S119" s="18">
        <v>13.17</v>
      </c>
      <c r="T119" s="18">
        <v>8.3000000000000007</v>
      </c>
      <c r="U119" s="18">
        <v>8.61</v>
      </c>
      <c r="V119" s="18">
        <v>867</v>
      </c>
      <c r="X119" s="18">
        <v>159</v>
      </c>
      <c r="Y119" s="65">
        <v>21.8</v>
      </c>
      <c r="Z119" s="65" t="s">
        <v>176</v>
      </c>
      <c r="AA119" s="77">
        <v>2.75</v>
      </c>
      <c r="AB119" s="77">
        <v>1.07</v>
      </c>
      <c r="AC119" s="18">
        <v>0.41</v>
      </c>
      <c r="AD119" s="18">
        <v>7.0000000000000007E-2</v>
      </c>
      <c r="AE119" s="18">
        <v>10</v>
      </c>
      <c r="AG119" s="18">
        <v>7</v>
      </c>
      <c r="AI119" s="18">
        <v>530</v>
      </c>
      <c r="AJ119" s="18">
        <v>18.7</v>
      </c>
      <c r="AK119" s="65"/>
      <c r="AL119" s="18">
        <v>172</v>
      </c>
      <c r="AN119" s="56" t="s">
        <v>160</v>
      </c>
      <c r="AO119" s="18" t="s">
        <v>146</v>
      </c>
      <c r="AP119" s="18">
        <v>10</v>
      </c>
      <c r="AW119" s="64"/>
      <c r="AX119" s="64"/>
      <c r="AY119" s="64"/>
      <c r="AZ119" s="64"/>
      <c r="BA119" s="64"/>
      <c r="BB119" s="64"/>
      <c r="BC119" s="64"/>
      <c r="BD119" s="64"/>
      <c r="BE119" s="64"/>
    </row>
    <row r="120" spans="1:57" s="18" customFormat="1" x14ac:dyDescent="0.2">
      <c r="A120" s="18" t="s">
        <v>219</v>
      </c>
      <c r="B120" s="73">
        <v>35163</v>
      </c>
      <c r="C120" s="54">
        <v>0.5</v>
      </c>
      <c r="D120" s="55" t="s">
        <v>85</v>
      </c>
      <c r="E120" s="56">
        <v>17847</v>
      </c>
      <c r="F120" s="56"/>
      <c r="G120" s="18" t="s">
        <v>80</v>
      </c>
      <c r="H120" s="56" t="s">
        <v>81</v>
      </c>
      <c r="I120" s="57"/>
      <c r="J120" s="56">
        <v>1</v>
      </c>
      <c r="K120" s="56">
        <v>0.7</v>
      </c>
      <c r="L120" s="58">
        <v>250</v>
      </c>
      <c r="M120" s="58"/>
      <c r="N120" s="56">
        <v>2</v>
      </c>
      <c r="O120" s="56">
        <v>3</v>
      </c>
      <c r="P120" s="56"/>
      <c r="Q120" s="59"/>
      <c r="R120" s="56"/>
      <c r="S120" s="56"/>
      <c r="T120" s="56"/>
      <c r="V120" s="56"/>
      <c r="W120" s="56"/>
      <c r="X120" s="18">
        <v>29.9</v>
      </c>
      <c r="Y120" s="18">
        <v>6.6</v>
      </c>
      <c r="Z120" s="18">
        <v>0.26</v>
      </c>
      <c r="AA120" s="77">
        <v>1.72</v>
      </c>
      <c r="AB120" s="77">
        <v>1.1299999999999999</v>
      </c>
      <c r="AC120" s="18">
        <v>0.28999999999999998</v>
      </c>
      <c r="AD120" s="18">
        <v>0.1</v>
      </c>
      <c r="AE120" s="18">
        <v>11.2</v>
      </c>
      <c r="AG120" s="18">
        <v>3</v>
      </c>
      <c r="AI120" s="18">
        <v>880</v>
      </c>
      <c r="AJ120" s="18">
        <v>4.8</v>
      </c>
      <c r="AL120" s="18">
        <v>136</v>
      </c>
      <c r="AN120" s="56" t="s">
        <v>160</v>
      </c>
      <c r="AO120" s="76" t="s">
        <v>146</v>
      </c>
      <c r="AP120" s="18" t="s">
        <v>146</v>
      </c>
      <c r="AW120" s="64"/>
      <c r="AX120" s="64"/>
      <c r="AY120" s="64"/>
      <c r="AZ120" s="64"/>
      <c r="BA120" s="64"/>
      <c r="BB120" s="64"/>
      <c r="BC120" s="64"/>
      <c r="BD120" s="64"/>
      <c r="BE120" s="64"/>
    </row>
    <row r="121" spans="1:57" s="18" customFormat="1" x14ac:dyDescent="0.2">
      <c r="A121" s="18" t="s">
        <v>220</v>
      </c>
      <c r="B121" s="73">
        <v>35163</v>
      </c>
      <c r="C121" s="54">
        <v>0.5</v>
      </c>
      <c r="D121" s="55" t="s">
        <v>88</v>
      </c>
      <c r="E121" s="18">
        <v>16721</v>
      </c>
      <c r="G121" s="18" t="s">
        <v>80</v>
      </c>
      <c r="H121" s="56" t="s">
        <v>81</v>
      </c>
      <c r="I121" s="57"/>
      <c r="J121" s="56">
        <v>1</v>
      </c>
      <c r="K121" s="56">
        <v>0.7</v>
      </c>
      <c r="L121" s="58">
        <v>250</v>
      </c>
      <c r="M121" s="58"/>
      <c r="N121" s="56">
        <v>2</v>
      </c>
      <c r="O121" s="56">
        <v>2.6</v>
      </c>
      <c r="P121" s="56"/>
      <c r="Q121" s="59"/>
      <c r="R121" s="56"/>
      <c r="S121" s="18">
        <v>11.74</v>
      </c>
      <c r="T121" s="18">
        <v>8.07</v>
      </c>
      <c r="U121" s="18">
        <v>8.24</v>
      </c>
      <c r="V121" s="18">
        <v>392</v>
      </c>
      <c r="X121" s="18">
        <v>236</v>
      </c>
      <c r="Y121" s="18">
        <v>24.1</v>
      </c>
      <c r="Z121" s="18">
        <v>0.1</v>
      </c>
      <c r="AA121" s="77">
        <v>2.94</v>
      </c>
      <c r="AB121" s="77">
        <v>1.51</v>
      </c>
      <c r="AC121" s="18">
        <v>0.64</v>
      </c>
      <c r="AD121" s="18">
        <v>0.49</v>
      </c>
      <c r="AE121" s="18">
        <v>16.7</v>
      </c>
      <c r="AG121" s="18">
        <v>9</v>
      </c>
      <c r="AI121" s="18">
        <v>7900</v>
      </c>
      <c r="AJ121" s="18">
        <v>8</v>
      </c>
      <c r="AL121" s="18">
        <v>98</v>
      </c>
      <c r="AN121" s="56" t="s">
        <v>160</v>
      </c>
      <c r="AO121" s="18" t="s">
        <v>146</v>
      </c>
      <c r="AP121" s="18">
        <v>10</v>
      </c>
      <c r="AW121" s="64"/>
      <c r="AX121" s="64"/>
      <c r="AY121" s="64"/>
      <c r="AZ121" s="64"/>
      <c r="BA121" s="64"/>
      <c r="BB121" s="64"/>
      <c r="BC121" s="64"/>
      <c r="BD121" s="64"/>
      <c r="BE121" s="64"/>
    </row>
    <row r="122" spans="1:57" s="18" customFormat="1" x14ac:dyDescent="0.2">
      <c r="A122" s="18" t="s">
        <v>221</v>
      </c>
      <c r="B122" s="73">
        <v>35297</v>
      </c>
      <c r="C122" s="54"/>
      <c r="D122" s="57" t="s">
        <v>488</v>
      </c>
      <c r="E122" s="56">
        <v>10975</v>
      </c>
      <c r="F122" s="56"/>
      <c r="G122" s="18" t="s">
        <v>80</v>
      </c>
      <c r="H122" s="56" t="s">
        <v>81</v>
      </c>
      <c r="I122" s="57"/>
      <c r="J122" s="56" t="s">
        <v>116</v>
      </c>
      <c r="K122" s="56">
        <v>0.2</v>
      </c>
      <c r="L122" s="58">
        <v>235</v>
      </c>
      <c r="M122" s="58"/>
      <c r="N122" s="56">
        <v>2</v>
      </c>
      <c r="O122" s="56">
        <v>2.8</v>
      </c>
      <c r="P122" s="56"/>
      <c r="Q122" s="59"/>
      <c r="R122" s="56"/>
      <c r="S122" s="18">
        <v>27.47</v>
      </c>
      <c r="T122" s="18">
        <v>7.47</v>
      </c>
      <c r="U122" s="18">
        <v>5.33</v>
      </c>
      <c r="V122" s="18">
        <v>492</v>
      </c>
      <c r="X122" s="18">
        <v>31.3</v>
      </c>
      <c r="Y122" s="65">
        <v>8.3000000000000007</v>
      </c>
      <c r="Z122" s="65">
        <v>0.08</v>
      </c>
      <c r="AA122" s="77">
        <v>0.38</v>
      </c>
      <c r="AB122" s="77">
        <v>0.82</v>
      </c>
      <c r="AC122" s="18">
        <v>0.9</v>
      </c>
      <c r="AD122" s="18">
        <v>0.76</v>
      </c>
      <c r="AE122" s="18">
        <v>8.68</v>
      </c>
      <c r="AG122" s="18">
        <v>6</v>
      </c>
      <c r="AI122" s="18">
        <v>300</v>
      </c>
      <c r="AJ122" s="18">
        <v>14.2</v>
      </c>
      <c r="AK122" s="65"/>
      <c r="AL122" s="18">
        <v>131</v>
      </c>
      <c r="AN122" s="56" t="s">
        <v>160</v>
      </c>
      <c r="AO122" s="18" t="s">
        <v>146</v>
      </c>
      <c r="AP122" s="18" t="s">
        <v>146</v>
      </c>
      <c r="AW122" s="64"/>
      <c r="AX122" s="64"/>
      <c r="AY122" s="64"/>
      <c r="AZ122" s="64"/>
      <c r="BA122" s="64"/>
      <c r="BB122" s="64"/>
      <c r="BC122" s="64"/>
      <c r="BD122" s="64"/>
      <c r="BE122" s="64"/>
    </row>
    <row r="123" spans="1:57" s="18" customFormat="1" x14ac:dyDescent="0.2">
      <c r="A123" s="18" t="s">
        <v>222</v>
      </c>
      <c r="B123" s="73">
        <v>35297</v>
      </c>
      <c r="C123" s="54">
        <v>0.5</v>
      </c>
      <c r="D123" s="55" t="s">
        <v>85</v>
      </c>
      <c r="E123" s="56">
        <v>17847</v>
      </c>
      <c r="F123" s="56"/>
      <c r="G123" s="18" t="s">
        <v>80</v>
      </c>
      <c r="H123" s="56" t="s">
        <v>81</v>
      </c>
      <c r="I123" s="57"/>
      <c r="J123" s="56" t="s">
        <v>116</v>
      </c>
      <c r="K123" s="56">
        <v>0.2</v>
      </c>
      <c r="L123" s="58">
        <v>50</v>
      </c>
      <c r="M123" s="58"/>
      <c r="N123" s="56">
        <v>2</v>
      </c>
      <c r="O123" s="56">
        <v>1</v>
      </c>
      <c r="P123" s="56"/>
      <c r="Q123" s="59"/>
      <c r="R123" s="56"/>
      <c r="S123" s="18">
        <v>26.36</v>
      </c>
      <c r="T123" s="18">
        <v>7.17</v>
      </c>
      <c r="U123" s="18">
        <v>4.2</v>
      </c>
      <c r="V123" s="18">
        <v>269</v>
      </c>
      <c r="X123" s="18">
        <v>78.5</v>
      </c>
      <c r="Y123" s="18">
        <v>12.8</v>
      </c>
      <c r="Z123" s="18">
        <v>0.26</v>
      </c>
      <c r="AA123" s="77">
        <v>0.95</v>
      </c>
      <c r="AB123" s="77">
        <v>1.47</v>
      </c>
      <c r="AC123" s="18">
        <v>0.2</v>
      </c>
      <c r="AD123" s="18">
        <v>0.12</v>
      </c>
      <c r="AE123" s="18">
        <v>12.1</v>
      </c>
      <c r="AG123" s="18">
        <v>3</v>
      </c>
      <c r="AI123" s="18">
        <v>8000</v>
      </c>
      <c r="AJ123" s="18">
        <v>24.6</v>
      </c>
      <c r="AL123" s="18">
        <v>77.5</v>
      </c>
      <c r="AN123" s="56" t="s">
        <v>160</v>
      </c>
      <c r="AO123" s="18">
        <v>30</v>
      </c>
      <c r="AP123" s="18" t="s">
        <v>146</v>
      </c>
      <c r="AW123" s="64"/>
      <c r="AX123" s="64"/>
      <c r="AY123" s="64"/>
      <c r="AZ123" s="64"/>
      <c r="BA123" s="64"/>
      <c r="BB123" s="64"/>
      <c r="BC123" s="64"/>
      <c r="BD123" s="64"/>
      <c r="BE123" s="64"/>
    </row>
    <row r="124" spans="1:57" s="18" customFormat="1" x14ac:dyDescent="0.2">
      <c r="A124" s="18" t="s">
        <v>223</v>
      </c>
      <c r="B124" s="53">
        <v>35306</v>
      </c>
      <c r="C124" s="54">
        <v>0.5</v>
      </c>
      <c r="D124" s="55" t="s">
        <v>85</v>
      </c>
      <c r="E124" s="56">
        <v>17847</v>
      </c>
      <c r="F124" s="56"/>
      <c r="G124" s="18" t="s">
        <v>80</v>
      </c>
      <c r="H124" s="56" t="s">
        <v>81</v>
      </c>
      <c r="I124" s="57"/>
      <c r="J124" s="56" t="s">
        <v>116</v>
      </c>
      <c r="K124" s="56">
        <v>2.2000000000000002</v>
      </c>
      <c r="L124" s="58">
        <v>750</v>
      </c>
      <c r="M124" s="58"/>
      <c r="N124" s="56">
        <v>3</v>
      </c>
      <c r="O124" s="56">
        <v>4.5999999999999996</v>
      </c>
      <c r="P124" s="56"/>
      <c r="Q124" s="59"/>
      <c r="R124" s="56"/>
      <c r="S124" s="56"/>
      <c r="T124" s="56"/>
      <c r="V124" s="56"/>
      <c r="W124" s="56"/>
      <c r="X124" s="18">
        <v>517</v>
      </c>
      <c r="Y124" s="18">
        <v>69.7</v>
      </c>
      <c r="Z124" s="18">
        <v>0.24</v>
      </c>
      <c r="AA124" s="77">
        <v>0.98</v>
      </c>
      <c r="AB124" s="77">
        <v>1.77</v>
      </c>
      <c r="AC124" s="18">
        <v>0.79</v>
      </c>
      <c r="AD124" s="18">
        <v>0.13</v>
      </c>
      <c r="AE124" s="18">
        <v>16.8</v>
      </c>
      <c r="AG124" s="18">
        <v>16</v>
      </c>
      <c r="AI124" s="18">
        <v>320000</v>
      </c>
      <c r="AJ124" s="18">
        <v>27.8</v>
      </c>
      <c r="AL124" s="18">
        <v>47.5</v>
      </c>
      <c r="AN124" s="76" t="s">
        <v>160</v>
      </c>
      <c r="AO124" s="18" t="s">
        <v>146</v>
      </c>
      <c r="AP124" s="18" t="s">
        <v>146</v>
      </c>
      <c r="AW124" s="64"/>
      <c r="AX124" s="64"/>
      <c r="AY124" s="64"/>
      <c r="AZ124" s="64"/>
      <c r="BA124" s="64"/>
      <c r="BB124" s="64"/>
      <c r="BC124" s="64"/>
      <c r="BD124" s="64"/>
      <c r="BE124" s="64"/>
    </row>
    <row r="125" spans="1:57" s="18" customFormat="1" x14ac:dyDescent="0.2">
      <c r="A125" s="18" t="s">
        <v>224</v>
      </c>
      <c r="B125" s="73">
        <v>35307</v>
      </c>
      <c r="C125" s="54"/>
      <c r="D125" s="57" t="s">
        <v>488</v>
      </c>
      <c r="E125" s="56">
        <v>10975</v>
      </c>
      <c r="F125" s="56"/>
      <c r="G125" s="18" t="s">
        <v>80</v>
      </c>
      <c r="H125" s="56" t="s">
        <v>81</v>
      </c>
      <c r="I125" s="57"/>
      <c r="J125" s="56" t="s">
        <v>116</v>
      </c>
      <c r="K125" s="56">
        <v>4.1500000000000004</v>
      </c>
      <c r="L125" s="58">
        <v>1100</v>
      </c>
      <c r="M125" s="58"/>
      <c r="N125" s="56">
        <v>3</v>
      </c>
      <c r="O125" s="56">
        <v>8</v>
      </c>
      <c r="P125" s="56"/>
      <c r="Q125" s="59"/>
      <c r="R125" s="56"/>
      <c r="S125" s="18">
        <v>23.71</v>
      </c>
      <c r="T125" s="18">
        <v>7.66</v>
      </c>
      <c r="U125" s="18">
        <v>6.4</v>
      </c>
      <c r="V125" s="18">
        <v>213</v>
      </c>
      <c r="X125" s="18">
        <v>546</v>
      </c>
      <c r="Y125" s="65">
        <v>83.7</v>
      </c>
      <c r="Z125" s="65">
        <v>0.19</v>
      </c>
      <c r="AA125" s="77">
        <v>3.78</v>
      </c>
      <c r="AB125" s="77">
        <v>1.84</v>
      </c>
      <c r="AC125" s="18">
        <v>0.62</v>
      </c>
      <c r="AD125" s="18">
        <v>0.25</v>
      </c>
      <c r="AE125" s="18">
        <v>13</v>
      </c>
      <c r="AG125" s="18">
        <f>0.018*1000</f>
        <v>18</v>
      </c>
      <c r="AI125" s="18">
        <v>26000</v>
      </c>
      <c r="AJ125" s="18">
        <v>32</v>
      </c>
      <c r="AK125" s="65"/>
      <c r="AL125" s="18">
        <v>99.5</v>
      </c>
      <c r="AN125" s="56" t="s">
        <v>160</v>
      </c>
      <c r="AO125" s="18" t="s">
        <v>146</v>
      </c>
      <c r="AP125" s="18" t="s">
        <v>146</v>
      </c>
      <c r="AW125" s="64"/>
      <c r="AX125" s="64"/>
      <c r="AY125" s="64"/>
      <c r="AZ125" s="64"/>
      <c r="BA125" s="64"/>
      <c r="BB125" s="64"/>
      <c r="BC125" s="64"/>
      <c r="BD125" s="64"/>
      <c r="BE125" s="64"/>
    </row>
    <row r="126" spans="1:57" s="18" customFormat="1" x14ac:dyDescent="0.2">
      <c r="A126" s="18" t="s">
        <v>225</v>
      </c>
      <c r="B126" s="73">
        <v>35307</v>
      </c>
      <c r="C126" s="54">
        <v>0.5</v>
      </c>
      <c r="D126" s="55" t="s">
        <v>88</v>
      </c>
      <c r="E126" s="18">
        <v>16721</v>
      </c>
      <c r="G126" s="18" t="s">
        <v>80</v>
      </c>
      <c r="H126" s="56" t="s">
        <v>81</v>
      </c>
      <c r="I126" s="57"/>
      <c r="J126" s="56" t="s">
        <v>116</v>
      </c>
      <c r="K126" s="56">
        <v>4.1500000000000004</v>
      </c>
      <c r="L126" s="58">
        <v>2300</v>
      </c>
      <c r="M126" s="58"/>
      <c r="N126" s="56">
        <v>5</v>
      </c>
      <c r="O126" s="56">
        <v>10.3</v>
      </c>
      <c r="P126" s="56"/>
      <c r="Q126" s="59"/>
      <c r="R126" s="56"/>
      <c r="S126" s="18">
        <v>23.4</v>
      </c>
      <c r="T126" s="18">
        <v>7.71</v>
      </c>
      <c r="U126" s="18">
        <v>6.55</v>
      </c>
      <c r="V126" s="18">
        <v>159</v>
      </c>
      <c r="X126" s="18">
        <v>657</v>
      </c>
      <c r="Y126" s="18">
        <v>84.7</v>
      </c>
      <c r="Z126" s="18">
        <v>0.08</v>
      </c>
      <c r="AA126" s="77">
        <v>5.5</v>
      </c>
      <c r="AB126" s="77">
        <v>1.86</v>
      </c>
      <c r="AC126" s="18">
        <v>0.54</v>
      </c>
      <c r="AD126" s="18">
        <v>0.21</v>
      </c>
      <c r="AE126" s="18">
        <v>18.2</v>
      </c>
      <c r="AG126" s="18">
        <v>260</v>
      </c>
      <c r="AI126" s="18">
        <v>20000</v>
      </c>
      <c r="AJ126" s="18">
        <v>64.099999999999994</v>
      </c>
      <c r="AL126" s="18">
        <v>68</v>
      </c>
      <c r="AN126" s="56" t="s">
        <v>160</v>
      </c>
      <c r="AO126" s="18" t="s">
        <v>146</v>
      </c>
      <c r="AP126" s="18" t="s">
        <v>146</v>
      </c>
      <c r="AW126" s="64"/>
      <c r="AX126" s="64"/>
      <c r="AY126" s="64"/>
      <c r="AZ126" s="64"/>
      <c r="BA126" s="64"/>
      <c r="BB126" s="64"/>
      <c r="BC126" s="64"/>
      <c r="BD126" s="64"/>
      <c r="BE126" s="64"/>
    </row>
    <row r="127" spans="1:57" s="18" customFormat="1" x14ac:dyDescent="0.2">
      <c r="A127" s="18" t="s">
        <v>226</v>
      </c>
      <c r="B127" s="73">
        <v>35327</v>
      </c>
      <c r="C127" s="54"/>
      <c r="D127" s="57" t="s">
        <v>488</v>
      </c>
      <c r="E127" s="56">
        <v>10975</v>
      </c>
      <c r="F127" s="56"/>
      <c r="G127" s="18" t="s">
        <v>80</v>
      </c>
      <c r="H127" s="56" t="s">
        <v>81</v>
      </c>
      <c r="I127" s="57"/>
      <c r="J127" s="56" t="s">
        <v>116</v>
      </c>
      <c r="K127" s="56">
        <v>1.19</v>
      </c>
      <c r="L127" s="58">
        <v>1250</v>
      </c>
      <c r="M127" s="58"/>
      <c r="N127" s="56">
        <v>3</v>
      </c>
      <c r="O127" s="56">
        <v>8.4</v>
      </c>
      <c r="P127" s="56"/>
      <c r="Q127" s="59"/>
      <c r="R127" s="56"/>
      <c r="X127" s="18">
        <v>41.3</v>
      </c>
      <c r="Y127" s="65">
        <v>7</v>
      </c>
      <c r="Z127" s="65" t="s">
        <v>176</v>
      </c>
      <c r="AA127" s="77">
        <v>1.22</v>
      </c>
      <c r="AB127" s="77">
        <v>0.1</v>
      </c>
      <c r="AC127" s="18">
        <v>0.33</v>
      </c>
      <c r="AD127" s="18">
        <v>0.2</v>
      </c>
      <c r="AE127" s="18">
        <v>7.72</v>
      </c>
      <c r="AG127" s="18">
        <v>5</v>
      </c>
      <c r="AI127" s="18">
        <v>290</v>
      </c>
      <c r="AJ127" s="18">
        <v>21.4</v>
      </c>
      <c r="AK127" s="65"/>
      <c r="AL127" s="18">
        <v>142</v>
      </c>
      <c r="AN127" s="56" t="s">
        <v>160</v>
      </c>
      <c r="AO127" s="18" t="s">
        <v>146</v>
      </c>
      <c r="AP127" s="18">
        <v>20</v>
      </c>
      <c r="AW127" s="64"/>
      <c r="AX127" s="64"/>
      <c r="AY127" s="64"/>
      <c r="AZ127" s="64"/>
      <c r="BA127" s="64"/>
      <c r="BB127" s="64"/>
      <c r="BC127" s="64"/>
      <c r="BD127" s="64"/>
      <c r="BE127" s="64"/>
    </row>
    <row r="128" spans="1:57" s="18" customFormat="1" x14ac:dyDescent="0.2">
      <c r="A128" s="18" t="s">
        <v>227</v>
      </c>
      <c r="B128" s="53">
        <v>35327</v>
      </c>
      <c r="C128" s="54">
        <v>0.5</v>
      </c>
      <c r="D128" s="55" t="s">
        <v>85</v>
      </c>
      <c r="E128" s="56">
        <v>17847</v>
      </c>
      <c r="F128" s="56"/>
      <c r="G128" s="18" t="s">
        <v>80</v>
      </c>
      <c r="H128" s="56" t="s">
        <v>81</v>
      </c>
      <c r="I128" s="57"/>
      <c r="J128" s="56" t="s">
        <v>116</v>
      </c>
      <c r="K128" s="56">
        <v>1.19</v>
      </c>
      <c r="L128" s="58">
        <v>300</v>
      </c>
      <c r="M128" s="58"/>
      <c r="N128" s="56">
        <v>3</v>
      </c>
      <c r="O128" s="56">
        <v>3.25</v>
      </c>
      <c r="P128" s="56"/>
      <c r="Q128" s="59"/>
      <c r="R128" s="56"/>
      <c r="S128" s="18">
        <v>21.86</v>
      </c>
      <c r="T128" s="18">
        <v>7.38</v>
      </c>
      <c r="U128" s="18">
        <v>5.5</v>
      </c>
      <c r="V128" s="18">
        <v>423</v>
      </c>
      <c r="X128" s="18">
        <v>92.5</v>
      </c>
      <c r="Y128" s="18">
        <v>13.5</v>
      </c>
      <c r="Z128" s="18" t="s">
        <v>176</v>
      </c>
      <c r="AA128" s="77">
        <v>0.96</v>
      </c>
      <c r="AB128" s="77">
        <v>0.94</v>
      </c>
      <c r="AC128" s="18">
        <v>0.47</v>
      </c>
      <c r="AD128" s="18">
        <v>0.17</v>
      </c>
      <c r="AE128" s="18">
        <v>16.600000000000001</v>
      </c>
      <c r="AG128" s="18">
        <v>5</v>
      </c>
      <c r="AI128" s="18">
        <v>520000</v>
      </c>
      <c r="AJ128" s="18">
        <v>9.4</v>
      </c>
      <c r="AL128" s="18">
        <v>101</v>
      </c>
      <c r="AN128" s="76" t="s">
        <v>160</v>
      </c>
      <c r="AO128" s="18" t="s">
        <v>146</v>
      </c>
      <c r="AP128" s="18">
        <v>310</v>
      </c>
      <c r="AW128" s="64"/>
      <c r="AX128" s="64"/>
      <c r="AY128" s="64"/>
      <c r="AZ128" s="64"/>
      <c r="BA128" s="64"/>
      <c r="BB128" s="64"/>
      <c r="BC128" s="64"/>
      <c r="BD128" s="64"/>
      <c r="BE128" s="64"/>
    </row>
    <row r="129" spans="1:59" s="18" customFormat="1" x14ac:dyDescent="0.2">
      <c r="A129" s="18" t="s">
        <v>228</v>
      </c>
      <c r="B129" s="73">
        <v>35327</v>
      </c>
      <c r="C129" s="54">
        <v>0.5</v>
      </c>
      <c r="D129" s="55" t="s">
        <v>88</v>
      </c>
      <c r="E129" s="18">
        <v>16721</v>
      </c>
      <c r="G129" s="18" t="s">
        <v>80</v>
      </c>
      <c r="H129" s="56" t="s">
        <v>81</v>
      </c>
      <c r="I129" s="57"/>
      <c r="J129" s="56" t="s">
        <v>116</v>
      </c>
      <c r="K129" s="56">
        <v>1.19</v>
      </c>
      <c r="L129" s="58">
        <v>100</v>
      </c>
      <c r="M129" s="58"/>
      <c r="N129" s="56">
        <v>2</v>
      </c>
      <c r="O129" s="56">
        <v>1</v>
      </c>
      <c r="P129" s="56"/>
      <c r="Q129" s="59"/>
      <c r="R129" s="56"/>
      <c r="S129" s="18">
        <v>23.56</v>
      </c>
      <c r="T129" s="18">
        <v>7.26</v>
      </c>
      <c r="U129" s="18">
        <v>1.39</v>
      </c>
      <c r="V129" s="18">
        <v>280</v>
      </c>
      <c r="X129" s="18">
        <v>43</v>
      </c>
      <c r="Y129" s="18">
        <v>4.8</v>
      </c>
      <c r="Z129" s="18" t="s">
        <v>176</v>
      </c>
      <c r="AA129" s="77">
        <v>0.13</v>
      </c>
      <c r="AB129" s="77">
        <v>0.87</v>
      </c>
      <c r="AC129" s="18">
        <v>0.27</v>
      </c>
      <c r="AD129" s="18">
        <v>0.09</v>
      </c>
      <c r="AE129" s="18">
        <v>9.98</v>
      </c>
      <c r="AG129" s="18">
        <v>9</v>
      </c>
      <c r="AI129" s="18">
        <v>613</v>
      </c>
      <c r="AJ129" s="18">
        <v>1.8</v>
      </c>
      <c r="AL129" s="18">
        <v>94.5</v>
      </c>
      <c r="AN129" s="56" t="s">
        <v>160</v>
      </c>
      <c r="AO129" s="18" t="s">
        <v>146</v>
      </c>
      <c r="AP129" s="18">
        <v>270</v>
      </c>
      <c r="AW129" s="64"/>
      <c r="AX129" s="64"/>
      <c r="AY129" s="64"/>
      <c r="AZ129" s="64"/>
      <c r="BA129" s="64"/>
      <c r="BB129" s="64"/>
      <c r="BC129" s="64"/>
      <c r="BD129" s="64"/>
      <c r="BE129" s="64"/>
    </row>
    <row r="130" spans="1:59" s="18" customFormat="1" x14ac:dyDescent="0.2">
      <c r="A130" s="18" t="s">
        <v>229</v>
      </c>
      <c r="B130" s="73">
        <v>35376</v>
      </c>
      <c r="C130" s="54"/>
      <c r="D130" s="57" t="s">
        <v>488</v>
      </c>
      <c r="E130" s="56">
        <v>10975</v>
      </c>
      <c r="F130" s="56"/>
      <c r="G130" s="18" t="s">
        <v>80</v>
      </c>
      <c r="H130" s="56" t="s">
        <v>81</v>
      </c>
      <c r="I130" s="57"/>
      <c r="J130" s="56" t="s">
        <v>116</v>
      </c>
      <c r="K130" s="56">
        <v>0.85</v>
      </c>
      <c r="L130" s="58">
        <v>250</v>
      </c>
      <c r="M130" s="58"/>
      <c r="N130" s="56">
        <v>2</v>
      </c>
      <c r="O130" s="56">
        <v>3</v>
      </c>
      <c r="P130" s="56"/>
      <c r="Q130" s="59"/>
      <c r="R130" s="56"/>
      <c r="S130" s="18">
        <v>16.75</v>
      </c>
      <c r="T130" s="18">
        <v>8.18</v>
      </c>
      <c r="U130" s="18">
        <v>8.2799999999999994</v>
      </c>
      <c r="V130" s="18">
        <v>610</v>
      </c>
      <c r="X130" s="18">
        <v>53.6</v>
      </c>
      <c r="Y130" s="65">
        <v>7.5</v>
      </c>
      <c r="Z130" s="65">
        <v>0.09</v>
      </c>
      <c r="AA130" s="77">
        <v>1.36</v>
      </c>
      <c r="AB130" s="77">
        <v>1.04</v>
      </c>
      <c r="AC130" s="18">
        <v>0.36</v>
      </c>
      <c r="AD130" s="18">
        <v>0.17</v>
      </c>
      <c r="AE130" s="18">
        <v>9.49</v>
      </c>
      <c r="AG130" s="18">
        <v>4</v>
      </c>
      <c r="AI130" s="18">
        <v>800</v>
      </c>
      <c r="AJ130" s="18">
        <v>3.2</v>
      </c>
      <c r="AK130" s="65"/>
      <c r="AL130" s="18">
        <v>154</v>
      </c>
      <c r="AN130" s="56" t="s">
        <v>160</v>
      </c>
      <c r="AO130" s="18" t="s">
        <v>146</v>
      </c>
      <c r="AP130" s="18">
        <v>10</v>
      </c>
      <c r="AW130" s="64"/>
      <c r="AX130" s="64"/>
      <c r="AY130" s="64"/>
      <c r="AZ130" s="64"/>
      <c r="BA130" s="64"/>
      <c r="BB130" s="64"/>
      <c r="BC130" s="64"/>
      <c r="BD130" s="64"/>
      <c r="BE130" s="64"/>
    </row>
    <row r="131" spans="1:59" s="18" customFormat="1" x14ac:dyDescent="0.2">
      <c r="A131" s="18" t="s">
        <v>230</v>
      </c>
      <c r="B131" s="53">
        <v>35376</v>
      </c>
      <c r="C131" s="54">
        <v>0.5</v>
      </c>
      <c r="D131" s="55" t="s">
        <v>85</v>
      </c>
      <c r="E131" s="56">
        <v>17847</v>
      </c>
      <c r="F131" s="56"/>
      <c r="G131" s="18" t="s">
        <v>80</v>
      </c>
      <c r="H131" s="56" t="s">
        <v>81</v>
      </c>
      <c r="I131" s="57"/>
      <c r="J131" s="56" t="s">
        <v>116</v>
      </c>
      <c r="K131" s="56">
        <v>0.85</v>
      </c>
      <c r="L131" s="58">
        <v>250</v>
      </c>
      <c r="M131" s="58"/>
      <c r="N131" s="56">
        <v>2</v>
      </c>
      <c r="O131" s="56">
        <v>3</v>
      </c>
      <c r="P131" s="56"/>
      <c r="Q131" s="59"/>
      <c r="R131" s="56"/>
      <c r="S131" s="18">
        <v>17.12</v>
      </c>
      <c r="T131" s="18">
        <v>7.92</v>
      </c>
      <c r="U131" s="18">
        <v>6.5</v>
      </c>
      <c r="V131" s="18">
        <v>670</v>
      </c>
      <c r="X131" s="18">
        <v>339</v>
      </c>
      <c r="Y131" s="18">
        <v>34.200000000000003</v>
      </c>
      <c r="Z131" s="18">
        <v>3.45</v>
      </c>
      <c r="AA131" s="77">
        <v>17.399999999999999</v>
      </c>
      <c r="AB131" s="77">
        <v>6.54</v>
      </c>
      <c r="AC131" s="18">
        <v>0.55000000000000004</v>
      </c>
      <c r="AD131" s="18">
        <v>0.52</v>
      </c>
      <c r="AE131" s="18">
        <v>15.6</v>
      </c>
      <c r="AG131" s="18">
        <v>4</v>
      </c>
      <c r="AI131" s="18">
        <v>23000</v>
      </c>
      <c r="AJ131" s="18">
        <v>8</v>
      </c>
      <c r="AL131" s="18">
        <v>159</v>
      </c>
      <c r="AN131" s="76" t="s">
        <v>160</v>
      </c>
      <c r="AO131" s="18" t="s">
        <v>146</v>
      </c>
      <c r="AP131" s="18">
        <v>90</v>
      </c>
      <c r="AW131" s="64"/>
      <c r="AX131" s="64"/>
      <c r="AY131" s="64"/>
      <c r="AZ131" s="64"/>
      <c r="BA131" s="64"/>
      <c r="BB131" s="64"/>
      <c r="BC131" s="64"/>
      <c r="BD131" s="64"/>
      <c r="BE131" s="64"/>
    </row>
    <row r="132" spans="1:59" s="18" customFormat="1" x14ac:dyDescent="0.2">
      <c r="A132" s="18" t="s">
        <v>231</v>
      </c>
      <c r="B132" s="73">
        <v>35394</v>
      </c>
      <c r="C132" s="54"/>
      <c r="D132" s="57" t="s">
        <v>488</v>
      </c>
      <c r="E132" s="56">
        <v>10975</v>
      </c>
      <c r="F132" s="56"/>
      <c r="G132" s="18" t="s">
        <v>80</v>
      </c>
      <c r="H132" s="56" t="s">
        <v>81</v>
      </c>
      <c r="I132" s="57"/>
      <c r="J132" s="56" t="s">
        <v>116</v>
      </c>
      <c r="K132" s="56">
        <v>1.59</v>
      </c>
      <c r="L132" s="58">
        <v>3380</v>
      </c>
      <c r="M132" s="58"/>
      <c r="N132" s="56"/>
      <c r="O132" s="56"/>
      <c r="P132" s="56"/>
      <c r="Q132" s="59"/>
      <c r="R132" s="56"/>
      <c r="S132" s="56"/>
      <c r="T132" s="56"/>
      <c r="V132" s="56"/>
      <c r="W132" s="56"/>
      <c r="X132" s="18">
        <v>3150</v>
      </c>
      <c r="Y132" s="65">
        <v>278</v>
      </c>
      <c r="Z132" s="65">
        <v>0.09</v>
      </c>
      <c r="AA132" s="77">
        <v>1.02</v>
      </c>
      <c r="AB132" s="77">
        <v>4.49</v>
      </c>
      <c r="AC132" s="18">
        <v>0.5</v>
      </c>
      <c r="AD132" s="18">
        <v>0.04</v>
      </c>
      <c r="AE132" s="18">
        <v>29.8</v>
      </c>
      <c r="AG132" s="18">
        <v>20</v>
      </c>
      <c r="AI132" s="18">
        <v>91000</v>
      </c>
      <c r="AJ132" s="18">
        <v>5.34</v>
      </c>
      <c r="AK132" s="65"/>
      <c r="AL132" s="18">
        <v>530</v>
      </c>
      <c r="AN132" s="56" t="s">
        <v>160</v>
      </c>
      <c r="AO132" s="18" t="s">
        <v>146</v>
      </c>
      <c r="AP132" s="18" t="s">
        <v>146</v>
      </c>
      <c r="AW132" s="64"/>
      <c r="AX132" s="64"/>
      <c r="AY132" s="64"/>
      <c r="AZ132" s="64"/>
      <c r="BA132" s="64"/>
      <c r="BB132" s="64"/>
      <c r="BC132" s="64"/>
      <c r="BD132" s="64"/>
      <c r="BE132" s="64"/>
    </row>
    <row r="133" spans="1:59" s="18" customFormat="1" x14ac:dyDescent="0.2">
      <c r="A133" s="18" t="s">
        <v>232</v>
      </c>
      <c r="B133" s="73">
        <v>35394</v>
      </c>
      <c r="C133" s="54">
        <v>0.5</v>
      </c>
      <c r="D133" s="55" t="s">
        <v>85</v>
      </c>
      <c r="E133" s="56">
        <v>17847</v>
      </c>
      <c r="F133" s="56"/>
      <c r="G133" s="18" t="s">
        <v>80</v>
      </c>
      <c r="H133" s="56" t="s">
        <v>81</v>
      </c>
      <c r="I133" s="57"/>
      <c r="J133" s="56" t="s">
        <v>116</v>
      </c>
      <c r="K133" s="56">
        <v>1.59</v>
      </c>
      <c r="L133" s="58"/>
      <c r="M133" s="58"/>
      <c r="N133" s="56"/>
      <c r="O133" s="56"/>
      <c r="P133" s="56"/>
      <c r="Q133" s="59"/>
      <c r="R133" s="56"/>
      <c r="S133" s="56"/>
      <c r="T133" s="56"/>
      <c r="V133" s="56"/>
      <c r="W133" s="56"/>
      <c r="X133" s="18">
        <v>83.5</v>
      </c>
      <c r="Y133" s="18">
        <v>11.6</v>
      </c>
      <c r="Z133" s="18">
        <v>0.28999999999999998</v>
      </c>
      <c r="AA133" s="77">
        <v>0.78</v>
      </c>
      <c r="AB133" s="77">
        <v>1.31</v>
      </c>
      <c r="AC133" s="18">
        <v>0.36</v>
      </c>
      <c r="AD133" s="18">
        <v>0.2</v>
      </c>
      <c r="AE133" s="18">
        <v>14.7</v>
      </c>
      <c r="AG133" s="18">
        <v>2</v>
      </c>
      <c r="AI133" s="18">
        <v>42000</v>
      </c>
      <c r="AJ133" s="18">
        <v>0.9</v>
      </c>
      <c r="AL133" s="18">
        <v>90</v>
      </c>
      <c r="AN133" s="56" t="s">
        <v>160</v>
      </c>
      <c r="AO133" s="76" t="s">
        <v>146</v>
      </c>
      <c r="AP133" s="18" t="s">
        <v>146</v>
      </c>
      <c r="AW133" s="64"/>
      <c r="AX133" s="64"/>
      <c r="AY133" s="64"/>
      <c r="AZ133" s="64"/>
      <c r="BA133" s="64"/>
      <c r="BB133" s="64"/>
      <c r="BC133" s="64"/>
      <c r="BD133" s="64"/>
      <c r="BE133" s="64"/>
    </row>
    <row r="134" spans="1:59" s="18" customFormat="1" x14ac:dyDescent="0.2">
      <c r="A134" s="18" t="s">
        <v>233</v>
      </c>
      <c r="B134" s="73">
        <v>35394</v>
      </c>
      <c r="C134" s="54">
        <v>0.5</v>
      </c>
      <c r="D134" s="55" t="s">
        <v>88</v>
      </c>
      <c r="E134" s="18">
        <v>16721</v>
      </c>
      <c r="G134" s="18" t="s">
        <v>80</v>
      </c>
      <c r="H134" s="56" t="s">
        <v>81</v>
      </c>
      <c r="I134" s="57"/>
      <c r="J134" s="56" t="s">
        <v>116</v>
      </c>
      <c r="K134" s="56">
        <v>1.59</v>
      </c>
      <c r="L134" s="58"/>
      <c r="M134" s="58"/>
      <c r="N134" s="56"/>
      <c r="O134" s="56"/>
      <c r="P134" s="56"/>
      <c r="Q134" s="59"/>
      <c r="R134" s="56"/>
      <c r="S134" s="56"/>
      <c r="T134" s="56"/>
      <c r="V134" s="56"/>
      <c r="W134" s="56"/>
      <c r="X134" s="18">
        <v>385</v>
      </c>
      <c r="Y134" s="18">
        <v>46.6</v>
      </c>
      <c r="Z134" s="18" t="s">
        <v>176</v>
      </c>
      <c r="AA134" s="77">
        <v>0.74</v>
      </c>
      <c r="AB134" s="77">
        <v>1.65</v>
      </c>
      <c r="AC134" s="18">
        <v>0.34</v>
      </c>
      <c r="AD134" s="18">
        <v>0.21</v>
      </c>
      <c r="AE134" s="18">
        <v>22.1</v>
      </c>
      <c r="AG134" s="18">
        <v>6</v>
      </c>
      <c r="AI134" s="18">
        <v>130000</v>
      </c>
      <c r="AJ134" s="18">
        <v>5.34</v>
      </c>
      <c r="AL134" s="18">
        <v>85</v>
      </c>
      <c r="AN134" s="56" t="s">
        <v>160</v>
      </c>
      <c r="AO134" s="18" t="s">
        <v>146</v>
      </c>
      <c r="AP134" s="18" t="s">
        <v>146</v>
      </c>
      <c r="AW134" s="64"/>
      <c r="AX134" s="64"/>
      <c r="AY134" s="64"/>
      <c r="AZ134" s="64"/>
      <c r="BA134" s="64"/>
      <c r="BB134" s="64"/>
      <c r="BC134" s="64"/>
      <c r="BD134" s="64"/>
      <c r="BE134" s="64"/>
    </row>
    <row r="135" spans="1:59" s="18" customFormat="1" x14ac:dyDescent="0.2">
      <c r="A135" s="18" t="s">
        <v>234</v>
      </c>
      <c r="B135" s="53">
        <v>35460</v>
      </c>
      <c r="C135" s="74"/>
      <c r="D135" s="57" t="s">
        <v>488</v>
      </c>
      <c r="E135" s="56">
        <v>10975</v>
      </c>
      <c r="F135" s="56"/>
      <c r="G135" s="18" t="s">
        <v>80</v>
      </c>
      <c r="H135" s="56" t="s">
        <v>81</v>
      </c>
      <c r="I135" s="57"/>
      <c r="J135" s="18">
        <v>6</v>
      </c>
      <c r="K135" s="18">
        <v>0.2</v>
      </c>
      <c r="L135" s="75">
        <v>118</v>
      </c>
      <c r="M135" s="75"/>
      <c r="Q135" s="59"/>
      <c r="X135" s="76">
        <v>53.1</v>
      </c>
      <c r="Y135" s="65">
        <v>7.6</v>
      </c>
      <c r="Z135" s="65" t="s">
        <v>149</v>
      </c>
      <c r="AA135" s="62">
        <v>1.1599999999999999</v>
      </c>
      <c r="AB135" s="62">
        <v>0.83</v>
      </c>
      <c r="AC135" s="76">
        <v>0.22</v>
      </c>
      <c r="AD135" s="76">
        <v>0.04</v>
      </c>
      <c r="AE135" s="76">
        <v>6.57</v>
      </c>
      <c r="AG135" s="76">
        <v>3.0000000000000001E-3</v>
      </c>
      <c r="AK135" s="65"/>
      <c r="AL135" s="76">
        <v>165</v>
      </c>
      <c r="AM135" s="76">
        <v>8.6999999999999993</v>
      </c>
      <c r="AN135" s="76" t="s">
        <v>169</v>
      </c>
      <c r="AO135" s="76" t="s">
        <v>235</v>
      </c>
      <c r="AP135" s="76" t="s">
        <v>235</v>
      </c>
      <c r="AT135" s="76"/>
      <c r="AW135" s="64"/>
      <c r="AX135" s="64"/>
      <c r="AY135" s="64"/>
      <c r="AZ135" s="64"/>
      <c r="BA135" s="64"/>
      <c r="BB135" s="64"/>
      <c r="BC135" s="64"/>
      <c r="BD135" s="64"/>
      <c r="BE135" s="64"/>
    </row>
    <row r="136" spans="1:59" s="18" customFormat="1" x14ac:dyDescent="0.2">
      <c r="A136" s="18" t="s">
        <v>236</v>
      </c>
      <c r="B136" s="53">
        <v>35460</v>
      </c>
      <c r="C136" s="54">
        <v>0.5</v>
      </c>
      <c r="D136" s="55" t="s">
        <v>85</v>
      </c>
      <c r="E136" s="56">
        <v>17847</v>
      </c>
      <c r="F136" s="56"/>
      <c r="G136" s="18" t="s">
        <v>80</v>
      </c>
      <c r="H136" s="56" t="s">
        <v>81</v>
      </c>
      <c r="I136" s="57"/>
      <c r="J136" s="56">
        <v>6</v>
      </c>
      <c r="K136" s="56">
        <v>0.2</v>
      </c>
      <c r="L136" s="58"/>
      <c r="M136" s="58"/>
      <c r="N136" s="56"/>
      <c r="O136" s="56"/>
      <c r="P136" s="56"/>
      <c r="Q136" s="59"/>
      <c r="R136" s="56"/>
      <c r="S136" s="56"/>
      <c r="T136" s="56"/>
      <c r="U136" s="56"/>
      <c r="X136" s="76">
        <v>6.2</v>
      </c>
      <c r="Y136" s="76" t="s">
        <v>237</v>
      </c>
      <c r="Z136" s="76">
        <v>0.08</v>
      </c>
      <c r="AA136" s="62">
        <v>0.45</v>
      </c>
      <c r="AB136" s="62">
        <v>0.61</v>
      </c>
      <c r="AC136" s="76">
        <v>0.11</v>
      </c>
      <c r="AD136" s="76">
        <v>0.02</v>
      </c>
      <c r="AE136" s="76">
        <v>8.66</v>
      </c>
      <c r="AG136" s="76" t="s">
        <v>238</v>
      </c>
      <c r="AI136" s="76">
        <v>173</v>
      </c>
      <c r="AJ136" s="76">
        <v>2.1</v>
      </c>
      <c r="AK136" s="76"/>
      <c r="AL136" s="76">
        <v>174</v>
      </c>
      <c r="AN136" s="76" t="s">
        <v>169</v>
      </c>
      <c r="AO136" s="76" t="s">
        <v>235</v>
      </c>
      <c r="AP136" s="76" t="s">
        <v>235</v>
      </c>
      <c r="AT136" s="76"/>
      <c r="AW136" s="64"/>
      <c r="AX136" s="64"/>
      <c r="AY136" s="64"/>
      <c r="AZ136" s="64"/>
      <c r="BA136" s="64"/>
      <c r="BB136" s="64"/>
      <c r="BC136" s="64"/>
      <c r="BD136" s="64"/>
      <c r="BE136" s="64"/>
    </row>
    <row r="137" spans="1:59" s="78" customFormat="1" x14ac:dyDescent="0.2">
      <c r="A137" s="18" t="s">
        <v>239</v>
      </c>
      <c r="B137" s="53">
        <v>35460</v>
      </c>
      <c r="C137" s="54">
        <v>0.5</v>
      </c>
      <c r="D137" s="55" t="s">
        <v>88</v>
      </c>
      <c r="E137" s="18">
        <v>16721</v>
      </c>
      <c r="F137" s="18"/>
      <c r="G137" s="18" t="s">
        <v>80</v>
      </c>
      <c r="H137" s="56" t="s">
        <v>81</v>
      </c>
      <c r="I137" s="57"/>
      <c r="J137" s="18">
        <v>6</v>
      </c>
      <c r="K137" s="18">
        <v>0.2</v>
      </c>
      <c r="L137" s="75"/>
      <c r="M137" s="75"/>
      <c r="N137" s="18"/>
      <c r="O137" s="18"/>
      <c r="P137" s="18"/>
      <c r="Q137" s="59"/>
      <c r="R137" s="18"/>
      <c r="S137" s="18"/>
      <c r="T137" s="18"/>
      <c r="U137" s="18"/>
      <c r="V137" s="18"/>
      <c r="W137" s="18"/>
      <c r="X137" s="76">
        <v>33.4</v>
      </c>
      <c r="Y137" s="76">
        <v>6.3</v>
      </c>
      <c r="Z137" s="76">
        <v>0.11</v>
      </c>
      <c r="AA137" s="62">
        <v>0.66</v>
      </c>
      <c r="AB137" s="62">
        <v>1.5</v>
      </c>
      <c r="AC137" s="76">
        <v>0.3</v>
      </c>
      <c r="AD137" s="76">
        <v>0.13</v>
      </c>
      <c r="AE137" s="76">
        <v>14.2</v>
      </c>
      <c r="AF137" s="18"/>
      <c r="AG137" s="76">
        <v>5.0000000000000001E-3</v>
      </c>
      <c r="AH137" s="18"/>
      <c r="AI137" s="76">
        <v>270</v>
      </c>
      <c r="AJ137" s="76">
        <v>15.5</v>
      </c>
      <c r="AK137" s="76"/>
      <c r="AL137" s="76">
        <v>118</v>
      </c>
      <c r="AM137" s="18"/>
      <c r="AN137" s="76" t="s">
        <v>169</v>
      </c>
      <c r="AO137" s="76" t="s">
        <v>235</v>
      </c>
      <c r="AP137" s="76" t="s">
        <v>235</v>
      </c>
      <c r="AQ137" s="18"/>
      <c r="AR137" s="18"/>
      <c r="AS137" s="18"/>
      <c r="AT137" s="76"/>
      <c r="AU137" s="18"/>
      <c r="AV137" s="18"/>
      <c r="AW137" s="64"/>
      <c r="AX137" s="64"/>
      <c r="AY137" s="64"/>
      <c r="AZ137" s="64"/>
      <c r="BA137" s="64"/>
      <c r="BB137" s="64"/>
      <c r="BC137" s="64"/>
      <c r="BD137" s="64"/>
      <c r="BE137" s="64"/>
      <c r="BF137" s="18"/>
      <c r="BG137" s="18"/>
    </row>
    <row r="138" spans="1:59" s="18" customFormat="1" x14ac:dyDescent="0.2">
      <c r="A138" s="18" t="s">
        <v>240</v>
      </c>
      <c r="B138" s="53">
        <v>35474</v>
      </c>
      <c r="C138" s="74"/>
      <c r="D138" s="57" t="s">
        <v>488</v>
      </c>
      <c r="E138" s="56">
        <v>10975</v>
      </c>
      <c r="F138" s="56"/>
      <c r="G138" s="18" t="s">
        <v>80</v>
      </c>
      <c r="H138" s="56" t="s">
        <v>81</v>
      </c>
      <c r="I138" s="57"/>
      <c r="J138" s="18" t="s">
        <v>116</v>
      </c>
      <c r="K138" s="18">
        <v>2.33</v>
      </c>
      <c r="L138" s="75">
        <v>8100</v>
      </c>
      <c r="M138" s="75"/>
      <c r="Q138" s="59"/>
      <c r="X138" s="76">
        <v>1703</v>
      </c>
      <c r="Y138" s="65">
        <v>138</v>
      </c>
      <c r="Z138" s="65">
        <v>0.95</v>
      </c>
      <c r="AA138" s="62">
        <v>1.42</v>
      </c>
      <c r="AB138" s="62">
        <v>3.45</v>
      </c>
      <c r="AC138" s="76">
        <v>1.34</v>
      </c>
      <c r="AD138" s="76">
        <v>0.14000000000000001</v>
      </c>
      <c r="AE138" s="76">
        <v>27.2</v>
      </c>
      <c r="AG138" s="76">
        <v>1.6E-2</v>
      </c>
      <c r="AI138" s="76">
        <v>7700</v>
      </c>
      <c r="AJ138" s="76">
        <v>16</v>
      </c>
      <c r="AK138" s="65"/>
      <c r="AL138" s="76">
        <v>320</v>
      </c>
      <c r="AN138" s="76" t="s">
        <v>169</v>
      </c>
      <c r="AO138" s="76" t="s">
        <v>235</v>
      </c>
      <c r="AP138" s="76">
        <v>0.02</v>
      </c>
      <c r="AT138" s="76"/>
      <c r="AW138" s="64"/>
      <c r="AX138" s="64"/>
      <c r="AY138" s="64"/>
      <c r="AZ138" s="64"/>
      <c r="BA138" s="64"/>
      <c r="BB138" s="64"/>
      <c r="BC138" s="64"/>
      <c r="BD138" s="64"/>
      <c r="BE138" s="64"/>
    </row>
    <row r="139" spans="1:59" s="18" customFormat="1" x14ac:dyDescent="0.2">
      <c r="A139" s="18" t="s">
        <v>241</v>
      </c>
      <c r="B139" s="53">
        <v>35474</v>
      </c>
      <c r="C139" s="54">
        <v>0.5</v>
      </c>
      <c r="D139" s="55" t="s">
        <v>85</v>
      </c>
      <c r="E139" s="56">
        <v>17847</v>
      </c>
      <c r="F139" s="56"/>
      <c r="G139" s="18" t="s">
        <v>80</v>
      </c>
      <c r="H139" s="56" t="s">
        <v>81</v>
      </c>
      <c r="I139" s="57"/>
      <c r="J139" s="18" t="s">
        <v>116</v>
      </c>
      <c r="K139" s="18">
        <v>2.33</v>
      </c>
      <c r="L139" s="75"/>
      <c r="M139" s="75"/>
      <c r="Q139" s="59"/>
      <c r="X139" s="76">
        <v>162</v>
      </c>
      <c r="Y139" s="76">
        <v>20.100000000000001</v>
      </c>
      <c r="Z139" s="76">
        <v>0.16</v>
      </c>
      <c r="AA139" s="62">
        <v>0.33</v>
      </c>
      <c r="AB139" s="62">
        <v>1.31</v>
      </c>
      <c r="AC139" s="76">
        <v>0.57999999999999996</v>
      </c>
      <c r="AD139" s="76">
        <v>0.2</v>
      </c>
      <c r="AE139" s="76">
        <v>15.5</v>
      </c>
      <c r="AG139" s="76">
        <v>3.0000000000000001E-3</v>
      </c>
      <c r="AI139" s="76">
        <v>8000</v>
      </c>
      <c r="AJ139" s="76">
        <v>3.6</v>
      </c>
      <c r="AK139" s="76"/>
      <c r="AL139" s="76">
        <v>63</v>
      </c>
      <c r="AN139" s="76" t="s">
        <v>169</v>
      </c>
      <c r="AO139" s="76" t="s">
        <v>235</v>
      </c>
      <c r="AP139" s="76" t="s">
        <v>235</v>
      </c>
      <c r="AT139" s="76"/>
      <c r="AW139" s="64"/>
      <c r="AX139" s="64"/>
      <c r="AY139" s="64"/>
      <c r="AZ139" s="64"/>
      <c r="BA139" s="64"/>
      <c r="BB139" s="64"/>
      <c r="BC139" s="64"/>
      <c r="BD139" s="64"/>
      <c r="BE139" s="64"/>
    </row>
    <row r="140" spans="1:59" s="18" customFormat="1" x14ac:dyDescent="0.2">
      <c r="A140" s="18" t="s">
        <v>242</v>
      </c>
      <c r="B140" s="53">
        <v>35474</v>
      </c>
      <c r="C140" s="54">
        <v>0.5</v>
      </c>
      <c r="D140" s="55" t="s">
        <v>88</v>
      </c>
      <c r="E140" s="18">
        <v>16721</v>
      </c>
      <c r="G140" s="18" t="s">
        <v>80</v>
      </c>
      <c r="H140" s="56" t="s">
        <v>81</v>
      </c>
      <c r="I140" s="57"/>
      <c r="J140" s="18" t="s">
        <v>116</v>
      </c>
      <c r="K140" s="18">
        <v>2.33</v>
      </c>
      <c r="L140" s="75"/>
      <c r="M140" s="75"/>
      <c r="Q140" s="59"/>
      <c r="X140" s="76">
        <v>425</v>
      </c>
      <c r="Y140" s="76">
        <v>41.8</v>
      </c>
      <c r="Z140" s="76">
        <v>0.16</v>
      </c>
      <c r="AA140" s="62">
        <v>0.56999999999999995</v>
      </c>
      <c r="AB140" s="62">
        <v>1.61</v>
      </c>
      <c r="AC140" s="76">
        <v>0.41</v>
      </c>
      <c r="AD140" s="76">
        <v>0.19</v>
      </c>
      <c r="AE140" s="76">
        <v>19.899999999999999</v>
      </c>
      <c r="AG140" s="76">
        <v>6.0000000000000001E-3</v>
      </c>
      <c r="AI140" s="76">
        <v>13000</v>
      </c>
      <c r="AJ140" s="76">
        <v>10.7</v>
      </c>
      <c r="AK140" s="76"/>
      <c r="AL140" s="76">
        <v>66</v>
      </c>
      <c r="AN140" s="76" t="s">
        <v>169</v>
      </c>
      <c r="AO140" s="76" t="s">
        <v>235</v>
      </c>
      <c r="AP140" s="76" t="s">
        <v>235</v>
      </c>
      <c r="AT140" s="76"/>
      <c r="AW140" s="64"/>
      <c r="AX140" s="64"/>
      <c r="AY140" s="64"/>
      <c r="AZ140" s="64"/>
      <c r="BA140" s="64"/>
      <c r="BB140" s="64"/>
      <c r="BC140" s="64"/>
      <c r="BD140" s="64"/>
      <c r="BE140" s="64"/>
    </row>
    <row r="141" spans="1:59" s="18" customFormat="1" x14ac:dyDescent="0.2">
      <c r="A141" s="18" t="s">
        <v>243</v>
      </c>
      <c r="B141" s="73">
        <v>35523</v>
      </c>
      <c r="C141" s="54"/>
      <c r="D141" s="57" t="s">
        <v>488</v>
      </c>
      <c r="E141" s="56">
        <v>10975</v>
      </c>
      <c r="F141" s="56"/>
      <c r="G141" s="18" t="s">
        <v>80</v>
      </c>
      <c r="H141" s="56" t="s">
        <v>81</v>
      </c>
      <c r="I141" s="57"/>
      <c r="J141" s="56" t="s">
        <v>116</v>
      </c>
      <c r="K141" s="56">
        <v>1.07</v>
      </c>
      <c r="L141" s="58">
        <v>2000</v>
      </c>
      <c r="M141" s="58"/>
      <c r="N141" s="56">
        <v>5</v>
      </c>
      <c r="O141" s="56">
        <v>10.5</v>
      </c>
      <c r="P141" s="56"/>
      <c r="Q141" s="59"/>
      <c r="R141" s="56"/>
      <c r="S141" s="18">
        <v>17</v>
      </c>
      <c r="T141" s="18">
        <v>8.64</v>
      </c>
      <c r="U141" s="18">
        <v>8.68</v>
      </c>
      <c r="V141" s="18">
        <v>357</v>
      </c>
      <c r="X141" s="18">
        <v>138</v>
      </c>
      <c r="Y141" s="65">
        <v>20.6</v>
      </c>
      <c r="Z141" s="65" t="s">
        <v>176</v>
      </c>
      <c r="AA141" s="77">
        <v>0.85</v>
      </c>
      <c r="AB141" s="77">
        <v>0.52</v>
      </c>
      <c r="AC141" s="18">
        <v>0.2</v>
      </c>
      <c r="AD141" s="18" t="s">
        <v>102</v>
      </c>
      <c r="AE141" s="18">
        <v>4.78</v>
      </c>
      <c r="AG141" s="18">
        <v>8</v>
      </c>
      <c r="AI141" s="18">
        <v>23</v>
      </c>
      <c r="AJ141" s="18">
        <v>16.7</v>
      </c>
      <c r="AK141" s="65"/>
      <c r="AL141" s="18">
        <v>156</v>
      </c>
      <c r="AN141" s="56" t="s">
        <v>160</v>
      </c>
      <c r="AO141" s="18" t="s">
        <v>146</v>
      </c>
      <c r="AP141" s="18">
        <v>25</v>
      </c>
      <c r="AW141" s="64"/>
      <c r="AX141" s="64"/>
      <c r="AY141" s="64"/>
      <c r="AZ141" s="64"/>
      <c r="BA141" s="64"/>
      <c r="BB141" s="64"/>
      <c r="BC141" s="64"/>
      <c r="BD141" s="64"/>
      <c r="BE141" s="64"/>
    </row>
    <row r="142" spans="1:59" s="18" customFormat="1" x14ac:dyDescent="0.2">
      <c r="A142" s="18" t="s">
        <v>244</v>
      </c>
      <c r="B142" s="73">
        <v>35523</v>
      </c>
      <c r="C142" s="54">
        <v>0.5</v>
      </c>
      <c r="D142" s="55" t="s">
        <v>88</v>
      </c>
      <c r="E142" s="18">
        <v>16721</v>
      </c>
      <c r="G142" s="18" t="s">
        <v>80</v>
      </c>
      <c r="H142" s="56" t="s">
        <v>81</v>
      </c>
      <c r="I142" s="57"/>
      <c r="J142" s="56" t="s">
        <v>116</v>
      </c>
      <c r="K142" s="56">
        <v>1.07</v>
      </c>
      <c r="L142" s="58">
        <v>2200</v>
      </c>
      <c r="M142" s="58"/>
      <c r="N142" s="56">
        <v>5</v>
      </c>
      <c r="O142" s="56">
        <v>9.5</v>
      </c>
      <c r="P142" s="56"/>
      <c r="Q142" s="59"/>
      <c r="R142" s="56"/>
      <c r="S142" s="18">
        <v>16.899999999999999</v>
      </c>
      <c r="T142" s="18">
        <v>8.43</v>
      </c>
      <c r="U142" s="18">
        <v>8.93</v>
      </c>
      <c r="V142" s="18">
        <v>0.28399999999999997</v>
      </c>
      <c r="X142" s="18">
        <v>128</v>
      </c>
      <c r="Y142" s="18">
        <v>15.2</v>
      </c>
      <c r="Z142" s="18">
        <v>7.0000000000000007E-2</v>
      </c>
      <c r="AA142" s="77">
        <v>1.82</v>
      </c>
      <c r="AB142" s="77">
        <v>0.62</v>
      </c>
      <c r="AC142" s="18">
        <v>0.2</v>
      </c>
      <c r="AD142" s="18">
        <v>0.04</v>
      </c>
      <c r="AE142" s="18">
        <v>6.25</v>
      </c>
      <c r="AG142" s="18">
        <v>7</v>
      </c>
      <c r="AI142" s="18">
        <v>26</v>
      </c>
      <c r="AJ142" s="18">
        <v>4.5999999999999996</v>
      </c>
      <c r="AL142" s="18">
        <v>118</v>
      </c>
      <c r="AN142" s="56" t="s">
        <v>160</v>
      </c>
      <c r="AO142" s="18" t="s">
        <v>146</v>
      </c>
      <c r="AP142" s="18" t="s">
        <v>146</v>
      </c>
      <c r="AW142" s="64"/>
      <c r="AX142" s="64"/>
      <c r="AY142" s="64"/>
      <c r="AZ142" s="64"/>
      <c r="BA142" s="64"/>
      <c r="BB142" s="64"/>
      <c r="BC142" s="64"/>
      <c r="BD142" s="64"/>
      <c r="BE142" s="64"/>
    </row>
    <row r="143" spans="1:59" s="18" customFormat="1" x14ac:dyDescent="0.2">
      <c r="A143" s="18" t="s">
        <v>245</v>
      </c>
      <c r="B143" s="73">
        <v>35548</v>
      </c>
      <c r="C143" s="54"/>
      <c r="D143" s="57" t="s">
        <v>488</v>
      </c>
      <c r="E143" s="56">
        <v>10975</v>
      </c>
      <c r="F143" s="56"/>
      <c r="G143" s="18" t="s">
        <v>80</v>
      </c>
      <c r="H143" s="56" t="s">
        <v>81</v>
      </c>
      <c r="I143" s="57"/>
      <c r="J143" s="56" t="s">
        <v>116</v>
      </c>
      <c r="K143" s="56">
        <v>2.38</v>
      </c>
      <c r="L143" s="58">
        <v>8500</v>
      </c>
      <c r="M143" s="58"/>
      <c r="N143" s="56">
        <v>4</v>
      </c>
      <c r="O143" s="56">
        <v>21.6</v>
      </c>
      <c r="P143" s="56"/>
      <c r="Q143" s="59"/>
      <c r="R143" s="56"/>
      <c r="S143" s="18">
        <v>14.25</v>
      </c>
      <c r="T143" s="18">
        <v>7.68</v>
      </c>
      <c r="U143" s="18">
        <v>8.7200000000000006</v>
      </c>
      <c r="V143" s="18">
        <v>315</v>
      </c>
      <c r="X143" s="18">
        <v>411</v>
      </c>
      <c r="Y143" s="65">
        <v>57.2</v>
      </c>
      <c r="Z143" s="65">
        <v>0.11</v>
      </c>
      <c r="AA143" s="77">
        <v>1.84</v>
      </c>
      <c r="AB143" s="77">
        <v>1.59</v>
      </c>
      <c r="AC143" s="18">
        <v>0.48</v>
      </c>
      <c r="AD143" s="18">
        <v>0.06</v>
      </c>
      <c r="AE143" s="18">
        <v>11.8</v>
      </c>
      <c r="AG143" s="18">
        <v>17</v>
      </c>
      <c r="AI143" s="18">
        <v>10500</v>
      </c>
      <c r="AJ143" s="18">
        <v>5.3</v>
      </c>
      <c r="AK143" s="65"/>
      <c r="AL143" s="18">
        <v>197</v>
      </c>
      <c r="AN143" s="56" t="s">
        <v>160</v>
      </c>
      <c r="AO143" s="18" t="s">
        <v>146</v>
      </c>
      <c r="AP143" s="18" t="s">
        <v>146</v>
      </c>
      <c r="AW143" s="64"/>
      <c r="AX143" s="64"/>
      <c r="AY143" s="64"/>
      <c r="AZ143" s="64"/>
      <c r="BA143" s="64"/>
      <c r="BB143" s="64"/>
      <c r="BC143" s="64"/>
      <c r="BD143" s="64"/>
      <c r="BE143" s="64"/>
    </row>
    <row r="144" spans="1:59" s="18" customFormat="1" x14ac:dyDescent="0.2">
      <c r="A144" s="18" t="s">
        <v>246</v>
      </c>
      <c r="B144" s="73">
        <v>35548</v>
      </c>
      <c r="C144" s="54">
        <v>0.5</v>
      </c>
      <c r="D144" s="55" t="s">
        <v>85</v>
      </c>
      <c r="E144" s="56">
        <v>17847</v>
      </c>
      <c r="F144" s="56"/>
      <c r="G144" s="18" t="s">
        <v>80</v>
      </c>
      <c r="H144" s="56" t="s">
        <v>81</v>
      </c>
      <c r="I144" s="57"/>
      <c r="J144" s="56" t="s">
        <v>116</v>
      </c>
      <c r="K144" s="56">
        <v>2.38</v>
      </c>
      <c r="L144" s="58">
        <v>500</v>
      </c>
      <c r="M144" s="58"/>
      <c r="N144" s="56">
        <v>3</v>
      </c>
      <c r="O144" s="56">
        <v>3.8</v>
      </c>
      <c r="P144" s="56"/>
      <c r="Q144" s="59"/>
      <c r="R144" s="56"/>
      <c r="S144" s="18">
        <v>14.7</v>
      </c>
      <c r="T144" s="18">
        <v>7.7</v>
      </c>
      <c r="U144" s="18">
        <v>9.24</v>
      </c>
      <c r="V144" s="18">
        <v>239</v>
      </c>
      <c r="X144" s="18">
        <v>93.2</v>
      </c>
      <c r="Y144" s="18">
        <v>9.3000000000000007</v>
      </c>
      <c r="Z144" s="18">
        <v>0.1</v>
      </c>
      <c r="AA144" s="77">
        <v>0.26</v>
      </c>
      <c r="AB144" s="77">
        <v>1.31</v>
      </c>
      <c r="AC144" s="18">
        <v>0.3</v>
      </c>
      <c r="AD144" s="18">
        <v>0.14000000000000001</v>
      </c>
      <c r="AE144" s="18">
        <v>13.1</v>
      </c>
      <c r="AG144" s="18">
        <v>4</v>
      </c>
      <c r="AI144" s="18">
        <v>52000</v>
      </c>
      <c r="AJ144" s="18">
        <v>3.6</v>
      </c>
      <c r="AL144" s="18">
        <v>89</v>
      </c>
      <c r="AN144" s="56" t="s">
        <v>160</v>
      </c>
      <c r="AO144" s="76" t="s">
        <v>146</v>
      </c>
      <c r="AP144" s="18" t="s">
        <v>146</v>
      </c>
      <c r="AW144" s="64"/>
      <c r="AX144" s="64"/>
      <c r="AY144" s="64"/>
      <c r="AZ144" s="64"/>
      <c r="BA144" s="64"/>
      <c r="BB144" s="64"/>
      <c r="BC144" s="64"/>
      <c r="BD144" s="64"/>
      <c r="BE144" s="64"/>
    </row>
    <row r="145" spans="1:59" s="18" customFormat="1" x14ac:dyDescent="0.2">
      <c r="A145" s="18" t="s">
        <v>247</v>
      </c>
      <c r="B145" s="73">
        <v>35548</v>
      </c>
      <c r="C145" s="54">
        <v>0.5</v>
      </c>
      <c r="D145" s="55" t="s">
        <v>88</v>
      </c>
      <c r="E145" s="18">
        <v>16721</v>
      </c>
      <c r="G145" s="18" t="s">
        <v>80</v>
      </c>
      <c r="H145" s="56" t="s">
        <v>81</v>
      </c>
      <c r="I145" s="57"/>
      <c r="J145" s="56" t="s">
        <v>116</v>
      </c>
      <c r="K145" s="56">
        <v>2.38</v>
      </c>
      <c r="L145" s="58">
        <v>18000</v>
      </c>
      <c r="M145" s="58"/>
      <c r="N145" s="56">
        <v>4</v>
      </c>
      <c r="O145" s="56">
        <v>19.399999999999999</v>
      </c>
      <c r="P145" s="56"/>
      <c r="Q145" s="59"/>
      <c r="R145" s="56"/>
      <c r="S145" s="18">
        <v>14</v>
      </c>
      <c r="T145" s="18">
        <v>7.71</v>
      </c>
      <c r="U145" s="18">
        <v>8.2200000000000006</v>
      </c>
      <c r="V145" s="18">
        <v>177</v>
      </c>
      <c r="X145" s="18">
        <v>168</v>
      </c>
      <c r="Y145" s="18">
        <v>15.6</v>
      </c>
      <c r="Z145" s="18">
        <v>0.08</v>
      </c>
      <c r="AA145" s="79">
        <v>0.74</v>
      </c>
      <c r="AB145" s="77">
        <v>1.5</v>
      </c>
      <c r="AC145" s="18">
        <v>0.46</v>
      </c>
      <c r="AD145" s="18">
        <v>0.16</v>
      </c>
      <c r="AE145" s="18">
        <v>13.4</v>
      </c>
      <c r="AG145" s="18">
        <v>8</v>
      </c>
      <c r="AH145" s="80"/>
      <c r="AI145" s="18">
        <v>9000</v>
      </c>
      <c r="AJ145" s="18">
        <v>5.3</v>
      </c>
      <c r="AL145" s="18">
        <v>73.5</v>
      </c>
      <c r="AN145" s="56" t="s">
        <v>160</v>
      </c>
      <c r="AO145" s="18" t="s">
        <v>146</v>
      </c>
      <c r="AP145" s="18" t="s">
        <v>146</v>
      </c>
      <c r="AW145" s="64"/>
      <c r="AX145" s="64"/>
      <c r="AY145" s="64"/>
      <c r="AZ145" s="64"/>
      <c r="BA145" s="64"/>
      <c r="BB145" s="64"/>
      <c r="BC145" s="64"/>
      <c r="BD145" s="64"/>
      <c r="BE145" s="64"/>
    </row>
    <row r="146" spans="1:59" s="18" customFormat="1" x14ac:dyDescent="0.2">
      <c r="A146" s="18" t="s">
        <v>248</v>
      </c>
      <c r="B146" s="73">
        <v>35578</v>
      </c>
      <c r="C146" s="54"/>
      <c r="D146" s="57" t="s">
        <v>488</v>
      </c>
      <c r="E146" s="56">
        <v>10975</v>
      </c>
      <c r="F146" s="56"/>
      <c r="G146" s="18" t="s">
        <v>80</v>
      </c>
      <c r="H146" s="56" t="s">
        <v>81</v>
      </c>
      <c r="I146" s="57"/>
      <c r="J146" s="56" t="s">
        <v>116</v>
      </c>
      <c r="K146" s="56">
        <v>0.65</v>
      </c>
      <c r="L146" s="58">
        <v>440</v>
      </c>
      <c r="M146" s="58"/>
      <c r="N146" s="56">
        <v>2</v>
      </c>
      <c r="O146" s="56">
        <v>4.2</v>
      </c>
      <c r="P146" s="56"/>
      <c r="Q146" s="59"/>
      <c r="R146" s="56"/>
      <c r="S146" s="18">
        <v>25.26</v>
      </c>
      <c r="T146" s="18">
        <v>7.47</v>
      </c>
      <c r="U146" s="18">
        <v>6.85</v>
      </c>
      <c r="V146" s="18">
        <v>584</v>
      </c>
      <c r="X146" s="18">
        <v>136</v>
      </c>
      <c r="Y146" s="65">
        <v>20</v>
      </c>
      <c r="Z146" s="65">
        <v>0.12</v>
      </c>
      <c r="AA146" s="79">
        <v>0.61</v>
      </c>
      <c r="AB146" s="77">
        <v>1.06</v>
      </c>
      <c r="AC146" s="18">
        <v>0.25</v>
      </c>
      <c r="AD146" s="18">
        <v>0.02</v>
      </c>
      <c r="AE146" s="18">
        <v>5.36</v>
      </c>
      <c r="AG146" s="18">
        <v>5</v>
      </c>
      <c r="AH146" s="80"/>
      <c r="AI146" s="18">
        <v>490</v>
      </c>
      <c r="AJ146" s="18">
        <v>13.4</v>
      </c>
      <c r="AK146" s="65"/>
      <c r="AL146" s="18">
        <v>184</v>
      </c>
      <c r="AN146" s="56" t="s">
        <v>160</v>
      </c>
      <c r="AO146" s="18" t="s">
        <v>146</v>
      </c>
      <c r="AP146" s="18" t="s">
        <v>146</v>
      </c>
      <c r="AW146" s="64"/>
      <c r="AX146" s="64"/>
      <c r="AY146" s="64"/>
      <c r="AZ146" s="64"/>
      <c r="BA146" s="64"/>
      <c r="BB146" s="64"/>
      <c r="BC146" s="64"/>
      <c r="BD146" s="64"/>
      <c r="BE146" s="64"/>
    </row>
    <row r="147" spans="1:59" s="18" customFormat="1" x14ac:dyDescent="0.2">
      <c r="A147" s="18" t="s">
        <v>249</v>
      </c>
      <c r="B147" s="73">
        <v>35578</v>
      </c>
      <c r="C147" s="54">
        <v>0.5</v>
      </c>
      <c r="D147" s="55" t="s">
        <v>85</v>
      </c>
      <c r="E147" s="56">
        <v>17847</v>
      </c>
      <c r="F147" s="56"/>
      <c r="G147" s="18" t="s">
        <v>80</v>
      </c>
      <c r="H147" s="56" t="s">
        <v>81</v>
      </c>
      <c r="I147" s="57"/>
      <c r="J147" s="56" t="s">
        <v>116</v>
      </c>
      <c r="K147" s="56">
        <v>0.65</v>
      </c>
      <c r="L147" s="58">
        <v>375</v>
      </c>
      <c r="M147" s="58"/>
      <c r="N147" s="56">
        <v>3</v>
      </c>
      <c r="O147" s="56">
        <v>3.5</v>
      </c>
      <c r="P147" s="56"/>
      <c r="Q147" s="59"/>
      <c r="R147" s="56"/>
      <c r="S147" s="18">
        <v>20.68</v>
      </c>
      <c r="T147" s="18">
        <v>7.24</v>
      </c>
      <c r="U147" s="18">
        <v>6.33</v>
      </c>
      <c r="V147" s="18">
        <v>209</v>
      </c>
      <c r="X147" s="18">
        <v>418</v>
      </c>
      <c r="Y147" s="18">
        <v>43.9</v>
      </c>
      <c r="Z147" s="18">
        <v>0.47</v>
      </c>
      <c r="AA147" s="79">
        <v>1.21</v>
      </c>
      <c r="AB147" s="77">
        <v>2.5299999999999998</v>
      </c>
      <c r="AC147" s="18">
        <v>0.55000000000000004</v>
      </c>
      <c r="AD147" s="18">
        <v>0.12</v>
      </c>
      <c r="AE147" s="18">
        <v>15.1</v>
      </c>
      <c r="AG147" s="18">
        <v>12</v>
      </c>
      <c r="AH147" s="80"/>
      <c r="AI147" s="18">
        <v>70000</v>
      </c>
      <c r="AJ147" s="18">
        <v>2.7</v>
      </c>
      <c r="AL147" s="18">
        <v>87.5</v>
      </c>
      <c r="AN147" s="56" t="s">
        <v>160</v>
      </c>
      <c r="AO147" s="76" t="s">
        <v>146</v>
      </c>
      <c r="AP147" s="18" t="s">
        <v>146</v>
      </c>
      <c r="AW147" s="64"/>
      <c r="AX147" s="64"/>
      <c r="AY147" s="64"/>
      <c r="AZ147" s="64"/>
      <c r="BA147" s="64"/>
      <c r="BB147" s="64"/>
      <c r="BC147" s="64"/>
      <c r="BD147" s="64"/>
      <c r="BE147" s="64"/>
    </row>
    <row r="148" spans="1:59" s="18" customFormat="1" x14ac:dyDescent="0.2">
      <c r="A148" s="18" t="s">
        <v>250</v>
      </c>
      <c r="B148" s="73">
        <v>35578</v>
      </c>
      <c r="C148" s="54">
        <v>0.5</v>
      </c>
      <c r="D148" s="55" t="s">
        <v>88</v>
      </c>
      <c r="E148" s="18">
        <v>16721</v>
      </c>
      <c r="G148" s="18" t="s">
        <v>80</v>
      </c>
      <c r="H148" s="56" t="s">
        <v>81</v>
      </c>
      <c r="I148" s="57"/>
      <c r="J148" s="56" t="s">
        <v>116</v>
      </c>
      <c r="K148" s="56">
        <v>0.65</v>
      </c>
      <c r="L148" s="58">
        <v>2900</v>
      </c>
      <c r="M148" s="58"/>
      <c r="N148" s="56">
        <v>5</v>
      </c>
      <c r="O148" s="56">
        <v>11.9</v>
      </c>
      <c r="P148" s="56"/>
      <c r="Q148" s="59"/>
      <c r="R148" s="56"/>
      <c r="S148" s="18">
        <v>21.18</v>
      </c>
      <c r="T148" s="18">
        <v>7.03</v>
      </c>
      <c r="U148" s="18">
        <v>6.49</v>
      </c>
      <c r="V148" s="18">
        <v>265</v>
      </c>
      <c r="X148" s="18">
        <v>545</v>
      </c>
      <c r="Y148" s="18">
        <v>53.1</v>
      </c>
      <c r="Z148" s="18">
        <v>0.12</v>
      </c>
      <c r="AA148" s="77">
        <v>0.99</v>
      </c>
      <c r="AB148" s="77">
        <v>2.4</v>
      </c>
      <c r="AC148" s="18">
        <v>0.5</v>
      </c>
      <c r="AD148" s="18">
        <v>0.24</v>
      </c>
      <c r="AE148" s="18">
        <v>16.600000000000001</v>
      </c>
      <c r="AG148" s="18">
        <v>15</v>
      </c>
      <c r="AI148" s="18">
        <v>21000</v>
      </c>
      <c r="AJ148" s="18">
        <v>5.3</v>
      </c>
      <c r="AL148" s="18">
        <v>78</v>
      </c>
      <c r="AN148" s="56" t="s">
        <v>160</v>
      </c>
      <c r="AO148" s="18" t="s">
        <v>146</v>
      </c>
      <c r="AP148" s="18" t="s">
        <v>146</v>
      </c>
      <c r="AW148" s="64"/>
      <c r="AX148" s="64"/>
      <c r="AY148" s="64"/>
      <c r="AZ148" s="64"/>
      <c r="BA148" s="64"/>
      <c r="BB148" s="64"/>
      <c r="BC148" s="64"/>
      <c r="BD148" s="64"/>
      <c r="BE148" s="64"/>
    </row>
    <row r="149" spans="1:59" s="18" customFormat="1" x14ac:dyDescent="0.2">
      <c r="A149" s="18" t="s">
        <v>251</v>
      </c>
      <c r="B149" s="73">
        <v>35650</v>
      </c>
      <c r="C149" s="54"/>
      <c r="D149" s="57" t="s">
        <v>488</v>
      </c>
      <c r="E149" s="56">
        <v>10975</v>
      </c>
      <c r="F149" s="56"/>
      <c r="G149" s="18" t="s">
        <v>80</v>
      </c>
      <c r="H149" s="56" t="s">
        <v>81</v>
      </c>
      <c r="I149" s="57"/>
      <c r="J149" s="56" t="s">
        <v>116</v>
      </c>
      <c r="K149" s="56">
        <v>2.0699999999999998</v>
      </c>
      <c r="L149" s="58">
        <v>650</v>
      </c>
      <c r="M149" s="58"/>
      <c r="N149" s="56">
        <v>3</v>
      </c>
      <c r="O149" s="56">
        <v>6</v>
      </c>
      <c r="P149" s="56"/>
      <c r="Q149" s="59"/>
      <c r="R149" s="56"/>
      <c r="S149" s="56"/>
      <c r="T149" s="56"/>
      <c r="V149" s="56"/>
      <c r="W149" s="56"/>
      <c r="X149" s="18">
        <v>964</v>
      </c>
      <c r="Y149" s="65">
        <v>103</v>
      </c>
      <c r="Z149" s="65">
        <v>0.42</v>
      </c>
      <c r="AA149" s="77">
        <v>2.16</v>
      </c>
      <c r="AB149" s="77">
        <v>2.88</v>
      </c>
      <c r="AC149" s="18">
        <v>0.77</v>
      </c>
      <c r="AD149" s="18">
        <v>0.69</v>
      </c>
      <c r="AE149" s="18">
        <v>14</v>
      </c>
      <c r="AG149" s="18">
        <v>30</v>
      </c>
      <c r="AI149" s="18">
        <v>38000</v>
      </c>
      <c r="AJ149" s="18">
        <v>37.4</v>
      </c>
      <c r="AK149" s="65"/>
      <c r="AL149" s="18">
        <v>246</v>
      </c>
      <c r="AN149" s="56" t="s">
        <v>160</v>
      </c>
      <c r="AO149" s="18" t="s">
        <v>146</v>
      </c>
      <c r="AP149" s="18" t="s">
        <v>146</v>
      </c>
      <c r="AW149" s="64"/>
      <c r="AX149" s="64"/>
      <c r="AY149" s="64"/>
      <c r="AZ149" s="64"/>
      <c r="BA149" s="64"/>
      <c r="BB149" s="64"/>
      <c r="BC149" s="64"/>
      <c r="BD149" s="64"/>
      <c r="BE149" s="64"/>
    </row>
    <row r="150" spans="1:59" s="18" customFormat="1" x14ac:dyDescent="0.2">
      <c r="A150" s="18" t="s">
        <v>252</v>
      </c>
      <c r="B150" s="73">
        <v>35650</v>
      </c>
      <c r="C150" s="54">
        <v>0.5</v>
      </c>
      <c r="D150" s="55" t="s">
        <v>85</v>
      </c>
      <c r="E150" s="56">
        <v>17847</v>
      </c>
      <c r="F150" s="56"/>
      <c r="G150" s="18" t="s">
        <v>80</v>
      </c>
      <c r="H150" s="56" t="s">
        <v>81</v>
      </c>
      <c r="I150" s="57"/>
      <c r="J150" s="56" t="s">
        <v>116</v>
      </c>
      <c r="K150" s="56">
        <v>2.0699999999999998</v>
      </c>
      <c r="L150" s="58">
        <v>600</v>
      </c>
      <c r="M150" s="58"/>
      <c r="N150" s="56">
        <v>3</v>
      </c>
      <c r="O150" s="56">
        <v>4</v>
      </c>
      <c r="P150" s="56"/>
      <c r="Q150" s="59"/>
      <c r="R150" s="56"/>
      <c r="S150" s="56"/>
      <c r="T150" s="56"/>
      <c r="V150" s="56"/>
      <c r="W150" s="56"/>
      <c r="X150" s="18">
        <v>213</v>
      </c>
      <c r="Y150" s="18">
        <v>37.299999999999997</v>
      </c>
      <c r="Z150" s="18">
        <v>0.56999999999999995</v>
      </c>
      <c r="AA150" s="77">
        <v>0.91</v>
      </c>
      <c r="AB150" s="77">
        <v>2.77</v>
      </c>
      <c r="AC150" s="18">
        <v>0.76</v>
      </c>
      <c r="AD150" s="18">
        <v>0.23</v>
      </c>
      <c r="AE150" s="18">
        <v>14.1</v>
      </c>
      <c r="AG150" s="18">
        <v>7</v>
      </c>
      <c r="AI150" s="18">
        <v>320000</v>
      </c>
      <c r="AJ150" s="18">
        <v>19.600000000000001</v>
      </c>
      <c r="AL150" s="18">
        <v>63.5</v>
      </c>
      <c r="AN150" s="56" t="s">
        <v>160</v>
      </c>
      <c r="AO150" s="76" t="s">
        <v>146</v>
      </c>
      <c r="AP150" s="18">
        <v>154</v>
      </c>
      <c r="AW150" s="64"/>
      <c r="AX150" s="64"/>
      <c r="AY150" s="64"/>
      <c r="AZ150" s="64"/>
      <c r="BA150" s="64"/>
      <c r="BB150" s="64"/>
      <c r="BC150" s="64"/>
      <c r="BD150" s="64"/>
      <c r="BE150" s="64"/>
    </row>
    <row r="151" spans="1:59" s="18" customFormat="1" x14ac:dyDescent="0.2">
      <c r="A151" s="18" t="s">
        <v>253</v>
      </c>
      <c r="B151" s="73">
        <v>35780</v>
      </c>
      <c r="C151" s="54"/>
      <c r="D151" s="57" t="s">
        <v>488</v>
      </c>
      <c r="E151" s="56">
        <v>10975</v>
      </c>
      <c r="F151" s="56"/>
      <c r="G151" s="18" t="s">
        <v>80</v>
      </c>
      <c r="H151" s="56" t="s">
        <v>81</v>
      </c>
      <c r="I151" s="57"/>
      <c r="J151" s="56">
        <v>2</v>
      </c>
      <c r="K151" s="56">
        <v>0.5</v>
      </c>
      <c r="L151" s="58">
        <v>128</v>
      </c>
      <c r="M151" s="58"/>
      <c r="N151" s="56"/>
      <c r="O151" s="56"/>
      <c r="P151" s="56"/>
      <c r="Q151" s="59"/>
      <c r="R151" s="56"/>
      <c r="S151" s="56"/>
      <c r="T151" s="56"/>
      <c r="V151" s="56"/>
      <c r="W151" s="56"/>
      <c r="X151" s="18">
        <v>58.1</v>
      </c>
      <c r="Y151" s="65">
        <v>10.5</v>
      </c>
      <c r="Z151" s="65">
        <v>0.06</v>
      </c>
      <c r="AA151" s="77">
        <v>0.84</v>
      </c>
      <c r="AB151" s="77">
        <v>0.68</v>
      </c>
      <c r="AC151" s="18">
        <v>0.23</v>
      </c>
      <c r="AD151" s="18">
        <v>0.04</v>
      </c>
      <c r="AE151" s="18">
        <v>7.23</v>
      </c>
      <c r="AG151" s="18">
        <v>4</v>
      </c>
      <c r="AI151" s="18">
        <v>220</v>
      </c>
      <c r="AJ151" s="18">
        <v>13.4</v>
      </c>
      <c r="AK151" s="65"/>
      <c r="AL151" s="18">
        <v>185</v>
      </c>
      <c r="AN151" s="56" t="s">
        <v>160</v>
      </c>
      <c r="AO151" s="18" t="s">
        <v>146</v>
      </c>
      <c r="AP151" s="18" t="s">
        <v>146</v>
      </c>
      <c r="AW151" s="64"/>
      <c r="AX151" s="64"/>
      <c r="AY151" s="64"/>
      <c r="AZ151" s="64"/>
      <c r="BA151" s="64"/>
      <c r="BB151" s="64"/>
      <c r="BC151" s="64"/>
      <c r="BD151" s="64"/>
      <c r="BE151" s="64"/>
    </row>
    <row r="152" spans="1:59" s="18" customFormat="1" x14ac:dyDescent="0.2">
      <c r="A152" s="18" t="s">
        <v>254</v>
      </c>
      <c r="B152" s="73">
        <v>35780</v>
      </c>
      <c r="C152" s="54">
        <v>0.5</v>
      </c>
      <c r="D152" s="55" t="s">
        <v>88</v>
      </c>
      <c r="E152" s="18">
        <v>16721</v>
      </c>
      <c r="G152" s="18" t="s">
        <v>80</v>
      </c>
      <c r="H152" s="56" t="s">
        <v>81</v>
      </c>
      <c r="I152" s="57"/>
      <c r="J152" s="56">
        <v>2</v>
      </c>
      <c r="K152" s="56">
        <v>0.5</v>
      </c>
      <c r="L152" s="58"/>
      <c r="M152" s="58"/>
      <c r="N152" s="56"/>
      <c r="O152" s="56"/>
      <c r="P152" s="56"/>
      <c r="Q152" s="59"/>
      <c r="R152" s="56"/>
      <c r="S152" s="56"/>
      <c r="T152" s="56"/>
      <c r="V152" s="56"/>
      <c r="W152" s="56"/>
      <c r="X152" s="18">
        <v>60.9</v>
      </c>
      <c r="Y152" s="18">
        <v>12.6</v>
      </c>
      <c r="Z152" s="18">
        <v>0.08</v>
      </c>
      <c r="AA152" s="79">
        <v>0.56999999999999995</v>
      </c>
      <c r="AB152" s="77">
        <v>1.1000000000000001</v>
      </c>
      <c r="AC152" s="18">
        <v>0.38</v>
      </c>
      <c r="AD152" s="80">
        <v>0.17</v>
      </c>
      <c r="AE152" s="18">
        <v>7.37</v>
      </c>
      <c r="AG152" s="18">
        <v>7</v>
      </c>
      <c r="AH152" s="80"/>
      <c r="AI152" s="18">
        <v>180</v>
      </c>
      <c r="AJ152" s="18">
        <v>4</v>
      </c>
      <c r="AL152" s="18">
        <v>95</v>
      </c>
      <c r="AN152" s="56" t="s">
        <v>160</v>
      </c>
      <c r="AO152" s="18" t="s">
        <v>146</v>
      </c>
      <c r="AP152" s="18" t="s">
        <v>146</v>
      </c>
      <c r="AW152" s="64"/>
      <c r="AX152" s="64"/>
      <c r="AY152" s="64"/>
      <c r="AZ152" s="64"/>
      <c r="BA152" s="64"/>
      <c r="BB152" s="64"/>
      <c r="BC152" s="64"/>
      <c r="BD152" s="64"/>
      <c r="BE152" s="64"/>
    </row>
    <row r="153" spans="1:59" s="18" customFormat="1" x14ac:dyDescent="0.2">
      <c r="A153" s="18" t="s">
        <v>255</v>
      </c>
      <c r="B153" s="73">
        <v>35786</v>
      </c>
      <c r="C153" s="54"/>
      <c r="D153" s="57" t="s">
        <v>488</v>
      </c>
      <c r="E153" s="56">
        <v>10975</v>
      </c>
      <c r="F153" s="56"/>
      <c r="G153" s="18" t="s">
        <v>80</v>
      </c>
      <c r="H153" s="56" t="s">
        <v>81</v>
      </c>
      <c r="I153" s="57"/>
      <c r="J153" s="56" t="s">
        <v>116</v>
      </c>
      <c r="K153" s="56">
        <v>2.79</v>
      </c>
      <c r="L153" s="58">
        <v>3000</v>
      </c>
      <c r="M153" s="58"/>
      <c r="N153" s="56">
        <v>5</v>
      </c>
      <c r="O153" s="56">
        <v>13</v>
      </c>
      <c r="P153" s="56"/>
      <c r="Q153" s="59"/>
      <c r="R153" s="56"/>
      <c r="S153" s="56"/>
      <c r="T153" s="56"/>
      <c r="V153" s="56"/>
      <c r="W153" s="56"/>
      <c r="X153" s="18">
        <v>1014</v>
      </c>
      <c r="Y153" s="65">
        <v>135</v>
      </c>
      <c r="Z153" s="65" t="s">
        <v>176</v>
      </c>
      <c r="AA153" s="77">
        <v>0.62</v>
      </c>
      <c r="AB153" s="77">
        <v>1.72</v>
      </c>
      <c r="AC153" s="18">
        <v>0.46</v>
      </c>
      <c r="AD153" s="18">
        <v>0.14000000000000001</v>
      </c>
      <c r="AE153" s="18">
        <v>14.4</v>
      </c>
      <c r="AG153" s="18">
        <v>15</v>
      </c>
      <c r="AI153" s="18">
        <v>18000</v>
      </c>
      <c r="AJ153" s="18">
        <v>5.3</v>
      </c>
      <c r="AK153" s="65"/>
      <c r="AL153" s="18">
        <v>198</v>
      </c>
      <c r="AN153" s="56" t="s">
        <v>160</v>
      </c>
      <c r="AO153" s="18" t="s">
        <v>146</v>
      </c>
      <c r="AP153" s="18" t="s">
        <v>146</v>
      </c>
      <c r="AW153" s="64"/>
      <c r="AX153" s="64"/>
      <c r="AY153" s="64"/>
      <c r="AZ153" s="64"/>
      <c r="BA153" s="64"/>
      <c r="BB153" s="64"/>
      <c r="BC153" s="64"/>
      <c r="BD153" s="64"/>
      <c r="BE153" s="64"/>
    </row>
    <row r="154" spans="1:59" s="18" customFormat="1" x14ac:dyDescent="0.2">
      <c r="A154" s="18" t="s">
        <v>256</v>
      </c>
      <c r="B154" s="73">
        <v>35786</v>
      </c>
      <c r="C154" s="54">
        <v>0.5</v>
      </c>
      <c r="D154" s="55" t="s">
        <v>88</v>
      </c>
      <c r="E154" s="18">
        <v>16721</v>
      </c>
      <c r="G154" s="18" t="s">
        <v>80</v>
      </c>
      <c r="H154" s="56" t="s">
        <v>81</v>
      </c>
      <c r="I154" s="57"/>
      <c r="J154" s="56" t="s">
        <v>116</v>
      </c>
      <c r="K154" s="56">
        <v>2.79</v>
      </c>
      <c r="L154" s="58">
        <v>3000</v>
      </c>
      <c r="M154" s="58"/>
      <c r="N154" s="56">
        <v>5</v>
      </c>
      <c r="O154" s="56">
        <v>12</v>
      </c>
      <c r="P154" s="56"/>
      <c r="Q154" s="59"/>
      <c r="R154" s="56"/>
      <c r="S154" s="56"/>
      <c r="T154" s="56"/>
      <c r="V154" s="56"/>
      <c r="W154" s="56"/>
      <c r="X154" s="18">
        <v>354</v>
      </c>
      <c r="Y154" s="18">
        <v>34.4</v>
      </c>
      <c r="Z154" s="18" t="s">
        <v>176</v>
      </c>
      <c r="AA154" s="77">
        <v>0.56000000000000005</v>
      </c>
      <c r="AB154" s="77">
        <v>1.41</v>
      </c>
      <c r="AC154" s="18">
        <v>0.53</v>
      </c>
      <c r="AD154" s="18">
        <v>0.39</v>
      </c>
      <c r="AE154" s="18">
        <v>15.6</v>
      </c>
      <c r="AG154" s="18">
        <v>7</v>
      </c>
      <c r="AI154" s="18">
        <v>12000</v>
      </c>
      <c r="AJ154" s="18" t="s">
        <v>257</v>
      </c>
      <c r="AL154" s="18">
        <v>68</v>
      </c>
      <c r="AN154" s="56" t="s">
        <v>160</v>
      </c>
      <c r="AO154" s="18" t="s">
        <v>146</v>
      </c>
      <c r="AP154" s="18" t="s">
        <v>146</v>
      </c>
      <c r="AW154" s="64"/>
      <c r="AX154" s="64"/>
      <c r="AY154" s="64"/>
      <c r="AZ154" s="64"/>
      <c r="BA154" s="64"/>
      <c r="BB154" s="64"/>
      <c r="BC154" s="64"/>
      <c r="BD154" s="64"/>
      <c r="BE154" s="64"/>
    </row>
    <row r="155" spans="1:59" s="18" customFormat="1" x14ac:dyDescent="0.2">
      <c r="A155" s="18" t="s">
        <v>258</v>
      </c>
      <c r="B155" s="73">
        <v>35837</v>
      </c>
      <c r="C155" s="54"/>
      <c r="D155" s="57" t="s">
        <v>488</v>
      </c>
      <c r="E155" s="56">
        <v>10975</v>
      </c>
      <c r="F155" s="56"/>
      <c r="G155" s="18" t="s">
        <v>80</v>
      </c>
      <c r="H155" s="56" t="s">
        <v>81</v>
      </c>
      <c r="I155" s="57"/>
      <c r="J155" s="56" t="s">
        <v>116</v>
      </c>
      <c r="K155" s="56">
        <v>1.78</v>
      </c>
      <c r="L155" s="58">
        <v>4250</v>
      </c>
      <c r="M155" s="58"/>
      <c r="N155" s="56">
        <v>5</v>
      </c>
      <c r="O155" s="56">
        <v>15</v>
      </c>
      <c r="P155" s="56"/>
      <c r="Q155" s="59"/>
      <c r="R155" s="56"/>
      <c r="S155" s="56"/>
      <c r="T155" s="56"/>
      <c r="V155" s="56"/>
      <c r="W155" s="56"/>
      <c r="X155" s="18">
        <v>295</v>
      </c>
      <c r="Y155" s="65">
        <v>31.6</v>
      </c>
      <c r="Z155" s="65">
        <v>0.23</v>
      </c>
      <c r="AA155" s="77">
        <v>0.86</v>
      </c>
      <c r="AB155" s="77">
        <v>1.82</v>
      </c>
      <c r="AC155" s="18">
        <v>0.38</v>
      </c>
      <c r="AD155" s="18">
        <v>0.17</v>
      </c>
      <c r="AE155" s="18">
        <v>13.8</v>
      </c>
      <c r="AG155" s="18">
        <v>11</v>
      </c>
      <c r="AI155" s="18">
        <v>15000</v>
      </c>
      <c r="AJ155" s="18">
        <v>10.7</v>
      </c>
      <c r="AK155" s="65"/>
      <c r="AL155" s="18">
        <v>151</v>
      </c>
      <c r="AN155" s="56" t="s">
        <v>160</v>
      </c>
      <c r="AO155" s="18" t="s">
        <v>146</v>
      </c>
      <c r="AP155" s="18" t="s">
        <v>146</v>
      </c>
      <c r="AW155" s="64"/>
      <c r="AX155" s="64"/>
      <c r="AY155" s="64"/>
      <c r="AZ155" s="64"/>
      <c r="BA155" s="64"/>
      <c r="BB155" s="64"/>
      <c r="BC155" s="64"/>
      <c r="BD155" s="64"/>
      <c r="BE155" s="64"/>
    </row>
    <row r="156" spans="1:59" s="18" customFormat="1" x14ac:dyDescent="0.2">
      <c r="A156" s="18" t="s">
        <v>259</v>
      </c>
      <c r="B156" s="73">
        <v>35837</v>
      </c>
      <c r="C156" s="54">
        <v>0.5</v>
      </c>
      <c r="D156" s="55" t="s">
        <v>88</v>
      </c>
      <c r="E156" s="18">
        <v>16721</v>
      </c>
      <c r="G156" s="18" t="s">
        <v>80</v>
      </c>
      <c r="H156" s="56" t="s">
        <v>81</v>
      </c>
      <c r="I156" s="57"/>
      <c r="J156" s="56" t="s">
        <v>116</v>
      </c>
      <c r="K156" s="56">
        <v>1.78</v>
      </c>
      <c r="L156" s="58">
        <v>6000</v>
      </c>
      <c r="M156" s="58"/>
      <c r="N156" s="56">
        <v>4</v>
      </c>
      <c r="O156" s="56">
        <v>14.5</v>
      </c>
      <c r="P156" s="56"/>
      <c r="Q156" s="59"/>
      <c r="R156" s="56"/>
      <c r="S156" s="56"/>
      <c r="T156" s="56"/>
      <c r="V156" s="56"/>
      <c r="W156" s="56"/>
      <c r="X156" s="18">
        <v>777</v>
      </c>
      <c r="Y156" s="18">
        <v>72.8</v>
      </c>
      <c r="Z156" s="18">
        <v>0.05</v>
      </c>
      <c r="AA156" s="77">
        <v>1.04</v>
      </c>
      <c r="AB156" s="77">
        <v>1.36</v>
      </c>
      <c r="AC156" s="18">
        <v>0.2</v>
      </c>
      <c r="AD156" s="18">
        <v>0.08</v>
      </c>
      <c r="AE156" s="18">
        <v>21.8</v>
      </c>
      <c r="AG156" s="18">
        <v>9</v>
      </c>
      <c r="AI156" s="18">
        <v>17000</v>
      </c>
      <c r="AJ156" s="18">
        <v>5.3</v>
      </c>
      <c r="AL156" s="18">
        <v>104</v>
      </c>
      <c r="AN156" s="56" t="s">
        <v>160</v>
      </c>
      <c r="AO156" s="18" t="s">
        <v>146</v>
      </c>
      <c r="AP156" s="18" t="s">
        <v>146</v>
      </c>
      <c r="AW156" s="64"/>
      <c r="AX156" s="64"/>
      <c r="AY156" s="64"/>
      <c r="AZ156" s="64"/>
      <c r="BA156" s="64"/>
      <c r="BB156" s="64"/>
      <c r="BC156" s="64"/>
      <c r="BD156" s="64"/>
      <c r="BE156" s="64"/>
    </row>
    <row r="157" spans="1:59" s="18" customFormat="1" x14ac:dyDescent="0.2">
      <c r="A157" s="18" t="s">
        <v>260</v>
      </c>
      <c r="B157" s="73">
        <v>35871</v>
      </c>
      <c r="C157" s="54"/>
      <c r="D157" s="57" t="s">
        <v>488</v>
      </c>
      <c r="E157" s="56">
        <v>10975</v>
      </c>
      <c r="F157" s="56"/>
      <c r="G157" s="18" t="s">
        <v>80</v>
      </c>
      <c r="H157" s="56" t="s">
        <v>81</v>
      </c>
      <c r="I157" s="57"/>
      <c r="J157" s="56" t="s">
        <v>116</v>
      </c>
      <c r="K157" s="56">
        <v>2.74</v>
      </c>
      <c r="L157" s="58">
        <v>9000</v>
      </c>
      <c r="M157" s="58"/>
      <c r="N157" s="56">
        <v>4</v>
      </c>
      <c r="O157" s="56">
        <v>22</v>
      </c>
      <c r="P157" s="56"/>
      <c r="Q157" s="59"/>
      <c r="R157" s="56"/>
      <c r="S157" s="18">
        <v>14.44</v>
      </c>
      <c r="T157" s="18">
        <v>7.43</v>
      </c>
      <c r="U157" s="18">
        <v>8.32</v>
      </c>
      <c r="V157" s="18">
        <v>299</v>
      </c>
      <c r="X157" s="18">
        <v>1115</v>
      </c>
      <c r="Y157" s="65">
        <v>110</v>
      </c>
      <c r="Z157" s="65">
        <v>0.43</v>
      </c>
      <c r="AA157" s="77">
        <v>0.52</v>
      </c>
      <c r="AB157" s="77">
        <v>2.69</v>
      </c>
      <c r="AC157" s="18">
        <v>0.25</v>
      </c>
      <c r="AD157" s="18">
        <v>0.12</v>
      </c>
      <c r="AE157" s="18">
        <v>23.3</v>
      </c>
      <c r="AG157" s="18">
        <v>20</v>
      </c>
      <c r="AI157" s="18">
        <v>6000</v>
      </c>
      <c r="AJ157" s="18">
        <v>5.3</v>
      </c>
      <c r="AK157" s="65"/>
      <c r="AL157" s="18">
        <v>282</v>
      </c>
      <c r="AN157" s="56" t="s">
        <v>160</v>
      </c>
      <c r="AO157" s="18" t="s">
        <v>146</v>
      </c>
      <c r="AP157" s="18" t="s">
        <v>146</v>
      </c>
      <c r="AW157" s="64"/>
      <c r="AX157" s="64"/>
      <c r="AY157" s="64"/>
      <c r="AZ157" s="64"/>
      <c r="BA157" s="64"/>
      <c r="BB157" s="64"/>
      <c r="BC157" s="64"/>
      <c r="BD157" s="64"/>
      <c r="BE157" s="64"/>
    </row>
    <row r="158" spans="1:59" s="78" customFormat="1" x14ac:dyDescent="0.2">
      <c r="A158" s="18" t="s">
        <v>261</v>
      </c>
      <c r="B158" s="73">
        <v>35871</v>
      </c>
      <c r="C158" s="54">
        <v>0.5</v>
      </c>
      <c r="D158" s="55" t="s">
        <v>88</v>
      </c>
      <c r="E158" s="18">
        <v>16721</v>
      </c>
      <c r="F158" s="18"/>
      <c r="G158" s="18" t="s">
        <v>80</v>
      </c>
      <c r="H158" s="56" t="s">
        <v>81</v>
      </c>
      <c r="I158" s="57"/>
      <c r="J158" s="56" t="s">
        <v>116</v>
      </c>
      <c r="K158" s="56">
        <v>2.74</v>
      </c>
      <c r="L158" s="58">
        <v>13000</v>
      </c>
      <c r="M158" s="58"/>
      <c r="N158" s="56">
        <v>4</v>
      </c>
      <c r="O158" s="56">
        <v>17.399999999999999</v>
      </c>
      <c r="P158" s="56"/>
      <c r="Q158" s="59"/>
      <c r="R158" s="56"/>
      <c r="S158" s="18">
        <v>14.51</v>
      </c>
      <c r="T158" s="18">
        <v>7.38</v>
      </c>
      <c r="U158" s="18">
        <v>8.26</v>
      </c>
      <c r="V158" s="18">
        <v>188</v>
      </c>
      <c r="W158" s="18"/>
      <c r="X158" s="80">
        <v>263</v>
      </c>
      <c r="Y158" s="80">
        <v>35.200000000000003</v>
      </c>
      <c r="Z158" s="80">
        <v>0.28000000000000003</v>
      </c>
      <c r="AA158" s="79">
        <v>0.38</v>
      </c>
      <c r="AB158" s="79">
        <v>1.93</v>
      </c>
      <c r="AC158" s="80">
        <v>0.59</v>
      </c>
      <c r="AD158" s="80">
        <v>0.18</v>
      </c>
      <c r="AE158" s="80">
        <v>16.100000000000001</v>
      </c>
      <c r="AF158" s="80"/>
      <c r="AG158" s="80">
        <v>7</v>
      </c>
      <c r="AH158" s="80"/>
      <c r="AI158" s="18">
        <v>4600</v>
      </c>
      <c r="AJ158" s="18">
        <v>10.7</v>
      </c>
      <c r="AK158" s="18"/>
      <c r="AL158" s="18">
        <v>87</v>
      </c>
      <c r="AM158" s="18"/>
      <c r="AN158" s="56" t="s">
        <v>160</v>
      </c>
      <c r="AO158" s="18" t="s">
        <v>146</v>
      </c>
      <c r="AP158" s="18" t="s">
        <v>146</v>
      </c>
      <c r="AQ158" s="18"/>
      <c r="AR158" s="18"/>
      <c r="AS158" s="18"/>
      <c r="AT158" s="18"/>
      <c r="AU158" s="18"/>
      <c r="AV158" s="18"/>
      <c r="AW158" s="64"/>
      <c r="AX158" s="64"/>
      <c r="AY158" s="64"/>
      <c r="AZ158" s="64"/>
      <c r="BA158" s="64"/>
      <c r="BB158" s="64"/>
      <c r="BC158" s="64"/>
      <c r="BD158" s="64"/>
      <c r="BE158" s="64"/>
      <c r="BF158" s="18"/>
      <c r="BG158" s="18"/>
    </row>
    <row r="159" spans="1:59" s="78" customFormat="1" x14ac:dyDescent="0.2">
      <c r="A159" s="18" t="s">
        <v>262</v>
      </c>
      <c r="B159" s="73">
        <v>35912</v>
      </c>
      <c r="C159" s="54"/>
      <c r="D159" s="57" t="s">
        <v>488</v>
      </c>
      <c r="E159" s="56">
        <v>10975</v>
      </c>
      <c r="F159" s="56"/>
      <c r="G159" s="18" t="s">
        <v>80</v>
      </c>
      <c r="H159" s="56" t="s">
        <v>81</v>
      </c>
      <c r="I159" s="57"/>
      <c r="J159" s="56" t="s">
        <v>116</v>
      </c>
      <c r="K159" s="56">
        <v>0.24</v>
      </c>
      <c r="L159" s="58">
        <v>620</v>
      </c>
      <c r="M159" s="58"/>
      <c r="N159" s="56">
        <v>3</v>
      </c>
      <c r="O159" s="56">
        <v>5.8</v>
      </c>
      <c r="P159" s="56"/>
      <c r="Q159" s="59"/>
      <c r="R159" s="56"/>
      <c r="S159" s="18">
        <v>20.079999999999998</v>
      </c>
      <c r="T159" s="18">
        <v>7.53</v>
      </c>
      <c r="U159" s="18">
        <v>8.5299999999999994</v>
      </c>
      <c r="V159" s="18">
        <v>656</v>
      </c>
      <c r="W159" s="18"/>
      <c r="X159" s="18">
        <v>40.700000000000003</v>
      </c>
      <c r="Y159" s="65">
        <v>6.8</v>
      </c>
      <c r="Z159" s="65">
        <v>0.13</v>
      </c>
      <c r="AA159" s="77">
        <v>0.53</v>
      </c>
      <c r="AB159" s="77">
        <v>0.83</v>
      </c>
      <c r="AC159" s="18">
        <v>0.23</v>
      </c>
      <c r="AD159" s="18">
        <v>0.1</v>
      </c>
      <c r="AE159" s="18">
        <v>4.55</v>
      </c>
      <c r="AF159" s="18"/>
      <c r="AG159" s="18">
        <v>2</v>
      </c>
      <c r="AH159" s="18"/>
      <c r="AI159" s="18">
        <v>106</v>
      </c>
      <c r="AJ159" s="18">
        <v>16.600000000000001</v>
      </c>
      <c r="AK159" s="65"/>
      <c r="AL159" s="18">
        <v>191</v>
      </c>
      <c r="AM159" s="18"/>
      <c r="AN159" s="56" t="s">
        <v>160</v>
      </c>
      <c r="AO159" s="18" t="s">
        <v>146</v>
      </c>
      <c r="AP159" s="18" t="s">
        <v>146</v>
      </c>
      <c r="AQ159" s="18"/>
      <c r="AR159" s="18"/>
      <c r="AS159" s="18"/>
      <c r="AT159" s="18"/>
      <c r="AU159" s="18"/>
      <c r="AV159" s="18"/>
      <c r="AW159" s="64"/>
      <c r="AX159" s="64"/>
      <c r="AY159" s="64"/>
      <c r="AZ159" s="64"/>
      <c r="BA159" s="64"/>
      <c r="BB159" s="64"/>
      <c r="BC159" s="64"/>
      <c r="BD159" s="64"/>
      <c r="BE159" s="64"/>
      <c r="BF159" s="18"/>
      <c r="BG159" s="18"/>
    </row>
    <row r="160" spans="1:59" s="18" customFormat="1" x14ac:dyDescent="0.2">
      <c r="A160" s="18" t="s">
        <v>263</v>
      </c>
      <c r="B160" s="73">
        <v>35912</v>
      </c>
      <c r="C160" s="54">
        <v>0.5</v>
      </c>
      <c r="D160" s="55" t="s">
        <v>88</v>
      </c>
      <c r="E160" s="18">
        <v>16721</v>
      </c>
      <c r="G160" s="18" t="s">
        <v>80</v>
      </c>
      <c r="H160" s="56" t="s">
        <v>81</v>
      </c>
      <c r="I160" s="57"/>
      <c r="J160" s="56" t="s">
        <v>116</v>
      </c>
      <c r="K160" s="56">
        <v>0.24</v>
      </c>
      <c r="L160" s="58">
        <v>450</v>
      </c>
      <c r="M160" s="58"/>
      <c r="N160" s="56">
        <v>3</v>
      </c>
      <c r="O160" s="56">
        <v>4.3</v>
      </c>
      <c r="P160" s="56"/>
      <c r="Q160" s="59"/>
      <c r="R160" s="56"/>
      <c r="S160" s="18">
        <v>19.739999999999998</v>
      </c>
      <c r="T160" s="18">
        <v>7.21</v>
      </c>
      <c r="U160" s="18">
        <v>6.61</v>
      </c>
      <c r="V160" s="18">
        <v>890</v>
      </c>
      <c r="X160" s="18">
        <v>29.1</v>
      </c>
      <c r="Y160" s="18">
        <v>6</v>
      </c>
      <c r="Z160" s="18">
        <v>7.0000000000000007E-2</v>
      </c>
      <c r="AA160" s="77">
        <v>7.0000000000000007E-2</v>
      </c>
      <c r="AB160" s="77">
        <v>0.95</v>
      </c>
      <c r="AC160" s="18">
        <v>0.12</v>
      </c>
      <c r="AD160" s="18">
        <v>0.04</v>
      </c>
      <c r="AE160" s="18">
        <v>7.03</v>
      </c>
      <c r="AG160" s="18">
        <v>3</v>
      </c>
      <c r="AI160" s="18">
        <v>90</v>
      </c>
      <c r="AJ160" s="18">
        <v>23</v>
      </c>
      <c r="AL160" s="18">
        <v>256</v>
      </c>
      <c r="AN160" s="56" t="s">
        <v>160</v>
      </c>
      <c r="AO160" s="18" t="s">
        <v>146</v>
      </c>
      <c r="AP160" s="18" t="s">
        <v>146</v>
      </c>
      <c r="AW160" s="64"/>
      <c r="AX160" s="64"/>
      <c r="AY160" s="64"/>
      <c r="AZ160" s="64"/>
      <c r="BA160" s="64"/>
      <c r="BB160" s="64"/>
      <c r="BC160" s="64"/>
      <c r="BD160" s="64"/>
      <c r="BE160" s="64"/>
    </row>
    <row r="161" spans="1:59" s="18" customFormat="1" x14ac:dyDescent="0.2">
      <c r="A161" s="18" t="s">
        <v>264</v>
      </c>
      <c r="B161" s="73">
        <v>36053</v>
      </c>
      <c r="C161" s="54"/>
      <c r="D161" s="57" t="s">
        <v>488</v>
      </c>
      <c r="E161" s="56">
        <v>10975</v>
      </c>
      <c r="F161" s="56"/>
      <c r="G161" s="18" t="s">
        <v>80</v>
      </c>
      <c r="H161" s="56" t="s">
        <v>81</v>
      </c>
      <c r="I161" s="57"/>
      <c r="J161" s="56" t="s">
        <v>116</v>
      </c>
      <c r="K161" s="56">
        <v>5.1100000000000003</v>
      </c>
      <c r="L161" s="58">
        <v>0.99</v>
      </c>
      <c r="M161" s="58"/>
      <c r="N161" s="56"/>
      <c r="O161" s="56"/>
      <c r="P161" s="56"/>
      <c r="Q161" s="59"/>
      <c r="R161" s="56"/>
      <c r="S161" s="56"/>
      <c r="T161" s="56"/>
      <c r="V161" s="56"/>
      <c r="W161" s="56"/>
      <c r="X161" s="18">
        <v>50.1</v>
      </c>
      <c r="Y161" s="65">
        <v>7.6</v>
      </c>
      <c r="Z161" s="65">
        <v>1.43</v>
      </c>
      <c r="AA161" s="77">
        <v>4.57</v>
      </c>
      <c r="AB161" s="77">
        <v>6.5</v>
      </c>
      <c r="AC161" s="18">
        <v>2.5099999999999998</v>
      </c>
      <c r="AD161" s="18">
        <v>2.5</v>
      </c>
      <c r="AE161" s="18">
        <v>23.2</v>
      </c>
      <c r="AG161" s="18">
        <v>3</v>
      </c>
      <c r="AI161" s="18">
        <v>1260</v>
      </c>
      <c r="AJ161" s="18">
        <v>10.7</v>
      </c>
      <c r="AK161" s="65"/>
      <c r="AL161" s="18">
        <v>130</v>
      </c>
      <c r="AN161" s="56" t="s">
        <v>160</v>
      </c>
      <c r="AO161" s="18" t="s">
        <v>146</v>
      </c>
      <c r="AP161" s="18">
        <v>41</v>
      </c>
      <c r="AW161" s="64"/>
      <c r="AX161" s="64"/>
      <c r="AY161" s="64"/>
      <c r="AZ161" s="64"/>
      <c r="BA161" s="64"/>
      <c r="BB161" s="64"/>
      <c r="BC161" s="64"/>
      <c r="BD161" s="64"/>
      <c r="BE161" s="64"/>
    </row>
    <row r="162" spans="1:59" s="18" customFormat="1" x14ac:dyDescent="0.2">
      <c r="A162" s="18" t="s">
        <v>265</v>
      </c>
      <c r="B162" s="73">
        <v>36053</v>
      </c>
      <c r="C162" s="54">
        <v>0.5</v>
      </c>
      <c r="D162" s="55" t="s">
        <v>85</v>
      </c>
      <c r="E162" s="56">
        <v>17847</v>
      </c>
      <c r="F162" s="56"/>
      <c r="G162" s="18" t="s">
        <v>80</v>
      </c>
      <c r="H162" s="56" t="s">
        <v>81</v>
      </c>
      <c r="I162" s="57"/>
      <c r="J162" s="56" t="s">
        <v>116</v>
      </c>
      <c r="K162" s="56">
        <v>5.1100000000000003</v>
      </c>
      <c r="L162" s="58"/>
      <c r="M162" s="58"/>
      <c r="N162" s="56"/>
      <c r="O162" s="56"/>
      <c r="P162" s="56"/>
      <c r="Q162" s="59"/>
      <c r="R162" s="56"/>
      <c r="S162" s="56"/>
      <c r="T162" s="56"/>
      <c r="V162" s="56"/>
      <c r="W162" s="56"/>
      <c r="X162" s="18">
        <v>30.2</v>
      </c>
      <c r="Y162" s="18">
        <v>5</v>
      </c>
      <c r="Z162" s="18">
        <v>0.19</v>
      </c>
      <c r="AA162" s="77">
        <v>1.84</v>
      </c>
      <c r="AB162" s="77">
        <v>1.1599999999999999</v>
      </c>
      <c r="AC162" s="18">
        <v>0.27</v>
      </c>
      <c r="AD162" s="18">
        <v>0.12</v>
      </c>
      <c r="AE162" s="18">
        <v>9.6199999999999992</v>
      </c>
      <c r="AG162" s="18">
        <v>2</v>
      </c>
      <c r="AI162" s="18">
        <v>4880</v>
      </c>
      <c r="AJ162" s="18">
        <v>12.6</v>
      </c>
      <c r="AL162" s="18">
        <v>91.5</v>
      </c>
      <c r="AN162" s="56" t="s">
        <v>160</v>
      </c>
      <c r="AO162" s="76" t="s">
        <v>146</v>
      </c>
      <c r="AP162" s="18">
        <v>14</v>
      </c>
      <c r="AW162" s="64"/>
      <c r="AX162" s="64"/>
      <c r="AY162" s="64"/>
      <c r="AZ162" s="64"/>
      <c r="BA162" s="64"/>
      <c r="BB162" s="64"/>
      <c r="BC162" s="64"/>
      <c r="BD162" s="64"/>
      <c r="BE162" s="64"/>
    </row>
    <row r="163" spans="1:59" s="18" customFormat="1" x14ac:dyDescent="0.2">
      <c r="A163" s="18" t="s">
        <v>266</v>
      </c>
      <c r="B163" s="73">
        <v>36075</v>
      </c>
      <c r="C163" s="54"/>
      <c r="D163" s="57" t="s">
        <v>488</v>
      </c>
      <c r="E163" s="56">
        <v>10975</v>
      </c>
      <c r="F163" s="56"/>
      <c r="G163" s="18" t="s">
        <v>80</v>
      </c>
      <c r="H163" s="56" t="s">
        <v>81</v>
      </c>
      <c r="I163" s="57"/>
      <c r="J163" s="56" t="s">
        <v>116</v>
      </c>
      <c r="K163" s="56">
        <v>2.79</v>
      </c>
      <c r="L163" s="58">
        <v>6500</v>
      </c>
      <c r="M163" s="58"/>
      <c r="N163" s="56">
        <v>4</v>
      </c>
      <c r="O163" s="56">
        <v>18.600000000000001</v>
      </c>
      <c r="P163" s="56"/>
      <c r="Q163" s="59"/>
      <c r="R163" s="56"/>
      <c r="S163" s="18">
        <v>18.25</v>
      </c>
      <c r="T163" s="18">
        <v>7.66</v>
      </c>
      <c r="U163" s="18">
        <v>6.9</v>
      </c>
      <c r="V163" s="18">
        <v>189.2</v>
      </c>
      <c r="X163" s="18">
        <v>720</v>
      </c>
      <c r="Y163" s="65">
        <v>104</v>
      </c>
      <c r="Z163" s="65">
        <v>0.16</v>
      </c>
      <c r="AA163" s="77">
        <v>1.69</v>
      </c>
      <c r="AB163" s="77">
        <v>0.71</v>
      </c>
      <c r="AC163" s="18">
        <v>0.26</v>
      </c>
      <c r="AD163" s="18">
        <v>0.17</v>
      </c>
      <c r="AE163" s="18">
        <v>15.1</v>
      </c>
      <c r="AG163" s="18">
        <v>12</v>
      </c>
      <c r="AI163" s="18">
        <v>7500</v>
      </c>
      <c r="AJ163" s="18">
        <v>3.6</v>
      </c>
      <c r="AK163" s="65"/>
      <c r="AL163" s="18">
        <v>153</v>
      </c>
      <c r="AN163" s="56" t="s">
        <v>160</v>
      </c>
      <c r="AO163" s="18" t="s">
        <v>146</v>
      </c>
      <c r="AP163" s="18" t="s">
        <v>146</v>
      </c>
      <c r="AW163" s="64"/>
      <c r="AX163" s="64"/>
      <c r="AY163" s="64"/>
      <c r="AZ163" s="64"/>
      <c r="BA163" s="64"/>
      <c r="BB163" s="64"/>
      <c r="BC163" s="64"/>
      <c r="BD163" s="64"/>
      <c r="BE163" s="64"/>
    </row>
    <row r="164" spans="1:59" s="18" customFormat="1" x14ac:dyDescent="0.2">
      <c r="A164" s="18" t="s">
        <v>267</v>
      </c>
      <c r="B164" s="73">
        <v>36075</v>
      </c>
      <c r="C164" s="54">
        <v>0.5</v>
      </c>
      <c r="D164" s="55" t="s">
        <v>88</v>
      </c>
      <c r="E164" s="18">
        <v>16721</v>
      </c>
      <c r="G164" s="18" t="s">
        <v>80</v>
      </c>
      <c r="H164" s="56" t="s">
        <v>81</v>
      </c>
      <c r="I164" s="57"/>
      <c r="J164" s="56" t="s">
        <v>116</v>
      </c>
      <c r="K164" s="56">
        <v>2.79</v>
      </c>
      <c r="L164" s="58">
        <v>7500</v>
      </c>
      <c r="M164" s="58"/>
      <c r="N164" s="56">
        <v>4</v>
      </c>
      <c r="O164" s="18">
        <v>15</v>
      </c>
      <c r="P164" s="56"/>
      <c r="Q164" s="59"/>
      <c r="R164" s="56"/>
      <c r="S164" s="18">
        <v>18.190000000000001</v>
      </c>
      <c r="T164" s="18">
        <v>7.72</v>
      </c>
      <c r="U164" s="18">
        <v>6.86</v>
      </c>
      <c r="X164" s="18">
        <v>466</v>
      </c>
      <c r="Y164" s="18">
        <v>59.6</v>
      </c>
      <c r="Z164" s="18">
        <v>0.19</v>
      </c>
      <c r="AA164" s="77">
        <v>1.86</v>
      </c>
      <c r="AB164" s="77">
        <v>2.15</v>
      </c>
      <c r="AC164" s="18">
        <v>0.7</v>
      </c>
      <c r="AD164" s="18">
        <v>0.35</v>
      </c>
      <c r="AE164" s="18">
        <v>19.399999999999999</v>
      </c>
      <c r="AG164" s="18">
        <v>8</v>
      </c>
      <c r="AI164" s="18">
        <v>10000</v>
      </c>
      <c r="AJ164" s="18">
        <v>24</v>
      </c>
      <c r="AL164" s="18">
        <v>65.5</v>
      </c>
      <c r="AN164" s="56" t="s">
        <v>160</v>
      </c>
      <c r="AO164" s="18" t="s">
        <v>146</v>
      </c>
      <c r="AP164" s="18">
        <v>10</v>
      </c>
      <c r="AW164" s="64"/>
      <c r="AX164" s="64"/>
      <c r="AY164" s="64"/>
      <c r="AZ164" s="64"/>
      <c r="BA164" s="64"/>
      <c r="BB164" s="64"/>
      <c r="BC164" s="64"/>
      <c r="BD164" s="64"/>
      <c r="BE164" s="64"/>
    </row>
    <row r="165" spans="1:59" s="18" customFormat="1" x14ac:dyDescent="0.2">
      <c r="A165" s="18" t="s">
        <v>268</v>
      </c>
      <c r="B165" s="73">
        <v>36189</v>
      </c>
      <c r="C165" s="54"/>
      <c r="D165" s="57" t="s">
        <v>488</v>
      </c>
      <c r="E165" s="56">
        <v>10975</v>
      </c>
      <c r="F165" s="56"/>
      <c r="G165" s="18" t="s">
        <v>80</v>
      </c>
      <c r="H165" s="56" t="s">
        <v>81</v>
      </c>
      <c r="I165" s="57"/>
      <c r="J165" s="56" t="s">
        <v>116</v>
      </c>
      <c r="K165" s="56">
        <v>3.6</v>
      </c>
      <c r="L165" s="58">
        <v>5600</v>
      </c>
      <c r="M165" s="58"/>
      <c r="N165" s="56">
        <v>5</v>
      </c>
      <c r="O165" s="56">
        <v>17</v>
      </c>
      <c r="P165" s="56"/>
      <c r="Q165" s="59"/>
      <c r="R165" s="56"/>
      <c r="S165" s="18">
        <v>15.56</v>
      </c>
      <c r="T165" s="18">
        <v>7.71</v>
      </c>
      <c r="U165" s="18">
        <v>8.51</v>
      </c>
      <c r="V165" s="18">
        <v>236</v>
      </c>
      <c r="X165" s="18">
        <v>2700</v>
      </c>
      <c r="Y165" s="65">
        <v>145</v>
      </c>
      <c r="Z165" s="65">
        <v>0.28999999999999998</v>
      </c>
      <c r="AA165" s="77">
        <v>1.2</v>
      </c>
      <c r="AB165" s="77">
        <v>3.41</v>
      </c>
      <c r="AC165" s="18">
        <v>0.32</v>
      </c>
      <c r="AD165" s="18">
        <v>0.11</v>
      </c>
      <c r="AE165" s="18">
        <v>31.8</v>
      </c>
      <c r="AI165" s="18">
        <v>27200</v>
      </c>
      <c r="AJ165" s="18">
        <v>32</v>
      </c>
      <c r="AK165" s="65"/>
      <c r="AL165" s="18">
        <v>219</v>
      </c>
      <c r="AN165" s="56" t="s">
        <v>160</v>
      </c>
      <c r="AO165" s="18" t="s">
        <v>146</v>
      </c>
      <c r="AP165" s="18" t="s">
        <v>146</v>
      </c>
      <c r="AW165" s="64"/>
      <c r="AX165" s="64"/>
      <c r="AY165" s="64"/>
      <c r="AZ165" s="64"/>
      <c r="BA165" s="64"/>
      <c r="BB165" s="64"/>
      <c r="BC165" s="64"/>
      <c r="BD165" s="64"/>
      <c r="BE165" s="64"/>
    </row>
    <row r="166" spans="1:59" s="18" customFormat="1" x14ac:dyDescent="0.2">
      <c r="A166" s="18" t="s">
        <v>269</v>
      </c>
      <c r="B166" s="73">
        <v>36189</v>
      </c>
      <c r="C166" s="54">
        <v>0.5</v>
      </c>
      <c r="D166" s="55" t="s">
        <v>88</v>
      </c>
      <c r="E166" s="18">
        <v>16721</v>
      </c>
      <c r="G166" s="18" t="s">
        <v>80</v>
      </c>
      <c r="H166" s="56" t="s">
        <v>81</v>
      </c>
      <c r="I166" s="57" t="s">
        <v>270</v>
      </c>
      <c r="J166" s="56" t="s">
        <v>116</v>
      </c>
      <c r="K166" s="56">
        <v>3.6</v>
      </c>
      <c r="L166" s="58">
        <v>5000</v>
      </c>
      <c r="M166" s="58"/>
      <c r="N166" s="56">
        <v>4</v>
      </c>
      <c r="O166" s="56">
        <v>13</v>
      </c>
      <c r="P166" s="56"/>
      <c r="Q166" s="59"/>
      <c r="R166" s="56"/>
      <c r="S166" s="56"/>
      <c r="T166" s="56"/>
      <c r="V166" s="56"/>
      <c r="W166" s="56"/>
      <c r="X166" s="18">
        <v>560</v>
      </c>
      <c r="Y166" s="18">
        <v>59.5</v>
      </c>
      <c r="Z166" s="18">
        <v>0.22</v>
      </c>
      <c r="AA166" s="77">
        <v>0.56000000000000005</v>
      </c>
      <c r="AB166" s="77">
        <v>2</v>
      </c>
      <c r="AC166" s="18">
        <v>0.25</v>
      </c>
      <c r="AD166" s="18">
        <v>0.12</v>
      </c>
      <c r="AE166" s="18">
        <v>19</v>
      </c>
      <c r="AG166" s="18">
        <v>7</v>
      </c>
      <c r="AI166" s="18">
        <v>11800</v>
      </c>
      <c r="AJ166" s="18">
        <v>112</v>
      </c>
      <c r="AL166" s="18">
        <v>69</v>
      </c>
      <c r="AN166" s="56" t="s">
        <v>160</v>
      </c>
      <c r="AO166" s="18" t="s">
        <v>146</v>
      </c>
      <c r="AP166" s="18">
        <v>19</v>
      </c>
      <c r="AW166" s="64"/>
      <c r="AX166" s="64"/>
      <c r="AY166" s="64"/>
      <c r="AZ166" s="64"/>
      <c r="BA166" s="64"/>
      <c r="BB166" s="64"/>
      <c r="BC166" s="64"/>
      <c r="BD166" s="64"/>
      <c r="BE166" s="64"/>
    </row>
    <row r="167" spans="1:59" s="18" customFormat="1" x14ac:dyDescent="0.2">
      <c r="A167" s="18" t="s">
        <v>271</v>
      </c>
      <c r="B167" s="73">
        <v>36628</v>
      </c>
      <c r="C167" s="54"/>
      <c r="D167" s="57" t="s">
        <v>488</v>
      </c>
      <c r="E167" s="56">
        <v>10975</v>
      </c>
      <c r="F167" s="56"/>
      <c r="G167" s="18" t="s">
        <v>80</v>
      </c>
      <c r="H167" s="56" t="s">
        <v>81</v>
      </c>
      <c r="I167" s="57"/>
      <c r="J167" s="56" t="s">
        <v>116</v>
      </c>
      <c r="K167" s="56">
        <v>2.69</v>
      </c>
      <c r="L167" s="58">
        <v>500</v>
      </c>
      <c r="M167" s="58"/>
      <c r="N167" s="56">
        <v>2</v>
      </c>
      <c r="O167" s="56">
        <v>5</v>
      </c>
      <c r="P167" s="56"/>
      <c r="Q167" s="59"/>
      <c r="R167" s="56"/>
      <c r="S167" s="18">
        <v>17.05</v>
      </c>
      <c r="T167" s="18">
        <v>7.89</v>
      </c>
      <c r="U167" s="18">
        <v>5.43</v>
      </c>
      <c r="V167" s="18">
        <v>0.187</v>
      </c>
      <c r="X167" s="18">
        <v>1739</v>
      </c>
      <c r="Y167" s="65">
        <v>150</v>
      </c>
      <c r="Z167" s="65">
        <v>1.05</v>
      </c>
      <c r="AA167" s="77">
        <v>1.18</v>
      </c>
      <c r="AB167" s="77">
        <v>2.46</v>
      </c>
      <c r="AC167" s="18">
        <v>0.54</v>
      </c>
      <c r="AD167" s="18">
        <v>0.17</v>
      </c>
      <c r="AE167" s="18">
        <v>12.5</v>
      </c>
      <c r="AG167" s="18">
        <v>19</v>
      </c>
      <c r="AI167" s="18">
        <v>23500</v>
      </c>
      <c r="AJ167" s="18">
        <v>10.7</v>
      </c>
      <c r="AK167" s="65"/>
      <c r="AL167" s="18">
        <v>89.2</v>
      </c>
      <c r="AN167" s="56" t="s">
        <v>160</v>
      </c>
      <c r="AO167" s="56" t="s">
        <v>160</v>
      </c>
      <c r="AP167" s="56" t="s">
        <v>160</v>
      </c>
      <c r="AW167" s="64"/>
      <c r="AX167" s="64"/>
      <c r="AY167" s="64"/>
      <c r="AZ167" s="64"/>
      <c r="BA167" s="64"/>
      <c r="BB167" s="64"/>
      <c r="BC167" s="64"/>
      <c r="BD167" s="64"/>
      <c r="BE167" s="64"/>
    </row>
    <row r="168" spans="1:59" s="18" customFormat="1" x14ac:dyDescent="0.2">
      <c r="A168" s="18" t="s">
        <v>272</v>
      </c>
      <c r="B168" s="73">
        <v>36628</v>
      </c>
      <c r="C168" s="54">
        <v>0.5</v>
      </c>
      <c r="D168" s="55" t="s">
        <v>88</v>
      </c>
      <c r="E168" s="18">
        <v>16721</v>
      </c>
      <c r="G168" s="18" t="s">
        <v>80</v>
      </c>
      <c r="H168" s="56" t="s">
        <v>81</v>
      </c>
      <c r="I168" s="57"/>
      <c r="J168" s="56" t="s">
        <v>116</v>
      </c>
      <c r="K168" s="56">
        <v>2.69</v>
      </c>
      <c r="L168" s="58">
        <v>400</v>
      </c>
      <c r="M168" s="58"/>
      <c r="N168" s="56">
        <v>2</v>
      </c>
      <c r="O168" s="56">
        <v>4</v>
      </c>
      <c r="P168" s="56"/>
      <c r="Q168" s="59"/>
      <c r="R168" s="56"/>
      <c r="S168" s="18">
        <v>16.8</v>
      </c>
      <c r="T168" s="18">
        <v>7.76</v>
      </c>
      <c r="U168" s="18">
        <v>4.47</v>
      </c>
      <c r="V168" s="18">
        <v>125</v>
      </c>
      <c r="X168" s="18">
        <v>1569</v>
      </c>
      <c r="Y168" s="18">
        <v>186</v>
      </c>
      <c r="Z168" s="18">
        <v>0.57999999999999996</v>
      </c>
      <c r="AA168" s="77">
        <v>0.54</v>
      </c>
      <c r="AB168" s="77">
        <v>2.5299999999999998</v>
      </c>
      <c r="AC168" s="18">
        <v>1.02</v>
      </c>
      <c r="AD168" s="18">
        <v>0.1</v>
      </c>
      <c r="AE168" s="18">
        <v>22</v>
      </c>
      <c r="AG168" s="18">
        <v>8</v>
      </c>
      <c r="AI168" s="18">
        <v>58500</v>
      </c>
      <c r="AJ168" s="18">
        <v>21.4</v>
      </c>
      <c r="AL168" s="18">
        <v>122</v>
      </c>
      <c r="AN168" s="56" t="s">
        <v>160</v>
      </c>
      <c r="AO168" s="56" t="s">
        <v>160</v>
      </c>
      <c r="AP168" s="56" t="s">
        <v>160</v>
      </c>
      <c r="AW168" s="64"/>
      <c r="AX168" s="64"/>
      <c r="AY168" s="64"/>
      <c r="AZ168" s="64"/>
      <c r="BA168" s="64"/>
      <c r="BB168" s="64"/>
      <c r="BC168" s="64"/>
      <c r="BD168" s="64"/>
      <c r="BE168" s="64"/>
    </row>
    <row r="169" spans="1:59" s="18" customFormat="1" x14ac:dyDescent="0.2">
      <c r="A169" s="18" t="s">
        <v>273</v>
      </c>
      <c r="B169" s="73">
        <v>36682</v>
      </c>
      <c r="C169" s="54"/>
      <c r="D169" s="57" t="s">
        <v>488</v>
      </c>
      <c r="E169" s="56">
        <v>10975</v>
      </c>
      <c r="F169" s="56"/>
      <c r="G169" s="18" t="s">
        <v>80</v>
      </c>
      <c r="H169" s="56" t="s">
        <v>81</v>
      </c>
      <c r="I169" s="57"/>
      <c r="J169" s="56" t="s">
        <v>116</v>
      </c>
      <c r="K169" s="56">
        <v>2.58</v>
      </c>
      <c r="L169" s="58">
        <v>3900</v>
      </c>
      <c r="M169" s="58"/>
      <c r="N169" s="56">
        <v>5</v>
      </c>
      <c r="O169" s="56">
        <v>14.4</v>
      </c>
      <c r="P169" s="56"/>
      <c r="Q169" s="59"/>
      <c r="R169" s="56"/>
      <c r="S169" s="18">
        <v>23.47</v>
      </c>
      <c r="T169" s="18">
        <v>7.21</v>
      </c>
      <c r="U169" s="18">
        <v>3.14</v>
      </c>
      <c r="V169" s="18">
        <v>123</v>
      </c>
      <c r="X169" s="18">
        <v>1698</v>
      </c>
      <c r="Y169" s="65">
        <v>162</v>
      </c>
      <c r="Z169" s="65">
        <v>0.5</v>
      </c>
      <c r="AA169" s="77">
        <v>1.05</v>
      </c>
      <c r="AB169" s="77">
        <v>1.28</v>
      </c>
      <c r="AC169" s="18">
        <v>0.29199999999999998</v>
      </c>
      <c r="AD169" s="18">
        <v>8.5999999999999993E-2</v>
      </c>
      <c r="AE169" s="18">
        <v>11.6</v>
      </c>
      <c r="AG169" s="18">
        <v>34</v>
      </c>
      <c r="AI169" s="18">
        <v>14000</v>
      </c>
      <c r="AJ169" s="18">
        <v>10.7</v>
      </c>
      <c r="AK169" s="65"/>
      <c r="AL169" s="18">
        <v>338</v>
      </c>
      <c r="AN169" s="56" t="s">
        <v>160</v>
      </c>
      <c r="AO169" s="56" t="s">
        <v>160</v>
      </c>
      <c r="AP169" s="56" t="s">
        <v>155</v>
      </c>
      <c r="AW169" s="64"/>
      <c r="AX169" s="64"/>
      <c r="AY169" s="64"/>
      <c r="AZ169" s="64"/>
      <c r="BA169" s="64"/>
      <c r="BB169" s="64"/>
      <c r="BC169" s="64"/>
      <c r="BD169" s="64"/>
      <c r="BE169" s="64"/>
    </row>
    <row r="170" spans="1:59" s="18" customFormat="1" x14ac:dyDescent="0.2">
      <c r="A170" s="18" t="s">
        <v>274</v>
      </c>
      <c r="B170" s="73">
        <v>36682</v>
      </c>
      <c r="C170" s="54">
        <v>0.5</v>
      </c>
      <c r="D170" s="55" t="s">
        <v>88</v>
      </c>
      <c r="E170" s="18">
        <v>16721</v>
      </c>
      <c r="G170" s="18" t="s">
        <v>80</v>
      </c>
      <c r="H170" s="56" t="s">
        <v>81</v>
      </c>
      <c r="I170" s="57"/>
      <c r="J170" s="56" t="s">
        <v>116</v>
      </c>
      <c r="K170" s="56">
        <v>2.58</v>
      </c>
      <c r="L170" s="58">
        <v>4000</v>
      </c>
      <c r="M170" s="58"/>
      <c r="N170" s="56">
        <v>4</v>
      </c>
      <c r="O170" s="56">
        <v>12.5</v>
      </c>
      <c r="P170" s="56"/>
      <c r="Q170" s="59"/>
      <c r="R170" s="56"/>
      <c r="S170" s="56"/>
      <c r="T170" s="56"/>
      <c r="V170" s="56"/>
      <c r="W170" s="56"/>
      <c r="X170" s="18">
        <v>146</v>
      </c>
      <c r="Y170" s="18">
        <v>19.899999999999999</v>
      </c>
      <c r="Z170" s="18" t="s">
        <v>176</v>
      </c>
      <c r="AA170" s="77">
        <v>0.2</v>
      </c>
      <c r="AB170" s="77">
        <v>1.34</v>
      </c>
      <c r="AC170" s="18">
        <v>0.59399999999999997</v>
      </c>
      <c r="AD170" s="18">
        <v>0.34300000000000003</v>
      </c>
      <c r="AE170" s="18">
        <v>10</v>
      </c>
      <c r="AG170" s="18">
        <v>6</v>
      </c>
      <c r="AI170" s="18">
        <v>2500</v>
      </c>
      <c r="AJ170" s="18">
        <v>5.3</v>
      </c>
      <c r="AL170" s="18">
        <v>63.5</v>
      </c>
      <c r="AN170" s="56" t="s">
        <v>160</v>
      </c>
      <c r="AO170" s="56" t="s">
        <v>160</v>
      </c>
      <c r="AP170" s="56" t="s">
        <v>155</v>
      </c>
      <c r="AW170" s="64"/>
      <c r="AX170" s="64"/>
      <c r="AY170" s="64"/>
      <c r="AZ170" s="64"/>
      <c r="BA170" s="64"/>
      <c r="BB170" s="64"/>
      <c r="BC170" s="64"/>
      <c r="BD170" s="64"/>
      <c r="BE170" s="64"/>
    </row>
    <row r="171" spans="1:59" s="18" customFormat="1" x14ac:dyDescent="0.2">
      <c r="A171" s="18" t="s">
        <v>275</v>
      </c>
      <c r="B171" s="73">
        <v>36836</v>
      </c>
      <c r="C171" s="54"/>
      <c r="D171" s="57" t="s">
        <v>488</v>
      </c>
      <c r="E171" s="56">
        <v>10975</v>
      </c>
      <c r="F171" s="56"/>
      <c r="G171" s="18" t="s">
        <v>80</v>
      </c>
      <c r="H171" s="56" t="s">
        <v>81</v>
      </c>
      <c r="I171" s="57"/>
      <c r="J171" s="56" t="s">
        <v>116</v>
      </c>
      <c r="K171" s="56">
        <v>1.0900000000000001</v>
      </c>
      <c r="L171" s="58">
        <v>500</v>
      </c>
      <c r="M171" s="58"/>
      <c r="N171" s="56">
        <v>2</v>
      </c>
      <c r="O171" s="56">
        <v>5</v>
      </c>
      <c r="P171" s="56"/>
      <c r="Q171" s="59"/>
      <c r="R171" s="56"/>
      <c r="S171" s="56"/>
      <c r="T171" s="56"/>
      <c r="V171" s="56"/>
      <c r="W171" s="56"/>
      <c r="X171" s="18">
        <v>154</v>
      </c>
      <c r="Y171" s="65">
        <v>13.3</v>
      </c>
      <c r="Z171" s="65">
        <v>0.06</v>
      </c>
      <c r="AA171" s="77">
        <v>0.98</v>
      </c>
      <c r="AB171" s="77">
        <v>0.87</v>
      </c>
      <c r="AC171" s="18">
        <v>0.22</v>
      </c>
      <c r="AD171" s="18">
        <v>0.24</v>
      </c>
      <c r="AE171" s="18">
        <v>12.4</v>
      </c>
      <c r="AG171" s="18">
        <v>12</v>
      </c>
      <c r="AI171" s="18">
        <v>730</v>
      </c>
      <c r="AJ171" s="18">
        <v>4.3</v>
      </c>
      <c r="AK171" s="65"/>
      <c r="AL171" s="18">
        <v>130</v>
      </c>
      <c r="AN171" s="56" t="s">
        <v>160</v>
      </c>
      <c r="AO171" s="56" t="s">
        <v>160</v>
      </c>
      <c r="AP171" s="56" t="s">
        <v>155</v>
      </c>
      <c r="AW171" s="64"/>
      <c r="AX171" s="64"/>
      <c r="AY171" s="64"/>
      <c r="AZ171" s="64"/>
      <c r="BA171" s="64"/>
      <c r="BB171" s="64"/>
      <c r="BC171" s="64"/>
      <c r="BD171" s="64"/>
      <c r="BE171" s="64"/>
    </row>
    <row r="172" spans="1:59" s="63" customFormat="1" x14ac:dyDescent="0.2">
      <c r="A172" s="18" t="s">
        <v>276</v>
      </c>
      <c r="B172" s="73">
        <v>36836</v>
      </c>
      <c r="C172" s="54">
        <v>0.5</v>
      </c>
      <c r="D172" s="55" t="s">
        <v>88</v>
      </c>
      <c r="E172" s="18">
        <v>16721</v>
      </c>
      <c r="F172" s="18"/>
      <c r="G172" s="18" t="s">
        <v>80</v>
      </c>
      <c r="H172" s="56" t="s">
        <v>81</v>
      </c>
      <c r="I172" s="57"/>
      <c r="J172" s="56" t="s">
        <v>116</v>
      </c>
      <c r="K172" s="56">
        <v>1.0900000000000001</v>
      </c>
      <c r="L172" s="58">
        <v>1200</v>
      </c>
      <c r="M172" s="58"/>
      <c r="N172" s="56">
        <v>3</v>
      </c>
      <c r="O172" s="56">
        <v>7</v>
      </c>
      <c r="P172" s="56"/>
      <c r="Q172" s="59"/>
      <c r="R172" s="56"/>
      <c r="S172" s="56"/>
      <c r="T172" s="56"/>
      <c r="U172" s="18"/>
      <c r="V172" s="56"/>
      <c r="W172" s="56"/>
      <c r="X172" s="18">
        <v>705</v>
      </c>
      <c r="Y172" s="18">
        <v>51.3</v>
      </c>
      <c r="Z172" s="18">
        <v>0.06</v>
      </c>
      <c r="AA172" s="77">
        <v>0.53</v>
      </c>
      <c r="AB172" s="77">
        <v>2.0699999999999998</v>
      </c>
      <c r="AC172" s="18">
        <v>0.25</v>
      </c>
      <c r="AD172" s="18">
        <v>0.21</v>
      </c>
      <c r="AE172" s="18">
        <v>18.399999999999999</v>
      </c>
      <c r="AF172" s="18"/>
      <c r="AG172" s="18">
        <v>9</v>
      </c>
      <c r="AH172" s="18"/>
      <c r="AI172" s="18">
        <v>2170</v>
      </c>
      <c r="AJ172" s="18">
        <v>10.7</v>
      </c>
      <c r="AK172" s="18"/>
      <c r="AL172" s="18">
        <v>59.3</v>
      </c>
      <c r="AM172" s="18"/>
      <c r="AN172" s="56" t="s">
        <v>160</v>
      </c>
      <c r="AO172" s="56" t="s">
        <v>160</v>
      </c>
      <c r="AP172" s="56" t="s">
        <v>155</v>
      </c>
      <c r="AQ172" s="18"/>
      <c r="AR172" s="18"/>
      <c r="AS172" s="18"/>
      <c r="AT172" s="18"/>
      <c r="AU172" s="18"/>
      <c r="AV172" s="18"/>
      <c r="AW172" s="64"/>
      <c r="AX172" s="64"/>
      <c r="AY172" s="64"/>
      <c r="AZ172" s="64"/>
      <c r="BA172" s="64"/>
      <c r="BB172" s="64"/>
      <c r="BC172" s="64"/>
      <c r="BD172" s="64"/>
      <c r="BE172" s="64"/>
      <c r="BF172" s="18"/>
      <c r="BG172" s="18"/>
    </row>
    <row r="173" spans="1:59" s="18" customFormat="1" x14ac:dyDescent="0.2">
      <c r="A173" s="18" t="s">
        <v>277</v>
      </c>
      <c r="B173" s="73">
        <v>36909</v>
      </c>
      <c r="C173" s="54"/>
      <c r="D173" s="57" t="s">
        <v>488</v>
      </c>
      <c r="E173" s="56">
        <v>10975</v>
      </c>
      <c r="F173" s="56"/>
      <c r="G173" s="18" t="s">
        <v>80</v>
      </c>
      <c r="H173" s="56" t="s">
        <v>81</v>
      </c>
      <c r="I173" s="57"/>
      <c r="J173" s="56" t="s">
        <v>116</v>
      </c>
      <c r="K173" s="56">
        <v>1.84</v>
      </c>
      <c r="L173" s="58">
        <v>2250</v>
      </c>
      <c r="M173" s="58"/>
      <c r="N173" s="56">
        <v>5</v>
      </c>
      <c r="O173" s="56">
        <v>11</v>
      </c>
      <c r="P173" s="56"/>
      <c r="Q173" s="59"/>
      <c r="R173" s="56"/>
      <c r="S173" s="56">
        <v>6.09</v>
      </c>
      <c r="T173" s="56">
        <v>7.94</v>
      </c>
      <c r="U173" s="18">
        <v>12.16</v>
      </c>
      <c r="V173" s="56">
        <v>396</v>
      </c>
      <c r="W173" s="56"/>
      <c r="X173" s="18">
        <v>728</v>
      </c>
      <c r="Y173" s="65">
        <v>52.8</v>
      </c>
      <c r="Z173" s="65">
        <v>7.0000000000000007E-2</v>
      </c>
      <c r="AA173" s="77">
        <v>1.1399999999999999</v>
      </c>
      <c r="AB173" s="77">
        <v>1.7</v>
      </c>
      <c r="AC173" s="18">
        <v>0.27</v>
      </c>
      <c r="AD173" s="18">
        <v>0.08</v>
      </c>
      <c r="AG173" s="18">
        <v>22</v>
      </c>
      <c r="AK173" s="65"/>
      <c r="AL173" s="18">
        <v>191</v>
      </c>
      <c r="AN173" s="56" t="s">
        <v>160</v>
      </c>
      <c r="AO173" s="56" t="s">
        <v>160</v>
      </c>
      <c r="AP173" s="56" t="s">
        <v>155</v>
      </c>
      <c r="AW173" s="64"/>
      <c r="AX173" s="64"/>
      <c r="AY173" s="64"/>
      <c r="AZ173" s="64"/>
      <c r="BA173" s="64"/>
      <c r="BB173" s="64"/>
      <c r="BC173" s="64"/>
      <c r="BD173" s="64"/>
      <c r="BE173" s="64"/>
    </row>
    <row r="174" spans="1:59" s="18" customFormat="1" x14ac:dyDescent="0.2">
      <c r="A174" s="18" t="s">
        <v>278</v>
      </c>
      <c r="B174" s="73">
        <v>36909</v>
      </c>
      <c r="C174" s="54">
        <v>0.5</v>
      </c>
      <c r="D174" s="55" t="s">
        <v>85</v>
      </c>
      <c r="E174" s="56">
        <v>17847</v>
      </c>
      <c r="F174" s="56"/>
      <c r="G174" s="18" t="s">
        <v>80</v>
      </c>
      <c r="H174" s="56" t="s">
        <v>81</v>
      </c>
      <c r="I174" s="57"/>
      <c r="J174" s="56" t="s">
        <v>116</v>
      </c>
      <c r="K174" s="56">
        <v>1.84</v>
      </c>
      <c r="L174" s="58">
        <v>250</v>
      </c>
      <c r="M174" s="58"/>
      <c r="N174" s="56">
        <v>2</v>
      </c>
      <c r="O174" s="56">
        <v>3</v>
      </c>
      <c r="P174" s="56">
        <v>0</v>
      </c>
      <c r="Q174" s="59"/>
      <c r="R174" s="56"/>
      <c r="S174" s="18">
        <v>6.2</v>
      </c>
      <c r="T174" s="18">
        <v>7.79</v>
      </c>
      <c r="U174" s="18">
        <v>13.24</v>
      </c>
      <c r="V174" s="18">
        <v>280</v>
      </c>
      <c r="X174" s="18">
        <v>121</v>
      </c>
      <c r="Y174" s="18">
        <v>12.4</v>
      </c>
      <c r="Z174" s="18">
        <v>0.09</v>
      </c>
      <c r="AA174" s="77">
        <v>0.37</v>
      </c>
      <c r="AB174" s="77">
        <v>1.1399999999999999</v>
      </c>
      <c r="AC174" s="18">
        <v>0.2</v>
      </c>
      <c r="AD174" s="18">
        <v>0.11</v>
      </c>
      <c r="AG174" s="18">
        <v>5</v>
      </c>
      <c r="AL174" s="18">
        <v>70.5</v>
      </c>
      <c r="AN174" s="56" t="s">
        <v>160</v>
      </c>
      <c r="AO174" s="56" t="s">
        <v>160</v>
      </c>
      <c r="AP174" s="56" t="s">
        <v>155</v>
      </c>
      <c r="AW174" s="64"/>
      <c r="AX174" s="64"/>
      <c r="AY174" s="64"/>
      <c r="AZ174" s="64"/>
      <c r="BA174" s="64"/>
      <c r="BB174" s="64"/>
      <c r="BC174" s="64"/>
      <c r="BD174" s="64"/>
      <c r="BE174" s="64"/>
    </row>
    <row r="175" spans="1:59" s="18" customFormat="1" x14ac:dyDescent="0.2">
      <c r="A175" s="18" t="s">
        <v>279</v>
      </c>
      <c r="B175" s="73">
        <v>36909</v>
      </c>
      <c r="C175" s="54">
        <v>0.5</v>
      </c>
      <c r="D175" s="55" t="s">
        <v>88</v>
      </c>
      <c r="E175" s="18">
        <v>16721</v>
      </c>
      <c r="G175" s="18" t="s">
        <v>80</v>
      </c>
      <c r="H175" s="56" t="s">
        <v>81</v>
      </c>
      <c r="I175" s="57"/>
      <c r="J175" s="56" t="s">
        <v>116</v>
      </c>
      <c r="K175" s="56">
        <v>1.84</v>
      </c>
      <c r="L175" s="58">
        <v>500</v>
      </c>
      <c r="M175" s="58"/>
      <c r="N175" s="56">
        <v>3</v>
      </c>
      <c r="O175" s="56">
        <v>4.5</v>
      </c>
      <c r="P175" s="56"/>
      <c r="Q175" s="59"/>
      <c r="R175" s="56"/>
      <c r="S175" s="56">
        <v>5.54</v>
      </c>
      <c r="T175" s="56">
        <v>7.91</v>
      </c>
      <c r="U175" s="18">
        <v>11.95</v>
      </c>
      <c r="V175" s="56">
        <v>159</v>
      </c>
      <c r="W175" s="56"/>
      <c r="X175" s="18">
        <v>855</v>
      </c>
      <c r="Y175" s="18">
        <v>84.9</v>
      </c>
      <c r="Z175" s="18">
        <v>0.05</v>
      </c>
      <c r="AA175" s="77">
        <v>0.28000000000000003</v>
      </c>
      <c r="AB175" s="77">
        <v>1.8</v>
      </c>
      <c r="AC175" s="18">
        <v>7.0000000000000007E-2</v>
      </c>
      <c r="AD175" s="18">
        <v>0.1</v>
      </c>
      <c r="AG175" s="18">
        <v>17</v>
      </c>
      <c r="AL175" s="18">
        <v>83.5</v>
      </c>
      <c r="AN175" s="56" t="s">
        <v>160</v>
      </c>
      <c r="AO175" s="56" t="s">
        <v>160</v>
      </c>
      <c r="AP175" s="56" t="s">
        <v>155</v>
      </c>
      <c r="AW175" s="64"/>
      <c r="AX175" s="64"/>
      <c r="AY175" s="64"/>
      <c r="AZ175" s="64"/>
      <c r="BA175" s="64"/>
      <c r="BB175" s="64"/>
      <c r="BC175" s="64"/>
      <c r="BD175" s="64"/>
      <c r="BE175" s="64"/>
    </row>
    <row r="176" spans="1:59" s="18" customFormat="1" x14ac:dyDescent="0.2">
      <c r="A176" s="18" t="s">
        <v>280</v>
      </c>
      <c r="B176" s="73">
        <v>37124</v>
      </c>
      <c r="C176" s="74"/>
      <c r="D176" s="57" t="s">
        <v>488</v>
      </c>
      <c r="E176" s="56">
        <v>10975</v>
      </c>
      <c r="F176" s="56"/>
      <c r="G176" s="18" t="s">
        <v>80</v>
      </c>
      <c r="H176" s="56" t="s">
        <v>81</v>
      </c>
      <c r="I176" s="57"/>
      <c r="J176" s="56" t="s">
        <v>116</v>
      </c>
      <c r="K176" s="18">
        <v>0</v>
      </c>
      <c r="L176" s="75" t="s">
        <v>155</v>
      </c>
      <c r="M176" s="75"/>
      <c r="N176" s="18">
        <v>2</v>
      </c>
      <c r="O176" s="18">
        <v>0.2</v>
      </c>
      <c r="Q176" s="59"/>
      <c r="S176" s="18">
        <v>29.13</v>
      </c>
      <c r="T176" s="18">
        <v>7.41</v>
      </c>
      <c r="U176" s="18">
        <v>4.4800000000000004</v>
      </c>
      <c r="V176" s="18">
        <v>670</v>
      </c>
      <c r="X176" s="18">
        <v>41.2</v>
      </c>
      <c r="Y176" s="65">
        <v>6.5</v>
      </c>
      <c r="Z176" s="65">
        <v>0.36</v>
      </c>
      <c r="AA176" s="77">
        <v>0.59</v>
      </c>
      <c r="AB176" s="77">
        <v>2.78</v>
      </c>
      <c r="AC176" s="18">
        <v>1.74</v>
      </c>
      <c r="AD176" s="18">
        <v>1.44</v>
      </c>
      <c r="AE176" s="18">
        <v>11</v>
      </c>
      <c r="AG176" s="18">
        <v>12</v>
      </c>
      <c r="AI176" s="18">
        <v>96</v>
      </c>
      <c r="AJ176" s="18">
        <v>8</v>
      </c>
      <c r="AK176" s="65"/>
      <c r="AL176" s="18">
        <v>169</v>
      </c>
      <c r="AN176" s="56" t="s">
        <v>160</v>
      </c>
      <c r="AO176" s="56" t="s">
        <v>160</v>
      </c>
      <c r="AP176" s="56" t="s">
        <v>160</v>
      </c>
      <c r="AW176" s="64"/>
      <c r="AX176" s="64"/>
      <c r="AY176" s="64"/>
      <c r="AZ176" s="64"/>
      <c r="BA176" s="64"/>
      <c r="BB176" s="64"/>
      <c r="BC176" s="64"/>
      <c r="BD176" s="64"/>
      <c r="BE176" s="64"/>
    </row>
    <row r="177" spans="1:57" s="18" customFormat="1" x14ac:dyDescent="0.2">
      <c r="A177" s="18" t="s">
        <v>281</v>
      </c>
      <c r="B177" s="73">
        <v>37124</v>
      </c>
      <c r="C177" s="74">
        <v>0.40625</v>
      </c>
      <c r="D177" s="55" t="s">
        <v>88</v>
      </c>
      <c r="E177" s="18">
        <v>16721</v>
      </c>
      <c r="G177" s="18" t="s">
        <v>80</v>
      </c>
      <c r="H177" s="56" t="s">
        <v>81</v>
      </c>
      <c r="I177" s="57"/>
      <c r="K177" s="18">
        <v>0</v>
      </c>
      <c r="L177" s="75">
        <v>0</v>
      </c>
      <c r="M177" s="75"/>
      <c r="N177" s="18">
        <v>1</v>
      </c>
      <c r="O177" s="18">
        <v>0.5</v>
      </c>
      <c r="Q177" s="59"/>
      <c r="R177" s="56"/>
      <c r="S177" s="18">
        <v>28.75</v>
      </c>
      <c r="T177" s="18">
        <v>7.41</v>
      </c>
      <c r="U177" s="18">
        <v>4.53</v>
      </c>
      <c r="V177" s="18">
        <v>672</v>
      </c>
      <c r="X177" s="18">
        <v>18.100000000000001</v>
      </c>
      <c r="Y177" s="18">
        <v>5.4</v>
      </c>
      <c r="Z177" s="18">
        <v>0.06</v>
      </c>
      <c r="AA177" s="77">
        <v>0.22</v>
      </c>
      <c r="AB177" s="77">
        <v>1.1299999999999999</v>
      </c>
      <c r="AC177" s="18">
        <v>0.13</v>
      </c>
      <c r="AD177" s="18">
        <v>0.01</v>
      </c>
      <c r="AE177" s="18">
        <v>7.39</v>
      </c>
      <c r="AG177" s="18">
        <v>4</v>
      </c>
      <c r="AI177" s="18">
        <v>36</v>
      </c>
      <c r="AJ177" s="18">
        <v>16</v>
      </c>
      <c r="AL177" s="18">
        <v>23</v>
      </c>
      <c r="AN177" s="56" t="s">
        <v>160</v>
      </c>
      <c r="AO177" s="56" t="s">
        <v>160</v>
      </c>
      <c r="AP177" s="56" t="s">
        <v>155</v>
      </c>
      <c r="AW177" s="64"/>
      <c r="AX177" s="64"/>
      <c r="AY177" s="64"/>
      <c r="AZ177" s="64"/>
      <c r="BA177" s="64"/>
      <c r="BB177" s="64"/>
      <c r="BC177" s="64"/>
      <c r="BD177" s="64"/>
      <c r="BE177" s="64"/>
    </row>
    <row r="178" spans="1:57" s="18" customFormat="1" x14ac:dyDescent="0.2">
      <c r="A178" s="18" t="s">
        <v>282</v>
      </c>
      <c r="B178" s="73">
        <v>37138</v>
      </c>
      <c r="C178" s="74"/>
      <c r="D178" s="57" t="s">
        <v>488</v>
      </c>
      <c r="E178" s="56">
        <v>10975</v>
      </c>
      <c r="F178" s="56"/>
      <c r="G178" s="18" t="s">
        <v>80</v>
      </c>
      <c r="H178" s="56" t="s">
        <v>81</v>
      </c>
      <c r="I178" s="57"/>
      <c r="J178" s="18" t="s">
        <v>116</v>
      </c>
      <c r="K178" s="18">
        <v>2.5</v>
      </c>
      <c r="L178" s="75">
        <v>500</v>
      </c>
      <c r="M178" s="75"/>
      <c r="N178" s="18">
        <v>2</v>
      </c>
      <c r="O178" s="18">
        <v>5</v>
      </c>
      <c r="Q178" s="59"/>
      <c r="S178" s="18">
        <v>26.38</v>
      </c>
      <c r="T178" s="18">
        <v>7.85</v>
      </c>
      <c r="U178" s="18">
        <v>4.63</v>
      </c>
      <c r="V178" s="18">
        <v>500</v>
      </c>
      <c r="X178" s="18">
        <v>128</v>
      </c>
      <c r="Y178" s="65">
        <v>15.7</v>
      </c>
      <c r="Z178" s="65">
        <v>0.52</v>
      </c>
      <c r="AA178" s="77">
        <v>3.27</v>
      </c>
      <c r="AB178" s="77">
        <v>3.14</v>
      </c>
      <c r="AC178" s="18">
        <v>2.27</v>
      </c>
      <c r="AD178" s="18">
        <v>1.84</v>
      </c>
      <c r="AE178" s="18">
        <v>10</v>
      </c>
      <c r="AG178" s="18">
        <v>5</v>
      </c>
      <c r="AI178" s="18">
        <v>3360</v>
      </c>
      <c r="AJ178" s="18">
        <v>6.7</v>
      </c>
      <c r="AK178" s="65"/>
      <c r="AL178" s="18">
        <v>117</v>
      </c>
      <c r="AN178" s="56" t="s">
        <v>160</v>
      </c>
      <c r="AO178" s="18">
        <v>5</v>
      </c>
      <c r="AP178" s="18" t="s">
        <v>283</v>
      </c>
      <c r="AW178" s="64"/>
      <c r="AX178" s="64"/>
      <c r="AY178" s="64"/>
      <c r="AZ178" s="64"/>
      <c r="BA178" s="64"/>
      <c r="BB178" s="64"/>
      <c r="BC178" s="64"/>
      <c r="BD178" s="64"/>
      <c r="BE178" s="64"/>
    </row>
    <row r="179" spans="1:57" s="18" customFormat="1" x14ac:dyDescent="0.2">
      <c r="A179" s="18" t="s">
        <v>284</v>
      </c>
      <c r="B179" s="73">
        <v>37138</v>
      </c>
      <c r="C179" s="54">
        <v>0.5</v>
      </c>
      <c r="D179" s="55" t="s">
        <v>85</v>
      </c>
      <c r="E179" s="56">
        <v>17847</v>
      </c>
      <c r="F179" s="56"/>
      <c r="G179" s="18" t="s">
        <v>80</v>
      </c>
      <c r="H179" s="56" t="s">
        <v>81</v>
      </c>
      <c r="I179" s="57"/>
      <c r="J179" s="56" t="s">
        <v>116</v>
      </c>
      <c r="K179" s="56">
        <v>2.5</v>
      </c>
      <c r="L179" s="58">
        <v>100</v>
      </c>
      <c r="M179" s="58"/>
      <c r="N179" s="56">
        <v>2</v>
      </c>
      <c r="O179" s="56">
        <v>2.2000000000000002</v>
      </c>
      <c r="P179" s="56"/>
      <c r="Q179" s="59"/>
      <c r="R179" s="56"/>
      <c r="S179" s="18">
        <v>24.73</v>
      </c>
      <c r="T179" s="18">
        <v>7.87</v>
      </c>
      <c r="U179" s="18">
        <v>4.08</v>
      </c>
      <c r="V179" s="18">
        <v>191</v>
      </c>
      <c r="X179" s="18">
        <v>82.8</v>
      </c>
      <c r="Y179" s="18">
        <v>11.6</v>
      </c>
      <c r="Z179" s="18">
        <v>0.52</v>
      </c>
      <c r="AA179" s="77">
        <v>1.32</v>
      </c>
      <c r="AB179" s="77">
        <v>1.56</v>
      </c>
      <c r="AC179" s="18">
        <v>0.4</v>
      </c>
      <c r="AD179" s="18">
        <v>0.16</v>
      </c>
      <c r="AE179" s="18">
        <v>8.3800000000000008</v>
      </c>
      <c r="AG179" s="18">
        <v>3</v>
      </c>
      <c r="AI179" s="18">
        <v>4400</v>
      </c>
      <c r="AJ179" s="18">
        <v>3.6</v>
      </c>
      <c r="AL179" s="18">
        <v>62.7</v>
      </c>
      <c r="AN179" s="56" t="s">
        <v>160</v>
      </c>
      <c r="AO179" s="56" t="s">
        <v>160</v>
      </c>
      <c r="AP179" s="56" t="s">
        <v>155</v>
      </c>
      <c r="AW179" s="64"/>
      <c r="AX179" s="64"/>
      <c r="AY179" s="64"/>
      <c r="AZ179" s="64"/>
      <c r="BA179" s="64"/>
      <c r="BB179" s="64"/>
      <c r="BC179" s="64"/>
      <c r="BD179" s="64"/>
      <c r="BE179" s="64"/>
    </row>
    <row r="180" spans="1:57" s="18" customFormat="1" x14ac:dyDescent="0.2">
      <c r="A180" s="18" t="s">
        <v>285</v>
      </c>
      <c r="B180" s="73">
        <v>37225</v>
      </c>
      <c r="C180" s="74">
        <v>0.45833333333333331</v>
      </c>
      <c r="D180" s="57" t="s">
        <v>488</v>
      </c>
      <c r="E180" s="56">
        <v>10975</v>
      </c>
      <c r="F180" s="56"/>
      <c r="G180" s="18" t="s">
        <v>80</v>
      </c>
      <c r="H180" s="56" t="s">
        <v>81</v>
      </c>
      <c r="I180" s="57"/>
      <c r="L180" s="75">
        <v>500</v>
      </c>
      <c r="M180" s="75"/>
      <c r="N180" s="18">
        <v>2</v>
      </c>
      <c r="O180" s="18">
        <v>5.5</v>
      </c>
      <c r="Q180" s="59"/>
      <c r="S180" s="18">
        <v>7.49</v>
      </c>
      <c r="T180" s="18">
        <v>7.88</v>
      </c>
      <c r="U180" s="18">
        <v>9.4</v>
      </c>
      <c r="V180" s="18">
        <v>292</v>
      </c>
      <c r="X180" s="18">
        <v>65</v>
      </c>
      <c r="Y180" s="65">
        <v>9.3000000000000007</v>
      </c>
      <c r="Z180" s="65">
        <v>0.13</v>
      </c>
      <c r="AA180" s="77">
        <v>0.4</v>
      </c>
      <c r="AB180" s="77">
        <v>1.4</v>
      </c>
      <c r="AC180" s="18">
        <v>0.54700000000000004</v>
      </c>
      <c r="AD180" s="18">
        <v>0.50800000000000001</v>
      </c>
      <c r="AE180" s="18">
        <v>10</v>
      </c>
      <c r="AF180" s="18">
        <v>54</v>
      </c>
      <c r="AG180" s="18">
        <v>6</v>
      </c>
      <c r="AK180" s="65"/>
      <c r="AL180" s="18">
        <v>177</v>
      </c>
      <c r="AN180" s="56"/>
      <c r="AW180" s="64"/>
      <c r="AX180" s="64"/>
      <c r="AY180" s="64"/>
      <c r="AZ180" s="64"/>
      <c r="BA180" s="64"/>
      <c r="BB180" s="64"/>
      <c r="BC180" s="64"/>
      <c r="BD180" s="64"/>
      <c r="BE180" s="64"/>
    </row>
    <row r="181" spans="1:57" s="18" customFormat="1" x14ac:dyDescent="0.2">
      <c r="A181" s="18" t="s">
        <v>286</v>
      </c>
      <c r="B181" s="73">
        <v>37225</v>
      </c>
      <c r="C181" s="54">
        <v>0.45833333333333331</v>
      </c>
      <c r="D181" s="55" t="s">
        <v>85</v>
      </c>
      <c r="E181" s="56">
        <v>17847</v>
      </c>
      <c r="F181" s="56"/>
      <c r="G181" s="18" t="s">
        <v>80</v>
      </c>
      <c r="H181" s="56" t="s">
        <v>81</v>
      </c>
      <c r="I181" s="57"/>
      <c r="J181" s="56"/>
      <c r="K181" s="56">
        <v>0</v>
      </c>
      <c r="L181" s="58">
        <v>100</v>
      </c>
      <c r="M181" s="58"/>
      <c r="N181" s="56">
        <v>3</v>
      </c>
      <c r="O181" s="56">
        <v>2</v>
      </c>
      <c r="P181" s="56"/>
      <c r="Q181" s="59"/>
      <c r="R181" s="56"/>
      <c r="S181" s="18">
        <v>7.44</v>
      </c>
      <c r="T181" s="18">
        <v>7.7</v>
      </c>
      <c r="U181" s="18">
        <v>10.29</v>
      </c>
      <c r="V181" s="18">
        <v>209</v>
      </c>
      <c r="X181" s="18">
        <v>171</v>
      </c>
      <c r="Y181" s="18">
        <v>16.899999999999999</v>
      </c>
      <c r="Z181" s="18">
        <v>1.03</v>
      </c>
      <c r="AA181" s="77">
        <v>1.54</v>
      </c>
      <c r="AB181" s="77">
        <v>2.27</v>
      </c>
      <c r="AC181" s="18">
        <v>0.48699999999999999</v>
      </c>
      <c r="AD181" s="18">
        <v>0.317</v>
      </c>
      <c r="AE181" s="18">
        <v>11</v>
      </c>
      <c r="AF181" s="18">
        <v>12.1</v>
      </c>
      <c r="AG181" s="18">
        <v>4</v>
      </c>
      <c r="AL181" s="18">
        <v>77.7</v>
      </c>
      <c r="AN181" s="56"/>
      <c r="AO181" s="56"/>
      <c r="AP181" s="56"/>
      <c r="AW181" s="64"/>
      <c r="AX181" s="64"/>
      <c r="AY181" s="64"/>
      <c r="AZ181" s="64"/>
      <c r="BA181" s="64"/>
      <c r="BB181" s="64"/>
      <c r="BC181" s="64"/>
      <c r="BD181" s="64"/>
      <c r="BE181" s="64"/>
    </row>
    <row r="182" spans="1:57" s="18" customFormat="1" x14ac:dyDescent="0.2">
      <c r="A182" s="18" t="s">
        <v>287</v>
      </c>
      <c r="B182" s="73">
        <v>37225</v>
      </c>
      <c r="C182" s="54">
        <v>0.41666666666666669</v>
      </c>
      <c r="D182" s="55" t="s">
        <v>88</v>
      </c>
      <c r="E182" s="18">
        <v>16721</v>
      </c>
      <c r="G182" s="18" t="s">
        <v>80</v>
      </c>
      <c r="H182" s="56" t="s">
        <v>81</v>
      </c>
      <c r="I182" s="57"/>
      <c r="J182" s="56"/>
      <c r="K182" s="56">
        <v>0</v>
      </c>
      <c r="L182" s="58">
        <v>500</v>
      </c>
      <c r="M182" s="58"/>
      <c r="N182" s="56">
        <v>3</v>
      </c>
      <c r="O182" s="56">
        <v>6.4</v>
      </c>
      <c r="P182" s="56"/>
      <c r="Q182" s="59"/>
      <c r="R182" s="56"/>
      <c r="S182" s="56">
        <v>9.1199999999999992</v>
      </c>
      <c r="T182" s="56">
        <v>8.07</v>
      </c>
      <c r="U182" s="18">
        <v>8.43</v>
      </c>
      <c r="V182" s="56">
        <v>278</v>
      </c>
      <c r="W182" s="56"/>
      <c r="X182" s="18">
        <v>55.7</v>
      </c>
      <c r="Y182" s="18">
        <v>7.3</v>
      </c>
      <c r="Z182" s="18">
        <v>0.02</v>
      </c>
      <c r="AA182" s="77">
        <v>0.42</v>
      </c>
      <c r="AB182" s="77">
        <v>0.86</v>
      </c>
      <c r="AC182" s="18">
        <v>7.2999999999999995E-2</v>
      </c>
      <c r="AD182" s="18">
        <v>3.4000000000000002E-2</v>
      </c>
      <c r="AE182" s="18">
        <v>4.76</v>
      </c>
      <c r="AF182" s="18">
        <v>11.5</v>
      </c>
      <c r="AG182" s="18">
        <v>5</v>
      </c>
      <c r="AL182" s="18">
        <v>114</v>
      </c>
      <c r="AN182" s="56"/>
      <c r="AO182" s="56"/>
      <c r="AP182" s="56"/>
      <c r="AW182" s="64"/>
      <c r="AX182" s="64"/>
      <c r="AY182" s="64"/>
      <c r="AZ182" s="64"/>
      <c r="BA182" s="64"/>
      <c r="BB182" s="64"/>
      <c r="BC182" s="64"/>
      <c r="BD182" s="64"/>
      <c r="BE182" s="64"/>
    </row>
    <row r="183" spans="1:57" s="18" customFormat="1" x14ac:dyDescent="0.2">
      <c r="A183" s="18" t="s">
        <v>288</v>
      </c>
      <c r="B183" s="73">
        <v>37238</v>
      </c>
      <c r="C183" s="74">
        <v>0.41666666666666669</v>
      </c>
      <c r="D183" s="57" t="s">
        <v>488</v>
      </c>
      <c r="E183" s="56">
        <v>10975</v>
      </c>
      <c r="F183" s="56"/>
      <c r="G183" s="18" t="s">
        <v>80</v>
      </c>
      <c r="H183" s="56" t="s">
        <v>81</v>
      </c>
      <c r="I183" s="57"/>
      <c r="J183" s="18">
        <v>3</v>
      </c>
      <c r="K183" s="18">
        <v>3</v>
      </c>
      <c r="L183" s="75">
        <v>600</v>
      </c>
      <c r="M183" s="75"/>
      <c r="N183" s="18">
        <v>2</v>
      </c>
      <c r="O183" s="18">
        <v>25</v>
      </c>
      <c r="Q183" s="59"/>
      <c r="S183" s="18">
        <v>10.74</v>
      </c>
      <c r="T183" s="18">
        <v>7.56</v>
      </c>
      <c r="U183" s="18">
        <v>11.19</v>
      </c>
      <c r="V183" s="18">
        <v>680</v>
      </c>
      <c r="X183" s="18">
        <v>65.8</v>
      </c>
      <c r="Y183" s="65">
        <v>6.5</v>
      </c>
      <c r="Z183" s="65">
        <v>0.05</v>
      </c>
      <c r="AA183" s="77">
        <v>0.61</v>
      </c>
      <c r="AB183" s="77">
        <v>1.69</v>
      </c>
      <c r="AC183" s="18">
        <v>0.98499999999999999</v>
      </c>
      <c r="AD183" s="18">
        <v>0.72699999999999998</v>
      </c>
      <c r="AE183" s="18">
        <v>10.199999999999999</v>
      </c>
      <c r="AF183" s="18">
        <v>6</v>
      </c>
      <c r="AH183" s="18">
        <v>488.4</v>
      </c>
      <c r="AI183" s="18">
        <v>332</v>
      </c>
      <c r="AK183" s="65"/>
      <c r="AL183" s="18">
        <v>174</v>
      </c>
      <c r="AN183" s="18">
        <v>58.1</v>
      </c>
      <c r="AW183" s="64"/>
      <c r="AX183" s="64"/>
      <c r="AY183" s="64"/>
      <c r="AZ183" s="64"/>
      <c r="BA183" s="64"/>
      <c r="BB183" s="64"/>
      <c r="BC183" s="64"/>
      <c r="BD183" s="64"/>
      <c r="BE183" s="64"/>
    </row>
    <row r="184" spans="1:57" s="18" customFormat="1" x14ac:dyDescent="0.2">
      <c r="A184" s="18" t="s">
        <v>289</v>
      </c>
      <c r="B184" s="53">
        <v>37238</v>
      </c>
      <c r="C184" s="54">
        <v>0.39930555555555558</v>
      </c>
      <c r="D184" s="55" t="s">
        <v>85</v>
      </c>
      <c r="E184" s="56">
        <v>17847</v>
      </c>
      <c r="F184" s="56"/>
      <c r="G184" s="18" t="s">
        <v>80</v>
      </c>
      <c r="H184" s="56" t="s">
        <v>81</v>
      </c>
      <c r="I184" s="57"/>
      <c r="J184" s="56">
        <v>3</v>
      </c>
      <c r="K184" s="56">
        <v>3</v>
      </c>
      <c r="L184" s="58">
        <v>50</v>
      </c>
      <c r="M184" s="58"/>
      <c r="N184" s="56">
        <v>2</v>
      </c>
      <c r="O184" s="56">
        <v>3</v>
      </c>
      <c r="P184" s="56"/>
      <c r="Q184" s="59"/>
      <c r="R184" s="56"/>
      <c r="S184" s="56">
        <v>10.44</v>
      </c>
      <c r="T184" s="56">
        <v>7.57</v>
      </c>
      <c r="U184" s="18">
        <v>8.9</v>
      </c>
      <c r="V184" s="56">
        <v>316</v>
      </c>
      <c r="W184" s="56"/>
      <c r="X184" s="18">
        <v>35.200000000000003</v>
      </c>
      <c r="Y184" s="18">
        <v>5.8</v>
      </c>
      <c r="Z184" s="18">
        <v>0.05</v>
      </c>
      <c r="AA184" s="77">
        <v>0.8</v>
      </c>
      <c r="AB184" s="77">
        <v>1.28</v>
      </c>
      <c r="AC184" s="18">
        <v>0.29099999999999998</v>
      </c>
      <c r="AD184" s="18">
        <v>0.155</v>
      </c>
      <c r="AE184" s="18">
        <v>9.56</v>
      </c>
      <c r="AF184" s="18">
        <v>11.9</v>
      </c>
      <c r="AG184" s="18">
        <v>3</v>
      </c>
      <c r="AH184" s="18">
        <v>1413.6</v>
      </c>
      <c r="AI184" s="18">
        <v>1160</v>
      </c>
      <c r="AL184" s="59">
        <v>95</v>
      </c>
      <c r="AW184" s="64"/>
      <c r="AX184" s="64"/>
      <c r="AY184" s="64"/>
      <c r="AZ184" s="64"/>
      <c r="BA184" s="64"/>
      <c r="BB184" s="64"/>
      <c r="BC184" s="64"/>
      <c r="BD184" s="64"/>
      <c r="BE184" s="64"/>
    </row>
    <row r="185" spans="1:57" s="18" customFormat="1" x14ac:dyDescent="0.2">
      <c r="A185" s="18" t="s">
        <v>290</v>
      </c>
      <c r="B185" s="73">
        <v>37238</v>
      </c>
      <c r="C185" s="74">
        <v>0.375</v>
      </c>
      <c r="D185" s="55" t="s">
        <v>88</v>
      </c>
      <c r="E185" s="18">
        <v>16721</v>
      </c>
      <c r="G185" s="18" t="s">
        <v>80</v>
      </c>
      <c r="H185" s="56" t="s">
        <v>81</v>
      </c>
      <c r="I185" s="57"/>
      <c r="J185" s="18">
        <v>3</v>
      </c>
      <c r="K185" s="18">
        <v>3</v>
      </c>
      <c r="L185" s="75">
        <v>500</v>
      </c>
      <c r="M185" s="75"/>
      <c r="N185" s="18">
        <v>2</v>
      </c>
      <c r="O185" s="18" t="s">
        <v>291</v>
      </c>
      <c r="Q185" s="59"/>
      <c r="R185" s="56"/>
      <c r="S185" s="56">
        <v>10.84</v>
      </c>
      <c r="T185" s="56">
        <v>7.54</v>
      </c>
      <c r="U185" s="18">
        <v>10.61</v>
      </c>
      <c r="V185" s="56">
        <v>437</v>
      </c>
      <c r="W185" s="56"/>
      <c r="X185" s="18">
        <v>130</v>
      </c>
      <c r="Y185" s="18">
        <v>13.6</v>
      </c>
      <c r="Z185" s="18">
        <v>0.05</v>
      </c>
      <c r="AA185" s="77">
        <v>1.34</v>
      </c>
      <c r="AB185" s="77">
        <v>1.79</v>
      </c>
      <c r="AC185" s="18">
        <v>0.84399999999999997</v>
      </c>
      <c r="AD185" s="77">
        <v>0.13</v>
      </c>
      <c r="AE185" s="18">
        <v>10.4</v>
      </c>
      <c r="AF185" s="18">
        <v>32.4</v>
      </c>
      <c r="AG185" s="18">
        <v>6</v>
      </c>
      <c r="AH185" s="18" t="s">
        <v>292</v>
      </c>
      <c r="AI185" s="18">
        <v>4300</v>
      </c>
      <c r="AL185" s="18">
        <v>115</v>
      </c>
      <c r="AW185" s="64"/>
      <c r="AX185" s="64"/>
      <c r="AY185" s="64"/>
      <c r="AZ185" s="64"/>
      <c r="BA185" s="64"/>
      <c r="BB185" s="64"/>
      <c r="BC185" s="64"/>
      <c r="BD185" s="64"/>
      <c r="BE185" s="64"/>
    </row>
    <row r="186" spans="1:57" s="18" customFormat="1" x14ac:dyDescent="0.2">
      <c r="A186" s="18" t="s">
        <v>293</v>
      </c>
      <c r="B186" s="73">
        <v>37287</v>
      </c>
      <c r="C186" s="74">
        <v>0.46875</v>
      </c>
      <c r="D186" s="57" t="s">
        <v>488</v>
      </c>
      <c r="E186" s="56">
        <v>10975</v>
      </c>
      <c r="F186" s="56"/>
      <c r="G186" s="18" t="s">
        <v>80</v>
      </c>
      <c r="H186" s="56" t="s">
        <v>81</v>
      </c>
      <c r="I186" s="57"/>
      <c r="L186" s="75">
        <v>800</v>
      </c>
      <c r="M186" s="75"/>
      <c r="N186" s="18">
        <v>3</v>
      </c>
      <c r="O186" s="18">
        <v>6</v>
      </c>
      <c r="Q186" s="59"/>
      <c r="S186" s="18">
        <v>13.77</v>
      </c>
      <c r="T186" s="18">
        <v>8.15</v>
      </c>
      <c r="U186" s="18">
        <v>10.58</v>
      </c>
      <c r="V186" s="18">
        <v>552</v>
      </c>
      <c r="X186" s="18">
        <v>54.1</v>
      </c>
      <c r="Y186" s="65">
        <v>7.5</v>
      </c>
      <c r="Z186" s="65">
        <v>0.26</v>
      </c>
      <c r="AA186" s="77">
        <v>2.1800000000000002</v>
      </c>
      <c r="AB186" s="77">
        <v>1.56</v>
      </c>
      <c r="AC186" s="18">
        <v>2.14</v>
      </c>
      <c r="AD186" s="18">
        <v>0.109</v>
      </c>
      <c r="AE186" s="18">
        <v>6.55</v>
      </c>
      <c r="AF186" s="18">
        <v>30</v>
      </c>
      <c r="AG186" s="18">
        <v>2</v>
      </c>
      <c r="AH186" s="18">
        <v>1046.24</v>
      </c>
      <c r="AI186" s="18">
        <v>520</v>
      </c>
      <c r="AK186" s="65"/>
      <c r="AL186" s="18">
        <v>165</v>
      </c>
      <c r="AW186" s="64"/>
      <c r="AX186" s="64"/>
      <c r="AY186" s="64"/>
      <c r="AZ186" s="64"/>
      <c r="BA186" s="64"/>
      <c r="BB186" s="64"/>
      <c r="BC186" s="64"/>
      <c r="BD186" s="64"/>
      <c r="BE186" s="64"/>
    </row>
    <row r="187" spans="1:57" s="18" customFormat="1" x14ac:dyDescent="0.2">
      <c r="A187" s="18" t="s">
        <v>294</v>
      </c>
      <c r="B187" s="53">
        <v>37287</v>
      </c>
      <c r="C187" s="74">
        <v>0.4513888888888889</v>
      </c>
      <c r="D187" s="55" t="s">
        <v>85</v>
      </c>
      <c r="E187" s="56">
        <v>17847</v>
      </c>
      <c r="F187" s="56"/>
      <c r="G187" s="18" t="s">
        <v>80</v>
      </c>
      <c r="H187" s="56" t="s">
        <v>81</v>
      </c>
      <c r="I187" s="57"/>
      <c r="L187" s="75">
        <v>200</v>
      </c>
      <c r="M187" s="75"/>
      <c r="N187" s="18">
        <v>2</v>
      </c>
      <c r="O187" s="18">
        <v>1.3</v>
      </c>
      <c r="Q187" s="59"/>
      <c r="S187" s="18">
        <v>12.71</v>
      </c>
      <c r="T187" s="18">
        <v>7.87</v>
      </c>
      <c r="U187" s="18">
        <v>9.91</v>
      </c>
      <c r="V187" s="18">
        <v>603</v>
      </c>
      <c r="X187" s="18">
        <v>29.9</v>
      </c>
      <c r="Y187" s="18">
        <v>4.3</v>
      </c>
      <c r="Z187" s="18">
        <v>0.14000000000000001</v>
      </c>
      <c r="AA187" s="77">
        <v>1.07</v>
      </c>
      <c r="AB187" s="77">
        <v>1.41</v>
      </c>
      <c r="AC187" s="18">
        <v>0.159</v>
      </c>
      <c r="AD187" s="18">
        <v>2.9000000000000001E-2</v>
      </c>
      <c r="AE187" s="18">
        <v>9.34</v>
      </c>
      <c r="AF187" s="18">
        <v>41.9</v>
      </c>
      <c r="AG187" s="18">
        <v>2</v>
      </c>
      <c r="AH187" s="18" t="s">
        <v>292</v>
      </c>
      <c r="AI187" s="18">
        <v>2493</v>
      </c>
      <c r="AL187" s="18">
        <v>158</v>
      </c>
      <c r="AW187" s="64"/>
      <c r="AX187" s="64"/>
      <c r="AY187" s="64"/>
      <c r="AZ187" s="64"/>
      <c r="BA187" s="64"/>
      <c r="BB187" s="64"/>
      <c r="BC187" s="64"/>
      <c r="BD187" s="64"/>
      <c r="BE187" s="64"/>
    </row>
    <row r="188" spans="1:57" s="18" customFormat="1" x14ac:dyDescent="0.2">
      <c r="A188" s="18" t="s">
        <v>295</v>
      </c>
      <c r="B188" s="73">
        <v>37287</v>
      </c>
      <c r="C188" s="74">
        <v>0.4375</v>
      </c>
      <c r="D188" s="57" t="s">
        <v>88</v>
      </c>
      <c r="E188" s="18">
        <v>16721</v>
      </c>
      <c r="G188" s="18" t="s">
        <v>80</v>
      </c>
      <c r="H188" s="56" t="s">
        <v>81</v>
      </c>
      <c r="I188" s="57"/>
      <c r="L188" s="75">
        <v>2000</v>
      </c>
      <c r="M188" s="75"/>
      <c r="N188" s="18">
        <v>3</v>
      </c>
      <c r="O188" s="18">
        <v>5.5</v>
      </c>
      <c r="Q188" s="59"/>
      <c r="R188" s="56"/>
      <c r="S188" s="56">
        <v>14.85</v>
      </c>
      <c r="T188" s="56">
        <v>7.95</v>
      </c>
      <c r="U188" s="18">
        <v>9.51</v>
      </c>
      <c r="V188" s="56">
        <v>383</v>
      </c>
      <c r="W188" s="56"/>
      <c r="X188" s="18">
        <v>30.1</v>
      </c>
      <c r="Y188" s="18" t="s">
        <v>296</v>
      </c>
      <c r="Z188" s="18">
        <v>0.02</v>
      </c>
      <c r="AA188" s="77">
        <v>0.79</v>
      </c>
      <c r="AB188" s="77">
        <v>0.83</v>
      </c>
      <c r="AC188" s="18">
        <v>6.8000000000000005E-2</v>
      </c>
      <c r="AD188" s="77">
        <v>1.7999999999999999E-2</v>
      </c>
      <c r="AE188" s="18">
        <v>6.93</v>
      </c>
      <c r="AF188" s="18">
        <v>15.8</v>
      </c>
      <c r="AG188" s="18">
        <v>7</v>
      </c>
      <c r="AH188" s="18">
        <v>228.2</v>
      </c>
      <c r="AI188" s="18">
        <v>319</v>
      </c>
      <c r="AL188" s="18">
        <v>127</v>
      </c>
      <c r="AS188" s="77"/>
      <c r="AW188" s="64"/>
      <c r="AX188" s="64"/>
      <c r="AY188" s="64"/>
      <c r="AZ188" s="64"/>
      <c r="BA188" s="64"/>
      <c r="BB188" s="64"/>
      <c r="BC188" s="64"/>
      <c r="BD188" s="64"/>
      <c r="BE188" s="64"/>
    </row>
    <row r="189" spans="1:57" s="18" customFormat="1" x14ac:dyDescent="0.2">
      <c r="A189" s="18" t="s">
        <v>297</v>
      </c>
      <c r="B189" s="53">
        <v>37332</v>
      </c>
      <c r="C189" s="54">
        <v>0.375</v>
      </c>
      <c r="D189" s="55" t="s">
        <v>85</v>
      </c>
      <c r="E189" s="56">
        <v>17847</v>
      </c>
      <c r="F189" s="56"/>
      <c r="G189" s="18" t="s">
        <v>80</v>
      </c>
      <c r="H189" s="56" t="s">
        <v>81</v>
      </c>
      <c r="I189" s="57"/>
      <c r="J189" s="56"/>
      <c r="K189" s="56">
        <v>3</v>
      </c>
      <c r="L189" s="58">
        <v>1200</v>
      </c>
      <c r="M189" s="58"/>
      <c r="N189" s="56">
        <v>3</v>
      </c>
      <c r="O189" s="56">
        <v>6.3</v>
      </c>
      <c r="P189" s="56"/>
      <c r="Q189" s="59"/>
      <c r="R189" s="56"/>
      <c r="S189" s="56">
        <v>15.25</v>
      </c>
      <c r="T189" s="56">
        <v>7.58</v>
      </c>
      <c r="U189" s="18">
        <v>6.45</v>
      </c>
      <c r="V189" s="56">
        <v>481</v>
      </c>
      <c r="W189" s="56"/>
      <c r="X189" s="18">
        <v>409</v>
      </c>
      <c r="Y189" s="18">
        <v>48</v>
      </c>
      <c r="Z189" s="18">
        <v>0.08</v>
      </c>
      <c r="AA189" s="77">
        <v>1.34</v>
      </c>
      <c r="AB189" s="77">
        <v>3.17</v>
      </c>
      <c r="AC189" s="18">
        <v>0.50700000000000001</v>
      </c>
      <c r="AD189" s="18">
        <v>3.2000000000000001E-2</v>
      </c>
      <c r="AE189" s="18">
        <v>18.8</v>
      </c>
      <c r="AF189" s="18">
        <v>36.5</v>
      </c>
      <c r="AG189" s="18">
        <v>4</v>
      </c>
      <c r="AL189" s="59">
        <v>138</v>
      </c>
      <c r="AW189" s="64"/>
      <c r="AX189" s="64"/>
      <c r="AY189" s="64"/>
      <c r="AZ189" s="64"/>
      <c r="BA189" s="64"/>
      <c r="BB189" s="64"/>
      <c r="BC189" s="64"/>
      <c r="BD189" s="64"/>
      <c r="BE189" s="64"/>
    </row>
    <row r="190" spans="1:57" s="18" customFormat="1" x14ac:dyDescent="0.2">
      <c r="A190" s="18" t="s">
        <v>298</v>
      </c>
      <c r="B190" s="73">
        <v>37335</v>
      </c>
      <c r="C190" s="74">
        <v>0.42708333333333331</v>
      </c>
      <c r="D190" s="57" t="s">
        <v>488</v>
      </c>
      <c r="E190" s="56">
        <v>10975</v>
      </c>
      <c r="F190" s="56"/>
      <c r="G190" s="18" t="s">
        <v>80</v>
      </c>
      <c r="H190" s="56" t="s">
        <v>81</v>
      </c>
      <c r="I190" s="57"/>
      <c r="K190" s="18">
        <v>3</v>
      </c>
      <c r="L190" s="75">
        <v>2000</v>
      </c>
      <c r="M190" s="75"/>
      <c r="N190" s="18">
        <v>5</v>
      </c>
      <c r="O190" s="18">
        <v>11</v>
      </c>
      <c r="Q190" s="59"/>
      <c r="S190" s="18">
        <v>15.65</v>
      </c>
      <c r="T190" s="18">
        <v>7.57</v>
      </c>
      <c r="U190" s="18">
        <v>8.8699999999999992</v>
      </c>
      <c r="V190" s="18">
        <v>358</v>
      </c>
      <c r="X190" s="18">
        <v>563</v>
      </c>
      <c r="Y190" s="65">
        <v>52.4</v>
      </c>
      <c r="Z190" s="65">
        <v>0.04</v>
      </c>
      <c r="AA190" s="77">
        <v>0.94</v>
      </c>
      <c r="AB190" s="77">
        <v>1.78</v>
      </c>
      <c r="AC190" s="18">
        <v>0.61799999999999999</v>
      </c>
      <c r="AD190" s="18">
        <v>0.379</v>
      </c>
      <c r="AE190" s="18">
        <v>12.3</v>
      </c>
      <c r="AF190" s="18">
        <v>20</v>
      </c>
      <c r="AG190" s="18">
        <v>5</v>
      </c>
      <c r="AH190" s="18" t="s">
        <v>292</v>
      </c>
      <c r="AI190" s="18">
        <v>34000</v>
      </c>
      <c r="AK190" s="65"/>
      <c r="AL190" s="18">
        <v>117</v>
      </c>
      <c r="AW190" s="64"/>
      <c r="AX190" s="64"/>
      <c r="AY190" s="64"/>
      <c r="AZ190" s="64"/>
      <c r="BA190" s="64"/>
      <c r="BB190" s="64"/>
      <c r="BC190" s="64"/>
      <c r="BD190" s="64"/>
      <c r="BE190" s="64"/>
    </row>
    <row r="191" spans="1:57" s="18" customFormat="1" x14ac:dyDescent="0.2">
      <c r="A191" s="18" t="s">
        <v>299</v>
      </c>
      <c r="B191" s="73">
        <v>37335</v>
      </c>
      <c r="C191" s="74">
        <v>0.40625</v>
      </c>
      <c r="D191" s="57" t="s">
        <v>88</v>
      </c>
      <c r="E191" s="18">
        <v>16721</v>
      </c>
      <c r="G191" s="18" t="s">
        <v>80</v>
      </c>
      <c r="H191" s="56" t="s">
        <v>81</v>
      </c>
      <c r="I191" s="57"/>
      <c r="K191" s="18">
        <v>3</v>
      </c>
      <c r="L191" s="75">
        <v>7000</v>
      </c>
      <c r="M191" s="75"/>
      <c r="N191" s="18">
        <v>4</v>
      </c>
      <c r="O191" s="18">
        <v>14.8</v>
      </c>
      <c r="Q191" s="59"/>
      <c r="R191" s="56"/>
      <c r="S191" s="56">
        <v>16.03</v>
      </c>
      <c r="T191" s="56">
        <v>7.59</v>
      </c>
      <c r="U191" s="18">
        <v>8.16</v>
      </c>
      <c r="V191" s="56">
        <v>151</v>
      </c>
      <c r="W191" s="56"/>
      <c r="X191" s="18">
        <v>633</v>
      </c>
      <c r="Y191" s="18">
        <v>43.7</v>
      </c>
      <c r="Z191" s="18">
        <v>0.03</v>
      </c>
      <c r="AA191" s="77">
        <v>0.28000000000000003</v>
      </c>
      <c r="AB191" s="77">
        <v>1.02</v>
      </c>
      <c r="AC191" s="18">
        <v>0.50800000000000001</v>
      </c>
      <c r="AD191" s="77">
        <v>0.17199999999999999</v>
      </c>
      <c r="AE191" s="18">
        <v>20.3</v>
      </c>
      <c r="AF191" s="18">
        <v>5.2</v>
      </c>
      <c r="AG191" s="18">
        <v>4</v>
      </c>
      <c r="AH191" s="18" t="s">
        <v>292</v>
      </c>
      <c r="AI191" s="18">
        <v>47800</v>
      </c>
      <c r="AL191" s="18">
        <v>53.2</v>
      </c>
      <c r="AS191" s="77"/>
      <c r="AW191" s="64"/>
      <c r="AX191" s="64"/>
      <c r="AY191" s="64"/>
      <c r="AZ191" s="64"/>
      <c r="BA191" s="64"/>
      <c r="BB191" s="64"/>
      <c r="BC191" s="64"/>
      <c r="BD191" s="64"/>
      <c r="BE191" s="64"/>
    </row>
    <row r="192" spans="1:57" s="18" customFormat="1" x14ac:dyDescent="0.2">
      <c r="A192" s="18" t="s">
        <v>300</v>
      </c>
      <c r="B192" s="73">
        <v>37354</v>
      </c>
      <c r="C192" s="74">
        <v>0.52083333333333337</v>
      </c>
      <c r="D192" s="57" t="s">
        <v>488</v>
      </c>
      <c r="E192" s="56">
        <v>10975</v>
      </c>
      <c r="F192" s="56"/>
      <c r="G192" s="18" t="s">
        <v>80</v>
      </c>
      <c r="H192" s="56" t="s">
        <v>81</v>
      </c>
      <c r="I192" s="57"/>
      <c r="L192" s="75">
        <v>888</v>
      </c>
      <c r="M192" s="75"/>
      <c r="N192" s="18">
        <v>5</v>
      </c>
      <c r="O192" s="18">
        <v>11.7</v>
      </c>
      <c r="P192" s="18">
        <v>19.3</v>
      </c>
      <c r="Q192" s="59"/>
      <c r="R192" s="18">
        <v>7.6</v>
      </c>
      <c r="S192" s="18">
        <v>15.95</v>
      </c>
      <c r="T192" s="18">
        <v>8.01</v>
      </c>
      <c r="U192" s="18">
        <v>10.55</v>
      </c>
      <c r="V192" s="18">
        <v>437</v>
      </c>
      <c r="X192" s="18">
        <v>308</v>
      </c>
      <c r="Y192" s="65">
        <v>25.5</v>
      </c>
      <c r="Z192" s="65">
        <v>0.06</v>
      </c>
      <c r="AA192" s="77">
        <v>1.55</v>
      </c>
      <c r="AB192" s="77">
        <v>1.47</v>
      </c>
      <c r="AC192" s="18">
        <v>0.27200000000000002</v>
      </c>
      <c r="AD192" s="18">
        <v>5.3999999999999999E-2</v>
      </c>
      <c r="AE192" s="18">
        <v>6.03</v>
      </c>
      <c r="AF192" s="18">
        <v>16.2</v>
      </c>
      <c r="AG192" s="18">
        <v>5</v>
      </c>
      <c r="AH192" s="18">
        <v>1413.6</v>
      </c>
      <c r="AI192" s="18">
        <v>1580</v>
      </c>
      <c r="AK192" s="65"/>
      <c r="AL192" s="18">
        <v>169</v>
      </c>
      <c r="AW192" s="64"/>
      <c r="AX192" s="64"/>
      <c r="AY192" s="64"/>
      <c r="AZ192" s="64"/>
      <c r="BA192" s="64"/>
      <c r="BB192" s="64"/>
      <c r="BC192" s="64"/>
      <c r="BD192" s="64"/>
      <c r="BE192" s="64"/>
    </row>
    <row r="193" spans="1:57" s="18" customFormat="1" x14ac:dyDescent="0.2">
      <c r="A193" s="18" t="s">
        <v>301</v>
      </c>
      <c r="B193" s="53">
        <v>37354</v>
      </c>
      <c r="C193" s="74">
        <v>0.46875</v>
      </c>
      <c r="D193" s="55" t="s">
        <v>85</v>
      </c>
      <c r="E193" s="56">
        <v>17847</v>
      </c>
      <c r="F193" s="56"/>
      <c r="G193" s="18" t="s">
        <v>80</v>
      </c>
      <c r="H193" s="56" t="s">
        <v>81</v>
      </c>
      <c r="I193" s="57"/>
      <c r="J193" s="56"/>
      <c r="K193" s="56"/>
      <c r="L193" s="58"/>
      <c r="M193" s="58"/>
      <c r="N193" s="18">
        <v>2</v>
      </c>
      <c r="O193" s="18">
        <v>2.4</v>
      </c>
      <c r="P193" s="18">
        <v>20.6</v>
      </c>
      <c r="Q193" s="59"/>
      <c r="S193" s="18">
        <v>16.149999999999999</v>
      </c>
      <c r="T193" s="18">
        <v>7.57</v>
      </c>
      <c r="U193" s="18">
        <v>9.56</v>
      </c>
      <c r="V193" s="18">
        <v>297</v>
      </c>
      <c r="X193" s="18">
        <v>65.2</v>
      </c>
      <c r="Y193" s="18">
        <v>14.3</v>
      </c>
      <c r="Z193" s="18">
        <v>0.39</v>
      </c>
      <c r="AA193" s="77">
        <v>0.86</v>
      </c>
      <c r="AB193" s="77">
        <v>1.97</v>
      </c>
      <c r="AC193" s="18">
        <v>0.379</v>
      </c>
      <c r="AD193" s="18">
        <v>0.189</v>
      </c>
      <c r="AE193" s="18">
        <v>10.3</v>
      </c>
      <c r="AF193" s="18">
        <v>10.7</v>
      </c>
      <c r="AG193" s="18">
        <v>3</v>
      </c>
      <c r="AH193" s="18">
        <v>2419.1999999999998</v>
      </c>
      <c r="AI193" s="18">
        <v>8400</v>
      </c>
      <c r="AL193" s="59">
        <v>83.1</v>
      </c>
      <c r="AW193" s="64"/>
      <c r="AX193" s="64"/>
      <c r="AY193" s="64"/>
      <c r="AZ193" s="64"/>
      <c r="BA193" s="64"/>
      <c r="BB193" s="64"/>
      <c r="BC193" s="64"/>
      <c r="BD193" s="64"/>
      <c r="BE193" s="64"/>
    </row>
    <row r="194" spans="1:57" s="18" customFormat="1" x14ac:dyDescent="0.2">
      <c r="A194" s="18" t="s">
        <v>302</v>
      </c>
      <c r="B194" s="73">
        <v>37354</v>
      </c>
      <c r="C194" s="74">
        <v>0.49652777777777773</v>
      </c>
      <c r="D194" s="57" t="s">
        <v>88</v>
      </c>
      <c r="E194" s="18">
        <v>16721</v>
      </c>
      <c r="G194" s="18" t="s">
        <v>80</v>
      </c>
      <c r="H194" s="56" t="s">
        <v>81</v>
      </c>
      <c r="I194" s="57"/>
      <c r="L194" s="75"/>
      <c r="M194" s="75"/>
      <c r="N194" s="18">
        <v>5</v>
      </c>
      <c r="O194" s="18">
        <v>10</v>
      </c>
      <c r="P194" s="18">
        <v>18.5</v>
      </c>
      <c r="Q194" s="59"/>
      <c r="S194" s="18">
        <v>15.73</v>
      </c>
      <c r="T194" s="18">
        <v>7.89</v>
      </c>
      <c r="U194" s="18">
        <v>9.0399999999999991</v>
      </c>
      <c r="V194" s="18">
        <v>209</v>
      </c>
      <c r="X194" s="18">
        <v>870</v>
      </c>
      <c r="Y194" s="18">
        <v>75.8</v>
      </c>
      <c r="Z194" s="18">
        <v>0.15</v>
      </c>
      <c r="AA194" s="77">
        <v>0.66</v>
      </c>
      <c r="AB194" s="77">
        <v>2.81</v>
      </c>
      <c r="AC194" s="18">
        <v>0.78200000000000003</v>
      </c>
      <c r="AD194" s="77">
        <v>0.189</v>
      </c>
      <c r="AE194" s="18">
        <v>16.3</v>
      </c>
      <c r="AF194" s="18">
        <v>8</v>
      </c>
      <c r="AG194" s="18">
        <v>5</v>
      </c>
      <c r="AH194" s="18">
        <v>2419.1999999999998</v>
      </c>
      <c r="AI194" s="18">
        <v>66400</v>
      </c>
      <c r="AL194" s="18">
        <v>70.3</v>
      </c>
      <c r="AS194" s="77"/>
      <c r="AW194" s="64"/>
      <c r="AX194" s="64"/>
      <c r="AY194" s="64"/>
      <c r="AZ194" s="64"/>
      <c r="BA194" s="64"/>
      <c r="BB194" s="64"/>
      <c r="BC194" s="64"/>
      <c r="BD194" s="64"/>
      <c r="BE194" s="64"/>
    </row>
    <row r="195" spans="1:57" s="18" customFormat="1" x14ac:dyDescent="0.2">
      <c r="A195" s="18" t="s">
        <v>303</v>
      </c>
      <c r="B195" s="73">
        <v>37405</v>
      </c>
      <c r="C195" s="74"/>
      <c r="D195" s="57" t="s">
        <v>488</v>
      </c>
      <c r="E195" s="56">
        <v>10975</v>
      </c>
      <c r="F195" s="56"/>
      <c r="G195" s="18" t="s">
        <v>80</v>
      </c>
      <c r="H195" s="56" t="s">
        <v>81</v>
      </c>
      <c r="I195" s="57"/>
      <c r="L195" s="75">
        <v>442</v>
      </c>
      <c r="M195" s="75"/>
      <c r="Q195" s="59"/>
      <c r="X195" s="18">
        <v>989</v>
      </c>
      <c r="Y195" s="65">
        <v>65.099999999999994</v>
      </c>
      <c r="Z195" s="65">
        <v>0.05</v>
      </c>
      <c r="AA195" s="77">
        <v>0.5</v>
      </c>
      <c r="AB195" s="77">
        <v>4.37</v>
      </c>
      <c r="AC195" s="18">
        <v>0.39100000000000001</v>
      </c>
      <c r="AD195" s="18">
        <v>5.0000000000000001E-3</v>
      </c>
      <c r="AE195" s="18">
        <v>5.16</v>
      </c>
      <c r="AF195" s="18">
        <v>27.4</v>
      </c>
      <c r="AG195" s="18">
        <v>11</v>
      </c>
      <c r="AH195" s="18">
        <v>2418.1799999999998</v>
      </c>
      <c r="AI195" s="18">
        <v>3800</v>
      </c>
      <c r="AK195" s="65"/>
      <c r="AL195" s="18">
        <v>368</v>
      </c>
      <c r="AW195" s="64"/>
      <c r="AX195" s="64"/>
      <c r="AY195" s="64"/>
      <c r="AZ195" s="64"/>
      <c r="BA195" s="64"/>
      <c r="BB195" s="64"/>
      <c r="BC195" s="64"/>
      <c r="BD195" s="64"/>
      <c r="BE195" s="64"/>
    </row>
    <row r="196" spans="1:57" s="18" customFormat="1" x14ac:dyDescent="0.2">
      <c r="A196" s="18" t="s">
        <v>304</v>
      </c>
      <c r="B196" s="53">
        <v>37405</v>
      </c>
      <c r="C196" s="54"/>
      <c r="D196" s="55" t="s">
        <v>85</v>
      </c>
      <c r="E196" s="56">
        <v>17847</v>
      </c>
      <c r="F196" s="56"/>
      <c r="G196" s="18" t="s">
        <v>80</v>
      </c>
      <c r="H196" s="56" t="s">
        <v>81</v>
      </c>
      <c r="I196" s="57"/>
      <c r="J196" s="56"/>
      <c r="K196" s="56"/>
      <c r="L196" s="58"/>
      <c r="M196" s="58"/>
      <c r="N196" s="56"/>
      <c r="O196" s="56"/>
      <c r="P196" s="56"/>
      <c r="Q196" s="59"/>
      <c r="R196" s="56"/>
      <c r="S196" s="56"/>
      <c r="T196" s="56"/>
      <c r="V196" s="56"/>
      <c r="W196" s="56"/>
      <c r="X196" s="18">
        <v>343</v>
      </c>
      <c r="Y196" s="18">
        <v>33.1</v>
      </c>
      <c r="Z196" s="18">
        <v>0.39</v>
      </c>
      <c r="AA196" s="77">
        <v>0.85</v>
      </c>
      <c r="AB196" s="77">
        <v>3.95</v>
      </c>
      <c r="AC196" s="18">
        <v>0.59299999999999997</v>
      </c>
      <c r="AD196" s="18">
        <v>0.16800000000000001</v>
      </c>
      <c r="AE196" s="18">
        <v>6.56</v>
      </c>
      <c r="AF196" s="18">
        <v>6</v>
      </c>
      <c r="AG196" s="18">
        <v>4</v>
      </c>
      <c r="AH196" s="18" t="s">
        <v>292</v>
      </c>
      <c r="AI196" s="18">
        <v>27600</v>
      </c>
      <c r="AL196" s="18">
        <v>49.9</v>
      </c>
      <c r="AW196" s="64"/>
      <c r="AX196" s="64"/>
      <c r="AY196" s="64"/>
      <c r="AZ196" s="64"/>
      <c r="BA196" s="64"/>
      <c r="BB196" s="64"/>
      <c r="BC196" s="64"/>
      <c r="BD196" s="64"/>
      <c r="BE196" s="64"/>
    </row>
    <row r="197" spans="1:57" s="18" customFormat="1" x14ac:dyDescent="0.2">
      <c r="A197" s="18" t="s">
        <v>305</v>
      </c>
      <c r="B197" s="73">
        <v>37405</v>
      </c>
      <c r="C197" s="74"/>
      <c r="D197" s="57" t="s">
        <v>88</v>
      </c>
      <c r="E197" s="18">
        <v>16721</v>
      </c>
      <c r="G197" s="18" t="s">
        <v>80</v>
      </c>
      <c r="H197" s="56" t="s">
        <v>81</v>
      </c>
      <c r="I197" s="57"/>
      <c r="L197" s="75"/>
      <c r="M197" s="75"/>
      <c r="Q197" s="59"/>
      <c r="R197" s="56"/>
      <c r="S197" s="56"/>
      <c r="T197" s="56"/>
      <c r="V197" s="56"/>
      <c r="W197" s="56"/>
      <c r="X197" s="18">
        <v>347</v>
      </c>
      <c r="Y197" s="18">
        <v>37.700000000000003</v>
      </c>
      <c r="Z197" s="18">
        <v>0.06</v>
      </c>
      <c r="AA197" s="77">
        <v>0.88</v>
      </c>
      <c r="AB197" s="77">
        <v>3</v>
      </c>
      <c r="AC197" s="18">
        <v>0.30599999999999999</v>
      </c>
      <c r="AD197" s="77">
        <v>1.9E-2</v>
      </c>
      <c r="AE197" s="18">
        <v>13.3</v>
      </c>
      <c r="AF197" s="18">
        <v>68.8</v>
      </c>
      <c r="AG197" s="18">
        <v>9</v>
      </c>
      <c r="AH197" s="18" t="s">
        <v>306</v>
      </c>
      <c r="AI197" s="18">
        <v>2380</v>
      </c>
      <c r="AL197" s="18">
        <v>206</v>
      </c>
      <c r="AS197" s="77"/>
      <c r="AW197" s="64"/>
      <c r="AX197" s="64"/>
      <c r="AY197" s="64"/>
      <c r="AZ197" s="64"/>
      <c r="BA197" s="64"/>
      <c r="BB197" s="64"/>
      <c r="BC197" s="64"/>
      <c r="BD197" s="64"/>
      <c r="BE197" s="64"/>
    </row>
    <row r="198" spans="1:57" s="18" customFormat="1" x14ac:dyDescent="0.2">
      <c r="A198" s="18" t="s">
        <v>307</v>
      </c>
      <c r="B198" s="73">
        <v>37454</v>
      </c>
      <c r="C198" s="74"/>
      <c r="D198" s="57" t="s">
        <v>488</v>
      </c>
      <c r="E198" s="56">
        <v>10975</v>
      </c>
      <c r="F198" s="56"/>
      <c r="G198" s="18" t="s">
        <v>80</v>
      </c>
      <c r="H198" s="56" t="s">
        <v>81</v>
      </c>
      <c r="I198" s="57"/>
      <c r="L198" s="75">
        <v>62</v>
      </c>
      <c r="M198" s="75"/>
      <c r="Q198" s="59"/>
      <c r="X198" s="18">
        <v>233</v>
      </c>
      <c r="Y198" s="69">
        <v>28</v>
      </c>
      <c r="Z198" s="65">
        <v>0.06</v>
      </c>
      <c r="AA198" s="77">
        <v>0.5</v>
      </c>
      <c r="AB198" s="77">
        <v>1.5</v>
      </c>
      <c r="AC198" s="18">
        <v>0.51900000000000002</v>
      </c>
      <c r="AD198" s="18">
        <v>0.33900000000000002</v>
      </c>
      <c r="AE198" s="18">
        <v>8.49</v>
      </c>
      <c r="AF198" s="18">
        <v>7.5</v>
      </c>
      <c r="AG198" s="18">
        <v>6</v>
      </c>
      <c r="AH198" s="18" t="s">
        <v>292</v>
      </c>
      <c r="AI198" s="18">
        <v>17200</v>
      </c>
      <c r="AK198" s="65"/>
      <c r="AL198" s="18">
        <v>67.599999999999994</v>
      </c>
      <c r="AW198" s="64"/>
      <c r="AX198" s="64"/>
      <c r="AY198" s="64"/>
      <c r="AZ198" s="64"/>
      <c r="BA198" s="64"/>
      <c r="BB198" s="64"/>
      <c r="BC198" s="64"/>
      <c r="BD198" s="64"/>
      <c r="BE198" s="64"/>
    </row>
    <row r="199" spans="1:57" s="18" customFormat="1" x14ac:dyDescent="0.2">
      <c r="A199" s="18" t="s">
        <v>308</v>
      </c>
      <c r="B199" s="53">
        <v>37454</v>
      </c>
      <c r="C199" s="54"/>
      <c r="D199" s="55" t="s">
        <v>85</v>
      </c>
      <c r="E199" s="56">
        <v>17847</v>
      </c>
      <c r="F199" s="56"/>
      <c r="G199" s="18" t="s">
        <v>80</v>
      </c>
      <c r="H199" s="56" t="s">
        <v>81</v>
      </c>
      <c r="I199" s="57"/>
      <c r="J199" s="56"/>
      <c r="K199" s="56"/>
      <c r="L199" s="58"/>
      <c r="M199" s="58"/>
      <c r="N199" s="56"/>
      <c r="O199" s="56"/>
      <c r="P199" s="56"/>
      <c r="Q199" s="59"/>
      <c r="R199" s="56"/>
      <c r="S199" s="56"/>
      <c r="T199" s="56"/>
      <c r="V199" s="56"/>
      <c r="W199" s="56"/>
      <c r="X199" s="18">
        <v>233</v>
      </c>
      <c r="Y199" s="59">
        <v>28</v>
      </c>
      <c r="Z199" s="18">
        <v>0.06</v>
      </c>
      <c r="AA199" s="77">
        <v>0.5</v>
      </c>
      <c r="AB199" s="77">
        <v>1.5</v>
      </c>
      <c r="AC199" s="18">
        <v>0.51900000000000002</v>
      </c>
      <c r="AD199" s="18">
        <v>0.33900000000000002</v>
      </c>
      <c r="AE199" s="18">
        <v>8.49</v>
      </c>
      <c r="AF199" s="18">
        <v>7.5</v>
      </c>
      <c r="AG199" s="18">
        <v>6</v>
      </c>
      <c r="AH199" s="18" t="s">
        <v>292</v>
      </c>
      <c r="AI199" s="18">
        <v>17200</v>
      </c>
      <c r="AL199" s="18">
        <v>67.599999999999994</v>
      </c>
      <c r="AW199" s="64"/>
      <c r="AX199" s="64"/>
      <c r="AY199" s="64"/>
      <c r="AZ199" s="64"/>
      <c r="BA199" s="64"/>
      <c r="BB199" s="64"/>
      <c r="BC199" s="64"/>
      <c r="BD199" s="64"/>
      <c r="BE199" s="64"/>
    </row>
    <row r="200" spans="1:57" s="18" customFormat="1" x14ac:dyDescent="0.2">
      <c r="A200" s="18" t="s">
        <v>309</v>
      </c>
      <c r="B200" s="73">
        <v>37454</v>
      </c>
      <c r="C200" s="74"/>
      <c r="D200" s="57" t="s">
        <v>88</v>
      </c>
      <c r="E200" s="18">
        <v>16721</v>
      </c>
      <c r="G200" s="18" t="s">
        <v>80</v>
      </c>
      <c r="H200" s="56" t="s">
        <v>81</v>
      </c>
      <c r="I200" s="57"/>
      <c r="L200" s="75"/>
      <c r="M200" s="75"/>
      <c r="Q200" s="59"/>
      <c r="R200" s="56"/>
      <c r="S200" s="56"/>
      <c r="T200" s="56"/>
      <c r="V200" s="56"/>
      <c r="W200" s="56"/>
      <c r="X200" s="18">
        <v>473</v>
      </c>
      <c r="Y200" s="18">
        <v>58.2</v>
      </c>
      <c r="Z200" s="18">
        <v>0.05</v>
      </c>
      <c r="AA200" s="77">
        <v>0.78</v>
      </c>
      <c r="AB200" s="77">
        <v>1.95</v>
      </c>
      <c r="AC200" s="18">
        <v>0.45200000000000001</v>
      </c>
      <c r="AD200" s="18">
        <v>0.19600000000000001</v>
      </c>
      <c r="AE200" s="18">
        <v>10.5</v>
      </c>
      <c r="AF200" s="18">
        <v>20.399999999999999</v>
      </c>
      <c r="AG200" s="18">
        <v>7</v>
      </c>
      <c r="AH200" s="18" t="s">
        <v>292</v>
      </c>
      <c r="AI200" s="18">
        <v>17000</v>
      </c>
      <c r="AL200" s="18">
        <v>96.7</v>
      </c>
      <c r="AW200" s="64"/>
      <c r="AX200" s="64"/>
      <c r="AY200" s="64"/>
      <c r="AZ200" s="64"/>
      <c r="BA200" s="64"/>
      <c r="BB200" s="64"/>
      <c r="BC200" s="64"/>
      <c r="BD200" s="64"/>
      <c r="BE200" s="64"/>
    </row>
    <row r="201" spans="1:57" s="18" customFormat="1" x14ac:dyDescent="0.2">
      <c r="A201" s="18" t="s">
        <v>310</v>
      </c>
      <c r="B201" s="73">
        <v>37550</v>
      </c>
      <c r="C201" s="74">
        <v>0.44166666666666665</v>
      </c>
      <c r="D201" s="57" t="s">
        <v>488</v>
      </c>
      <c r="E201" s="56">
        <v>10975</v>
      </c>
      <c r="F201" s="56"/>
      <c r="G201" s="18" t="s">
        <v>80</v>
      </c>
      <c r="H201" s="56" t="s">
        <v>81</v>
      </c>
      <c r="I201" s="57"/>
      <c r="K201" s="18">
        <v>3</v>
      </c>
      <c r="L201" s="75">
        <v>700</v>
      </c>
      <c r="M201" s="75"/>
      <c r="N201" s="18">
        <v>3</v>
      </c>
      <c r="O201" s="18">
        <v>6.5</v>
      </c>
      <c r="Q201" s="59"/>
      <c r="S201" s="18">
        <v>17.5</v>
      </c>
      <c r="T201" s="18">
        <v>8.14</v>
      </c>
      <c r="U201" s="18">
        <v>8.4700000000000006</v>
      </c>
      <c r="V201" s="18">
        <v>417</v>
      </c>
      <c r="X201" s="18">
        <v>330</v>
      </c>
      <c r="Y201" s="65">
        <v>45.1</v>
      </c>
      <c r="Z201" s="65">
        <v>7.0000000000000007E-2</v>
      </c>
      <c r="AA201" s="77">
        <v>1.39</v>
      </c>
      <c r="AB201" s="77">
        <v>1.98</v>
      </c>
      <c r="AC201" s="18">
        <v>0.51800000000000002</v>
      </c>
      <c r="AD201" s="77">
        <v>0.08</v>
      </c>
      <c r="AE201" s="67">
        <v>9.1</v>
      </c>
      <c r="AF201" s="18">
        <v>30.8</v>
      </c>
      <c r="AG201" s="18">
        <v>9</v>
      </c>
      <c r="AH201" s="18">
        <v>1732.87</v>
      </c>
      <c r="AI201" s="18">
        <v>9000</v>
      </c>
      <c r="AK201" s="65"/>
      <c r="AL201" s="18">
        <v>153</v>
      </c>
      <c r="AS201" s="77"/>
      <c r="AT201" s="67"/>
      <c r="AW201" s="64"/>
      <c r="AX201" s="64"/>
      <c r="AY201" s="64"/>
      <c r="AZ201" s="64"/>
      <c r="BA201" s="64"/>
      <c r="BB201" s="64"/>
      <c r="BC201" s="64"/>
      <c r="BD201" s="64"/>
      <c r="BE201" s="64"/>
    </row>
    <row r="202" spans="1:57" s="18" customFormat="1" x14ac:dyDescent="0.2">
      <c r="A202" s="18" t="s">
        <v>311</v>
      </c>
      <c r="B202" s="53">
        <v>37550</v>
      </c>
      <c r="C202" s="54">
        <v>0.4375</v>
      </c>
      <c r="D202" s="55" t="s">
        <v>85</v>
      </c>
      <c r="E202" s="56">
        <v>17847</v>
      </c>
      <c r="F202" s="56"/>
      <c r="G202" s="18" t="s">
        <v>80</v>
      </c>
      <c r="H202" s="56" t="s">
        <v>81</v>
      </c>
      <c r="I202" s="57"/>
      <c r="J202" s="56"/>
      <c r="K202" s="56">
        <v>3</v>
      </c>
      <c r="L202" s="58">
        <v>75</v>
      </c>
      <c r="M202" s="58"/>
      <c r="N202" s="56">
        <v>2</v>
      </c>
      <c r="O202" s="56"/>
      <c r="P202" s="56">
        <v>1.5</v>
      </c>
      <c r="Q202" s="59"/>
      <c r="R202" s="56"/>
      <c r="S202" s="56">
        <v>17.43</v>
      </c>
      <c r="T202" s="56">
        <v>7.71</v>
      </c>
      <c r="U202" s="18">
        <v>8.7899999999999991</v>
      </c>
      <c r="V202" s="56">
        <v>326</v>
      </c>
      <c r="W202" s="56"/>
      <c r="X202" s="18">
        <v>92.1</v>
      </c>
      <c r="Y202" s="18">
        <v>16.2</v>
      </c>
      <c r="Z202" s="18">
        <v>0.14000000000000001</v>
      </c>
      <c r="AA202" s="77">
        <v>0.98</v>
      </c>
      <c r="AB202" s="77">
        <v>1.8</v>
      </c>
      <c r="AC202" s="18">
        <v>0.371</v>
      </c>
      <c r="AD202" s="77">
        <v>0.11</v>
      </c>
      <c r="AE202" s="18">
        <v>10.7</v>
      </c>
      <c r="AF202" s="18">
        <v>16.7</v>
      </c>
      <c r="AG202" s="18">
        <v>3</v>
      </c>
      <c r="AH202" s="18">
        <v>1859.6</v>
      </c>
      <c r="AI202" s="18">
        <v>7600</v>
      </c>
      <c r="AL202" s="18">
        <v>96.7</v>
      </c>
      <c r="AS202" s="77"/>
      <c r="AW202" s="64"/>
      <c r="AX202" s="64"/>
      <c r="AY202" s="64"/>
      <c r="AZ202" s="64"/>
      <c r="BA202" s="64"/>
      <c r="BB202" s="64"/>
      <c r="BC202" s="64"/>
      <c r="BD202" s="64"/>
      <c r="BE202" s="64"/>
    </row>
    <row r="203" spans="1:57" s="18" customFormat="1" x14ac:dyDescent="0.2">
      <c r="A203" s="18" t="s">
        <v>312</v>
      </c>
      <c r="B203" s="73">
        <v>37550</v>
      </c>
      <c r="C203" s="74">
        <v>0.41319444444444442</v>
      </c>
      <c r="D203" s="57" t="s">
        <v>88</v>
      </c>
      <c r="E203" s="18">
        <v>16721</v>
      </c>
      <c r="G203" s="18" t="s">
        <v>80</v>
      </c>
      <c r="H203" s="56" t="s">
        <v>81</v>
      </c>
      <c r="I203" s="57"/>
      <c r="K203" s="18">
        <v>3</v>
      </c>
      <c r="L203" s="75">
        <v>500</v>
      </c>
      <c r="M203" s="75"/>
      <c r="N203" s="18">
        <v>3</v>
      </c>
      <c r="P203" s="18">
        <v>6.5</v>
      </c>
      <c r="Q203" s="59"/>
      <c r="R203" s="56"/>
      <c r="S203" s="56">
        <v>17.77</v>
      </c>
      <c r="T203" s="56">
        <v>7.93</v>
      </c>
      <c r="U203" s="18">
        <v>8.56</v>
      </c>
      <c r="V203" s="56">
        <v>259</v>
      </c>
      <c r="W203" s="56"/>
      <c r="X203" s="18">
        <v>245</v>
      </c>
      <c r="Y203" s="18">
        <v>34.200000000000003</v>
      </c>
      <c r="Z203" s="18">
        <v>0.08</v>
      </c>
      <c r="AA203" s="77">
        <v>1.04</v>
      </c>
      <c r="AB203" s="77">
        <v>2.27</v>
      </c>
      <c r="AC203" s="18">
        <v>0.61599999999999999</v>
      </c>
      <c r="AD203" s="77">
        <v>0.21</v>
      </c>
      <c r="AE203" s="18">
        <v>15.4</v>
      </c>
      <c r="AF203" s="18">
        <v>15.6</v>
      </c>
      <c r="AG203" s="18">
        <v>7</v>
      </c>
      <c r="AH203" s="18" t="s">
        <v>292</v>
      </c>
      <c r="AI203" s="18">
        <v>4500</v>
      </c>
      <c r="AL203" s="18">
        <v>81.599999999999994</v>
      </c>
      <c r="AS203" s="77"/>
      <c r="AW203" s="64"/>
      <c r="AX203" s="64"/>
      <c r="AY203" s="64"/>
      <c r="AZ203" s="64"/>
      <c r="BA203" s="64"/>
      <c r="BB203" s="64"/>
      <c r="BC203" s="64"/>
      <c r="BD203" s="64"/>
      <c r="BE203" s="64"/>
    </row>
    <row r="204" spans="1:57" s="18" customFormat="1" x14ac:dyDescent="0.2">
      <c r="A204" s="18" t="s">
        <v>314</v>
      </c>
      <c r="B204" s="73">
        <v>37594</v>
      </c>
      <c r="C204" s="74">
        <v>0.44791666666666669</v>
      </c>
      <c r="D204" s="57" t="s">
        <v>488</v>
      </c>
      <c r="E204" s="18">
        <v>10975</v>
      </c>
      <c r="G204" s="18" t="s">
        <v>80</v>
      </c>
      <c r="H204" s="56" t="s">
        <v>81</v>
      </c>
      <c r="I204" s="57"/>
      <c r="K204" s="18">
        <v>2</v>
      </c>
      <c r="L204" s="75">
        <v>500</v>
      </c>
      <c r="M204" s="75"/>
      <c r="N204" s="18">
        <v>2</v>
      </c>
      <c r="P204" s="56">
        <v>24.6</v>
      </c>
      <c r="Q204" s="59">
        <v>6.4</v>
      </c>
      <c r="S204" s="56">
        <v>10.89</v>
      </c>
      <c r="T204" s="18">
        <v>7.48</v>
      </c>
      <c r="U204" s="56">
        <v>4.28</v>
      </c>
      <c r="V204" s="18">
        <v>472</v>
      </c>
      <c r="X204" s="18">
        <v>242</v>
      </c>
      <c r="Y204" s="65">
        <v>32.299999999999997</v>
      </c>
      <c r="Z204" s="65" t="s">
        <v>315</v>
      </c>
      <c r="AA204" s="77">
        <v>0.54</v>
      </c>
      <c r="AB204" s="77">
        <v>3.55</v>
      </c>
      <c r="AC204" s="18">
        <v>0.158</v>
      </c>
      <c r="AD204" s="18">
        <v>0.92600000000000005</v>
      </c>
      <c r="AE204" s="18">
        <v>24.8</v>
      </c>
      <c r="AF204" s="18">
        <v>53.8</v>
      </c>
      <c r="AG204" s="18">
        <v>6</v>
      </c>
      <c r="AH204" s="18" t="s">
        <v>292</v>
      </c>
      <c r="AI204" s="18">
        <v>15600</v>
      </c>
      <c r="AK204" s="65"/>
      <c r="AL204" s="18">
        <v>111</v>
      </c>
      <c r="AW204" s="64"/>
      <c r="AX204" s="64"/>
      <c r="AY204" s="64"/>
      <c r="AZ204" s="64"/>
      <c r="BA204" s="64"/>
      <c r="BB204" s="64"/>
      <c r="BC204" s="64"/>
      <c r="BD204" s="64"/>
      <c r="BE204" s="64"/>
    </row>
    <row r="205" spans="1:57" s="18" customFormat="1" x14ac:dyDescent="0.2">
      <c r="A205" s="18" t="s">
        <v>316</v>
      </c>
      <c r="B205" s="73">
        <v>37594</v>
      </c>
      <c r="C205" s="54">
        <v>0.42708333333333331</v>
      </c>
      <c r="D205" s="55" t="s">
        <v>85</v>
      </c>
      <c r="E205" s="56">
        <v>17847</v>
      </c>
      <c r="F205" s="56"/>
      <c r="G205" s="18" t="s">
        <v>80</v>
      </c>
      <c r="H205" s="56" t="s">
        <v>81</v>
      </c>
      <c r="I205" s="55"/>
      <c r="K205" s="18">
        <v>2</v>
      </c>
      <c r="L205" s="58">
        <v>500</v>
      </c>
      <c r="M205" s="58"/>
      <c r="N205" s="56">
        <v>3</v>
      </c>
      <c r="P205" s="56">
        <v>19</v>
      </c>
      <c r="Q205" s="59">
        <v>4</v>
      </c>
      <c r="R205" s="56"/>
      <c r="S205" s="56">
        <v>11.6</v>
      </c>
      <c r="T205" s="56">
        <v>7.58</v>
      </c>
      <c r="U205" s="56">
        <v>8.1</v>
      </c>
      <c r="V205" s="56">
        <v>255</v>
      </c>
      <c r="W205" s="56"/>
      <c r="X205" s="18">
        <v>90.1</v>
      </c>
      <c r="Y205" s="18">
        <v>9.6</v>
      </c>
      <c r="Z205" s="18">
        <v>7.0000000000000007E-2</v>
      </c>
      <c r="AA205" s="77">
        <v>0.97</v>
      </c>
      <c r="AB205" s="77">
        <v>1.92</v>
      </c>
      <c r="AC205" s="18">
        <v>0.45300000000000001</v>
      </c>
      <c r="AD205" s="18">
        <v>0.28299999999999997</v>
      </c>
      <c r="AE205" s="18">
        <v>18.2</v>
      </c>
      <c r="AF205" s="18">
        <v>11.3</v>
      </c>
      <c r="AG205" s="18">
        <v>4</v>
      </c>
      <c r="AH205" s="18" t="s">
        <v>292</v>
      </c>
      <c r="AI205" s="18">
        <v>32000</v>
      </c>
      <c r="AL205" s="18">
        <v>75.599999999999994</v>
      </c>
      <c r="AW205" s="64"/>
      <c r="AX205" s="64"/>
      <c r="AY205" s="64"/>
      <c r="AZ205" s="64"/>
      <c r="BA205" s="64"/>
      <c r="BB205" s="64"/>
      <c r="BC205" s="64"/>
      <c r="BD205" s="64"/>
      <c r="BE205" s="64"/>
    </row>
    <row r="206" spans="1:57" s="18" customFormat="1" x14ac:dyDescent="0.2">
      <c r="A206" s="18" t="s">
        <v>317</v>
      </c>
      <c r="B206" s="73">
        <v>37594</v>
      </c>
      <c r="C206" s="54">
        <v>0.40625</v>
      </c>
      <c r="D206" s="55" t="s">
        <v>88</v>
      </c>
      <c r="E206" s="18">
        <v>16721</v>
      </c>
      <c r="G206" s="18" t="s">
        <v>80</v>
      </c>
      <c r="H206" s="56" t="s">
        <v>81</v>
      </c>
      <c r="I206" s="55"/>
      <c r="K206" s="18">
        <v>2</v>
      </c>
      <c r="L206" s="58">
        <v>2500</v>
      </c>
      <c r="M206" s="58"/>
      <c r="N206" s="56">
        <v>5</v>
      </c>
      <c r="P206" s="56">
        <v>17.3</v>
      </c>
      <c r="Q206" s="59">
        <v>11.2</v>
      </c>
      <c r="R206" s="56"/>
      <c r="S206" s="56">
        <v>12.29</v>
      </c>
      <c r="T206" s="56">
        <v>7.56</v>
      </c>
      <c r="U206" s="56">
        <v>6.6</v>
      </c>
      <c r="V206" s="56">
        <v>198</v>
      </c>
      <c r="W206" s="56"/>
      <c r="X206" s="18">
        <v>242</v>
      </c>
      <c r="Y206" s="18">
        <v>32.299999999999997</v>
      </c>
      <c r="Z206" s="18" t="s">
        <v>315</v>
      </c>
      <c r="AA206" s="77">
        <v>0.54</v>
      </c>
      <c r="AB206" s="77">
        <v>3.55</v>
      </c>
      <c r="AC206" s="18">
        <v>0.158</v>
      </c>
      <c r="AD206" s="18">
        <v>0.92600000000000005</v>
      </c>
      <c r="AE206" s="18">
        <v>24.8</v>
      </c>
      <c r="AF206" s="18">
        <v>53.8</v>
      </c>
      <c r="AG206" s="18">
        <v>6</v>
      </c>
      <c r="AH206" s="18" t="s">
        <v>292</v>
      </c>
      <c r="AI206" s="18">
        <v>15600</v>
      </c>
      <c r="AL206" s="18">
        <v>111</v>
      </c>
      <c r="AW206" s="64"/>
      <c r="AX206" s="64"/>
      <c r="AY206" s="64"/>
      <c r="AZ206" s="64"/>
      <c r="BA206" s="64"/>
      <c r="BB206" s="64"/>
      <c r="BC206" s="64"/>
      <c r="BD206" s="64"/>
      <c r="BE206" s="64"/>
    </row>
    <row r="207" spans="1:57" s="18" customFormat="1" x14ac:dyDescent="0.2">
      <c r="A207" s="18" t="s">
        <v>318</v>
      </c>
      <c r="B207" s="73">
        <v>37673</v>
      </c>
      <c r="C207" s="74">
        <v>0.40972222222222227</v>
      </c>
      <c r="D207" s="57" t="s">
        <v>488</v>
      </c>
      <c r="E207" s="56">
        <v>10975</v>
      </c>
      <c r="F207" s="56"/>
      <c r="G207" s="18" t="s">
        <v>80</v>
      </c>
      <c r="H207" s="56" t="s">
        <v>81</v>
      </c>
      <c r="I207" s="57" t="s">
        <v>319</v>
      </c>
      <c r="L207" s="75">
        <v>1080</v>
      </c>
      <c r="M207" s="75"/>
      <c r="N207" s="18">
        <v>5</v>
      </c>
      <c r="Q207" s="59"/>
      <c r="X207" s="18">
        <v>270</v>
      </c>
      <c r="Y207" s="65">
        <v>23.6</v>
      </c>
      <c r="Z207" s="65">
        <v>0.04</v>
      </c>
      <c r="AA207" s="77">
        <v>0.56000000000000005</v>
      </c>
      <c r="AB207" s="77">
        <v>2.12</v>
      </c>
      <c r="AC207" s="18">
        <v>0.40799999999999997</v>
      </c>
      <c r="AD207" s="18">
        <v>0.13400000000000001</v>
      </c>
      <c r="AE207" s="18">
        <v>10.6</v>
      </c>
      <c r="AF207" s="18">
        <v>16.2</v>
      </c>
      <c r="AG207" s="18">
        <v>4</v>
      </c>
      <c r="AH207" s="18" t="s">
        <v>320</v>
      </c>
      <c r="AI207" s="18">
        <v>5800</v>
      </c>
      <c r="AK207" s="65"/>
      <c r="AL207" s="18">
        <v>124</v>
      </c>
      <c r="AW207" s="64"/>
      <c r="AX207" s="64"/>
      <c r="AY207" s="64"/>
      <c r="AZ207" s="64"/>
      <c r="BA207" s="64"/>
      <c r="BB207" s="64"/>
      <c r="BC207" s="64"/>
      <c r="BD207" s="64"/>
      <c r="BE207" s="64"/>
    </row>
    <row r="208" spans="1:57" s="18" customFormat="1" x14ac:dyDescent="0.2">
      <c r="A208" s="18" t="s">
        <v>321</v>
      </c>
      <c r="B208" s="53">
        <v>37673</v>
      </c>
      <c r="C208" s="54">
        <v>0.43055555555555558</v>
      </c>
      <c r="D208" s="55" t="s">
        <v>85</v>
      </c>
      <c r="E208" s="56">
        <v>17847</v>
      </c>
      <c r="F208" s="56"/>
      <c r="G208" s="18" t="s">
        <v>80</v>
      </c>
      <c r="H208" s="56" t="s">
        <v>81</v>
      </c>
      <c r="I208" s="57" t="s">
        <v>319</v>
      </c>
      <c r="J208" s="56"/>
      <c r="K208" s="56"/>
      <c r="L208" s="58"/>
      <c r="M208" s="58"/>
      <c r="N208" s="56">
        <v>5</v>
      </c>
      <c r="O208" s="56"/>
      <c r="P208" s="56"/>
      <c r="Q208" s="59"/>
      <c r="R208" s="56"/>
      <c r="X208" s="18">
        <v>159</v>
      </c>
      <c r="Y208" s="18">
        <v>20.8</v>
      </c>
      <c r="Z208" s="18">
        <v>0.12</v>
      </c>
      <c r="AA208" s="77">
        <v>0.86</v>
      </c>
      <c r="AB208" s="77">
        <v>2.7</v>
      </c>
      <c r="AC208" s="18">
        <v>0.42099999999999999</v>
      </c>
      <c r="AD208" s="18">
        <v>0.157</v>
      </c>
      <c r="AE208" s="18">
        <v>17</v>
      </c>
      <c r="AF208" s="18">
        <v>9.6</v>
      </c>
      <c r="AG208" s="18">
        <v>3</v>
      </c>
      <c r="AH208" s="18" t="s">
        <v>320</v>
      </c>
      <c r="AI208" s="18">
        <v>15300</v>
      </c>
      <c r="AL208" s="59">
        <v>66</v>
      </c>
      <c r="AW208" s="64"/>
      <c r="AX208" s="64"/>
      <c r="AY208" s="64"/>
      <c r="AZ208" s="64"/>
      <c r="BA208" s="64"/>
      <c r="BB208" s="64"/>
      <c r="BC208" s="64"/>
      <c r="BD208" s="64"/>
      <c r="BE208" s="64"/>
    </row>
    <row r="209" spans="1:57" s="18" customFormat="1" x14ac:dyDescent="0.2">
      <c r="A209" s="18" t="s">
        <v>322</v>
      </c>
      <c r="B209" s="73">
        <v>37673</v>
      </c>
      <c r="C209" s="74">
        <v>0.44166666666666665</v>
      </c>
      <c r="D209" s="57" t="s">
        <v>88</v>
      </c>
      <c r="E209" s="18">
        <v>16721</v>
      </c>
      <c r="G209" s="18" t="s">
        <v>80</v>
      </c>
      <c r="H209" s="56" t="s">
        <v>81</v>
      </c>
      <c r="I209" s="57" t="s">
        <v>319</v>
      </c>
      <c r="L209" s="75"/>
      <c r="M209" s="75"/>
      <c r="N209" s="18">
        <v>5</v>
      </c>
      <c r="Q209" s="59"/>
      <c r="R209" s="56"/>
      <c r="X209" s="18">
        <v>159</v>
      </c>
      <c r="Y209" s="18">
        <v>68.900000000000006</v>
      </c>
      <c r="Z209" s="18">
        <v>0.12</v>
      </c>
      <c r="AA209" s="77">
        <v>0.86</v>
      </c>
      <c r="AB209" s="77">
        <v>2.7</v>
      </c>
      <c r="AC209" s="18">
        <v>0.54200000000000004</v>
      </c>
      <c r="AD209" s="18">
        <v>0.111</v>
      </c>
      <c r="AE209" s="18">
        <v>18.399999999999999</v>
      </c>
      <c r="AF209" s="18">
        <v>6.6</v>
      </c>
      <c r="AG209" s="18">
        <v>5</v>
      </c>
      <c r="AH209" s="18" t="s">
        <v>320</v>
      </c>
      <c r="AI209" s="18">
        <v>13600</v>
      </c>
      <c r="AL209" s="18">
        <v>65</v>
      </c>
      <c r="AW209" s="64"/>
      <c r="AX209" s="64"/>
      <c r="AY209" s="64"/>
      <c r="AZ209" s="64"/>
      <c r="BA209" s="64"/>
      <c r="BB209" s="64"/>
      <c r="BC209" s="64"/>
      <c r="BD209" s="64"/>
      <c r="BE209" s="64"/>
    </row>
    <row r="210" spans="1:57" s="18" customFormat="1" x14ac:dyDescent="0.2">
      <c r="A210" s="18" t="s">
        <v>323</v>
      </c>
      <c r="B210" s="73">
        <v>37740</v>
      </c>
      <c r="C210" s="74"/>
      <c r="D210" s="57" t="s">
        <v>488</v>
      </c>
      <c r="E210" s="56">
        <v>10975</v>
      </c>
      <c r="F210" s="56"/>
      <c r="G210" s="18" t="s">
        <v>80</v>
      </c>
      <c r="H210" s="56" t="s">
        <v>81</v>
      </c>
      <c r="I210" s="57"/>
      <c r="L210" s="75">
        <v>32</v>
      </c>
      <c r="M210" s="75"/>
      <c r="Q210" s="59"/>
      <c r="X210" s="18">
        <v>76.400000000000006</v>
      </c>
      <c r="Y210" s="65">
        <v>9.9</v>
      </c>
      <c r="Z210" s="65">
        <v>7.0000000000000007E-2</v>
      </c>
      <c r="AA210" s="77">
        <v>1.6</v>
      </c>
      <c r="AB210" s="77">
        <v>1.0900000000000001</v>
      </c>
      <c r="AC210" s="77">
        <v>0.27</v>
      </c>
      <c r="AD210" s="77">
        <v>0.1</v>
      </c>
      <c r="AE210" s="18">
        <v>8.17</v>
      </c>
      <c r="AF210" s="18">
        <v>30.2</v>
      </c>
      <c r="AG210" s="18">
        <v>3</v>
      </c>
      <c r="AH210" s="18">
        <v>325.5</v>
      </c>
      <c r="AI210" s="18">
        <v>328</v>
      </c>
      <c r="AK210" s="65"/>
      <c r="AL210" s="18">
        <v>156</v>
      </c>
      <c r="AS210" s="77"/>
      <c r="AW210" s="64"/>
      <c r="AX210" s="64"/>
      <c r="AY210" s="64"/>
      <c r="AZ210" s="64"/>
      <c r="BA210" s="64"/>
      <c r="BB210" s="64"/>
      <c r="BC210" s="64"/>
      <c r="BD210" s="64"/>
      <c r="BE210" s="64"/>
    </row>
    <row r="211" spans="1:57" s="18" customFormat="1" x14ac:dyDescent="0.2">
      <c r="A211" s="18" t="s">
        <v>324</v>
      </c>
      <c r="B211" s="73">
        <v>37740</v>
      </c>
      <c r="C211" s="74"/>
      <c r="D211" s="57" t="s">
        <v>88</v>
      </c>
      <c r="E211" s="18">
        <v>16721</v>
      </c>
      <c r="G211" s="18" t="s">
        <v>80</v>
      </c>
      <c r="H211" s="56" t="s">
        <v>81</v>
      </c>
      <c r="I211" s="57"/>
      <c r="L211" s="75"/>
      <c r="M211" s="75"/>
      <c r="Q211" s="59"/>
      <c r="R211" s="56"/>
      <c r="S211" s="56"/>
      <c r="T211" s="56"/>
      <c r="V211" s="56"/>
      <c r="W211" s="56"/>
      <c r="X211" s="18">
        <v>25.6</v>
      </c>
      <c r="Y211" s="59">
        <v>6</v>
      </c>
      <c r="Z211" s="18" t="s">
        <v>315</v>
      </c>
      <c r="AA211" s="77">
        <v>0.73</v>
      </c>
      <c r="AB211" s="77">
        <v>0.83</v>
      </c>
      <c r="AC211" s="18">
        <v>0.112</v>
      </c>
      <c r="AD211" s="77">
        <v>0.01</v>
      </c>
      <c r="AE211" s="18">
        <v>6.63</v>
      </c>
      <c r="AG211" s="18">
        <v>2</v>
      </c>
      <c r="AH211" s="18">
        <v>7.4</v>
      </c>
      <c r="AI211" s="60">
        <v>6</v>
      </c>
      <c r="AL211" s="18">
        <v>212</v>
      </c>
      <c r="AS211" s="77"/>
      <c r="AW211" s="64"/>
      <c r="AX211" s="64"/>
      <c r="AY211" s="64"/>
      <c r="AZ211" s="64"/>
      <c r="BA211" s="64"/>
      <c r="BB211" s="64"/>
      <c r="BC211" s="64"/>
      <c r="BD211" s="64"/>
      <c r="BE211" s="64"/>
    </row>
    <row r="212" spans="1:57" s="18" customFormat="1" x14ac:dyDescent="0.2">
      <c r="A212" s="18" t="s">
        <v>325</v>
      </c>
      <c r="B212" s="73">
        <v>37768</v>
      </c>
      <c r="C212" s="74">
        <v>0.4375</v>
      </c>
      <c r="D212" s="57" t="s">
        <v>488</v>
      </c>
      <c r="E212" s="56">
        <v>10975</v>
      </c>
      <c r="F212" s="56"/>
      <c r="G212" s="18" t="s">
        <v>80</v>
      </c>
      <c r="H212" s="56" t="s">
        <v>81</v>
      </c>
      <c r="I212" s="57"/>
      <c r="L212" s="75">
        <v>96</v>
      </c>
      <c r="M212" s="75"/>
      <c r="N212" s="18">
        <v>3</v>
      </c>
      <c r="O212" s="18">
        <v>24.6</v>
      </c>
      <c r="Q212" s="59"/>
      <c r="S212" s="18">
        <v>22.22</v>
      </c>
      <c r="T212" s="18">
        <v>7.88</v>
      </c>
      <c r="U212" s="18">
        <v>6.38</v>
      </c>
      <c r="V212" s="18">
        <v>532</v>
      </c>
      <c r="X212" s="18">
        <v>106</v>
      </c>
      <c r="Y212" s="65">
        <v>12.4</v>
      </c>
      <c r="Z212" s="65">
        <v>0.04</v>
      </c>
      <c r="AA212" s="77">
        <v>1.52</v>
      </c>
      <c r="AB212" s="77">
        <v>1.37</v>
      </c>
      <c r="AC212" s="18">
        <v>0.36199999999999999</v>
      </c>
      <c r="AD212" s="18">
        <v>0.254</v>
      </c>
      <c r="AE212" s="18">
        <v>8.74</v>
      </c>
      <c r="AF212" s="18">
        <v>35.799999999999997</v>
      </c>
      <c r="AG212" s="18">
        <v>5</v>
      </c>
      <c r="AH212" s="18">
        <v>58.2</v>
      </c>
      <c r="AK212" s="65"/>
      <c r="AL212" s="18">
        <v>133</v>
      </c>
      <c r="AW212" s="64"/>
      <c r="AX212" s="64"/>
      <c r="AY212" s="64"/>
      <c r="AZ212" s="64"/>
      <c r="BA212" s="64"/>
      <c r="BB212" s="64"/>
      <c r="BC212" s="64"/>
      <c r="BD212" s="64"/>
      <c r="BE212" s="64"/>
    </row>
    <row r="213" spans="1:57" s="18" customFormat="1" x14ac:dyDescent="0.2">
      <c r="A213" s="18" t="s">
        <v>326</v>
      </c>
      <c r="B213" s="73">
        <v>37768</v>
      </c>
      <c r="C213" s="74">
        <v>0.41666666666666669</v>
      </c>
      <c r="D213" s="57" t="s">
        <v>88</v>
      </c>
      <c r="E213" s="18">
        <v>16721</v>
      </c>
      <c r="G213" s="18" t="s">
        <v>80</v>
      </c>
      <c r="H213" s="56" t="s">
        <v>81</v>
      </c>
      <c r="I213" s="57"/>
      <c r="L213" s="75"/>
      <c r="M213" s="75"/>
      <c r="N213" s="18">
        <v>2</v>
      </c>
      <c r="O213" s="18">
        <v>23.7</v>
      </c>
      <c r="Q213" s="59"/>
      <c r="R213" s="56"/>
      <c r="S213" s="56">
        <v>22.54</v>
      </c>
      <c r="T213" s="56">
        <v>7.56</v>
      </c>
      <c r="U213" s="18">
        <v>3.32</v>
      </c>
      <c r="V213" s="56">
        <v>1067</v>
      </c>
      <c r="W213" s="56"/>
      <c r="X213" s="18">
        <v>45.9</v>
      </c>
      <c r="Y213" s="18">
        <v>8.6</v>
      </c>
      <c r="Z213" s="18" t="s">
        <v>315</v>
      </c>
      <c r="AA213" s="77">
        <v>0.03</v>
      </c>
      <c r="AB213" s="77">
        <v>1.1200000000000001</v>
      </c>
      <c r="AC213" s="18">
        <v>0.14099999999999999</v>
      </c>
      <c r="AD213" s="18">
        <v>8.0000000000000002E-3</v>
      </c>
      <c r="AE213" s="18">
        <v>12.1</v>
      </c>
      <c r="AF213" s="18">
        <v>97.5</v>
      </c>
      <c r="AG213" s="18">
        <v>6</v>
      </c>
      <c r="AH213" s="18">
        <v>36.799999999999997</v>
      </c>
      <c r="AL213" s="18">
        <v>242</v>
      </c>
      <c r="AW213" s="64"/>
      <c r="AX213" s="64"/>
      <c r="AY213" s="64"/>
      <c r="AZ213" s="64"/>
      <c r="BA213" s="64"/>
      <c r="BB213" s="64"/>
      <c r="BC213" s="64"/>
      <c r="BD213" s="64"/>
      <c r="BE213" s="64"/>
    </row>
    <row r="214" spans="1:57" s="18" customFormat="1" x14ac:dyDescent="0.2">
      <c r="A214" s="18" t="s">
        <v>327</v>
      </c>
      <c r="B214" s="73">
        <v>37876</v>
      </c>
      <c r="C214" s="74"/>
      <c r="D214" s="57" t="s">
        <v>488</v>
      </c>
      <c r="E214" s="56">
        <v>10975</v>
      </c>
      <c r="F214" s="56"/>
      <c r="G214" s="18" t="s">
        <v>80</v>
      </c>
      <c r="H214" s="56" t="s">
        <v>81</v>
      </c>
      <c r="I214" s="57"/>
      <c r="L214" s="75">
        <v>2.6</v>
      </c>
      <c r="M214" s="75"/>
      <c r="Q214" s="59"/>
      <c r="X214" s="18">
        <v>87.5</v>
      </c>
      <c r="Y214" s="65">
        <v>13.8</v>
      </c>
      <c r="Z214" s="65">
        <v>0.06</v>
      </c>
      <c r="AA214" s="77">
        <v>0.56000000000000005</v>
      </c>
      <c r="AB214" s="77">
        <v>1.17</v>
      </c>
      <c r="AC214" s="18">
        <v>0.435</v>
      </c>
      <c r="AD214" s="18">
        <v>0.14199999999999999</v>
      </c>
      <c r="AE214" s="18">
        <v>6.97</v>
      </c>
      <c r="AF214" s="18">
        <v>31.7</v>
      </c>
      <c r="AG214" s="18">
        <v>4</v>
      </c>
      <c r="AH214" s="18">
        <v>834.1</v>
      </c>
      <c r="AK214" s="65"/>
      <c r="AL214" s="18">
        <v>123</v>
      </c>
      <c r="AW214" s="64"/>
      <c r="AX214" s="64"/>
      <c r="AY214" s="64"/>
      <c r="AZ214" s="64"/>
      <c r="BA214" s="64"/>
      <c r="BB214" s="64"/>
      <c r="BC214" s="64"/>
      <c r="BD214" s="64"/>
      <c r="BE214" s="64"/>
    </row>
    <row r="215" spans="1:57" s="18" customFormat="1" x14ac:dyDescent="0.2">
      <c r="A215" s="18" t="s">
        <v>328</v>
      </c>
      <c r="B215" s="53">
        <v>37876</v>
      </c>
      <c r="C215" s="54"/>
      <c r="D215" s="55" t="s">
        <v>85</v>
      </c>
      <c r="E215" s="56">
        <v>17847</v>
      </c>
      <c r="F215" s="56"/>
      <c r="G215" s="18" t="s">
        <v>80</v>
      </c>
      <c r="H215" s="56" t="s">
        <v>81</v>
      </c>
      <c r="I215" s="57"/>
      <c r="J215" s="56"/>
      <c r="K215" s="56"/>
      <c r="L215" s="58"/>
      <c r="M215" s="58"/>
      <c r="N215" s="56"/>
      <c r="O215" s="56"/>
      <c r="P215" s="56"/>
      <c r="Q215" s="59"/>
      <c r="R215" s="56"/>
      <c r="S215" s="56"/>
      <c r="T215" s="56"/>
      <c r="V215" s="56"/>
      <c r="W215" s="56"/>
      <c r="X215" s="18">
        <v>31.6</v>
      </c>
      <c r="Y215" s="18">
        <v>6.4</v>
      </c>
      <c r="Z215" s="18">
        <v>0.18</v>
      </c>
      <c r="AA215" s="77">
        <v>0.2</v>
      </c>
      <c r="AB215" s="77">
        <v>1.1399999999999999</v>
      </c>
      <c r="AC215" s="18">
        <v>0.3</v>
      </c>
      <c r="AD215" s="18">
        <v>0.93</v>
      </c>
      <c r="AE215" s="18">
        <v>7.66</v>
      </c>
      <c r="AF215" s="18">
        <v>13.8</v>
      </c>
      <c r="AG215" s="18">
        <v>2</v>
      </c>
      <c r="AH215" s="18">
        <v>2192.1</v>
      </c>
      <c r="AL215" s="59">
        <v>111</v>
      </c>
      <c r="AM215" s="18">
        <v>4.6399999999999997</v>
      </c>
      <c r="AW215" s="64"/>
      <c r="AX215" s="64"/>
      <c r="AY215" s="64"/>
      <c r="AZ215" s="64"/>
      <c r="BA215" s="64"/>
      <c r="BB215" s="64"/>
      <c r="BC215" s="64"/>
      <c r="BD215" s="64"/>
      <c r="BE215" s="64"/>
    </row>
    <row r="216" spans="1:57" s="18" customFormat="1" x14ac:dyDescent="0.2">
      <c r="A216" s="18" t="s">
        <v>329</v>
      </c>
      <c r="B216" s="73">
        <v>37900</v>
      </c>
      <c r="C216" s="74">
        <v>0.61805555555555558</v>
      </c>
      <c r="D216" s="57" t="s">
        <v>488</v>
      </c>
      <c r="E216" s="56">
        <v>10975</v>
      </c>
      <c r="F216" s="56"/>
      <c r="G216" s="18" t="s">
        <v>80</v>
      </c>
      <c r="H216" s="56" t="s">
        <v>81</v>
      </c>
      <c r="I216" s="57" t="s">
        <v>330</v>
      </c>
      <c r="L216" s="75">
        <v>400</v>
      </c>
      <c r="M216" s="75"/>
      <c r="N216" s="18">
        <v>3</v>
      </c>
      <c r="Q216" s="59"/>
      <c r="S216" s="18">
        <v>21.13</v>
      </c>
      <c r="T216" s="18">
        <v>7.9</v>
      </c>
      <c r="U216" s="18">
        <v>5.83</v>
      </c>
      <c r="V216" s="18">
        <v>213</v>
      </c>
      <c r="X216" s="18">
        <v>376</v>
      </c>
      <c r="Y216" s="65">
        <v>31.2</v>
      </c>
      <c r="Z216" s="65">
        <v>0.1</v>
      </c>
      <c r="AA216" s="77">
        <v>1.0900000000000001</v>
      </c>
      <c r="AB216" s="77">
        <v>1.99</v>
      </c>
      <c r="AC216" s="18">
        <v>0.55700000000000005</v>
      </c>
      <c r="AD216" s="18">
        <v>0.41699999999999998</v>
      </c>
      <c r="AF216" s="18">
        <v>14.8</v>
      </c>
      <c r="AG216" s="18">
        <v>6</v>
      </c>
      <c r="AK216" s="65"/>
      <c r="AL216" s="18">
        <v>7.4</v>
      </c>
      <c r="AM216" s="18">
        <v>3.01</v>
      </c>
      <c r="AW216" s="64"/>
      <c r="AX216" s="64"/>
      <c r="AY216" s="64"/>
      <c r="AZ216" s="64"/>
      <c r="BA216" s="64"/>
      <c r="BB216" s="64"/>
      <c r="BC216" s="64"/>
      <c r="BD216" s="64"/>
      <c r="BE216" s="64"/>
    </row>
    <row r="217" spans="1:57" s="18" customFormat="1" x14ac:dyDescent="0.2">
      <c r="A217" s="18" t="s">
        <v>331</v>
      </c>
      <c r="B217" s="53">
        <v>37900</v>
      </c>
      <c r="C217" s="54">
        <v>0.41666666666666669</v>
      </c>
      <c r="D217" s="55" t="s">
        <v>85</v>
      </c>
      <c r="E217" s="56">
        <v>17847</v>
      </c>
      <c r="F217" s="56"/>
      <c r="G217" s="18" t="s">
        <v>80</v>
      </c>
      <c r="H217" s="56" t="s">
        <v>81</v>
      </c>
      <c r="I217" s="57" t="s">
        <v>332</v>
      </c>
      <c r="J217" s="56"/>
      <c r="K217" s="56"/>
      <c r="L217" s="58">
        <v>932</v>
      </c>
      <c r="M217" s="58"/>
      <c r="N217" s="56"/>
      <c r="O217" s="56"/>
      <c r="P217" s="56"/>
      <c r="Q217" s="59"/>
      <c r="R217" s="56"/>
      <c r="S217" s="18">
        <v>20.87</v>
      </c>
      <c r="T217" s="18">
        <v>8.06</v>
      </c>
      <c r="U217" s="18">
        <v>7.3</v>
      </c>
      <c r="V217" s="18">
        <v>140</v>
      </c>
      <c r="X217" s="18">
        <v>240</v>
      </c>
      <c r="Y217" s="18">
        <v>21.7</v>
      </c>
      <c r="Z217" s="18">
        <v>0.22</v>
      </c>
      <c r="AA217" s="77">
        <v>0.73</v>
      </c>
      <c r="AB217" s="77">
        <v>1.39</v>
      </c>
      <c r="AC217" s="18">
        <v>0.62</v>
      </c>
      <c r="AD217" s="18">
        <v>0.13</v>
      </c>
      <c r="AF217" s="18">
        <v>6.5</v>
      </c>
      <c r="AG217" s="18">
        <v>4</v>
      </c>
      <c r="AL217" s="59">
        <v>50</v>
      </c>
      <c r="AM217" s="18" t="s">
        <v>179</v>
      </c>
      <c r="AW217" s="64"/>
      <c r="AX217" s="64"/>
      <c r="AY217" s="64"/>
      <c r="AZ217" s="64"/>
      <c r="BA217" s="64"/>
      <c r="BB217" s="64"/>
      <c r="BC217" s="64"/>
      <c r="BD217" s="64"/>
      <c r="BE217" s="64"/>
    </row>
    <row r="218" spans="1:57" s="18" customFormat="1" x14ac:dyDescent="0.2">
      <c r="A218" s="18" t="s">
        <v>333</v>
      </c>
      <c r="B218" s="73">
        <v>37900</v>
      </c>
      <c r="C218" s="74">
        <v>0.50416666666666665</v>
      </c>
      <c r="D218" s="57" t="s">
        <v>88</v>
      </c>
      <c r="E218" s="18">
        <v>16721</v>
      </c>
      <c r="G218" s="18" t="s">
        <v>80</v>
      </c>
      <c r="H218" s="18" t="s">
        <v>313</v>
      </c>
      <c r="I218" s="57" t="s">
        <v>334</v>
      </c>
      <c r="L218" s="75">
        <v>0.34</v>
      </c>
      <c r="M218" s="75"/>
      <c r="N218" s="18">
        <v>2</v>
      </c>
      <c r="P218" s="18">
        <v>23.7</v>
      </c>
      <c r="Q218" s="59">
        <v>1.84</v>
      </c>
      <c r="S218" s="18">
        <v>20.239999999999998</v>
      </c>
      <c r="T218" s="18">
        <v>7.65</v>
      </c>
      <c r="U218" s="18">
        <v>2.78</v>
      </c>
      <c r="V218" s="18">
        <v>287</v>
      </c>
      <c r="AA218" s="77"/>
      <c r="AB218" s="77"/>
      <c r="AW218" s="64"/>
      <c r="AX218" s="64"/>
      <c r="AY218" s="64"/>
      <c r="AZ218" s="64"/>
      <c r="BA218" s="64"/>
      <c r="BB218" s="64"/>
      <c r="BC218" s="64"/>
      <c r="BD218" s="64"/>
      <c r="BE218" s="64"/>
    </row>
    <row r="219" spans="1:57" s="18" customFormat="1" x14ac:dyDescent="0.2">
      <c r="A219" s="18" t="s">
        <v>335</v>
      </c>
      <c r="B219" s="73">
        <v>37909</v>
      </c>
      <c r="C219" s="74">
        <v>0.39027777777777778</v>
      </c>
      <c r="D219" s="57" t="s">
        <v>488</v>
      </c>
      <c r="E219" s="56">
        <v>10975</v>
      </c>
      <c r="F219" s="56"/>
      <c r="G219" s="18" t="s">
        <v>80</v>
      </c>
      <c r="H219" s="56" t="s">
        <v>81</v>
      </c>
      <c r="I219" s="57"/>
      <c r="L219" s="75">
        <v>16</v>
      </c>
      <c r="M219" s="75"/>
      <c r="N219" s="18">
        <v>5</v>
      </c>
      <c r="O219" s="18">
        <v>25.6</v>
      </c>
      <c r="Q219" s="59"/>
      <c r="S219" s="18">
        <v>18.66</v>
      </c>
      <c r="T219" s="18">
        <v>7.97</v>
      </c>
      <c r="U219" s="18">
        <v>7.87</v>
      </c>
      <c r="V219" s="18">
        <v>464</v>
      </c>
      <c r="X219" s="18">
        <v>7</v>
      </c>
      <c r="Y219" s="65"/>
      <c r="Z219" s="65" t="s">
        <v>170</v>
      </c>
      <c r="AA219" s="77">
        <v>1.36</v>
      </c>
      <c r="AB219" s="77">
        <v>1.58</v>
      </c>
      <c r="AC219" s="18">
        <v>0.26200000000000001</v>
      </c>
      <c r="AD219" s="18">
        <v>0.10299999999999999</v>
      </c>
      <c r="AF219" s="18">
        <v>17.7</v>
      </c>
      <c r="AJ219" s="18">
        <v>10.7</v>
      </c>
      <c r="AK219" s="65"/>
      <c r="AM219" s="18" t="s">
        <v>179</v>
      </c>
      <c r="AW219" s="64"/>
      <c r="AX219" s="64"/>
      <c r="AY219" s="64"/>
      <c r="AZ219" s="64"/>
      <c r="BA219" s="64"/>
      <c r="BB219" s="64"/>
      <c r="BC219" s="64"/>
      <c r="BD219" s="64"/>
      <c r="BE219" s="64"/>
    </row>
    <row r="220" spans="1:57" s="18" customFormat="1" x14ac:dyDescent="0.2">
      <c r="A220" s="18" t="s">
        <v>336</v>
      </c>
      <c r="B220" s="53">
        <v>37909</v>
      </c>
      <c r="C220" s="54">
        <v>0.42430555555555555</v>
      </c>
      <c r="D220" s="55" t="s">
        <v>85</v>
      </c>
      <c r="E220" s="56">
        <v>17847</v>
      </c>
      <c r="F220" s="56"/>
      <c r="G220" s="18" t="s">
        <v>80</v>
      </c>
      <c r="H220" s="56" t="s">
        <v>81</v>
      </c>
      <c r="I220" s="57"/>
      <c r="J220" s="56"/>
      <c r="K220" s="56"/>
      <c r="L220" s="58"/>
      <c r="M220" s="58"/>
      <c r="N220" s="56">
        <v>2</v>
      </c>
      <c r="O220" s="56">
        <v>22.23</v>
      </c>
      <c r="P220" s="56"/>
      <c r="Q220" s="59"/>
      <c r="R220" s="56"/>
      <c r="S220" s="18">
        <v>18.77</v>
      </c>
      <c r="T220" s="18">
        <v>7.65</v>
      </c>
      <c r="U220" s="18">
        <v>4.4800000000000004</v>
      </c>
      <c r="V220" s="18">
        <v>437</v>
      </c>
      <c r="X220" s="18">
        <v>124</v>
      </c>
      <c r="Z220" s="18" t="s">
        <v>170</v>
      </c>
      <c r="AA220" s="77">
        <v>0.25</v>
      </c>
      <c r="AB220" s="77">
        <v>0.8</v>
      </c>
      <c r="AC220" s="18">
        <v>0.183</v>
      </c>
      <c r="AD220" s="18">
        <v>0.14699999999999999</v>
      </c>
      <c r="AF220" s="18">
        <v>14.2</v>
      </c>
      <c r="AJ220" s="18">
        <v>2.7</v>
      </c>
      <c r="AL220" s="59"/>
      <c r="AM220" s="18" t="s">
        <v>179</v>
      </c>
      <c r="AW220" s="64"/>
      <c r="AX220" s="64"/>
      <c r="AY220" s="64"/>
      <c r="AZ220" s="64"/>
      <c r="BA220" s="64"/>
      <c r="BB220" s="64"/>
      <c r="BC220" s="64"/>
      <c r="BD220" s="64"/>
      <c r="BE220" s="64"/>
    </row>
    <row r="221" spans="1:57" s="18" customFormat="1" x14ac:dyDescent="0.2">
      <c r="A221" s="18" t="s">
        <v>337</v>
      </c>
      <c r="B221" s="73">
        <v>37909</v>
      </c>
      <c r="C221" s="74">
        <v>0.50416666666666665</v>
      </c>
      <c r="D221" s="57" t="s">
        <v>88</v>
      </c>
      <c r="E221" s="18">
        <v>16721</v>
      </c>
      <c r="G221" s="18" t="s">
        <v>80</v>
      </c>
      <c r="H221" s="18" t="s">
        <v>81</v>
      </c>
      <c r="I221" s="57"/>
      <c r="L221" s="75">
        <v>0.34</v>
      </c>
      <c r="M221" s="75"/>
      <c r="N221" s="18">
        <v>2</v>
      </c>
      <c r="O221" s="18">
        <v>23.7</v>
      </c>
      <c r="Q221" s="59"/>
      <c r="S221" s="18">
        <v>20.239999999999998</v>
      </c>
      <c r="T221" s="18">
        <v>7.65</v>
      </c>
      <c r="U221" s="18">
        <v>2.78</v>
      </c>
      <c r="V221" s="18">
        <v>287</v>
      </c>
      <c r="X221" s="18">
        <v>49.4</v>
      </c>
      <c r="Z221" s="18">
        <v>0.05</v>
      </c>
      <c r="AA221" s="77">
        <v>0.56000000000000005</v>
      </c>
      <c r="AB221" s="77">
        <v>1.65</v>
      </c>
      <c r="AC221" s="18">
        <v>0.30399999999999999</v>
      </c>
      <c r="AD221" s="18">
        <v>0.153</v>
      </c>
      <c r="AF221" s="18">
        <v>12.4</v>
      </c>
      <c r="AJ221" s="18">
        <v>18.7</v>
      </c>
      <c r="AM221" s="18" t="s">
        <v>179</v>
      </c>
      <c r="AW221" s="64"/>
      <c r="AX221" s="64"/>
      <c r="AY221" s="64"/>
      <c r="AZ221" s="64"/>
      <c r="BA221" s="64"/>
      <c r="BB221" s="64"/>
      <c r="BC221" s="64"/>
      <c r="BD221" s="64"/>
      <c r="BE221" s="64"/>
    </row>
    <row r="222" spans="1:57" s="18" customFormat="1" x14ac:dyDescent="0.2">
      <c r="A222" s="18" t="s">
        <v>338</v>
      </c>
      <c r="B222" s="73">
        <v>37937</v>
      </c>
      <c r="C222" s="74">
        <v>0.39583333333333331</v>
      </c>
      <c r="D222" s="57" t="s">
        <v>488</v>
      </c>
      <c r="E222" s="56">
        <v>10975</v>
      </c>
      <c r="F222" s="56"/>
      <c r="G222" s="18" t="s">
        <v>80</v>
      </c>
      <c r="H222" s="56" t="s">
        <v>81</v>
      </c>
      <c r="I222" s="57"/>
      <c r="L222" s="75">
        <v>1.4</v>
      </c>
      <c r="M222" s="75"/>
      <c r="O222" s="18">
        <v>25.95</v>
      </c>
      <c r="Q222" s="59"/>
      <c r="S222" s="18">
        <v>18.16</v>
      </c>
      <c r="T222" s="18">
        <v>7.56</v>
      </c>
      <c r="U222" s="18">
        <v>6.5</v>
      </c>
      <c r="V222" s="18">
        <v>902</v>
      </c>
      <c r="X222" s="18">
        <v>14.3</v>
      </c>
      <c r="Y222" s="65"/>
      <c r="Z222" s="65">
        <v>0.05</v>
      </c>
      <c r="AA222" s="77">
        <v>0.105</v>
      </c>
      <c r="AB222" s="77">
        <v>3.38</v>
      </c>
      <c r="AC222" s="18">
        <v>2.81</v>
      </c>
      <c r="AD222" s="18">
        <v>1.91</v>
      </c>
      <c r="AF222" s="18">
        <v>78.099999999999994</v>
      </c>
      <c r="AJ222" s="18">
        <v>1.3</v>
      </c>
      <c r="AK222" s="65"/>
      <c r="AM222" s="18">
        <v>2</v>
      </c>
      <c r="AW222" s="64"/>
      <c r="AX222" s="64"/>
      <c r="AY222" s="64"/>
      <c r="AZ222" s="64"/>
      <c r="BA222" s="64"/>
      <c r="BB222" s="64"/>
      <c r="BC222" s="64"/>
      <c r="BD222" s="64"/>
      <c r="BE222" s="64"/>
    </row>
    <row r="223" spans="1:57" s="18" customFormat="1" x14ac:dyDescent="0.2">
      <c r="A223" s="18" t="s">
        <v>339</v>
      </c>
      <c r="B223" s="53">
        <v>37937</v>
      </c>
      <c r="C223" s="74">
        <v>0.4145833333333333</v>
      </c>
      <c r="D223" s="55" t="s">
        <v>85</v>
      </c>
      <c r="E223" s="56">
        <v>17847</v>
      </c>
      <c r="F223" s="56"/>
      <c r="G223" s="18" t="s">
        <v>80</v>
      </c>
      <c r="H223" s="56" t="s">
        <v>81</v>
      </c>
      <c r="I223" s="57"/>
      <c r="J223" s="56"/>
      <c r="K223" s="56"/>
      <c r="L223" s="58"/>
      <c r="M223" s="58"/>
      <c r="N223" s="56">
        <v>3</v>
      </c>
      <c r="O223" s="56">
        <v>22.21</v>
      </c>
      <c r="P223" s="56"/>
      <c r="Q223" s="59"/>
      <c r="R223" s="56"/>
      <c r="S223" s="56">
        <v>18.309999999999999</v>
      </c>
      <c r="T223" s="56">
        <v>7.33</v>
      </c>
      <c r="U223" s="56">
        <v>4.47</v>
      </c>
      <c r="V223" s="18">
        <v>472</v>
      </c>
      <c r="X223" s="18" t="s">
        <v>195</v>
      </c>
      <c r="Z223" s="18" t="s">
        <v>170</v>
      </c>
      <c r="AA223" s="77">
        <v>0.05</v>
      </c>
      <c r="AB223" s="77">
        <v>0.49</v>
      </c>
      <c r="AC223" s="18">
        <v>0.13100000000000001</v>
      </c>
      <c r="AD223" s="18">
        <v>0.105</v>
      </c>
      <c r="AF223" s="18">
        <v>16.899999999999999</v>
      </c>
      <c r="AJ223" s="18">
        <v>2</v>
      </c>
      <c r="AL223" s="59"/>
      <c r="AM223" s="18" t="s">
        <v>179</v>
      </c>
      <c r="AW223" s="64"/>
      <c r="AX223" s="64"/>
      <c r="AY223" s="64"/>
      <c r="AZ223" s="64"/>
      <c r="BA223" s="64"/>
      <c r="BB223" s="64"/>
      <c r="BC223" s="64"/>
      <c r="BD223" s="64"/>
      <c r="BE223" s="64"/>
    </row>
    <row r="224" spans="1:57" s="18" customFormat="1" x14ac:dyDescent="0.2">
      <c r="A224" s="18" t="s">
        <v>340</v>
      </c>
      <c r="B224" s="73">
        <v>37937</v>
      </c>
      <c r="C224" s="74">
        <v>0.47569444444444442</v>
      </c>
      <c r="D224" s="57" t="s">
        <v>88</v>
      </c>
      <c r="E224" s="18">
        <v>16721</v>
      </c>
      <c r="G224" s="18" t="s">
        <v>80</v>
      </c>
      <c r="H224" s="18" t="s">
        <v>81</v>
      </c>
      <c r="I224" s="57"/>
      <c r="L224" s="75"/>
      <c r="M224" s="75"/>
      <c r="N224" s="18">
        <v>2</v>
      </c>
      <c r="O224" s="18">
        <v>24.64</v>
      </c>
      <c r="Q224" s="59"/>
      <c r="S224" s="18">
        <v>18.03</v>
      </c>
      <c r="T224" s="18">
        <v>7.39</v>
      </c>
      <c r="U224" s="18">
        <v>1.45</v>
      </c>
      <c r="V224" s="18">
        <v>382</v>
      </c>
      <c r="X224" s="18">
        <v>14.6</v>
      </c>
      <c r="Z224" s="18">
        <v>0.02</v>
      </c>
      <c r="AA224" s="77">
        <v>0.2</v>
      </c>
      <c r="AB224" s="77">
        <v>1.0900000000000001</v>
      </c>
      <c r="AC224" s="18">
        <v>0.17</v>
      </c>
      <c r="AD224" s="18">
        <v>7.3999999999999996E-2</v>
      </c>
      <c r="AF224" s="18">
        <v>17.100000000000001</v>
      </c>
      <c r="AJ224" s="18">
        <v>33.799999999999997</v>
      </c>
      <c r="AM224" s="18">
        <v>2.7</v>
      </c>
      <c r="AW224" s="64"/>
      <c r="AX224" s="64"/>
      <c r="AY224" s="64"/>
      <c r="AZ224" s="64"/>
      <c r="BA224" s="64"/>
      <c r="BB224" s="64"/>
      <c r="BC224" s="64"/>
      <c r="BD224" s="64"/>
      <c r="BE224" s="64"/>
    </row>
    <row r="225" spans="1:57" s="18" customFormat="1" x14ac:dyDescent="0.2">
      <c r="A225" s="18" t="s">
        <v>341</v>
      </c>
      <c r="B225" s="73">
        <v>37965</v>
      </c>
      <c r="C225" s="74">
        <v>0.38055555555555554</v>
      </c>
      <c r="D225" s="57" t="s">
        <v>488</v>
      </c>
      <c r="E225" s="56">
        <v>10975</v>
      </c>
      <c r="F225" s="56"/>
      <c r="G225" s="18" t="s">
        <v>80</v>
      </c>
      <c r="H225" s="56" t="s">
        <v>81</v>
      </c>
      <c r="I225" s="57"/>
      <c r="L225" s="75">
        <v>1.1000000000000001</v>
      </c>
      <c r="M225" s="75"/>
      <c r="N225" s="18">
        <v>3</v>
      </c>
      <c r="O225" s="18">
        <v>26.6</v>
      </c>
      <c r="Q225" s="59"/>
      <c r="S225" s="18">
        <v>9.1999999999999993</v>
      </c>
      <c r="T225" s="18">
        <v>8.1</v>
      </c>
      <c r="U225" s="18">
        <v>9.65</v>
      </c>
      <c r="V225" s="18">
        <v>990</v>
      </c>
      <c r="X225" s="18">
        <v>14.4</v>
      </c>
      <c r="Y225" s="65"/>
      <c r="Z225" s="65">
        <v>0.05</v>
      </c>
      <c r="AA225" s="77">
        <v>1.81</v>
      </c>
      <c r="AB225" s="77">
        <v>3.26</v>
      </c>
      <c r="AC225" s="18">
        <v>2.09</v>
      </c>
      <c r="AD225" s="18">
        <v>1.92</v>
      </c>
      <c r="AF225" s="18">
        <v>133</v>
      </c>
      <c r="AJ225" s="18">
        <v>0.7</v>
      </c>
      <c r="AK225" s="65"/>
      <c r="AM225" s="18">
        <v>2</v>
      </c>
      <c r="AW225" s="64"/>
      <c r="AX225" s="64"/>
      <c r="AY225" s="64"/>
      <c r="AZ225" s="64"/>
      <c r="BA225" s="64"/>
      <c r="BB225" s="64"/>
      <c r="BC225" s="64"/>
      <c r="BD225" s="64"/>
      <c r="BE225" s="64"/>
    </row>
    <row r="226" spans="1:57" s="18" customFormat="1" x14ac:dyDescent="0.2">
      <c r="A226" s="18" t="s">
        <v>343</v>
      </c>
      <c r="B226" s="53">
        <v>37965</v>
      </c>
      <c r="C226" s="54">
        <v>0.3923611111111111</v>
      </c>
      <c r="D226" s="55" t="s">
        <v>85</v>
      </c>
      <c r="E226" s="56">
        <v>17847</v>
      </c>
      <c r="F226" s="56"/>
      <c r="G226" s="18" t="s">
        <v>80</v>
      </c>
      <c r="H226" s="56" t="s">
        <v>81</v>
      </c>
      <c r="I226" s="57"/>
      <c r="J226" s="56"/>
      <c r="K226" s="56"/>
      <c r="L226" s="58"/>
      <c r="M226" s="58"/>
      <c r="N226" s="56">
        <v>3</v>
      </c>
      <c r="O226" s="56">
        <v>22.27</v>
      </c>
      <c r="P226" s="56"/>
      <c r="Q226" s="59"/>
      <c r="R226" s="56"/>
      <c r="S226" s="56">
        <v>9.68</v>
      </c>
      <c r="T226" s="56">
        <v>7.79</v>
      </c>
      <c r="U226" s="18">
        <v>4.6500000000000004</v>
      </c>
      <c r="V226" s="56">
        <v>460</v>
      </c>
      <c r="W226" s="56"/>
      <c r="X226" s="18" t="s">
        <v>344</v>
      </c>
      <c r="Z226" s="18" t="s">
        <v>170</v>
      </c>
      <c r="AA226" s="77" t="s">
        <v>345</v>
      </c>
      <c r="AB226" s="77">
        <v>0.53</v>
      </c>
      <c r="AC226" s="18">
        <v>0.15</v>
      </c>
      <c r="AD226" s="18">
        <v>0.122</v>
      </c>
      <c r="AF226" s="18">
        <v>21.9</v>
      </c>
      <c r="AJ226" s="18">
        <v>3.3</v>
      </c>
      <c r="AL226" s="59"/>
      <c r="AM226" s="18" t="s">
        <v>179</v>
      </c>
      <c r="AW226" s="64"/>
      <c r="AX226" s="64"/>
      <c r="AY226" s="64"/>
      <c r="AZ226" s="64"/>
      <c r="BA226" s="64"/>
      <c r="BB226" s="64"/>
      <c r="BC226" s="64"/>
      <c r="BD226" s="64"/>
      <c r="BE226" s="64"/>
    </row>
    <row r="227" spans="1:57" s="18" customFormat="1" x14ac:dyDescent="0.2">
      <c r="A227" s="18" t="s">
        <v>346</v>
      </c>
      <c r="B227" s="73">
        <v>37965</v>
      </c>
      <c r="C227" s="74">
        <v>0.45277777777777778</v>
      </c>
      <c r="D227" s="57" t="s">
        <v>88</v>
      </c>
      <c r="E227" s="18">
        <v>16721</v>
      </c>
      <c r="G227" s="18" t="s">
        <v>80</v>
      </c>
      <c r="H227" s="18" t="s">
        <v>81</v>
      </c>
      <c r="I227" s="57"/>
      <c r="L227" s="75"/>
      <c r="M227" s="75"/>
      <c r="N227" s="18">
        <v>3</v>
      </c>
      <c r="O227" s="18">
        <v>24.68</v>
      </c>
      <c r="Q227" s="59"/>
      <c r="S227" s="18">
        <v>10.050000000000001</v>
      </c>
      <c r="T227" s="18">
        <v>8.08</v>
      </c>
      <c r="U227" s="18">
        <v>4.9400000000000004</v>
      </c>
      <c r="V227" s="18">
        <v>401</v>
      </c>
      <c r="X227" s="18">
        <v>24.7</v>
      </c>
      <c r="Z227" s="18" t="s">
        <v>170</v>
      </c>
      <c r="AA227" s="77">
        <v>4.1000000000000002E-2</v>
      </c>
      <c r="AB227" s="77">
        <v>0.94</v>
      </c>
      <c r="AC227" s="18">
        <v>0.11700000000000001</v>
      </c>
      <c r="AD227" s="18">
        <v>3.1E-2</v>
      </c>
      <c r="AF227" s="18">
        <v>24.4</v>
      </c>
      <c r="AJ227" s="18">
        <v>8.6999999999999993</v>
      </c>
      <c r="AM227" s="18" t="s">
        <v>179</v>
      </c>
      <c r="AW227" s="64"/>
      <c r="AX227" s="64"/>
      <c r="AY227" s="64"/>
      <c r="AZ227" s="64"/>
      <c r="BA227" s="64"/>
      <c r="BB227" s="64"/>
      <c r="BC227" s="64"/>
      <c r="BD227" s="64"/>
      <c r="BE227" s="64"/>
    </row>
    <row r="228" spans="1:57" s="18" customFormat="1" x14ac:dyDescent="0.2">
      <c r="A228" s="18" t="s">
        <v>347</v>
      </c>
      <c r="B228" s="73">
        <v>38000</v>
      </c>
      <c r="C228" s="74">
        <v>0.39166666666666666</v>
      </c>
      <c r="D228" s="57" t="s">
        <v>488</v>
      </c>
      <c r="E228" s="56">
        <v>10975</v>
      </c>
      <c r="F228" s="56"/>
      <c r="G228" s="18" t="s">
        <v>80</v>
      </c>
      <c r="H228" s="56" t="s">
        <v>81</v>
      </c>
      <c r="I228" s="57"/>
      <c r="L228" s="75">
        <v>1.7</v>
      </c>
      <c r="M228" s="75"/>
      <c r="N228" s="18">
        <v>3</v>
      </c>
      <c r="O228" s="18">
        <v>25.84</v>
      </c>
      <c r="Q228" s="59"/>
      <c r="S228" s="18">
        <v>10.86</v>
      </c>
      <c r="T228" s="18">
        <v>7.96</v>
      </c>
      <c r="U228" s="18">
        <v>10.27</v>
      </c>
      <c r="V228" s="18">
        <v>1037</v>
      </c>
      <c r="X228" s="18">
        <v>18.399999999999999</v>
      </c>
      <c r="Y228" s="65"/>
      <c r="Z228" s="65" t="s">
        <v>170</v>
      </c>
      <c r="AA228" s="77">
        <v>0.92</v>
      </c>
      <c r="AB228" s="77">
        <v>2.56</v>
      </c>
      <c r="AC228" s="18">
        <v>1.6</v>
      </c>
      <c r="AD228" s="18">
        <v>1.64</v>
      </c>
      <c r="AF228" s="18">
        <v>130</v>
      </c>
      <c r="AJ228" s="18">
        <v>18</v>
      </c>
      <c r="AK228" s="65"/>
      <c r="AM228" s="18">
        <v>2.7</v>
      </c>
      <c r="AW228" s="64"/>
      <c r="AX228" s="64"/>
      <c r="AY228" s="64"/>
      <c r="AZ228" s="64"/>
      <c r="BA228" s="64"/>
      <c r="BB228" s="64"/>
      <c r="BC228" s="64"/>
      <c r="BD228" s="64"/>
      <c r="BE228" s="64"/>
    </row>
    <row r="229" spans="1:57" s="18" customFormat="1" x14ac:dyDescent="0.2">
      <c r="A229" s="18" t="s">
        <v>348</v>
      </c>
      <c r="B229" s="53">
        <v>38000</v>
      </c>
      <c r="C229" s="54">
        <v>0.41319444444444442</v>
      </c>
      <c r="D229" s="55" t="s">
        <v>85</v>
      </c>
      <c r="E229" s="56">
        <v>17847</v>
      </c>
      <c r="F229" s="56"/>
      <c r="G229" s="18" t="s">
        <v>80</v>
      </c>
      <c r="H229" s="56" t="s">
        <v>81</v>
      </c>
      <c r="I229" s="57"/>
      <c r="J229" s="56"/>
      <c r="K229" s="56"/>
      <c r="L229" s="58"/>
      <c r="M229" s="58"/>
      <c r="N229" s="56">
        <v>3</v>
      </c>
      <c r="O229" s="56">
        <v>22.31</v>
      </c>
      <c r="P229" s="56"/>
      <c r="Q229" s="59"/>
      <c r="R229" s="56"/>
      <c r="S229" s="56">
        <v>11.69</v>
      </c>
      <c r="T229" s="56">
        <v>7.53</v>
      </c>
      <c r="U229" s="18">
        <v>8.9</v>
      </c>
      <c r="V229" s="56">
        <v>515</v>
      </c>
      <c r="W229" s="56"/>
      <c r="X229" s="18" t="s">
        <v>195</v>
      </c>
      <c r="Z229" s="18" t="s">
        <v>170</v>
      </c>
      <c r="AA229" s="77">
        <v>4.3999999999999997E-2</v>
      </c>
      <c r="AB229" s="77">
        <v>0.7</v>
      </c>
      <c r="AC229" s="18">
        <v>9.9000000000000005E-2</v>
      </c>
      <c r="AD229" s="18">
        <v>0.08</v>
      </c>
      <c r="AF229" s="18">
        <v>22.5</v>
      </c>
      <c r="AJ229" s="18">
        <v>3.3</v>
      </c>
      <c r="AL229" s="59"/>
      <c r="AM229" s="18" t="s">
        <v>179</v>
      </c>
      <c r="AW229" s="64"/>
      <c r="AX229" s="64"/>
      <c r="AY229" s="64"/>
      <c r="AZ229" s="64"/>
      <c r="BA229" s="64"/>
      <c r="BB229" s="64"/>
      <c r="BC229" s="64"/>
      <c r="BD229" s="64"/>
      <c r="BE229" s="64"/>
    </row>
    <row r="230" spans="1:57" s="18" customFormat="1" x14ac:dyDescent="0.2">
      <c r="A230" s="18" t="s">
        <v>349</v>
      </c>
      <c r="B230" s="73">
        <v>38000</v>
      </c>
      <c r="C230" s="74">
        <v>0.48958333333333331</v>
      </c>
      <c r="D230" s="57" t="s">
        <v>88</v>
      </c>
      <c r="E230" s="18">
        <v>16721</v>
      </c>
      <c r="G230" s="18" t="s">
        <v>80</v>
      </c>
      <c r="H230" s="18" t="s">
        <v>81</v>
      </c>
      <c r="I230" s="57"/>
      <c r="L230" s="75"/>
      <c r="M230" s="75"/>
      <c r="N230" s="18">
        <v>3</v>
      </c>
      <c r="O230" s="18">
        <v>24.57</v>
      </c>
      <c r="Q230" s="59"/>
      <c r="S230" s="18">
        <v>10.09</v>
      </c>
      <c r="T230" s="18">
        <v>7.48</v>
      </c>
      <c r="U230" s="18">
        <v>6.65</v>
      </c>
      <c r="V230" s="18">
        <v>468</v>
      </c>
      <c r="X230" s="18">
        <v>8.5</v>
      </c>
      <c r="Z230" s="18" t="s">
        <v>170</v>
      </c>
      <c r="AA230" s="77" t="s">
        <v>345</v>
      </c>
      <c r="AB230" s="77">
        <v>0.93</v>
      </c>
      <c r="AC230" s="18">
        <v>0.107</v>
      </c>
      <c r="AD230" s="18">
        <v>2.8000000000000001E-2</v>
      </c>
      <c r="AF230" s="18">
        <v>32.799999999999997</v>
      </c>
      <c r="AJ230" s="18">
        <v>2.7</v>
      </c>
      <c r="AM230" s="18" t="s">
        <v>179</v>
      </c>
      <c r="AW230" s="64"/>
      <c r="AX230" s="64"/>
      <c r="AY230" s="64"/>
      <c r="AZ230" s="64"/>
      <c r="BA230" s="64"/>
      <c r="BB230" s="64"/>
      <c r="BC230" s="64"/>
      <c r="BD230" s="64"/>
      <c r="BE230" s="64"/>
    </row>
    <row r="231" spans="1:57" s="18" customFormat="1" x14ac:dyDescent="0.2">
      <c r="A231" s="18" t="s">
        <v>350</v>
      </c>
      <c r="B231" s="73">
        <v>38005</v>
      </c>
      <c r="C231" s="74">
        <v>0.51736111111111105</v>
      </c>
      <c r="D231" s="57" t="s">
        <v>488</v>
      </c>
      <c r="E231" s="56">
        <v>10975</v>
      </c>
      <c r="F231" s="56"/>
      <c r="G231" s="18" t="s">
        <v>80</v>
      </c>
      <c r="H231" s="56" t="s">
        <v>81</v>
      </c>
      <c r="I231" s="57"/>
      <c r="L231" s="75">
        <v>6000</v>
      </c>
      <c r="M231" s="75"/>
      <c r="N231" s="18">
        <v>4</v>
      </c>
      <c r="O231" s="18">
        <v>19.5</v>
      </c>
      <c r="Q231" s="59"/>
      <c r="S231" s="18">
        <v>12.3</v>
      </c>
      <c r="T231" s="18">
        <v>7.85</v>
      </c>
      <c r="U231" s="18">
        <v>7.65</v>
      </c>
      <c r="V231" s="18">
        <v>326</v>
      </c>
      <c r="X231" s="18">
        <v>726</v>
      </c>
      <c r="Y231" s="65">
        <v>58.5</v>
      </c>
      <c r="Z231" s="65">
        <v>0.11</v>
      </c>
      <c r="AA231" s="77">
        <v>3.32</v>
      </c>
      <c r="AB231" s="77">
        <v>3.12</v>
      </c>
      <c r="AC231" s="18">
        <v>0.26900000000000002</v>
      </c>
      <c r="AD231" s="18">
        <v>7.3999999999999996E-2</v>
      </c>
      <c r="AF231" s="18">
        <v>10.3</v>
      </c>
      <c r="AG231" s="18">
        <v>14</v>
      </c>
      <c r="AH231" s="18" t="s">
        <v>306</v>
      </c>
      <c r="AK231" s="65"/>
      <c r="AL231" s="18">
        <v>233</v>
      </c>
      <c r="AM231" s="18" t="s">
        <v>179</v>
      </c>
      <c r="AW231" s="64"/>
      <c r="AX231" s="64"/>
      <c r="AY231" s="64"/>
      <c r="AZ231" s="64"/>
      <c r="BA231" s="64"/>
      <c r="BB231" s="64"/>
      <c r="BC231" s="64"/>
      <c r="BD231" s="64"/>
      <c r="BE231" s="64"/>
    </row>
    <row r="232" spans="1:57" s="18" customFormat="1" x14ac:dyDescent="0.2">
      <c r="A232" s="18" t="s">
        <v>351</v>
      </c>
      <c r="B232" s="73">
        <v>38005</v>
      </c>
      <c r="C232" s="74">
        <v>0.47569444444444442</v>
      </c>
      <c r="D232" s="57" t="s">
        <v>88</v>
      </c>
      <c r="E232" s="18">
        <v>16721</v>
      </c>
      <c r="G232" s="18" t="s">
        <v>80</v>
      </c>
      <c r="H232" s="18" t="s">
        <v>81</v>
      </c>
      <c r="I232" s="57"/>
      <c r="L232" s="75">
        <v>50</v>
      </c>
      <c r="M232" s="75"/>
      <c r="N232" s="18">
        <v>2</v>
      </c>
      <c r="O232" s="18">
        <v>24.4</v>
      </c>
      <c r="Q232" s="59"/>
      <c r="S232" s="18">
        <v>10.39</v>
      </c>
      <c r="T232" s="18">
        <v>7.65</v>
      </c>
      <c r="U232" s="18">
        <v>5.27</v>
      </c>
      <c r="V232" s="18">
        <v>563</v>
      </c>
      <c r="X232" s="18">
        <v>23.8</v>
      </c>
      <c r="Y232" s="18" t="s">
        <v>195</v>
      </c>
      <c r="Z232" s="18" t="s">
        <v>170</v>
      </c>
      <c r="AA232" s="77" t="s">
        <v>345</v>
      </c>
      <c r="AB232" s="77">
        <v>1.17</v>
      </c>
      <c r="AC232" s="18">
        <v>8.7999999999999995E-2</v>
      </c>
      <c r="AD232" s="18">
        <v>2.3E-2</v>
      </c>
      <c r="AE232" s="18">
        <v>9.02</v>
      </c>
      <c r="AF232" s="18">
        <v>44.2</v>
      </c>
      <c r="AG232" s="18">
        <v>3</v>
      </c>
      <c r="AH232" s="18">
        <v>66.3</v>
      </c>
      <c r="AL232" s="18">
        <v>179</v>
      </c>
      <c r="AM232" s="18" t="s">
        <v>179</v>
      </c>
      <c r="AW232" s="64"/>
      <c r="AX232" s="64"/>
      <c r="AY232" s="64"/>
      <c r="AZ232" s="64"/>
      <c r="BA232" s="64"/>
      <c r="BB232" s="64"/>
      <c r="BC232" s="64"/>
      <c r="BD232" s="64"/>
      <c r="BE232" s="64"/>
    </row>
    <row r="233" spans="1:57" s="18" customFormat="1" x14ac:dyDescent="0.2">
      <c r="A233" s="18" t="s">
        <v>352</v>
      </c>
      <c r="B233" s="73">
        <v>38022</v>
      </c>
      <c r="C233" s="74">
        <v>0.43055555555555558</v>
      </c>
      <c r="D233" s="57" t="s">
        <v>488</v>
      </c>
      <c r="E233" s="56">
        <v>10975</v>
      </c>
      <c r="F233" s="56"/>
      <c r="G233" s="18" t="s">
        <v>80</v>
      </c>
      <c r="H233" s="56" t="s">
        <v>81</v>
      </c>
      <c r="I233" s="57"/>
      <c r="L233" s="75">
        <v>2000</v>
      </c>
      <c r="M233" s="75"/>
      <c r="N233" s="18">
        <v>5</v>
      </c>
      <c r="O233" s="18">
        <v>21.1</v>
      </c>
      <c r="Q233" s="59"/>
      <c r="S233" s="18">
        <v>7.63</v>
      </c>
      <c r="T233" s="18">
        <v>8.23</v>
      </c>
      <c r="U233" s="18">
        <v>10.72</v>
      </c>
      <c r="V233" s="18">
        <v>392</v>
      </c>
      <c r="X233" s="18">
        <v>394</v>
      </c>
      <c r="Y233" s="65">
        <v>29.3</v>
      </c>
      <c r="Z233" s="65">
        <v>0.06</v>
      </c>
      <c r="AA233" s="77">
        <v>0.67</v>
      </c>
      <c r="AB233" s="77">
        <v>1.91</v>
      </c>
      <c r="AC233" s="18">
        <v>0.36</v>
      </c>
      <c r="AD233" s="18">
        <v>0.41</v>
      </c>
      <c r="AE233" s="18">
        <v>6.05</v>
      </c>
      <c r="AF233" s="18">
        <v>22.2</v>
      </c>
      <c r="AG233" s="18">
        <v>6</v>
      </c>
      <c r="AH233" s="18" t="s">
        <v>306</v>
      </c>
      <c r="AK233" s="65"/>
      <c r="AL233" s="18">
        <v>177</v>
      </c>
      <c r="AM233" s="18" t="s">
        <v>179</v>
      </c>
      <c r="AW233" s="64"/>
      <c r="AX233" s="64"/>
      <c r="AY233" s="64"/>
      <c r="AZ233" s="64"/>
      <c r="BA233" s="64"/>
      <c r="BB233" s="64"/>
      <c r="BC233" s="64"/>
      <c r="BD233" s="64"/>
      <c r="BE233" s="64"/>
    </row>
    <row r="234" spans="1:57" s="18" customFormat="1" x14ac:dyDescent="0.2">
      <c r="A234" s="18" t="s">
        <v>353</v>
      </c>
      <c r="B234" s="53">
        <v>38022</v>
      </c>
      <c r="C234" s="54">
        <v>0.41666666666666669</v>
      </c>
      <c r="D234" s="55" t="s">
        <v>85</v>
      </c>
      <c r="E234" s="56">
        <v>17847</v>
      </c>
      <c r="F234" s="56"/>
      <c r="G234" s="18" t="s">
        <v>80</v>
      </c>
      <c r="H234" s="56" t="s">
        <v>81</v>
      </c>
      <c r="I234" s="57"/>
      <c r="J234" s="56"/>
      <c r="K234" s="56"/>
      <c r="L234" s="58">
        <v>600</v>
      </c>
      <c r="M234" s="58"/>
      <c r="N234" s="56">
        <v>3</v>
      </c>
      <c r="O234" s="56">
        <v>18.2</v>
      </c>
      <c r="P234" s="56"/>
      <c r="Q234" s="59"/>
      <c r="R234" s="56"/>
      <c r="S234" s="56">
        <v>6.46</v>
      </c>
      <c r="T234" s="56">
        <v>8.0500000000000007</v>
      </c>
      <c r="U234" s="18">
        <v>10.9</v>
      </c>
      <c r="V234" s="56">
        <v>169</v>
      </c>
      <c r="W234" s="56"/>
      <c r="X234" s="18">
        <v>134</v>
      </c>
      <c r="Y234" s="18">
        <v>21.2</v>
      </c>
      <c r="Z234" s="18">
        <v>0.18</v>
      </c>
      <c r="AA234" s="77">
        <v>0.63</v>
      </c>
      <c r="AB234" s="77">
        <v>2.02</v>
      </c>
      <c r="AC234" s="18">
        <v>0.376</v>
      </c>
      <c r="AD234" s="18">
        <v>0.19500000000000001</v>
      </c>
      <c r="AE234" s="18">
        <v>10.3</v>
      </c>
      <c r="AF234" s="18">
        <v>6.6</v>
      </c>
      <c r="AG234" s="18">
        <v>4</v>
      </c>
      <c r="AH234" s="18" t="s">
        <v>306</v>
      </c>
      <c r="AL234" s="59">
        <v>52.5</v>
      </c>
      <c r="AM234" s="18">
        <v>2.7</v>
      </c>
      <c r="AW234" s="64"/>
      <c r="AX234" s="64"/>
      <c r="AY234" s="64"/>
      <c r="AZ234" s="64"/>
      <c r="BA234" s="64"/>
      <c r="BB234" s="64"/>
      <c r="BC234" s="64"/>
      <c r="BD234" s="64"/>
      <c r="BE234" s="64"/>
    </row>
    <row r="235" spans="1:57" s="18" customFormat="1" x14ac:dyDescent="0.2">
      <c r="A235" s="18" t="s">
        <v>354</v>
      </c>
      <c r="B235" s="73">
        <v>38022</v>
      </c>
      <c r="C235" s="74">
        <v>0.3923611111111111</v>
      </c>
      <c r="D235" s="57" t="s">
        <v>88</v>
      </c>
      <c r="E235" s="18">
        <v>16721</v>
      </c>
      <c r="G235" s="18" t="s">
        <v>80</v>
      </c>
      <c r="H235" s="18" t="s">
        <v>81</v>
      </c>
      <c r="I235" s="57"/>
      <c r="L235" s="75">
        <v>2000</v>
      </c>
      <c r="M235" s="75"/>
      <c r="N235" s="18">
        <v>5</v>
      </c>
      <c r="O235" s="18">
        <v>20.6</v>
      </c>
      <c r="Q235" s="59"/>
      <c r="S235" s="18">
        <v>6.71</v>
      </c>
      <c r="T235" s="18">
        <v>7.77</v>
      </c>
      <c r="U235" s="18">
        <v>9.06</v>
      </c>
      <c r="V235" s="18">
        <v>361</v>
      </c>
      <c r="X235" s="18">
        <v>364</v>
      </c>
      <c r="Y235" s="18">
        <v>35.4</v>
      </c>
      <c r="Z235" s="18">
        <v>0.06</v>
      </c>
      <c r="AA235" s="77">
        <v>0.08</v>
      </c>
      <c r="AB235" s="77">
        <v>2.36</v>
      </c>
      <c r="AC235" s="18">
        <v>0.88800000000000001</v>
      </c>
      <c r="AD235" s="18">
        <v>4.5999999999999999E-2</v>
      </c>
      <c r="AE235" s="18">
        <v>17.2</v>
      </c>
      <c r="AF235" s="18">
        <v>24.9</v>
      </c>
      <c r="AG235" s="18">
        <v>7</v>
      </c>
      <c r="AH235" s="18" t="s">
        <v>306</v>
      </c>
      <c r="AL235" s="18">
        <v>117</v>
      </c>
      <c r="AM235" s="18">
        <v>2.1</v>
      </c>
      <c r="AW235" s="64"/>
      <c r="AX235" s="64"/>
      <c r="AY235" s="64"/>
      <c r="AZ235" s="64"/>
      <c r="BA235" s="64"/>
      <c r="BB235" s="64"/>
      <c r="BC235" s="64"/>
      <c r="BD235" s="64"/>
      <c r="BE235" s="64"/>
    </row>
    <row r="236" spans="1:57" s="18" customFormat="1" x14ac:dyDescent="0.2">
      <c r="A236" s="18" t="s">
        <v>355</v>
      </c>
      <c r="B236" s="73">
        <v>38028</v>
      </c>
      <c r="C236" s="74">
        <v>0.3611111111111111</v>
      </c>
      <c r="D236" s="57" t="s">
        <v>488</v>
      </c>
      <c r="E236" s="56">
        <v>10975</v>
      </c>
      <c r="F236" s="56"/>
      <c r="G236" s="18" t="s">
        <v>80</v>
      </c>
      <c r="H236" s="56" t="s">
        <v>81</v>
      </c>
      <c r="I236" s="57"/>
      <c r="L236" s="75">
        <v>411</v>
      </c>
      <c r="M236" s="75"/>
      <c r="N236" s="18">
        <v>5</v>
      </c>
      <c r="P236" s="18">
        <v>21.75</v>
      </c>
      <c r="Q236" s="59"/>
      <c r="S236" s="18">
        <v>8.31</v>
      </c>
      <c r="T236" s="18">
        <v>8.1300000000000008</v>
      </c>
      <c r="U236" s="18">
        <v>11.39</v>
      </c>
      <c r="V236" s="18">
        <v>393.7</v>
      </c>
      <c r="X236" s="18">
        <v>99</v>
      </c>
      <c r="Y236" s="65"/>
      <c r="Z236" s="65">
        <v>0.09</v>
      </c>
      <c r="AA236" s="77">
        <v>1.28</v>
      </c>
      <c r="AB236" s="77">
        <v>1.33</v>
      </c>
      <c r="AC236" s="18">
        <v>0.14599999999999999</v>
      </c>
      <c r="AD236" s="18">
        <v>3.5999999999999997E-2</v>
      </c>
      <c r="AF236" s="18">
        <v>16.399999999999999</v>
      </c>
      <c r="AJ236" s="18">
        <v>10.7</v>
      </c>
      <c r="AK236" s="65"/>
      <c r="AM236" s="18" t="s">
        <v>179</v>
      </c>
      <c r="AW236" s="64"/>
      <c r="AX236" s="64"/>
      <c r="AY236" s="64"/>
      <c r="AZ236" s="64"/>
      <c r="BA236" s="64"/>
      <c r="BB236" s="64"/>
      <c r="BC236" s="64"/>
      <c r="BD236" s="64"/>
      <c r="BE236" s="64"/>
    </row>
    <row r="237" spans="1:57" s="18" customFormat="1" x14ac:dyDescent="0.2">
      <c r="A237" s="18" t="s">
        <v>356</v>
      </c>
      <c r="B237" s="53">
        <v>38028</v>
      </c>
      <c r="C237" s="54">
        <v>0.39097222222222222</v>
      </c>
      <c r="D237" s="55" t="s">
        <v>85</v>
      </c>
      <c r="E237" s="56">
        <v>17847</v>
      </c>
      <c r="F237" s="56"/>
      <c r="G237" s="18" t="s">
        <v>80</v>
      </c>
      <c r="H237" s="56" t="s">
        <v>81</v>
      </c>
      <c r="I237" s="57"/>
      <c r="J237" s="56"/>
      <c r="K237" s="56"/>
      <c r="L237" s="58"/>
      <c r="M237" s="58"/>
      <c r="N237" s="56">
        <v>5</v>
      </c>
      <c r="O237" s="56">
        <v>22.14</v>
      </c>
      <c r="P237" s="56"/>
      <c r="Q237" s="59"/>
      <c r="R237" s="56"/>
      <c r="S237" s="56">
        <v>8.3000000000000007</v>
      </c>
      <c r="T237" s="56">
        <v>7.54</v>
      </c>
      <c r="U237" s="18">
        <v>9.02</v>
      </c>
      <c r="V237" s="56">
        <v>464</v>
      </c>
      <c r="W237" s="56"/>
      <c r="X237" s="18">
        <v>12.4</v>
      </c>
      <c r="Z237" s="18">
        <v>0.14000000000000001</v>
      </c>
      <c r="AA237" s="77">
        <v>1.18</v>
      </c>
      <c r="AB237" s="77">
        <v>1.5</v>
      </c>
      <c r="AC237" s="18">
        <v>0.182</v>
      </c>
      <c r="AD237" s="18">
        <v>0.113</v>
      </c>
      <c r="AF237" s="18">
        <v>21.1</v>
      </c>
      <c r="AJ237" s="18">
        <v>3.3</v>
      </c>
      <c r="AL237" s="59"/>
      <c r="AM237" s="18" t="s">
        <v>179</v>
      </c>
      <c r="AW237" s="64"/>
      <c r="AX237" s="64"/>
      <c r="AY237" s="64"/>
      <c r="AZ237" s="64"/>
      <c r="BA237" s="64"/>
      <c r="BB237" s="64"/>
      <c r="BC237" s="64"/>
      <c r="BD237" s="64"/>
      <c r="BE237" s="64"/>
    </row>
    <row r="238" spans="1:57" s="18" customFormat="1" x14ac:dyDescent="0.2">
      <c r="A238" s="18" t="s">
        <v>357</v>
      </c>
      <c r="B238" s="73">
        <v>38028</v>
      </c>
      <c r="C238" s="74">
        <v>0.51249999999999996</v>
      </c>
      <c r="D238" s="57" t="s">
        <v>88</v>
      </c>
      <c r="E238" s="18">
        <v>16721</v>
      </c>
      <c r="G238" s="18" t="s">
        <v>80</v>
      </c>
      <c r="H238" s="18" t="s">
        <v>81</v>
      </c>
      <c r="I238" s="57"/>
      <c r="K238" s="67"/>
      <c r="L238" s="75"/>
      <c r="M238" s="75"/>
      <c r="N238" s="60">
        <v>5</v>
      </c>
      <c r="O238" s="18">
        <v>20.3</v>
      </c>
      <c r="Q238" s="59"/>
      <c r="S238" s="67">
        <v>8.43</v>
      </c>
      <c r="T238" s="67">
        <v>8.08</v>
      </c>
      <c r="U238" s="67">
        <v>10.82</v>
      </c>
      <c r="V238" s="60">
        <v>310.60000000000002</v>
      </c>
      <c r="W238" s="60"/>
      <c r="X238" s="18">
        <v>124</v>
      </c>
      <c r="Z238" s="18">
        <v>0.05</v>
      </c>
      <c r="AA238" s="77">
        <v>1.04</v>
      </c>
      <c r="AB238" s="77">
        <v>1.66</v>
      </c>
      <c r="AC238" s="18">
        <v>0.182</v>
      </c>
      <c r="AD238" s="18">
        <v>2.8000000000000001E-2</v>
      </c>
      <c r="AF238" s="18">
        <v>11.2</v>
      </c>
      <c r="AJ238" s="18">
        <v>16.7</v>
      </c>
      <c r="AM238" s="18" t="s">
        <v>179</v>
      </c>
      <c r="AW238" s="64"/>
      <c r="AX238" s="64"/>
      <c r="AY238" s="64"/>
      <c r="AZ238" s="64"/>
      <c r="BA238" s="64"/>
      <c r="BB238" s="64"/>
      <c r="BC238" s="64"/>
      <c r="BD238" s="64"/>
      <c r="BE238" s="64"/>
    </row>
    <row r="239" spans="1:57" s="18" customFormat="1" x14ac:dyDescent="0.2">
      <c r="A239" s="18" t="s">
        <v>358</v>
      </c>
      <c r="B239" s="73">
        <v>38042</v>
      </c>
      <c r="C239" s="74">
        <v>0.45833333333333331</v>
      </c>
      <c r="D239" s="57" t="s">
        <v>488</v>
      </c>
      <c r="E239" s="56">
        <v>10975</v>
      </c>
      <c r="F239" s="56"/>
      <c r="G239" s="18" t="s">
        <v>80</v>
      </c>
      <c r="H239" s="56" t="s">
        <v>81</v>
      </c>
      <c r="I239" s="57"/>
      <c r="L239" s="75">
        <v>195</v>
      </c>
      <c r="M239" s="75"/>
      <c r="N239" s="18">
        <v>3</v>
      </c>
      <c r="O239" s="18">
        <v>22.6</v>
      </c>
      <c r="Q239" s="59"/>
      <c r="S239" s="18">
        <v>10.89</v>
      </c>
      <c r="T239" s="18">
        <v>8.1</v>
      </c>
      <c r="U239" s="18">
        <v>12.21</v>
      </c>
      <c r="V239" s="18">
        <v>468</v>
      </c>
      <c r="X239" s="18">
        <v>124</v>
      </c>
      <c r="Y239" s="65">
        <v>14.6</v>
      </c>
      <c r="Z239" s="65">
        <v>0.04</v>
      </c>
      <c r="AA239" s="77">
        <v>1.05</v>
      </c>
      <c r="AB239" s="77">
        <v>1.51</v>
      </c>
      <c r="AC239" s="18">
        <v>0.19500000000000001</v>
      </c>
      <c r="AD239" s="18">
        <v>3.5999999999999997E-2</v>
      </c>
      <c r="AE239" s="18">
        <v>5.54</v>
      </c>
      <c r="AF239" s="18">
        <v>20.399999999999999</v>
      </c>
      <c r="AG239" s="18">
        <v>5</v>
      </c>
      <c r="AH239" s="18">
        <v>547.5</v>
      </c>
      <c r="AK239" s="65"/>
      <c r="AL239" s="18">
        <v>163</v>
      </c>
      <c r="AM239" s="18" t="s">
        <v>179</v>
      </c>
      <c r="AW239" s="64"/>
      <c r="AX239" s="64"/>
      <c r="AY239" s="64"/>
      <c r="AZ239" s="64"/>
      <c r="BA239" s="64"/>
      <c r="BB239" s="64"/>
      <c r="BC239" s="64"/>
      <c r="BD239" s="64"/>
      <c r="BE239" s="64"/>
    </row>
    <row r="240" spans="1:57" s="18" customFormat="1" x14ac:dyDescent="0.2">
      <c r="A240" s="18" t="s">
        <v>359</v>
      </c>
      <c r="B240" s="53">
        <v>38042</v>
      </c>
      <c r="C240" s="54">
        <v>0.44444444444444442</v>
      </c>
      <c r="D240" s="55" t="s">
        <v>85</v>
      </c>
      <c r="E240" s="56">
        <v>17847</v>
      </c>
      <c r="F240" s="56"/>
      <c r="G240" s="18" t="s">
        <v>80</v>
      </c>
      <c r="H240" s="56" t="s">
        <v>81</v>
      </c>
      <c r="I240" s="57"/>
      <c r="J240" s="56"/>
      <c r="K240" s="56"/>
      <c r="L240" s="58"/>
      <c r="M240" s="58"/>
      <c r="N240" s="56">
        <v>3</v>
      </c>
      <c r="O240" s="56">
        <v>19.600000000000001</v>
      </c>
      <c r="P240" s="56"/>
      <c r="Q240" s="59"/>
      <c r="R240" s="56"/>
      <c r="S240" s="56">
        <v>11.24</v>
      </c>
      <c r="T240" s="56">
        <v>8.0299999999999994</v>
      </c>
      <c r="U240" s="18">
        <v>11.72</v>
      </c>
      <c r="V240" s="56">
        <v>347</v>
      </c>
      <c r="W240" s="56"/>
      <c r="X240" s="18">
        <v>80.5</v>
      </c>
      <c r="Y240" s="18">
        <v>14.3</v>
      </c>
      <c r="Z240" s="18">
        <v>0.22</v>
      </c>
      <c r="AA240" s="77">
        <v>0.83</v>
      </c>
      <c r="AB240" s="77">
        <v>2.0099999999999998</v>
      </c>
      <c r="AC240" s="18">
        <v>0.318</v>
      </c>
      <c r="AD240" s="18">
        <v>0.10199999999999999</v>
      </c>
      <c r="AE240" s="18">
        <v>9.24</v>
      </c>
      <c r="AF240" s="18">
        <v>16.399999999999999</v>
      </c>
      <c r="AG240" s="18">
        <v>3</v>
      </c>
      <c r="AH240" s="18" t="s">
        <v>306</v>
      </c>
      <c r="AL240" s="59">
        <v>95</v>
      </c>
      <c r="AM240" s="18">
        <v>2.9</v>
      </c>
      <c r="AW240" s="64"/>
      <c r="AX240" s="64"/>
      <c r="AY240" s="64"/>
      <c r="AZ240" s="64"/>
      <c r="BA240" s="64"/>
      <c r="BB240" s="64"/>
      <c r="BC240" s="64"/>
      <c r="BD240" s="64"/>
      <c r="BE240" s="64"/>
    </row>
    <row r="241" spans="1:59" s="18" customFormat="1" x14ac:dyDescent="0.2">
      <c r="A241" s="18" t="s">
        <v>360</v>
      </c>
      <c r="B241" s="73">
        <v>38042</v>
      </c>
      <c r="C241" s="74">
        <v>0.4236111111111111</v>
      </c>
      <c r="D241" s="57" t="s">
        <v>88</v>
      </c>
      <c r="E241" s="18">
        <v>16721</v>
      </c>
      <c r="G241" s="18" t="s">
        <v>80</v>
      </c>
      <c r="H241" s="18" t="s">
        <v>81</v>
      </c>
      <c r="I241" s="57"/>
      <c r="L241" s="75"/>
      <c r="M241" s="75"/>
      <c r="N241" s="18">
        <v>3</v>
      </c>
      <c r="O241" s="18">
        <v>21.7</v>
      </c>
      <c r="Q241" s="59"/>
      <c r="S241" s="18">
        <v>9.06</v>
      </c>
      <c r="T241" s="18">
        <v>8.3000000000000007</v>
      </c>
      <c r="U241" s="18">
        <v>13.05</v>
      </c>
      <c r="V241" s="18">
        <v>344</v>
      </c>
      <c r="X241" s="18">
        <v>49.4</v>
      </c>
      <c r="Y241" s="18">
        <v>7.2</v>
      </c>
      <c r="Z241" s="18">
        <v>0.25</v>
      </c>
      <c r="AA241" s="77">
        <v>1.58</v>
      </c>
      <c r="AB241" s="77">
        <v>1.1100000000000001</v>
      </c>
      <c r="AC241" s="18">
        <v>0.113</v>
      </c>
      <c r="AD241" s="18">
        <v>1.7999999999999999E-2</v>
      </c>
      <c r="AE241" s="18">
        <v>6.17</v>
      </c>
      <c r="AF241" s="18">
        <v>11.3</v>
      </c>
      <c r="AG241" s="18">
        <v>5</v>
      </c>
      <c r="AH241" s="18">
        <v>328.6</v>
      </c>
      <c r="AL241" s="18">
        <v>112</v>
      </c>
      <c r="AM241" s="18" t="s">
        <v>179</v>
      </c>
      <c r="AW241" s="64"/>
      <c r="AX241" s="64"/>
      <c r="AY241" s="64"/>
      <c r="AZ241" s="64"/>
      <c r="BA241" s="64"/>
      <c r="BB241" s="64"/>
      <c r="BC241" s="64"/>
      <c r="BD241" s="64"/>
      <c r="BE241" s="64"/>
    </row>
    <row r="242" spans="1:59" s="18" customFormat="1" x14ac:dyDescent="0.2">
      <c r="A242" s="18" t="s">
        <v>361</v>
      </c>
      <c r="B242" s="73">
        <v>38063</v>
      </c>
      <c r="C242" s="74">
        <v>0.45833333333333331</v>
      </c>
      <c r="D242" s="57" t="s">
        <v>488</v>
      </c>
      <c r="E242" s="56">
        <v>10975</v>
      </c>
      <c r="F242" s="56"/>
      <c r="G242" s="18" t="s">
        <v>80</v>
      </c>
      <c r="H242" s="56" t="s">
        <v>81</v>
      </c>
      <c r="I242" s="57"/>
      <c r="L242" s="75">
        <v>513</v>
      </c>
      <c r="M242" s="75"/>
      <c r="N242" s="18">
        <v>5</v>
      </c>
      <c r="O242" s="18">
        <v>20.84</v>
      </c>
      <c r="Q242" s="59"/>
      <c r="S242" s="18">
        <v>15.95</v>
      </c>
      <c r="T242" s="18">
        <v>8.15</v>
      </c>
      <c r="U242" s="18">
        <v>9.4700000000000006</v>
      </c>
      <c r="V242" s="18">
        <v>347</v>
      </c>
      <c r="X242" s="18">
        <v>133</v>
      </c>
      <c r="Y242" s="65"/>
      <c r="Z242" s="65" t="s">
        <v>170</v>
      </c>
      <c r="AA242" s="77">
        <v>0.94</v>
      </c>
      <c r="AB242" s="77">
        <v>1.1100000000000001</v>
      </c>
      <c r="AC242" s="18">
        <v>0.22</v>
      </c>
      <c r="AD242" s="18">
        <v>1.7999999999999999E-2</v>
      </c>
      <c r="AF242" s="18">
        <v>16.399999999999999</v>
      </c>
      <c r="AJ242" s="18">
        <v>21.4</v>
      </c>
      <c r="AK242" s="65"/>
      <c r="AM242" s="18" t="s">
        <v>179</v>
      </c>
      <c r="AW242" s="64"/>
      <c r="AX242" s="64"/>
      <c r="AY242" s="64"/>
      <c r="AZ242" s="64"/>
      <c r="BA242" s="64"/>
      <c r="BB242" s="64"/>
      <c r="BC242" s="64"/>
      <c r="BD242" s="64"/>
      <c r="BE242" s="64"/>
    </row>
    <row r="243" spans="1:59" s="18" customFormat="1" x14ac:dyDescent="0.2">
      <c r="A243" s="18" t="s">
        <v>362</v>
      </c>
      <c r="B243" s="53">
        <v>38063</v>
      </c>
      <c r="C243" s="54">
        <v>0.3923611111111111</v>
      </c>
      <c r="D243" s="55" t="s">
        <v>85</v>
      </c>
      <c r="E243" s="56">
        <v>17847</v>
      </c>
      <c r="F243" s="56"/>
      <c r="G243" s="18" t="s">
        <v>80</v>
      </c>
      <c r="H243" s="56" t="s">
        <v>81</v>
      </c>
      <c r="I243" s="57"/>
      <c r="J243" s="56"/>
      <c r="K243" s="56"/>
      <c r="L243" s="58"/>
      <c r="M243" s="58"/>
      <c r="N243" s="56">
        <v>3</v>
      </c>
      <c r="O243" s="56">
        <v>22.18</v>
      </c>
      <c r="P243" s="56"/>
      <c r="Q243" s="59"/>
      <c r="R243" s="56"/>
      <c r="S243" s="56">
        <v>15.53</v>
      </c>
      <c r="T243" s="56">
        <v>7.6</v>
      </c>
      <c r="U243" s="18">
        <v>7.13</v>
      </c>
      <c r="V243" s="56">
        <v>685</v>
      </c>
      <c r="W243" s="56"/>
      <c r="X243" s="18">
        <v>4.4000000000000004</v>
      </c>
      <c r="Z243" s="18" t="s">
        <v>170</v>
      </c>
      <c r="AA243" s="77">
        <v>0.375</v>
      </c>
      <c r="AB243" s="77">
        <v>1.08</v>
      </c>
      <c r="AC243" s="18">
        <v>8.1000000000000003E-2</v>
      </c>
      <c r="AD243" s="18">
        <v>4.8000000000000001E-2</v>
      </c>
      <c r="AF243" s="18">
        <v>44.7</v>
      </c>
      <c r="AJ243" s="18">
        <v>3.3</v>
      </c>
      <c r="AL243" s="59"/>
      <c r="AM243" s="18" t="s">
        <v>179</v>
      </c>
      <c r="AW243" s="64"/>
      <c r="AX243" s="64"/>
      <c r="AY243" s="64"/>
      <c r="AZ243" s="64"/>
      <c r="BA243" s="64"/>
      <c r="BB243" s="64"/>
      <c r="BC243" s="64"/>
      <c r="BD243" s="64"/>
      <c r="BE243" s="64"/>
    </row>
    <row r="244" spans="1:59" s="18" customFormat="1" x14ac:dyDescent="0.2">
      <c r="A244" s="18" t="s">
        <v>363</v>
      </c>
      <c r="B244" s="73">
        <v>38063</v>
      </c>
      <c r="C244" s="74">
        <v>0.45833333333333331</v>
      </c>
      <c r="D244" s="57" t="s">
        <v>88</v>
      </c>
      <c r="E244" s="18">
        <v>16721</v>
      </c>
      <c r="G244" s="18" t="s">
        <v>80</v>
      </c>
      <c r="H244" s="18" t="s">
        <v>81</v>
      </c>
      <c r="I244" s="57"/>
      <c r="L244" s="75"/>
      <c r="M244" s="75"/>
      <c r="N244" s="18">
        <v>5</v>
      </c>
      <c r="O244" s="18">
        <v>20.84</v>
      </c>
      <c r="Q244" s="59"/>
      <c r="S244" s="18">
        <v>15.95</v>
      </c>
      <c r="T244" s="18">
        <v>8.15</v>
      </c>
      <c r="U244" s="18">
        <v>9.4700000000000006</v>
      </c>
      <c r="V244" s="18">
        <v>347</v>
      </c>
      <c r="X244" s="18">
        <v>57</v>
      </c>
      <c r="Z244" s="18">
        <v>0.03</v>
      </c>
      <c r="AA244" s="77">
        <v>2.77</v>
      </c>
      <c r="AB244" s="77">
        <v>1.25</v>
      </c>
      <c r="AC244" s="18">
        <v>0.126</v>
      </c>
      <c r="AD244" s="18">
        <v>2.5000000000000001E-2</v>
      </c>
      <c r="AF244" s="18">
        <v>10.199999999999999</v>
      </c>
      <c r="AJ244" s="18">
        <v>4</v>
      </c>
      <c r="AM244" s="18" t="s">
        <v>179</v>
      </c>
      <c r="AW244" s="64"/>
      <c r="AX244" s="64"/>
      <c r="AY244" s="64"/>
      <c r="AZ244" s="64"/>
      <c r="BA244" s="64"/>
      <c r="BB244" s="64"/>
      <c r="BC244" s="64"/>
      <c r="BD244" s="64"/>
      <c r="BE244" s="64"/>
    </row>
    <row r="245" spans="1:59" s="18" customFormat="1" x14ac:dyDescent="0.2">
      <c r="A245" s="18" t="s">
        <v>364</v>
      </c>
      <c r="B245" s="73">
        <v>38076</v>
      </c>
      <c r="C245" s="74">
        <v>0.4201388888888889</v>
      </c>
      <c r="D245" s="57" t="s">
        <v>488</v>
      </c>
      <c r="E245" s="56">
        <v>10975</v>
      </c>
      <c r="F245" s="56"/>
      <c r="G245" s="18" t="s">
        <v>80</v>
      </c>
      <c r="H245" s="56" t="s">
        <v>81</v>
      </c>
      <c r="I245" s="57"/>
      <c r="L245" s="75">
        <v>800</v>
      </c>
      <c r="M245" s="75"/>
      <c r="N245" s="18">
        <v>3</v>
      </c>
      <c r="O245" s="18">
        <v>23.6</v>
      </c>
      <c r="Q245" s="59"/>
      <c r="S245" s="18">
        <v>19.190000000000001</v>
      </c>
      <c r="T245" s="18">
        <v>8.1</v>
      </c>
      <c r="U245" s="18">
        <v>8.2799999999999994</v>
      </c>
      <c r="V245" s="18">
        <v>445</v>
      </c>
      <c r="X245" s="18">
        <v>47.8</v>
      </c>
      <c r="Y245" s="65">
        <v>6</v>
      </c>
      <c r="Z245" s="65" t="s">
        <v>170</v>
      </c>
      <c r="AA245" s="77">
        <v>0.81499999999999995</v>
      </c>
      <c r="AB245" s="77">
        <v>1</v>
      </c>
      <c r="AC245" s="18">
        <v>0.151</v>
      </c>
      <c r="AD245" s="18">
        <v>7.4999999999999997E-2</v>
      </c>
      <c r="AE245" s="18">
        <v>4.45</v>
      </c>
      <c r="AF245" s="18">
        <v>21.5</v>
      </c>
      <c r="AG245" s="18">
        <v>3</v>
      </c>
      <c r="AH245" s="18">
        <v>261.3</v>
      </c>
      <c r="AK245" s="65"/>
      <c r="AL245" s="18">
        <v>170</v>
      </c>
      <c r="AM245" s="18" t="s">
        <v>179</v>
      </c>
      <c r="AW245" s="64"/>
      <c r="AX245" s="64"/>
      <c r="AY245" s="64"/>
      <c r="AZ245" s="64"/>
      <c r="BA245" s="64"/>
      <c r="BB245" s="64"/>
      <c r="BC245" s="64"/>
      <c r="BD245" s="64"/>
      <c r="BE245" s="64"/>
    </row>
    <row r="246" spans="1:59" s="18" customFormat="1" x14ac:dyDescent="0.2">
      <c r="A246" s="18" t="s">
        <v>365</v>
      </c>
      <c r="B246" s="73">
        <v>38076</v>
      </c>
      <c r="C246" s="74">
        <v>0.39930555555555558</v>
      </c>
      <c r="D246" s="57" t="s">
        <v>88</v>
      </c>
      <c r="E246" s="18">
        <v>16721</v>
      </c>
      <c r="G246" s="18" t="s">
        <v>80</v>
      </c>
      <c r="H246" s="18" t="s">
        <v>81</v>
      </c>
      <c r="I246" s="57"/>
      <c r="L246" s="75">
        <v>500</v>
      </c>
      <c r="M246" s="75"/>
      <c r="N246" s="18">
        <v>3</v>
      </c>
      <c r="O246" s="18">
        <v>22.7</v>
      </c>
      <c r="Q246" s="59"/>
      <c r="S246" s="18">
        <v>18.28</v>
      </c>
      <c r="T246" s="18">
        <v>7.98</v>
      </c>
      <c r="U246" s="18">
        <v>8.51</v>
      </c>
      <c r="V246" s="18">
        <v>319</v>
      </c>
      <c r="X246" s="18">
        <v>42</v>
      </c>
      <c r="Y246" s="18">
        <v>7.4</v>
      </c>
      <c r="Z246" s="18" t="s">
        <v>170</v>
      </c>
      <c r="AA246" s="77">
        <v>1.08</v>
      </c>
      <c r="AB246" s="77">
        <v>1.26</v>
      </c>
      <c r="AC246" s="18">
        <v>0.10199999999999999</v>
      </c>
      <c r="AD246" s="18">
        <v>0.01</v>
      </c>
      <c r="AE246" s="18">
        <v>6.05</v>
      </c>
      <c r="AF246" s="18">
        <v>11.9</v>
      </c>
      <c r="AG246" s="18">
        <v>5</v>
      </c>
      <c r="AH246" s="18">
        <v>79.8</v>
      </c>
      <c r="AL246" s="18">
        <v>1.34</v>
      </c>
      <c r="AM246" s="18" t="s">
        <v>179</v>
      </c>
      <c r="AW246" s="64"/>
      <c r="AX246" s="64"/>
      <c r="AY246" s="64"/>
      <c r="AZ246" s="64"/>
      <c r="BA246" s="64"/>
      <c r="BB246" s="64"/>
      <c r="BC246" s="64"/>
      <c r="BD246" s="64"/>
      <c r="BE246" s="64"/>
    </row>
    <row r="247" spans="1:59" s="18" customFormat="1" x14ac:dyDescent="0.2">
      <c r="A247" s="18" t="s">
        <v>366</v>
      </c>
      <c r="B247" s="73">
        <v>38091</v>
      </c>
      <c r="C247" s="74">
        <v>0.38124999999999998</v>
      </c>
      <c r="D247" s="57" t="s">
        <v>488</v>
      </c>
      <c r="E247" s="56">
        <v>10975</v>
      </c>
      <c r="F247" s="56"/>
      <c r="G247" s="18" t="s">
        <v>80</v>
      </c>
      <c r="H247" s="56" t="s">
        <v>81</v>
      </c>
      <c r="I247" s="57"/>
      <c r="L247" s="75">
        <v>104</v>
      </c>
      <c r="M247" s="75"/>
      <c r="N247" s="18">
        <v>3</v>
      </c>
      <c r="O247" s="18">
        <v>24.83</v>
      </c>
      <c r="Q247" s="59"/>
      <c r="S247" s="18">
        <v>13.66</v>
      </c>
      <c r="T247" s="18">
        <v>8.1</v>
      </c>
      <c r="U247" s="18">
        <v>9.39</v>
      </c>
      <c r="V247" s="18">
        <v>624</v>
      </c>
      <c r="X247" s="18">
        <v>42.6</v>
      </c>
      <c r="Y247" s="65"/>
      <c r="Z247" s="65" t="s">
        <v>170</v>
      </c>
      <c r="AA247" s="77">
        <v>0.54</v>
      </c>
      <c r="AB247" s="77">
        <v>0.76</v>
      </c>
      <c r="AC247" s="18">
        <v>0.183</v>
      </c>
      <c r="AD247" s="18">
        <v>0.108</v>
      </c>
      <c r="AF247" s="18">
        <v>35.200000000000003</v>
      </c>
      <c r="AJ247" s="18">
        <v>10.7</v>
      </c>
      <c r="AK247" s="65"/>
      <c r="AM247" s="18" t="s">
        <v>179</v>
      </c>
      <c r="AS247" s="18">
        <v>0.185</v>
      </c>
      <c r="AW247" s="64"/>
      <c r="AX247" s="64"/>
      <c r="AY247" s="64"/>
      <c r="AZ247" s="64"/>
      <c r="BA247" s="64"/>
      <c r="BB247" s="64"/>
      <c r="BC247" s="64"/>
      <c r="BD247" s="64"/>
      <c r="BE247" s="64"/>
    </row>
    <row r="248" spans="1:59" s="18" customFormat="1" x14ac:dyDescent="0.2">
      <c r="A248" s="18" t="s">
        <v>367</v>
      </c>
      <c r="B248" s="53">
        <v>38091</v>
      </c>
      <c r="C248" s="54">
        <v>0.40069444444444446</v>
      </c>
      <c r="D248" s="55" t="s">
        <v>85</v>
      </c>
      <c r="E248" s="56">
        <v>17847</v>
      </c>
      <c r="F248" s="56"/>
      <c r="G248" s="18" t="s">
        <v>80</v>
      </c>
      <c r="H248" s="56" t="s">
        <v>81</v>
      </c>
      <c r="I248" s="57"/>
      <c r="J248" s="56"/>
      <c r="K248" s="56"/>
      <c r="L248" s="58"/>
      <c r="M248" s="58"/>
      <c r="N248" s="56">
        <v>3</v>
      </c>
      <c r="O248" s="56">
        <v>22.2</v>
      </c>
      <c r="P248" s="56"/>
      <c r="Q248" s="59"/>
      <c r="R248" s="56"/>
      <c r="S248" s="56">
        <v>13.41</v>
      </c>
      <c r="T248" s="56">
        <v>7.45</v>
      </c>
      <c r="U248" s="18">
        <v>5.7</v>
      </c>
      <c r="V248" s="56">
        <v>541</v>
      </c>
      <c r="W248" s="56"/>
      <c r="X248" s="18">
        <v>4.3</v>
      </c>
      <c r="Z248" s="18">
        <v>0.46</v>
      </c>
      <c r="AA248" s="77">
        <v>0.65</v>
      </c>
      <c r="AB248" s="77">
        <v>1.37</v>
      </c>
      <c r="AC248" s="18">
        <v>0.224</v>
      </c>
      <c r="AD248" s="18">
        <v>0.17199999999999999</v>
      </c>
      <c r="AF248" s="18">
        <v>31</v>
      </c>
      <c r="AJ248" s="18">
        <v>3.3</v>
      </c>
      <c r="AL248" s="59"/>
      <c r="AM248" s="18" t="s">
        <v>179</v>
      </c>
      <c r="AS248" s="18">
        <v>0.218</v>
      </c>
      <c r="AW248" s="64"/>
      <c r="AX248" s="64"/>
      <c r="AY248" s="64"/>
      <c r="AZ248" s="64"/>
      <c r="BA248" s="64"/>
      <c r="BB248" s="64"/>
      <c r="BC248" s="64"/>
      <c r="BD248" s="64"/>
      <c r="BE248" s="64"/>
    </row>
    <row r="249" spans="1:59" s="18" customFormat="1" x14ac:dyDescent="0.2">
      <c r="A249" s="18" t="s">
        <v>368</v>
      </c>
      <c r="B249" s="73">
        <v>38091</v>
      </c>
      <c r="C249" s="74">
        <v>0.47499999999999998</v>
      </c>
      <c r="D249" s="57" t="s">
        <v>88</v>
      </c>
      <c r="E249" s="18">
        <v>16721</v>
      </c>
      <c r="G249" s="18" t="s">
        <v>80</v>
      </c>
      <c r="H249" s="18" t="s">
        <v>81</v>
      </c>
      <c r="I249" s="57"/>
      <c r="L249" s="75"/>
      <c r="M249" s="75"/>
      <c r="N249" s="18">
        <v>3</v>
      </c>
      <c r="O249" s="18">
        <v>23.18</v>
      </c>
      <c r="Q249" s="59"/>
      <c r="S249" s="18">
        <v>15.16</v>
      </c>
      <c r="T249" s="18">
        <v>8.08</v>
      </c>
      <c r="U249" s="18">
        <v>9.2100000000000009</v>
      </c>
      <c r="V249" s="18">
        <v>394</v>
      </c>
      <c r="X249" s="18">
        <v>37.200000000000003</v>
      </c>
      <c r="Z249" s="18" t="s">
        <v>170</v>
      </c>
      <c r="AA249" s="77">
        <v>2.2200000000000002</v>
      </c>
      <c r="AB249" s="77">
        <v>0.75</v>
      </c>
      <c r="AC249" s="18">
        <v>0.10299999999999999</v>
      </c>
      <c r="AD249" s="18">
        <v>1.7999999999999999E-2</v>
      </c>
      <c r="AF249" s="18">
        <v>14.8</v>
      </c>
      <c r="AJ249" s="18">
        <v>8</v>
      </c>
      <c r="AM249" s="18" t="s">
        <v>179</v>
      </c>
      <c r="AS249" s="18">
        <v>0.11</v>
      </c>
      <c r="AW249" s="64"/>
      <c r="AX249" s="64"/>
      <c r="AY249" s="64"/>
      <c r="AZ249" s="64"/>
      <c r="BA249" s="64"/>
      <c r="BB249" s="64"/>
      <c r="BC249" s="64"/>
      <c r="BD249" s="64"/>
      <c r="BE249" s="64"/>
    </row>
    <row r="250" spans="1:59" s="18" customFormat="1" x14ac:dyDescent="0.2">
      <c r="A250" s="18" t="s">
        <v>369</v>
      </c>
      <c r="B250" s="73">
        <v>38103</v>
      </c>
      <c r="C250" s="74">
        <v>0.48819444444444443</v>
      </c>
      <c r="D250" s="57" t="s">
        <v>488</v>
      </c>
      <c r="E250" s="56">
        <v>10975</v>
      </c>
      <c r="F250" s="56"/>
      <c r="G250" s="18" t="s">
        <v>80</v>
      </c>
      <c r="H250" s="56" t="s">
        <v>81</v>
      </c>
      <c r="I250" s="57"/>
      <c r="J250" s="18">
        <v>3</v>
      </c>
      <c r="L250" s="75">
        <v>12173</v>
      </c>
      <c r="M250" s="75"/>
      <c r="O250" s="18">
        <v>25.4</v>
      </c>
      <c r="Q250" s="59"/>
      <c r="S250" s="18">
        <v>19.809999999999999</v>
      </c>
      <c r="T250" s="18">
        <v>7.64</v>
      </c>
      <c r="U250" s="18">
        <v>6.52</v>
      </c>
      <c r="V250" s="18">
        <v>334</v>
      </c>
      <c r="X250" s="18">
        <v>522</v>
      </c>
      <c r="Y250" s="65">
        <v>54.1</v>
      </c>
      <c r="Z250" s="65">
        <v>0.21</v>
      </c>
      <c r="AA250" s="77">
        <v>3.98</v>
      </c>
      <c r="AB250" s="77">
        <v>1.93</v>
      </c>
      <c r="AC250" s="18">
        <v>0.48399999999999999</v>
      </c>
      <c r="AD250" s="18">
        <v>0.10299999999999999</v>
      </c>
      <c r="AE250" s="18">
        <v>12.8</v>
      </c>
      <c r="AF250" s="18">
        <v>9.6</v>
      </c>
      <c r="AG250" s="18">
        <v>13</v>
      </c>
      <c r="AH250" s="18" t="s">
        <v>306</v>
      </c>
      <c r="AK250" s="65"/>
      <c r="AL250" s="18">
        <v>164</v>
      </c>
      <c r="AM250" s="18" t="s">
        <v>179</v>
      </c>
      <c r="AW250" s="64"/>
      <c r="AX250" s="64"/>
      <c r="AY250" s="64"/>
      <c r="AZ250" s="64"/>
      <c r="BA250" s="64"/>
      <c r="BB250" s="64"/>
      <c r="BC250" s="64"/>
      <c r="BD250" s="64"/>
      <c r="BE250" s="64"/>
    </row>
    <row r="251" spans="1:59" s="78" customFormat="1" x14ac:dyDescent="0.2">
      <c r="A251" s="18" t="s">
        <v>370</v>
      </c>
      <c r="B251" s="53">
        <v>38103</v>
      </c>
      <c r="C251" s="54">
        <v>0.46388888888888885</v>
      </c>
      <c r="D251" s="55" t="s">
        <v>85</v>
      </c>
      <c r="E251" s="56">
        <v>17847</v>
      </c>
      <c r="F251" s="56"/>
      <c r="G251" s="18" t="s">
        <v>80</v>
      </c>
      <c r="H251" s="56" t="s">
        <v>81</v>
      </c>
      <c r="I251" s="57"/>
      <c r="J251" s="56"/>
      <c r="K251" s="56">
        <v>3</v>
      </c>
      <c r="L251" s="58"/>
      <c r="M251" s="58"/>
      <c r="N251" s="56"/>
      <c r="O251" s="56">
        <v>20.5</v>
      </c>
      <c r="P251" s="56"/>
      <c r="Q251" s="59"/>
      <c r="R251" s="56"/>
      <c r="S251" s="56">
        <v>20.399999999999999</v>
      </c>
      <c r="T251" s="56">
        <v>7.63</v>
      </c>
      <c r="U251" s="18">
        <v>7.65</v>
      </c>
      <c r="V251" s="56">
        <v>291</v>
      </c>
      <c r="W251" s="56"/>
      <c r="X251" s="18"/>
      <c r="Y251" s="18">
        <v>34.200000000000003</v>
      </c>
      <c r="Z251" s="18">
        <v>0.1</v>
      </c>
      <c r="AA251" s="77">
        <v>0.52500000000000002</v>
      </c>
      <c r="AB251" s="77">
        <v>1.44</v>
      </c>
      <c r="AC251" s="18">
        <v>0.35</v>
      </c>
      <c r="AD251" s="18">
        <v>0.13400000000000001</v>
      </c>
      <c r="AE251" s="18">
        <v>13.6</v>
      </c>
      <c r="AF251" s="18">
        <v>15.6</v>
      </c>
      <c r="AG251" s="18">
        <v>3</v>
      </c>
      <c r="AH251" s="18" t="s">
        <v>306</v>
      </c>
      <c r="AI251" s="18"/>
      <c r="AJ251" s="18">
        <v>72</v>
      </c>
      <c r="AK251" s="18"/>
      <c r="AL251" s="59">
        <v>86.7</v>
      </c>
      <c r="AM251" s="18" t="s">
        <v>179</v>
      </c>
      <c r="AN251" s="18"/>
      <c r="AO251" s="18"/>
      <c r="AP251" s="18"/>
      <c r="AQ251" s="18"/>
      <c r="AR251" s="18"/>
      <c r="AS251" s="18"/>
      <c r="AT251" s="18"/>
      <c r="AU251" s="18"/>
      <c r="AV251" s="18"/>
      <c r="AW251" s="64"/>
      <c r="AX251" s="64"/>
      <c r="AY251" s="64"/>
      <c r="AZ251" s="64"/>
      <c r="BA251" s="64"/>
      <c r="BB251" s="64"/>
      <c r="BC251" s="64"/>
      <c r="BD251" s="64"/>
      <c r="BE251" s="64"/>
      <c r="BF251" s="18"/>
      <c r="BG251" s="18"/>
    </row>
    <row r="252" spans="1:59" s="18" customFormat="1" x14ac:dyDescent="0.2">
      <c r="A252" s="18" t="s">
        <v>371</v>
      </c>
      <c r="B252" s="73">
        <v>38103</v>
      </c>
      <c r="C252" s="74">
        <v>0.44236111111111115</v>
      </c>
      <c r="D252" s="57" t="s">
        <v>88</v>
      </c>
      <c r="E252" s="18">
        <v>16721</v>
      </c>
      <c r="G252" s="18" t="s">
        <v>80</v>
      </c>
      <c r="H252" s="18" t="s">
        <v>81</v>
      </c>
      <c r="I252" s="57"/>
      <c r="K252" s="18">
        <v>3</v>
      </c>
      <c r="L252" s="75">
        <v>11837</v>
      </c>
      <c r="M252" s="75"/>
      <c r="O252" s="18">
        <v>17.2</v>
      </c>
      <c r="Q252" s="59"/>
      <c r="S252" s="18">
        <v>20.14</v>
      </c>
      <c r="T252" s="18">
        <v>7.56</v>
      </c>
      <c r="U252" s="18">
        <v>6.04</v>
      </c>
      <c r="V252" s="18">
        <v>215</v>
      </c>
      <c r="X252" s="18">
        <v>226</v>
      </c>
      <c r="Y252" s="18">
        <v>25.2</v>
      </c>
      <c r="Z252" s="18">
        <v>0.06</v>
      </c>
      <c r="AA252" s="77">
        <v>2.5</v>
      </c>
      <c r="AB252" s="77">
        <v>1.76</v>
      </c>
      <c r="AC252" s="18">
        <v>0.34499999999999997</v>
      </c>
      <c r="AD252" s="18">
        <v>0.214</v>
      </c>
      <c r="AE252" s="18">
        <v>16.7</v>
      </c>
      <c r="AF252" s="18">
        <v>7.6</v>
      </c>
      <c r="AG252" s="18">
        <v>6</v>
      </c>
      <c r="AH252" s="18" t="s">
        <v>306</v>
      </c>
      <c r="AL252" s="18">
        <v>75</v>
      </c>
      <c r="AM252" s="18" t="s">
        <v>179</v>
      </c>
      <c r="AW252" s="64"/>
      <c r="AX252" s="64"/>
      <c r="AY252" s="64"/>
      <c r="AZ252" s="64"/>
      <c r="BA252" s="64"/>
      <c r="BB252" s="64"/>
      <c r="BC252" s="64"/>
      <c r="BD252" s="64"/>
      <c r="BE252" s="64"/>
    </row>
    <row r="253" spans="1:59" s="18" customFormat="1" x14ac:dyDescent="0.2">
      <c r="A253" s="18" t="s">
        <v>372</v>
      </c>
      <c r="B253" s="73">
        <v>38126</v>
      </c>
      <c r="C253" s="74">
        <v>0.3611111111111111</v>
      </c>
      <c r="D253" s="57" t="s">
        <v>488</v>
      </c>
      <c r="E253" s="56">
        <v>10975</v>
      </c>
      <c r="F253" s="56"/>
      <c r="G253" s="18" t="s">
        <v>80</v>
      </c>
      <c r="H253" s="56" t="s">
        <v>81</v>
      </c>
      <c r="I253" s="57"/>
      <c r="J253" s="18" t="s">
        <v>112</v>
      </c>
      <c r="L253" s="75">
        <v>217</v>
      </c>
      <c r="M253" s="75"/>
      <c r="N253" s="18">
        <v>5</v>
      </c>
      <c r="O253" s="18">
        <v>23.05</v>
      </c>
      <c r="Q253" s="59"/>
      <c r="S253" s="18">
        <v>23.79</v>
      </c>
      <c r="T253" s="18">
        <v>8</v>
      </c>
      <c r="U253" s="18">
        <v>7.95</v>
      </c>
      <c r="V253" s="18">
        <v>452</v>
      </c>
      <c r="X253" s="18">
        <v>96.8</v>
      </c>
      <c r="Y253" s="65"/>
      <c r="Z253" s="65" t="s">
        <v>170</v>
      </c>
      <c r="AA253" s="77">
        <v>1</v>
      </c>
      <c r="AB253" s="77">
        <v>1.36</v>
      </c>
      <c r="AC253" s="18">
        <v>0.224</v>
      </c>
      <c r="AD253" s="18">
        <v>4.3999999999999997E-2</v>
      </c>
      <c r="AF253" s="18">
        <v>20.6</v>
      </c>
      <c r="AJ253" s="18">
        <v>20</v>
      </c>
      <c r="AK253" s="65"/>
      <c r="AM253" s="18" t="s">
        <v>179</v>
      </c>
      <c r="AW253" s="64"/>
      <c r="AX253" s="64"/>
      <c r="AY253" s="64"/>
      <c r="AZ253" s="64"/>
      <c r="BA253" s="64"/>
      <c r="BB253" s="64"/>
      <c r="BC253" s="64"/>
      <c r="BD253" s="64"/>
      <c r="BE253" s="64"/>
    </row>
    <row r="254" spans="1:59" s="18" customFormat="1" x14ac:dyDescent="0.2">
      <c r="A254" s="18" t="s">
        <v>373</v>
      </c>
      <c r="B254" s="53">
        <v>38126</v>
      </c>
      <c r="C254" s="54">
        <v>0.3888888888888889</v>
      </c>
      <c r="D254" s="55" t="s">
        <v>85</v>
      </c>
      <c r="E254" s="56">
        <v>17847</v>
      </c>
      <c r="F254" s="56"/>
      <c r="G254" s="18" t="s">
        <v>80</v>
      </c>
      <c r="H254" s="56" t="s">
        <v>81</v>
      </c>
      <c r="I254" s="57"/>
      <c r="J254" s="56" t="s">
        <v>112</v>
      </c>
      <c r="K254" s="56"/>
      <c r="L254" s="58"/>
      <c r="M254" s="58"/>
      <c r="N254" s="56">
        <v>3</v>
      </c>
      <c r="O254" s="56">
        <v>22.2</v>
      </c>
      <c r="P254" s="56"/>
      <c r="Q254" s="59"/>
      <c r="R254" s="56"/>
      <c r="S254" s="56">
        <v>23.83</v>
      </c>
      <c r="T254" s="56">
        <v>7.36</v>
      </c>
      <c r="U254" s="18">
        <v>4.3899999999999997</v>
      </c>
      <c r="V254" s="56">
        <v>787</v>
      </c>
      <c r="W254" s="56"/>
      <c r="X254" s="18">
        <v>9.3000000000000007</v>
      </c>
      <c r="Z254" s="18">
        <v>0.04</v>
      </c>
      <c r="AA254" s="79">
        <v>0.42499999999999999</v>
      </c>
      <c r="AB254" s="77">
        <v>1.08</v>
      </c>
      <c r="AC254" s="18">
        <v>0.128</v>
      </c>
      <c r="AD254" s="18">
        <v>0.09</v>
      </c>
      <c r="AF254" s="18">
        <v>59.9</v>
      </c>
      <c r="AH254" s="80"/>
      <c r="AJ254" s="18">
        <v>4</v>
      </c>
      <c r="AL254" s="59"/>
      <c r="AM254" s="18" t="s">
        <v>179</v>
      </c>
      <c r="AW254" s="64"/>
      <c r="AX254" s="64"/>
      <c r="AY254" s="64"/>
      <c r="AZ254" s="64"/>
      <c r="BA254" s="64"/>
      <c r="BB254" s="64"/>
      <c r="BC254" s="64"/>
      <c r="BD254" s="64"/>
      <c r="BE254" s="64"/>
    </row>
    <row r="255" spans="1:59" s="18" customFormat="1" x14ac:dyDescent="0.2">
      <c r="A255" s="18" t="s">
        <v>374</v>
      </c>
      <c r="B255" s="73">
        <v>38126</v>
      </c>
      <c r="C255" s="74">
        <v>0.45069444444444445</v>
      </c>
      <c r="D255" s="57" t="s">
        <v>88</v>
      </c>
      <c r="E255" s="18">
        <v>16721</v>
      </c>
      <c r="G255" s="18" t="s">
        <v>80</v>
      </c>
      <c r="H255" s="18" t="s">
        <v>81</v>
      </c>
      <c r="I255" s="57"/>
      <c r="J255" s="18" t="s">
        <v>112</v>
      </c>
      <c r="L255" s="75"/>
      <c r="M255" s="75"/>
      <c r="N255" s="18">
        <v>5</v>
      </c>
      <c r="O255" s="18">
        <v>18.52</v>
      </c>
      <c r="Q255" s="59"/>
      <c r="S255" s="18">
        <v>24.21</v>
      </c>
      <c r="T255" s="18">
        <v>8.0500000000000007</v>
      </c>
      <c r="U255" s="18">
        <v>8.1</v>
      </c>
      <c r="V255" s="18">
        <v>331</v>
      </c>
      <c r="X255" s="18">
        <v>73.900000000000006</v>
      </c>
      <c r="Z255" s="18" t="s">
        <v>170</v>
      </c>
      <c r="AA255" s="77">
        <v>2.38</v>
      </c>
      <c r="AB255" s="77">
        <v>1.23</v>
      </c>
      <c r="AC255" s="18">
        <v>0.18</v>
      </c>
      <c r="AD255" s="18">
        <v>5.1999999999999998E-2</v>
      </c>
      <c r="AF255" s="18">
        <v>9.3000000000000007</v>
      </c>
      <c r="AJ255" s="18">
        <v>9.8000000000000007</v>
      </c>
      <c r="AM255" s="18" t="s">
        <v>179</v>
      </c>
      <c r="AW255" s="64"/>
      <c r="AX255" s="64"/>
      <c r="AY255" s="64"/>
      <c r="AZ255" s="64"/>
      <c r="BA255" s="64"/>
      <c r="BB255" s="64"/>
      <c r="BC255" s="64"/>
      <c r="BD255" s="64"/>
      <c r="BE255" s="64"/>
    </row>
    <row r="256" spans="1:59" s="18" customFormat="1" x14ac:dyDescent="0.2">
      <c r="A256" s="18" t="s">
        <v>375</v>
      </c>
      <c r="B256" s="73">
        <v>38161</v>
      </c>
      <c r="C256" s="74">
        <v>0.39444444444444443</v>
      </c>
      <c r="D256" s="57" t="s">
        <v>488</v>
      </c>
      <c r="E256" s="56">
        <v>10975</v>
      </c>
      <c r="F256" s="56"/>
      <c r="G256" s="18" t="s">
        <v>80</v>
      </c>
      <c r="H256" s="56" t="s">
        <v>81</v>
      </c>
      <c r="I256" s="57"/>
      <c r="L256" s="75">
        <v>126</v>
      </c>
      <c r="M256" s="75"/>
      <c r="N256" s="18">
        <v>5</v>
      </c>
      <c r="O256" s="18">
        <v>22.95</v>
      </c>
      <c r="Q256" s="59"/>
      <c r="S256" s="18">
        <v>27.01</v>
      </c>
      <c r="T256" s="18">
        <v>7.78</v>
      </c>
      <c r="U256" s="18">
        <v>7.05</v>
      </c>
      <c r="V256" s="18">
        <v>408</v>
      </c>
      <c r="X256" s="18">
        <v>90.6</v>
      </c>
      <c r="Y256" s="65"/>
      <c r="Z256" s="65" t="s">
        <v>170</v>
      </c>
      <c r="AA256" s="77">
        <v>0.38</v>
      </c>
      <c r="AB256" s="77">
        <v>1</v>
      </c>
      <c r="AC256" s="18">
        <v>0.14299999999999999</v>
      </c>
      <c r="AD256" s="18">
        <v>2.3E-2</v>
      </c>
      <c r="AF256" s="18">
        <v>20.2</v>
      </c>
      <c r="AJ256" s="18">
        <v>19</v>
      </c>
      <c r="AK256" s="65"/>
      <c r="AM256" s="18" t="s">
        <v>179</v>
      </c>
      <c r="AW256" s="64"/>
      <c r="AX256" s="64"/>
      <c r="AY256" s="64"/>
      <c r="AZ256" s="64"/>
      <c r="BA256" s="64"/>
      <c r="BB256" s="64"/>
      <c r="BC256" s="64"/>
      <c r="BD256" s="64"/>
      <c r="BE256" s="64"/>
    </row>
    <row r="257" spans="1:59" s="18" customFormat="1" x14ac:dyDescent="0.2">
      <c r="A257" s="18" t="s">
        <v>376</v>
      </c>
      <c r="B257" s="53">
        <v>38161</v>
      </c>
      <c r="C257" s="54">
        <v>0.41180555555555554</v>
      </c>
      <c r="D257" s="55" t="s">
        <v>85</v>
      </c>
      <c r="E257" s="56">
        <v>17847</v>
      </c>
      <c r="F257" s="56"/>
      <c r="G257" s="18" t="s">
        <v>80</v>
      </c>
      <c r="H257" s="56" t="s">
        <v>81</v>
      </c>
      <c r="I257" s="57"/>
      <c r="J257" s="56"/>
      <c r="K257" s="56"/>
      <c r="L257" s="58"/>
      <c r="M257" s="58"/>
      <c r="N257" s="56">
        <v>3</v>
      </c>
      <c r="O257" s="56">
        <v>21.06</v>
      </c>
      <c r="P257" s="56"/>
      <c r="Q257" s="59"/>
      <c r="R257" s="56"/>
      <c r="S257" s="56">
        <v>25.36</v>
      </c>
      <c r="T257" s="56">
        <v>7.23</v>
      </c>
      <c r="U257" s="18">
        <v>4.71</v>
      </c>
      <c r="V257" s="56">
        <v>509</v>
      </c>
      <c r="W257" s="56"/>
      <c r="X257" s="18">
        <v>22.4</v>
      </c>
      <c r="Z257" s="18">
        <v>1.26</v>
      </c>
      <c r="AA257" s="77">
        <v>3.18</v>
      </c>
      <c r="AB257" s="77">
        <v>1.99</v>
      </c>
      <c r="AC257" s="18">
        <v>0.34899999999999998</v>
      </c>
      <c r="AD257" s="18">
        <v>0.25</v>
      </c>
      <c r="AF257" s="18">
        <v>34</v>
      </c>
      <c r="AJ257" s="18">
        <v>12.7</v>
      </c>
      <c r="AL257" s="59"/>
      <c r="AM257" s="18" t="s">
        <v>179</v>
      </c>
      <c r="AW257" s="64"/>
      <c r="AX257" s="64"/>
      <c r="AY257" s="64"/>
      <c r="AZ257" s="64"/>
      <c r="BA257" s="64"/>
      <c r="BB257" s="64"/>
      <c r="BC257" s="64"/>
      <c r="BD257" s="64"/>
      <c r="BE257" s="64"/>
    </row>
    <row r="258" spans="1:59" s="83" customFormat="1" x14ac:dyDescent="0.2">
      <c r="A258" s="18" t="s">
        <v>377</v>
      </c>
      <c r="B258" s="73">
        <v>38161</v>
      </c>
      <c r="C258" s="74">
        <v>0.48333333333333334</v>
      </c>
      <c r="D258" s="57" t="s">
        <v>88</v>
      </c>
      <c r="E258" s="18">
        <v>16721</v>
      </c>
      <c r="F258" s="18"/>
      <c r="G258" s="18" t="s">
        <v>80</v>
      </c>
      <c r="H258" s="18" t="s">
        <v>81</v>
      </c>
      <c r="I258" s="57"/>
      <c r="J258" s="18"/>
      <c r="K258" s="18"/>
      <c r="L258" s="75"/>
      <c r="M258" s="75"/>
      <c r="N258" s="18">
        <v>5</v>
      </c>
      <c r="O258" s="18">
        <v>20.8</v>
      </c>
      <c r="P258" s="18"/>
      <c r="Q258" s="59"/>
      <c r="R258" s="18"/>
      <c r="S258" s="18">
        <v>25.4</v>
      </c>
      <c r="T258" s="18">
        <v>7.19</v>
      </c>
      <c r="U258" s="18">
        <v>4.63</v>
      </c>
      <c r="V258" s="18">
        <v>345</v>
      </c>
      <c r="W258" s="18"/>
      <c r="X258" s="18">
        <v>115</v>
      </c>
      <c r="Y258" s="18"/>
      <c r="Z258" s="18">
        <v>0.02</v>
      </c>
      <c r="AA258" s="77">
        <v>0.22</v>
      </c>
      <c r="AB258" s="77">
        <v>1.55</v>
      </c>
      <c r="AC258" s="18">
        <v>0.314</v>
      </c>
      <c r="AD258" s="18">
        <v>0.115</v>
      </c>
      <c r="AE258" s="18"/>
      <c r="AF258" s="18">
        <v>17.7</v>
      </c>
      <c r="AG258" s="18"/>
      <c r="AH258" s="18"/>
      <c r="AI258" s="18"/>
      <c r="AJ258" s="18">
        <v>35.6</v>
      </c>
      <c r="AK258" s="18"/>
      <c r="AL258" s="18"/>
      <c r="AM258" s="18" t="s">
        <v>179</v>
      </c>
      <c r="AN258" s="18"/>
      <c r="AO258" s="18"/>
      <c r="AP258" s="18"/>
      <c r="AQ258" s="18"/>
      <c r="AR258" s="18"/>
      <c r="AS258" s="18"/>
      <c r="AT258" s="18"/>
      <c r="AU258" s="18"/>
      <c r="AV258" s="18"/>
      <c r="AW258" s="64"/>
      <c r="AX258" s="64"/>
      <c r="AY258" s="64"/>
      <c r="AZ258" s="64"/>
      <c r="BA258" s="64"/>
      <c r="BB258" s="64"/>
      <c r="BC258" s="64"/>
      <c r="BD258" s="64"/>
      <c r="BE258" s="64"/>
      <c r="BF258" s="18"/>
      <c r="BG258" s="18"/>
    </row>
    <row r="259" spans="1:59" s="18" customFormat="1" x14ac:dyDescent="0.2">
      <c r="A259" s="18" t="s">
        <v>378</v>
      </c>
      <c r="B259" s="73">
        <v>38182</v>
      </c>
      <c r="C259" s="74">
        <v>0.37777777777777777</v>
      </c>
      <c r="D259" s="57" t="s">
        <v>488</v>
      </c>
      <c r="E259" s="56">
        <v>10975</v>
      </c>
      <c r="F259" s="56"/>
      <c r="G259" s="18" t="s">
        <v>80</v>
      </c>
      <c r="H259" s="56" t="s">
        <v>81</v>
      </c>
      <c r="I259" s="57"/>
      <c r="J259" s="18" t="s">
        <v>112</v>
      </c>
      <c r="L259" s="75">
        <v>794</v>
      </c>
      <c r="M259" s="75"/>
      <c r="N259" s="18">
        <v>5</v>
      </c>
      <c r="O259" s="18">
        <v>18.05</v>
      </c>
      <c r="Q259" s="59"/>
      <c r="S259" s="18">
        <v>28.77</v>
      </c>
      <c r="T259" s="18">
        <v>8.0500000000000007</v>
      </c>
      <c r="U259" s="18">
        <v>8.98</v>
      </c>
      <c r="V259" s="18">
        <v>324</v>
      </c>
      <c r="X259" s="18">
        <v>101</v>
      </c>
      <c r="Y259" s="65"/>
      <c r="Z259" s="65" t="s">
        <v>170</v>
      </c>
      <c r="AA259" s="77">
        <v>0.04</v>
      </c>
      <c r="AB259" s="77">
        <v>0.74</v>
      </c>
      <c r="AC259" s="18">
        <v>0.13500000000000001</v>
      </c>
      <c r="AD259" s="18">
        <v>0.01</v>
      </c>
      <c r="AF259" s="18">
        <v>16.100000000000001</v>
      </c>
      <c r="AJ259" s="18">
        <v>33.4</v>
      </c>
      <c r="AK259" s="65"/>
      <c r="AM259" s="18" t="s">
        <v>179</v>
      </c>
      <c r="AW259" s="64"/>
      <c r="AX259" s="64"/>
      <c r="AY259" s="64"/>
      <c r="AZ259" s="64"/>
      <c r="BA259" s="64"/>
      <c r="BB259" s="64"/>
      <c r="BC259" s="64"/>
      <c r="BD259" s="64"/>
      <c r="BE259" s="64"/>
    </row>
    <row r="260" spans="1:59" s="18" customFormat="1" x14ac:dyDescent="0.2">
      <c r="A260" s="18" t="s">
        <v>379</v>
      </c>
      <c r="B260" s="53">
        <v>38182</v>
      </c>
      <c r="C260" s="54">
        <v>0.39652777777777781</v>
      </c>
      <c r="D260" s="55" t="s">
        <v>85</v>
      </c>
      <c r="E260" s="56">
        <v>17847</v>
      </c>
      <c r="F260" s="56"/>
      <c r="G260" s="18" t="s">
        <v>80</v>
      </c>
      <c r="H260" s="56" t="s">
        <v>81</v>
      </c>
      <c r="I260" s="57"/>
      <c r="J260" s="56" t="s">
        <v>112</v>
      </c>
      <c r="K260" s="56"/>
      <c r="L260" s="58"/>
      <c r="M260" s="58"/>
      <c r="N260" s="56">
        <v>3</v>
      </c>
      <c r="O260" s="56">
        <v>22.38</v>
      </c>
      <c r="P260" s="56"/>
      <c r="Q260" s="59"/>
      <c r="R260" s="56"/>
      <c r="S260" s="56">
        <v>22.02</v>
      </c>
      <c r="T260" s="56">
        <v>7.45</v>
      </c>
      <c r="U260" s="18">
        <v>6.48</v>
      </c>
      <c r="V260" s="56">
        <v>579</v>
      </c>
      <c r="W260" s="56"/>
      <c r="X260" s="80">
        <v>7.3</v>
      </c>
      <c r="Y260" s="80"/>
      <c r="Z260" s="80" t="s">
        <v>170</v>
      </c>
      <c r="AA260" s="79">
        <v>0.185</v>
      </c>
      <c r="AB260" s="79">
        <v>0.75</v>
      </c>
      <c r="AC260" s="80">
        <v>0.19900000000000001</v>
      </c>
      <c r="AD260" s="80">
        <v>0.161</v>
      </c>
      <c r="AE260" s="80"/>
      <c r="AF260" s="80">
        <v>42</v>
      </c>
      <c r="AG260" s="80"/>
      <c r="AH260" s="80"/>
      <c r="AJ260" s="18">
        <v>2.7</v>
      </c>
      <c r="AL260" s="59"/>
      <c r="AM260" s="18" t="s">
        <v>179</v>
      </c>
      <c r="AW260" s="64"/>
      <c r="AX260" s="64"/>
      <c r="AY260" s="64"/>
      <c r="AZ260" s="64"/>
      <c r="BA260" s="64"/>
      <c r="BB260" s="64"/>
      <c r="BC260" s="64"/>
      <c r="BD260" s="64"/>
      <c r="BE260" s="64"/>
    </row>
    <row r="261" spans="1:59" s="18" customFormat="1" x14ac:dyDescent="0.2">
      <c r="A261" s="18" t="s">
        <v>380</v>
      </c>
      <c r="B261" s="73">
        <v>38182</v>
      </c>
      <c r="C261" s="74">
        <v>0.45277777777777778</v>
      </c>
      <c r="D261" s="57" t="s">
        <v>88</v>
      </c>
      <c r="E261" s="18">
        <v>16721</v>
      </c>
      <c r="G261" s="18" t="s">
        <v>80</v>
      </c>
      <c r="H261" s="18" t="s">
        <v>81</v>
      </c>
      <c r="I261" s="57"/>
      <c r="J261" s="18" t="s">
        <v>112</v>
      </c>
      <c r="L261" s="75"/>
      <c r="M261" s="75"/>
      <c r="N261" s="18">
        <v>3</v>
      </c>
      <c r="O261" s="18">
        <v>22.05</v>
      </c>
      <c r="Q261" s="59"/>
      <c r="S261" s="18">
        <v>29.22</v>
      </c>
      <c r="T261" s="18">
        <v>7.84</v>
      </c>
      <c r="U261" s="18">
        <v>9.25</v>
      </c>
      <c r="V261" s="18">
        <v>327</v>
      </c>
      <c r="X261" s="18">
        <v>53.3</v>
      </c>
      <c r="Z261" s="18" t="s">
        <v>170</v>
      </c>
      <c r="AA261" s="77">
        <v>0.55300000000000005</v>
      </c>
      <c r="AB261" s="77">
        <v>0.68</v>
      </c>
      <c r="AC261" s="18">
        <v>0.112</v>
      </c>
      <c r="AD261" s="18">
        <v>1.4999999999999999E-2</v>
      </c>
      <c r="AF261" s="18">
        <v>11.1</v>
      </c>
      <c r="AJ261" s="18">
        <v>19.399999999999999</v>
      </c>
      <c r="AM261" s="18" t="s">
        <v>179</v>
      </c>
      <c r="AW261" s="64"/>
      <c r="AX261" s="64"/>
      <c r="AY261" s="64"/>
      <c r="AZ261" s="64"/>
      <c r="BA261" s="64"/>
      <c r="BB261" s="64"/>
      <c r="BC261" s="64"/>
      <c r="BD261" s="64"/>
      <c r="BE261" s="64"/>
    </row>
    <row r="262" spans="1:59" s="18" customFormat="1" x14ac:dyDescent="0.2">
      <c r="A262" s="18" t="s">
        <v>381</v>
      </c>
      <c r="B262" s="73">
        <v>38210</v>
      </c>
      <c r="C262" s="74">
        <v>0.38055555555555554</v>
      </c>
      <c r="D262" s="57" t="s">
        <v>488</v>
      </c>
      <c r="E262" s="56">
        <v>10975</v>
      </c>
      <c r="F262" s="56"/>
      <c r="G262" s="18" t="s">
        <v>80</v>
      </c>
      <c r="H262" s="56" t="s">
        <v>81</v>
      </c>
      <c r="I262" s="57"/>
      <c r="L262" s="75">
        <v>598</v>
      </c>
      <c r="M262" s="75"/>
      <c r="N262" s="18">
        <v>5</v>
      </c>
      <c r="O262" s="18">
        <v>19.68</v>
      </c>
      <c r="Q262" s="59"/>
      <c r="S262" s="18">
        <v>29.57</v>
      </c>
      <c r="T262" s="18">
        <v>7.75</v>
      </c>
      <c r="U262" s="18">
        <v>6.9</v>
      </c>
      <c r="V262" s="18">
        <v>319</v>
      </c>
      <c r="X262" s="18">
        <v>85.5</v>
      </c>
      <c r="Y262" s="65"/>
      <c r="Z262" s="65" t="s">
        <v>170</v>
      </c>
      <c r="AA262" s="77">
        <v>8.9999999999999993E-3</v>
      </c>
      <c r="AB262" s="77">
        <v>0.89</v>
      </c>
      <c r="AC262" s="18">
        <v>0.154</v>
      </c>
      <c r="AD262" s="18">
        <v>1.7999999999999999E-2</v>
      </c>
      <c r="AF262" s="18">
        <v>13.7</v>
      </c>
      <c r="AJ262" s="18">
        <v>16</v>
      </c>
      <c r="AK262" s="65"/>
      <c r="AM262" s="18" t="s">
        <v>179</v>
      </c>
      <c r="AW262" s="64"/>
      <c r="AX262" s="64"/>
      <c r="AY262" s="64"/>
      <c r="AZ262" s="64"/>
      <c r="BA262" s="64"/>
      <c r="BB262" s="64"/>
      <c r="BC262" s="64"/>
      <c r="BD262" s="64"/>
      <c r="BE262" s="64"/>
    </row>
    <row r="263" spans="1:59" s="18" customFormat="1" x14ac:dyDescent="0.2">
      <c r="A263" s="18" t="s">
        <v>382</v>
      </c>
      <c r="B263" s="53">
        <v>38210</v>
      </c>
      <c r="C263" s="54">
        <v>0.39861111111111108</v>
      </c>
      <c r="D263" s="55" t="s">
        <v>85</v>
      </c>
      <c r="E263" s="56">
        <v>17847</v>
      </c>
      <c r="F263" s="56"/>
      <c r="G263" s="18" t="s">
        <v>80</v>
      </c>
      <c r="H263" s="56" t="s">
        <v>81</v>
      </c>
      <c r="I263" s="57"/>
      <c r="J263" s="56"/>
      <c r="K263" s="56"/>
      <c r="L263" s="58"/>
      <c r="M263" s="58"/>
      <c r="N263" s="56">
        <v>3</v>
      </c>
      <c r="O263" s="56">
        <v>22.35</v>
      </c>
      <c r="P263" s="56"/>
      <c r="Q263" s="59"/>
      <c r="R263" s="56"/>
      <c r="S263" s="56">
        <v>26.66</v>
      </c>
      <c r="T263" s="56">
        <v>7.26</v>
      </c>
      <c r="U263" s="18">
        <v>5.43</v>
      </c>
      <c r="V263" s="56">
        <v>352</v>
      </c>
      <c r="W263" s="56"/>
      <c r="X263" s="18">
        <v>6.4</v>
      </c>
      <c r="Z263" s="18">
        <v>0.02</v>
      </c>
      <c r="AA263" s="77">
        <v>0.17199999999999999</v>
      </c>
      <c r="AB263" s="77">
        <v>0.61</v>
      </c>
      <c r="AC263" s="18">
        <v>0.223</v>
      </c>
      <c r="AD263" s="18">
        <v>0.17499999999999999</v>
      </c>
      <c r="AF263" s="18">
        <v>14.2</v>
      </c>
      <c r="AJ263" s="18">
        <v>3.3</v>
      </c>
      <c r="AL263" s="59"/>
      <c r="AM263" s="18" t="s">
        <v>179</v>
      </c>
      <c r="AW263" s="64"/>
      <c r="AX263" s="64"/>
      <c r="AY263" s="64"/>
      <c r="AZ263" s="64"/>
      <c r="BA263" s="64"/>
      <c r="BB263" s="64"/>
      <c r="BC263" s="64"/>
      <c r="BD263" s="64"/>
      <c r="BE263" s="64"/>
    </row>
    <row r="264" spans="1:59" s="18" customFormat="1" x14ac:dyDescent="0.2">
      <c r="A264" s="18" t="s">
        <v>383</v>
      </c>
      <c r="B264" s="73">
        <v>38210</v>
      </c>
      <c r="C264" s="74">
        <v>0.46458333333333335</v>
      </c>
      <c r="D264" s="57" t="s">
        <v>88</v>
      </c>
      <c r="E264" s="18">
        <v>16721</v>
      </c>
      <c r="G264" s="18" t="s">
        <v>80</v>
      </c>
      <c r="H264" s="18" t="s">
        <v>81</v>
      </c>
      <c r="I264" s="57"/>
      <c r="L264" s="75"/>
      <c r="M264" s="75"/>
      <c r="N264" s="18">
        <v>3</v>
      </c>
      <c r="O264" s="18">
        <v>24.53</v>
      </c>
      <c r="Q264" s="59"/>
      <c r="S264" s="18">
        <v>27.73</v>
      </c>
      <c r="T264" s="18">
        <v>7.3</v>
      </c>
      <c r="U264" s="18">
        <v>4.12</v>
      </c>
      <c r="V264" s="18">
        <v>607</v>
      </c>
      <c r="X264" s="18">
        <v>18</v>
      </c>
      <c r="Z264" s="18" t="s">
        <v>170</v>
      </c>
      <c r="AA264" s="77" t="s">
        <v>345</v>
      </c>
      <c r="AB264" s="77">
        <v>1.02</v>
      </c>
      <c r="AC264" s="18">
        <v>0.114</v>
      </c>
      <c r="AD264" s="18">
        <v>2.8000000000000001E-2</v>
      </c>
      <c r="AF264" s="18">
        <v>38.1</v>
      </c>
      <c r="AJ264" s="18">
        <v>28.7</v>
      </c>
      <c r="AM264" s="18" t="s">
        <v>179</v>
      </c>
      <c r="AW264" s="64"/>
      <c r="AX264" s="64"/>
      <c r="AY264" s="64"/>
      <c r="AZ264" s="64"/>
      <c r="BA264" s="64"/>
      <c r="BB264" s="64"/>
      <c r="BC264" s="64"/>
      <c r="BD264" s="64"/>
      <c r="BE264" s="64"/>
    </row>
    <row r="265" spans="1:59" s="63" customFormat="1" x14ac:dyDescent="0.2">
      <c r="A265" s="18" t="s">
        <v>384</v>
      </c>
      <c r="B265" s="73">
        <v>38222</v>
      </c>
      <c r="C265" s="74">
        <v>0.4375</v>
      </c>
      <c r="D265" s="57" t="s">
        <v>488</v>
      </c>
      <c r="E265" s="56">
        <v>10975</v>
      </c>
      <c r="F265" s="56"/>
      <c r="G265" s="18" t="s">
        <v>80</v>
      </c>
      <c r="H265" s="56" t="s">
        <v>81</v>
      </c>
      <c r="I265" s="57"/>
      <c r="J265" s="18"/>
      <c r="K265" s="18"/>
      <c r="L265" s="75">
        <v>549</v>
      </c>
      <c r="M265" s="75"/>
      <c r="N265" s="18">
        <v>3</v>
      </c>
      <c r="O265" s="18">
        <v>9.5</v>
      </c>
      <c r="P265" s="18"/>
      <c r="Q265" s="59"/>
      <c r="R265" s="18"/>
      <c r="S265" s="18">
        <v>26.05</v>
      </c>
      <c r="T265" s="18">
        <v>7.89</v>
      </c>
      <c r="U265" s="18">
        <v>6.59</v>
      </c>
      <c r="V265" s="18">
        <v>337</v>
      </c>
      <c r="W265" s="18"/>
      <c r="X265" s="18">
        <v>340</v>
      </c>
      <c r="Y265" s="65">
        <v>26.8</v>
      </c>
      <c r="Z265" s="65">
        <v>0.09</v>
      </c>
      <c r="AA265" s="77">
        <v>0.27</v>
      </c>
      <c r="AB265" s="77">
        <v>1.48</v>
      </c>
      <c r="AC265" s="18">
        <v>0.45300000000000001</v>
      </c>
      <c r="AD265" s="18">
        <v>3.2000000000000001E-2</v>
      </c>
      <c r="AE265" s="18">
        <v>9.4</v>
      </c>
      <c r="AF265" s="18">
        <v>18.5</v>
      </c>
      <c r="AG265" s="18" t="s">
        <v>116</v>
      </c>
      <c r="AH265" s="18">
        <v>261.3</v>
      </c>
      <c r="AI265" s="18"/>
      <c r="AJ265" s="18"/>
      <c r="AK265" s="65"/>
      <c r="AL265" s="18">
        <v>161</v>
      </c>
      <c r="AM265" s="18" t="s">
        <v>179</v>
      </c>
      <c r="AN265" s="18"/>
      <c r="AO265" s="18"/>
      <c r="AP265" s="18"/>
      <c r="AQ265" s="18"/>
      <c r="AR265" s="18"/>
      <c r="AS265" s="18"/>
      <c r="AT265" s="18"/>
      <c r="AU265" s="18"/>
      <c r="AV265" s="18"/>
      <c r="AW265" s="64"/>
      <c r="AX265" s="64"/>
      <c r="AY265" s="64"/>
      <c r="AZ265" s="64"/>
      <c r="BA265" s="64"/>
      <c r="BB265" s="64"/>
      <c r="BC265" s="64"/>
      <c r="BD265" s="64"/>
      <c r="BE265" s="64"/>
      <c r="BF265" s="18"/>
      <c r="BG265" s="18"/>
    </row>
    <row r="266" spans="1:59" s="81" customFormat="1" x14ac:dyDescent="0.2">
      <c r="A266" s="18" t="s">
        <v>385</v>
      </c>
      <c r="B266" s="53">
        <v>38222</v>
      </c>
      <c r="C266" s="54">
        <v>0.41666666666666669</v>
      </c>
      <c r="D266" s="55" t="s">
        <v>85</v>
      </c>
      <c r="E266" s="56">
        <v>17847</v>
      </c>
      <c r="F266" s="56"/>
      <c r="G266" s="18" t="s">
        <v>80</v>
      </c>
      <c r="H266" s="56" t="s">
        <v>81</v>
      </c>
      <c r="I266" s="57"/>
      <c r="J266" s="56"/>
      <c r="K266" s="56"/>
      <c r="L266" s="58"/>
      <c r="M266" s="58"/>
      <c r="N266" s="56">
        <v>3</v>
      </c>
      <c r="O266" s="56">
        <v>2.5</v>
      </c>
      <c r="P266" s="56"/>
      <c r="Q266" s="59"/>
      <c r="R266" s="56"/>
      <c r="S266" s="56">
        <v>25.8</v>
      </c>
      <c r="T266" s="56">
        <v>7.69</v>
      </c>
      <c r="U266" s="18">
        <v>6.2</v>
      </c>
      <c r="V266" s="56">
        <v>291</v>
      </c>
      <c r="W266" s="56"/>
      <c r="X266" s="18">
        <v>52.1</v>
      </c>
      <c r="Y266" s="18">
        <v>5.9</v>
      </c>
      <c r="Z266" s="18">
        <v>0.45</v>
      </c>
      <c r="AA266" s="77">
        <v>1.03</v>
      </c>
      <c r="AB266" s="77">
        <v>1.58</v>
      </c>
      <c r="AC266" s="18">
        <v>0.36199999999999999</v>
      </c>
      <c r="AD266" s="18">
        <v>0.19800000000000001</v>
      </c>
      <c r="AE266" s="18">
        <v>9.89</v>
      </c>
      <c r="AF266" s="18">
        <v>12.6</v>
      </c>
      <c r="AG266" s="18" t="s">
        <v>116</v>
      </c>
      <c r="AH266" s="18" t="s">
        <v>306</v>
      </c>
      <c r="AI266" s="18"/>
      <c r="AJ266" s="18"/>
      <c r="AK266" s="18"/>
      <c r="AL266" s="59">
        <v>81.099999999999994</v>
      </c>
      <c r="AM266" s="18" t="s">
        <v>179</v>
      </c>
      <c r="AN266" s="18"/>
      <c r="AO266" s="18"/>
      <c r="AP266" s="18"/>
      <c r="AQ266" s="18"/>
      <c r="AR266" s="18"/>
      <c r="AS266" s="18"/>
      <c r="AT266" s="18"/>
      <c r="AU266" s="18"/>
      <c r="AV266" s="18"/>
      <c r="AW266" s="64"/>
      <c r="AX266" s="64"/>
      <c r="AY266" s="64"/>
      <c r="AZ266" s="64"/>
      <c r="BA266" s="64"/>
      <c r="BB266" s="64"/>
      <c r="BC266" s="64"/>
      <c r="BD266" s="64"/>
      <c r="BE266" s="64"/>
      <c r="BF266" s="18"/>
      <c r="BG266" s="18"/>
    </row>
    <row r="267" spans="1:59" s="18" customFormat="1" x14ac:dyDescent="0.2">
      <c r="A267" s="18" t="s">
        <v>386</v>
      </c>
      <c r="B267" s="73">
        <v>38252</v>
      </c>
      <c r="C267" s="74">
        <v>0.42430555555555555</v>
      </c>
      <c r="D267" s="57" t="s">
        <v>488</v>
      </c>
      <c r="E267" s="56">
        <v>10975</v>
      </c>
      <c r="F267" s="56"/>
      <c r="G267" s="18" t="s">
        <v>80</v>
      </c>
      <c r="H267" s="56" t="s">
        <v>81</v>
      </c>
      <c r="I267" s="57"/>
      <c r="L267" s="75">
        <v>14</v>
      </c>
      <c r="M267" s="75"/>
      <c r="N267" s="18">
        <v>3</v>
      </c>
      <c r="O267" s="18">
        <v>25.79</v>
      </c>
      <c r="Q267" s="59"/>
      <c r="S267" s="18">
        <v>24.23</v>
      </c>
      <c r="T267" s="18">
        <v>7.67</v>
      </c>
      <c r="U267" s="18">
        <v>6.55</v>
      </c>
      <c r="V267" s="18">
        <v>657</v>
      </c>
      <c r="X267" s="18">
        <v>32.799999999999997</v>
      </c>
      <c r="Y267" s="65"/>
      <c r="Z267" s="65" t="s">
        <v>170</v>
      </c>
      <c r="AA267" s="77">
        <v>9.6000000000000002E-2</v>
      </c>
      <c r="AB267" s="77">
        <v>1.08</v>
      </c>
      <c r="AC267" s="18">
        <v>7.0999999999999994E-2</v>
      </c>
      <c r="AF267" s="18">
        <v>41.6</v>
      </c>
      <c r="AJ267" s="18">
        <v>6.7</v>
      </c>
      <c r="AK267" s="65"/>
      <c r="AM267" s="18" t="s">
        <v>179</v>
      </c>
      <c r="AW267" s="64"/>
      <c r="AX267" s="64"/>
      <c r="AY267" s="64"/>
      <c r="AZ267" s="64"/>
      <c r="BA267" s="64"/>
      <c r="BB267" s="64"/>
      <c r="BC267" s="64"/>
      <c r="BD267" s="64"/>
      <c r="BE267" s="64"/>
    </row>
    <row r="268" spans="1:59" s="18" customFormat="1" x14ac:dyDescent="0.2">
      <c r="A268" s="18" t="s">
        <v>387</v>
      </c>
      <c r="B268" s="53">
        <v>38252</v>
      </c>
      <c r="C268" s="54">
        <v>0.40833333333333338</v>
      </c>
      <c r="D268" s="55" t="s">
        <v>85</v>
      </c>
      <c r="E268" s="56">
        <v>17847</v>
      </c>
      <c r="F268" s="56"/>
      <c r="G268" s="18" t="s">
        <v>80</v>
      </c>
      <c r="H268" s="56" t="s">
        <v>81</v>
      </c>
      <c r="I268" s="57"/>
      <c r="J268" s="56"/>
      <c r="K268" s="56"/>
      <c r="L268" s="58"/>
      <c r="M268" s="58"/>
      <c r="N268" s="56">
        <v>2</v>
      </c>
      <c r="O268" s="56">
        <v>22.39</v>
      </c>
      <c r="P268" s="56"/>
      <c r="Q268" s="59"/>
      <c r="R268" s="56"/>
      <c r="S268" s="56">
        <v>22.5</v>
      </c>
      <c r="T268" s="56">
        <v>7.13</v>
      </c>
      <c r="U268" s="18">
        <v>3.74</v>
      </c>
      <c r="V268" s="56">
        <v>524</v>
      </c>
      <c r="W268" s="56"/>
      <c r="X268" s="18" t="s">
        <v>195</v>
      </c>
      <c r="Z268" s="18" t="s">
        <v>170</v>
      </c>
      <c r="AA268" s="77">
        <v>1.7000000000000001E-2</v>
      </c>
      <c r="AB268" s="77">
        <v>0.69</v>
      </c>
      <c r="AC268" s="18">
        <v>0.29399999999999998</v>
      </c>
      <c r="AD268" s="18">
        <v>0.16500000000000001</v>
      </c>
      <c r="AF268" s="18">
        <v>23.7</v>
      </c>
      <c r="AJ268" s="18">
        <v>2.7</v>
      </c>
      <c r="AL268" s="59"/>
      <c r="AM268" s="18" t="s">
        <v>179</v>
      </c>
      <c r="AW268" s="64"/>
      <c r="AX268" s="64"/>
      <c r="AY268" s="64"/>
      <c r="AZ268" s="64"/>
      <c r="BA268" s="64"/>
      <c r="BB268" s="64"/>
      <c r="BC268" s="64"/>
      <c r="BD268" s="64"/>
      <c r="BE268" s="64"/>
    </row>
    <row r="269" spans="1:59" s="18" customFormat="1" x14ac:dyDescent="0.2">
      <c r="A269" s="18" t="s">
        <v>388</v>
      </c>
      <c r="B269" s="73">
        <v>38252</v>
      </c>
      <c r="C269" s="74">
        <v>0.44722222222222219</v>
      </c>
      <c r="D269" s="57" t="s">
        <v>88</v>
      </c>
      <c r="E269" s="18">
        <v>16721</v>
      </c>
      <c r="G269" s="18" t="s">
        <v>80</v>
      </c>
      <c r="H269" s="18" t="s">
        <v>81</v>
      </c>
      <c r="I269" s="57"/>
      <c r="L269" s="75"/>
      <c r="M269" s="75"/>
      <c r="N269" s="18">
        <v>3</v>
      </c>
      <c r="O269" s="18">
        <v>24.7</v>
      </c>
      <c r="Q269" s="59"/>
      <c r="S269" s="18">
        <v>24.53</v>
      </c>
      <c r="T269" s="18">
        <v>7.19</v>
      </c>
      <c r="U269" s="18">
        <v>3.17</v>
      </c>
      <c r="V269" s="18">
        <v>563</v>
      </c>
      <c r="X269" s="18">
        <v>24.1</v>
      </c>
      <c r="Z269" s="18" t="s">
        <v>170</v>
      </c>
      <c r="AA269" s="77">
        <v>7.0000000000000001E-3</v>
      </c>
      <c r="AB269" s="77">
        <v>5.73</v>
      </c>
      <c r="AC269" s="18">
        <v>0.38700000000000001</v>
      </c>
      <c r="AD269" s="18">
        <v>1.7000000000000001E-2</v>
      </c>
      <c r="AF269" s="18">
        <v>39.700000000000003</v>
      </c>
      <c r="AJ269" s="18">
        <v>24</v>
      </c>
      <c r="AM269" s="18" t="s">
        <v>179</v>
      </c>
      <c r="AW269" s="64"/>
      <c r="AX269" s="64"/>
      <c r="AY269" s="64"/>
      <c r="AZ269" s="64"/>
      <c r="BA269" s="64"/>
      <c r="BB269" s="64"/>
      <c r="BC269" s="64"/>
      <c r="BD269" s="64"/>
      <c r="BE269" s="64"/>
    </row>
    <row r="270" spans="1:59" s="18" customFormat="1" x14ac:dyDescent="0.2">
      <c r="A270" s="18" t="s">
        <v>389</v>
      </c>
      <c r="B270" s="73">
        <v>38265</v>
      </c>
      <c r="C270" s="74">
        <v>0.40277777777777773</v>
      </c>
      <c r="D270" s="57" t="s">
        <v>488</v>
      </c>
      <c r="E270" s="56">
        <v>10975</v>
      </c>
      <c r="F270" s="56"/>
      <c r="G270" s="18" t="s">
        <v>80</v>
      </c>
      <c r="H270" s="56" t="s">
        <v>81</v>
      </c>
      <c r="I270" s="57"/>
      <c r="K270" s="56">
        <v>2.36</v>
      </c>
      <c r="L270" s="75">
        <v>130</v>
      </c>
      <c r="M270" s="75"/>
      <c r="N270" s="18">
        <v>2</v>
      </c>
      <c r="O270" s="18">
        <v>2.6</v>
      </c>
      <c r="Q270" s="59"/>
      <c r="S270" s="18">
        <v>20.41</v>
      </c>
      <c r="T270" s="18">
        <v>7.89</v>
      </c>
      <c r="U270" s="18">
        <v>7.57</v>
      </c>
      <c r="V270" s="18">
        <v>793</v>
      </c>
      <c r="X270" s="18">
        <v>49.5</v>
      </c>
      <c r="Y270" s="65">
        <v>6.6</v>
      </c>
      <c r="Z270" s="65" t="s">
        <v>170</v>
      </c>
      <c r="AA270" s="77">
        <v>0.53600000000000003</v>
      </c>
      <c r="AB270" s="77">
        <v>2.06</v>
      </c>
      <c r="AC270" s="18">
        <v>0.77200000000000002</v>
      </c>
      <c r="AD270" s="18">
        <v>0.65800000000000003</v>
      </c>
      <c r="AE270" s="18">
        <v>8.66</v>
      </c>
      <c r="AF270" s="18">
        <v>67.3</v>
      </c>
      <c r="AG270" s="18">
        <v>5</v>
      </c>
      <c r="AH270" s="18">
        <v>410.6</v>
      </c>
      <c r="AK270" s="65"/>
      <c r="AW270" s="64"/>
      <c r="AX270" s="64"/>
      <c r="AY270" s="64"/>
      <c r="AZ270" s="64"/>
      <c r="BA270" s="64"/>
      <c r="BB270" s="64"/>
      <c r="BC270" s="64"/>
      <c r="BD270" s="64"/>
      <c r="BE270" s="64"/>
    </row>
    <row r="271" spans="1:59" s="18" customFormat="1" x14ac:dyDescent="0.2">
      <c r="A271" s="18" t="s">
        <v>390</v>
      </c>
      <c r="B271" s="53">
        <v>38265</v>
      </c>
      <c r="C271" s="54">
        <v>0.38263888888888892</v>
      </c>
      <c r="D271" s="55" t="s">
        <v>85</v>
      </c>
      <c r="E271" s="56">
        <v>17847</v>
      </c>
      <c r="F271" s="56"/>
      <c r="G271" s="18" t="s">
        <v>80</v>
      </c>
      <c r="H271" s="56" t="s">
        <v>81</v>
      </c>
      <c r="I271" s="57"/>
      <c r="J271" s="56"/>
      <c r="K271" s="56">
        <v>2.36</v>
      </c>
      <c r="L271" s="58">
        <v>174</v>
      </c>
      <c r="M271" s="58"/>
      <c r="N271" s="56">
        <v>2</v>
      </c>
      <c r="O271" s="56">
        <v>2.8</v>
      </c>
      <c r="P271" s="56"/>
      <c r="Q271" s="59"/>
      <c r="R271" s="56"/>
      <c r="S271" s="56">
        <v>20.52</v>
      </c>
      <c r="T271" s="56">
        <v>7.59</v>
      </c>
      <c r="U271" s="18">
        <v>7.28</v>
      </c>
      <c r="V271" s="56">
        <v>265</v>
      </c>
      <c r="W271" s="56"/>
      <c r="X271" s="59">
        <v>80</v>
      </c>
      <c r="Y271" s="18">
        <v>9.6999999999999993</v>
      </c>
      <c r="Z271" s="67">
        <v>0.09</v>
      </c>
      <c r="AA271" s="77">
        <v>0.49</v>
      </c>
      <c r="AB271" s="77">
        <v>1.74</v>
      </c>
      <c r="AC271" s="77">
        <v>0.34399999999999997</v>
      </c>
      <c r="AD271" s="77">
        <v>0.155</v>
      </c>
      <c r="AE271" s="18">
        <v>12.8</v>
      </c>
      <c r="AF271" s="59">
        <v>14</v>
      </c>
      <c r="AG271" s="18">
        <v>3</v>
      </c>
      <c r="AH271" s="18" t="s">
        <v>292</v>
      </c>
      <c r="AW271" s="64"/>
      <c r="AX271" s="64"/>
      <c r="AY271" s="64"/>
      <c r="AZ271" s="64"/>
      <c r="BA271" s="64"/>
      <c r="BB271" s="64"/>
      <c r="BC271" s="64"/>
      <c r="BD271" s="64"/>
      <c r="BE271" s="64"/>
    </row>
    <row r="272" spans="1:59" s="18" customFormat="1" x14ac:dyDescent="0.2">
      <c r="A272" s="18" t="s">
        <v>391</v>
      </c>
      <c r="B272" s="73">
        <v>38278</v>
      </c>
      <c r="C272" s="74"/>
      <c r="D272" s="57" t="s">
        <v>88</v>
      </c>
      <c r="E272" s="18">
        <v>16721</v>
      </c>
      <c r="G272" s="18" t="s">
        <v>80</v>
      </c>
      <c r="H272" s="18" t="s">
        <v>81</v>
      </c>
      <c r="I272" s="57"/>
      <c r="L272" s="75"/>
      <c r="M272" s="75"/>
      <c r="Q272" s="59"/>
      <c r="X272" s="60">
        <v>789</v>
      </c>
      <c r="Y272" s="18">
        <v>59.2</v>
      </c>
      <c r="Z272" s="67">
        <v>7.0000000000000007E-2</v>
      </c>
      <c r="AA272" s="77">
        <v>0.22</v>
      </c>
      <c r="AB272" s="77">
        <v>2.0099999999999998</v>
      </c>
      <c r="AC272" s="77">
        <v>0.60699999999999998</v>
      </c>
      <c r="AD272" s="77">
        <v>0.14199999999999999</v>
      </c>
      <c r="AE272" s="18">
        <v>20.399999999999999</v>
      </c>
      <c r="AF272" s="59">
        <v>12.5</v>
      </c>
      <c r="AG272" s="18">
        <v>4</v>
      </c>
      <c r="AH272" s="18" t="s">
        <v>292</v>
      </c>
      <c r="AW272" s="64"/>
      <c r="AX272" s="64"/>
      <c r="AY272" s="64"/>
      <c r="AZ272" s="64"/>
      <c r="BA272" s="64"/>
      <c r="BB272" s="64"/>
      <c r="BC272" s="64"/>
      <c r="BD272" s="64"/>
      <c r="BE272" s="64"/>
    </row>
    <row r="273" spans="1:57" s="18" customFormat="1" x14ac:dyDescent="0.2">
      <c r="A273" s="18" t="s">
        <v>392</v>
      </c>
      <c r="B273" s="73">
        <v>38309</v>
      </c>
      <c r="C273" s="74"/>
      <c r="D273" s="57" t="s">
        <v>488</v>
      </c>
      <c r="E273" s="56">
        <v>10975</v>
      </c>
      <c r="F273" s="56"/>
      <c r="G273" s="18" t="s">
        <v>80</v>
      </c>
      <c r="H273" s="56"/>
      <c r="I273" s="57"/>
      <c r="L273" s="75">
        <v>3230</v>
      </c>
      <c r="M273" s="75"/>
      <c r="Q273" s="59"/>
      <c r="X273" s="60">
        <v>1069</v>
      </c>
      <c r="Y273" s="65">
        <v>75.2</v>
      </c>
      <c r="Z273" s="70">
        <v>0.05</v>
      </c>
      <c r="AA273" s="77">
        <v>0.54</v>
      </c>
      <c r="AB273" s="77">
        <v>2.19</v>
      </c>
      <c r="AC273" s="77">
        <v>1.07</v>
      </c>
      <c r="AD273" s="77">
        <v>0.129</v>
      </c>
      <c r="AE273" s="18">
        <v>15.1</v>
      </c>
      <c r="AF273" s="59">
        <v>11.9</v>
      </c>
      <c r="AG273" s="18">
        <v>15</v>
      </c>
      <c r="AH273" s="18">
        <v>2419.17</v>
      </c>
      <c r="AK273" s="65"/>
      <c r="AW273" s="64"/>
      <c r="AX273" s="64"/>
      <c r="AY273" s="64"/>
      <c r="AZ273" s="64"/>
      <c r="BA273" s="64"/>
      <c r="BB273" s="64"/>
      <c r="BC273" s="64"/>
      <c r="BD273" s="64"/>
      <c r="BE273" s="64"/>
    </row>
    <row r="274" spans="1:57" s="18" customFormat="1" x14ac:dyDescent="0.2">
      <c r="A274" s="18" t="s">
        <v>393</v>
      </c>
      <c r="B274" s="53">
        <v>38309</v>
      </c>
      <c r="C274" s="54"/>
      <c r="D274" s="55" t="s">
        <v>85</v>
      </c>
      <c r="E274" s="56">
        <v>17847</v>
      </c>
      <c r="F274" s="56"/>
      <c r="G274" s="18" t="s">
        <v>80</v>
      </c>
      <c r="H274" s="56"/>
      <c r="I274" s="57"/>
      <c r="J274" s="56"/>
      <c r="K274" s="56"/>
      <c r="L274" s="58"/>
      <c r="M274" s="58"/>
      <c r="N274" s="56"/>
      <c r="O274" s="56"/>
      <c r="P274" s="56"/>
      <c r="Q274" s="59"/>
      <c r="R274" s="56"/>
      <c r="S274" s="56"/>
      <c r="T274" s="56"/>
      <c r="V274" s="56"/>
      <c r="W274" s="56"/>
      <c r="X274" s="18">
        <v>42.6</v>
      </c>
      <c r="Y274" s="18">
        <v>8</v>
      </c>
      <c r="Z274" s="18">
        <v>0.15</v>
      </c>
      <c r="AA274" s="77">
        <v>0.80800000000000005</v>
      </c>
      <c r="AB274" s="77">
        <v>1.56</v>
      </c>
      <c r="AC274" s="18">
        <v>0.34399999999999997</v>
      </c>
      <c r="AD274" s="18">
        <v>0.23599999999999999</v>
      </c>
      <c r="AE274" s="18">
        <v>13.2</v>
      </c>
      <c r="AF274" s="18">
        <v>9.5</v>
      </c>
      <c r="AG274" s="18">
        <v>5</v>
      </c>
      <c r="AH274" s="18" t="s">
        <v>306</v>
      </c>
      <c r="AL274" s="59"/>
      <c r="AW274" s="64"/>
      <c r="AX274" s="64"/>
      <c r="AY274" s="64"/>
      <c r="AZ274" s="64"/>
      <c r="BA274" s="64"/>
      <c r="BB274" s="64"/>
      <c r="BC274" s="64"/>
      <c r="BD274" s="64"/>
      <c r="BE274" s="64"/>
    </row>
    <row r="275" spans="1:57" s="18" customFormat="1" x14ac:dyDescent="0.2">
      <c r="A275" s="18" t="s">
        <v>394</v>
      </c>
      <c r="B275" s="73">
        <v>38349</v>
      </c>
      <c r="C275" s="74">
        <v>0.46180555555555558</v>
      </c>
      <c r="D275" s="57" t="s">
        <v>488</v>
      </c>
      <c r="E275" s="56">
        <v>10975</v>
      </c>
      <c r="F275" s="56"/>
      <c r="G275" s="18" t="s">
        <v>80</v>
      </c>
      <c r="H275" s="56" t="s">
        <v>81</v>
      </c>
      <c r="I275" s="57"/>
      <c r="L275" s="75">
        <v>1162.73</v>
      </c>
      <c r="M275" s="75"/>
      <c r="N275" s="18">
        <v>3</v>
      </c>
      <c r="O275" s="18">
        <v>23.2</v>
      </c>
      <c r="Q275" s="59"/>
      <c r="S275" s="18">
        <v>6.46</v>
      </c>
      <c r="T275" s="18">
        <v>8.34</v>
      </c>
      <c r="U275" s="18">
        <v>12.51</v>
      </c>
      <c r="V275" s="18">
        <v>560</v>
      </c>
      <c r="X275" s="59">
        <v>48.8</v>
      </c>
      <c r="Y275" s="65">
        <v>5.9</v>
      </c>
      <c r="Z275" s="70">
        <v>0.05</v>
      </c>
      <c r="AA275" s="77">
        <v>0.65</v>
      </c>
      <c r="AB275" s="77">
        <v>0.86</v>
      </c>
      <c r="AC275" s="62">
        <v>8.8999999999999996E-2</v>
      </c>
      <c r="AD275" s="62">
        <v>2.8000000000000001E-2</v>
      </c>
      <c r="AE275" s="18">
        <v>4.6100000000000003</v>
      </c>
      <c r="AF275" s="59">
        <v>22.7</v>
      </c>
      <c r="AG275" s="60">
        <v>2</v>
      </c>
      <c r="AH275" s="18">
        <v>38.200000000000003</v>
      </c>
      <c r="AK275" s="65"/>
      <c r="AW275" s="64"/>
      <c r="AX275" s="64"/>
      <c r="AY275" s="64"/>
      <c r="AZ275" s="64"/>
      <c r="BA275" s="64"/>
      <c r="BB275" s="64"/>
      <c r="BC275" s="64"/>
      <c r="BD275" s="64"/>
      <c r="BE275" s="64"/>
    </row>
    <row r="276" spans="1:57" s="18" customFormat="1" x14ac:dyDescent="0.2">
      <c r="A276" s="18" t="s">
        <v>395</v>
      </c>
      <c r="B276" s="53">
        <v>38349</v>
      </c>
      <c r="C276" s="54">
        <v>0.4513888888888889</v>
      </c>
      <c r="D276" s="55" t="s">
        <v>85</v>
      </c>
      <c r="E276" s="56">
        <v>17847</v>
      </c>
      <c r="F276" s="56"/>
      <c r="G276" s="18" t="s">
        <v>80</v>
      </c>
      <c r="H276" s="56" t="s">
        <v>81</v>
      </c>
      <c r="I276" s="57"/>
      <c r="J276" s="56"/>
      <c r="K276" s="56"/>
      <c r="L276" s="58">
        <v>29.04</v>
      </c>
      <c r="M276" s="58"/>
      <c r="N276" s="56">
        <v>2</v>
      </c>
      <c r="O276" s="56">
        <v>21.3</v>
      </c>
      <c r="P276" s="56"/>
      <c r="Q276" s="59"/>
      <c r="R276" s="56"/>
      <c r="S276" s="56">
        <v>6.7</v>
      </c>
      <c r="T276" s="56">
        <v>7.63</v>
      </c>
      <c r="U276" s="18">
        <v>11.98</v>
      </c>
      <c r="V276" s="56">
        <v>580</v>
      </c>
      <c r="W276" s="56"/>
      <c r="X276" s="59">
        <v>12.6</v>
      </c>
      <c r="Y276" s="18" t="s">
        <v>396</v>
      </c>
      <c r="Z276" s="67">
        <v>0.06</v>
      </c>
      <c r="AA276" s="77">
        <v>0.745</v>
      </c>
      <c r="AB276" s="77">
        <v>1.25</v>
      </c>
      <c r="AC276" s="62">
        <v>0.16800000000000001</v>
      </c>
      <c r="AD276" s="62">
        <v>5.7000000000000002E-2</v>
      </c>
      <c r="AE276" s="67">
        <v>9.5</v>
      </c>
      <c r="AF276" s="59">
        <v>35.200000000000003</v>
      </c>
      <c r="AG276" s="60">
        <v>1</v>
      </c>
      <c r="AH276" s="18">
        <v>47.2</v>
      </c>
      <c r="AW276" s="64"/>
      <c r="AX276" s="64"/>
      <c r="AY276" s="64"/>
      <c r="AZ276" s="64"/>
      <c r="BA276" s="64"/>
      <c r="BB276" s="64"/>
      <c r="BC276" s="64"/>
      <c r="BD276" s="64"/>
      <c r="BE276" s="64"/>
    </row>
    <row r="277" spans="1:57" s="18" customFormat="1" x14ac:dyDescent="0.2">
      <c r="A277" s="18" t="s">
        <v>397</v>
      </c>
      <c r="B277" s="73">
        <v>38384</v>
      </c>
      <c r="C277" s="74">
        <v>0.41666666666666669</v>
      </c>
      <c r="D277" s="57" t="s">
        <v>488</v>
      </c>
      <c r="E277" s="56">
        <v>10975</v>
      </c>
      <c r="F277" s="56"/>
      <c r="G277" s="18" t="s">
        <v>80</v>
      </c>
      <c r="H277" s="56" t="s">
        <v>81</v>
      </c>
      <c r="I277" s="57"/>
      <c r="L277" s="75">
        <v>4557.6000000000004</v>
      </c>
      <c r="M277" s="75"/>
      <c r="N277" s="18">
        <v>5</v>
      </c>
      <c r="O277" s="18">
        <v>15.5</v>
      </c>
      <c r="P277" s="18">
        <v>15.5</v>
      </c>
      <c r="Q277" s="59"/>
      <c r="S277" s="67">
        <v>7.94</v>
      </c>
      <c r="T277" s="67">
        <v>7.95</v>
      </c>
      <c r="U277" s="67">
        <v>11.03</v>
      </c>
      <c r="V277" s="18">
        <v>517</v>
      </c>
      <c r="X277" s="59">
        <v>865</v>
      </c>
      <c r="Y277" s="69">
        <v>62.5</v>
      </c>
      <c r="Z277" s="70">
        <v>0.08</v>
      </c>
      <c r="AA277" s="77">
        <v>0.755</v>
      </c>
      <c r="AB277" s="77">
        <v>1.85</v>
      </c>
      <c r="AC277" s="77">
        <v>0.48799999999999999</v>
      </c>
      <c r="AD277" s="77">
        <v>3.9E-2</v>
      </c>
      <c r="AE277" s="67">
        <v>11.6</v>
      </c>
      <c r="AF277" s="67">
        <v>20.2</v>
      </c>
      <c r="AG277" s="18">
        <v>12</v>
      </c>
      <c r="AH277" s="18" t="s">
        <v>292</v>
      </c>
      <c r="AK277" s="69"/>
      <c r="AW277" s="64"/>
      <c r="AX277" s="64"/>
      <c r="AY277" s="64"/>
      <c r="AZ277" s="64"/>
      <c r="BA277" s="64"/>
      <c r="BB277" s="64"/>
      <c r="BC277" s="64"/>
      <c r="BD277" s="64"/>
      <c r="BE277" s="64"/>
    </row>
    <row r="278" spans="1:57" s="18" customFormat="1" x14ac:dyDescent="0.2">
      <c r="A278" s="18" t="s">
        <v>398</v>
      </c>
      <c r="B278" s="53">
        <v>38384</v>
      </c>
      <c r="C278" s="54">
        <v>0.39930555555555558</v>
      </c>
      <c r="D278" s="55" t="s">
        <v>85</v>
      </c>
      <c r="E278" s="56">
        <v>17847</v>
      </c>
      <c r="F278" s="56"/>
      <c r="G278" s="18" t="s">
        <v>80</v>
      </c>
      <c r="H278" s="56" t="s">
        <v>81</v>
      </c>
      <c r="I278" s="57"/>
      <c r="J278" s="56"/>
      <c r="K278" s="56">
        <v>0.14000000000000001</v>
      </c>
      <c r="L278" s="58">
        <v>34.26</v>
      </c>
      <c r="M278" s="58"/>
      <c r="N278" s="56">
        <v>2</v>
      </c>
      <c r="O278" s="56"/>
      <c r="P278" s="56">
        <v>21.2</v>
      </c>
      <c r="Q278" s="68"/>
      <c r="R278" s="56"/>
      <c r="S278" s="71">
        <v>8.3800000000000008</v>
      </c>
      <c r="T278" s="71">
        <v>7.6</v>
      </c>
      <c r="U278" s="67">
        <v>10.61</v>
      </c>
      <c r="V278" s="56">
        <v>383</v>
      </c>
      <c r="W278" s="56"/>
      <c r="X278" s="59">
        <v>52</v>
      </c>
      <c r="Y278" s="59">
        <v>6.3</v>
      </c>
      <c r="Z278" s="67">
        <v>0.22</v>
      </c>
      <c r="AA278" s="77">
        <v>0.88</v>
      </c>
      <c r="AB278" s="77">
        <v>1.43</v>
      </c>
      <c r="AC278" s="77">
        <v>0.22500000000000001</v>
      </c>
      <c r="AD278" s="77">
        <v>9.4E-2</v>
      </c>
      <c r="AE278" s="67">
        <v>12.2</v>
      </c>
      <c r="AF278" s="67">
        <v>18.8</v>
      </c>
      <c r="AG278" s="18">
        <v>2</v>
      </c>
      <c r="AH278" s="18">
        <v>2419.17</v>
      </c>
      <c r="AK278" s="60"/>
      <c r="AW278" s="64"/>
      <c r="AX278" s="64"/>
      <c r="AY278" s="64"/>
      <c r="AZ278" s="64"/>
      <c r="BA278" s="64"/>
      <c r="BB278" s="64"/>
      <c r="BC278" s="64"/>
      <c r="BD278" s="64"/>
      <c r="BE278" s="64"/>
    </row>
    <row r="279" spans="1:57" s="18" customFormat="1" x14ac:dyDescent="0.2">
      <c r="A279" s="18" t="s">
        <v>399</v>
      </c>
      <c r="B279" s="73">
        <v>38384</v>
      </c>
      <c r="C279" s="74">
        <v>0.38194444444444442</v>
      </c>
      <c r="D279" s="57" t="s">
        <v>88</v>
      </c>
      <c r="E279" s="18">
        <v>16721</v>
      </c>
      <c r="G279" s="18" t="s">
        <v>80</v>
      </c>
      <c r="H279" s="18" t="s">
        <v>81</v>
      </c>
      <c r="I279" s="57"/>
      <c r="L279" s="75">
        <v>1482</v>
      </c>
      <c r="M279" s="75"/>
      <c r="N279" s="18">
        <v>5</v>
      </c>
      <c r="P279" s="18">
        <v>19.399999999999999</v>
      </c>
      <c r="Q279" s="59"/>
      <c r="S279" s="67">
        <v>8.23</v>
      </c>
      <c r="T279" s="67">
        <v>7.63</v>
      </c>
      <c r="U279" s="67">
        <v>10.93</v>
      </c>
      <c r="V279" s="18">
        <v>282</v>
      </c>
      <c r="X279" s="59">
        <v>52</v>
      </c>
      <c r="Y279" s="59">
        <v>6.3</v>
      </c>
      <c r="Z279" s="67">
        <v>0.22</v>
      </c>
      <c r="AA279" s="77">
        <v>0.88</v>
      </c>
      <c r="AB279" s="77">
        <v>1.43</v>
      </c>
      <c r="AC279" s="77">
        <v>0.22500000000000001</v>
      </c>
      <c r="AD279" s="77">
        <v>9.4E-2</v>
      </c>
      <c r="AE279" s="67">
        <v>12.2</v>
      </c>
      <c r="AF279" s="67">
        <v>18.8</v>
      </c>
      <c r="AG279" s="18">
        <v>2</v>
      </c>
      <c r="AH279" s="18">
        <v>2419.17</v>
      </c>
      <c r="AK279" s="60"/>
      <c r="AW279" s="64"/>
      <c r="AX279" s="64"/>
      <c r="AY279" s="64"/>
      <c r="AZ279" s="64"/>
      <c r="BA279" s="64"/>
      <c r="BB279" s="64"/>
      <c r="BC279" s="64"/>
      <c r="BD279" s="64"/>
      <c r="BE279" s="64"/>
    </row>
    <row r="280" spans="1:57" s="18" customFormat="1" x14ac:dyDescent="0.2">
      <c r="A280" s="18" t="s">
        <v>400</v>
      </c>
      <c r="B280" s="73">
        <v>38413</v>
      </c>
      <c r="C280" s="74"/>
      <c r="D280" s="57" t="s">
        <v>488</v>
      </c>
      <c r="E280" s="56">
        <v>10975</v>
      </c>
      <c r="F280" s="56"/>
      <c r="G280" s="18" t="s">
        <v>80</v>
      </c>
      <c r="H280" s="56" t="s">
        <v>81</v>
      </c>
      <c r="I280" s="57"/>
      <c r="L280" s="75">
        <v>897</v>
      </c>
      <c r="M280" s="75"/>
      <c r="Q280" s="59"/>
      <c r="S280" s="67"/>
      <c r="T280" s="67"/>
      <c r="U280" s="67"/>
      <c r="X280" s="59">
        <v>203</v>
      </c>
      <c r="Y280" s="69">
        <v>13.5</v>
      </c>
      <c r="Z280" s="70">
        <v>7.0000000000000007E-2</v>
      </c>
      <c r="AA280" s="67">
        <v>1.36</v>
      </c>
      <c r="AB280" s="77">
        <v>0.89</v>
      </c>
      <c r="AC280" s="77">
        <v>0.20899999999999999</v>
      </c>
      <c r="AD280" s="77">
        <v>2.8000000000000001E-2</v>
      </c>
      <c r="AE280" s="67">
        <v>7.05</v>
      </c>
      <c r="AF280" s="67">
        <v>17.899999999999999</v>
      </c>
      <c r="AG280" s="18">
        <v>5.3</v>
      </c>
      <c r="AH280" s="18">
        <v>461.1</v>
      </c>
      <c r="AK280" s="65"/>
      <c r="AW280" s="64"/>
      <c r="AX280" s="64"/>
      <c r="AY280" s="64"/>
      <c r="AZ280" s="64"/>
      <c r="BA280" s="64"/>
      <c r="BB280" s="64"/>
      <c r="BC280" s="64"/>
      <c r="BD280" s="64"/>
      <c r="BE280" s="64"/>
    </row>
    <row r="281" spans="1:57" s="18" customFormat="1" x14ac:dyDescent="0.2">
      <c r="A281" s="18" t="s">
        <v>401</v>
      </c>
      <c r="B281" s="53">
        <v>38413</v>
      </c>
      <c r="C281" s="54"/>
      <c r="D281" s="55" t="s">
        <v>85</v>
      </c>
      <c r="E281" s="56">
        <v>17847</v>
      </c>
      <c r="F281" s="56"/>
      <c r="G281" s="18" t="s">
        <v>80</v>
      </c>
      <c r="H281" s="56"/>
      <c r="I281" s="57"/>
      <c r="J281" s="56"/>
      <c r="K281" s="56"/>
      <c r="L281" s="58"/>
      <c r="M281" s="58"/>
      <c r="N281" s="56"/>
      <c r="O281" s="56"/>
      <c r="P281" s="56"/>
      <c r="Q281" s="68"/>
      <c r="R281" s="56"/>
      <c r="S281" s="71"/>
      <c r="T281" s="71"/>
      <c r="U281" s="67"/>
      <c r="V281" s="56"/>
      <c r="W281" s="56"/>
      <c r="X281" s="59">
        <v>135</v>
      </c>
      <c r="Y281" s="59">
        <v>14.2</v>
      </c>
      <c r="Z281" s="67">
        <v>0.16</v>
      </c>
      <c r="AA281" s="77">
        <v>0.38500000000000001</v>
      </c>
      <c r="AB281" s="77">
        <v>1.26</v>
      </c>
      <c r="AC281" s="77">
        <v>0.496</v>
      </c>
      <c r="AD281" s="77">
        <v>0.16800000000000001</v>
      </c>
      <c r="AE281" s="67">
        <v>14.7</v>
      </c>
      <c r="AF281" s="67">
        <v>8.8000000000000007</v>
      </c>
      <c r="AG281" s="18">
        <v>3.5</v>
      </c>
      <c r="AH281" s="18" t="s">
        <v>292</v>
      </c>
      <c r="AW281" s="64"/>
      <c r="AX281" s="64"/>
      <c r="AY281" s="64"/>
      <c r="AZ281" s="64"/>
      <c r="BA281" s="64"/>
      <c r="BB281" s="64"/>
      <c r="BC281" s="64"/>
      <c r="BD281" s="64"/>
      <c r="BE281" s="64"/>
    </row>
    <row r="282" spans="1:57" s="18" customFormat="1" x14ac:dyDescent="0.2">
      <c r="A282" s="18" t="s">
        <v>402</v>
      </c>
      <c r="B282" s="73">
        <v>38413</v>
      </c>
      <c r="C282" s="74"/>
      <c r="D282" s="57" t="s">
        <v>88</v>
      </c>
      <c r="E282" s="18">
        <v>16721</v>
      </c>
      <c r="G282" s="18" t="s">
        <v>80</v>
      </c>
      <c r="I282" s="57"/>
      <c r="L282" s="75"/>
      <c r="M282" s="75"/>
      <c r="Q282" s="59"/>
      <c r="S282" s="67"/>
      <c r="T282" s="67"/>
      <c r="U282" s="67"/>
      <c r="X282" s="59">
        <v>311</v>
      </c>
      <c r="Y282" s="59">
        <v>26.5</v>
      </c>
      <c r="Z282" s="67">
        <v>0.06</v>
      </c>
      <c r="AA282" s="77">
        <v>0.77</v>
      </c>
      <c r="AB282" s="77">
        <v>1.4</v>
      </c>
      <c r="AC282" s="77">
        <v>0.32600000000000001</v>
      </c>
      <c r="AD282" s="77">
        <v>0.10100000000000001</v>
      </c>
      <c r="AE282" s="67">
        <v>14.5</v>
      </c>
      <c r="AF282" s="67">
        <v>9.6999999999999993</v>
      </c>
      <c r="AG282" s="18">
        <v>4.9000000000000004</v>
      </c>
      <c r="AH282" s="18">
        <v>2419.17</v>
      </c>
      <c r="AW282" s="64"/>
      <c r="AX282" s="64"/>
      <c r="AY282" s="64"/>
      <c r="AZ282" s="64"/>
      <c r="BA282" s="64"/>
      <c r="BB282" s="64"/>
      <c r="BC282" s="64"/>
      <c r="BD282" s="64"/>
      <c r="BE282" s="64"/>
    </row>
    <row r="283" spans="1:57" s="18" customFormat="1" x14ac:dyDescent="0.2">
      <c r="A283" s="18" t="s">
        <v>403</v>
      </c>
      <c r="B283" s="73">
        <v>38468</v>
      </c>
      <c r="C283" s="74"/>
      <c r="D283" s="57" t="s">
        <v>488</v>
      </c>
      <c r="E283" s="56">
        <v>10975</v>
      </c>
      <c r="F283" s="56"/>
      <c r="G283" s="18" t="s">
        <v>80</v>
      </c>
      <c r="H283" s="56" t="s">
        <v>81</v>
      </c>
      <c r="I283" s="57"/>
      <c r="L283" s="75">
        <v>140</v>
      </c>
      <c r="M283" s="75"/>
      <c r="Q283" s="59"/>
      <c r="S283" s="67"/>
      <c r="T283" s="67"/>
      <c r="U283" s="67"/>
      <c r="X283" s="59">
        <v>370</v>
      </c>
      <c r="Y283" s="69">
        <v>27.3</v>
      </c>
      <c r="Z283" s="70">
        <v>0.08</v>
      </c>
      <c r="AA283" s="18">
        <v>0.86499999999999999</v>
      </c>
      <c r="AB283" s="77">
        <v>1.74</v>
      </c>
      <c r="AC283" s="18">
        <v>0.56599999999999995</v>
      </c>
      <c r="AD283" s="18">
        <v>7.0000000000000007E-2</v>
      </c>
      <c r="AE283" s="67">
        <v>8.52</v>
      </c>
      <c r="AF283" s="67">
        <v>39.299999999999997</v>
      </c>
      <c r="AG283" s="18">
        <v>9.9</v>
      </c>
      <c r="AH283" s="18" t="s">
        <v>306</v>
      </c>
      <c r="AK283" s="65"/>
      <c r="AW283" s="64"/>
      <c r="AX283" s="64"/>
      <c r="AY283" s="64"/>
      <c r="AZ283" s="64"/>
      <c r="BA283" s="64"/>
      <c r="BB283" s="64"/>
      <c r="BC283" s="64"/>
      <c r="BD283" s="64"/>
      <c r="BE283" s="64"/>
    </row>
    <row r="284" spans="1:57" s="18" customFormat="1" x14ac:dyDescent="0.2">
      <c r="A284" s="18" t="s">
        <v>404</v>
      </c>
      <c r="B284" s="53">
        <v>38468</v>
      </c>
      <c r="C284" s="54"/>
      <c r="D284" s="55" t="s">
        <v>85</v>
      </c>
      <c r="E284" s="56">
        <v>17847</v>
      </c>
      <c r="F284" s="56"/>
      <c r="G284" s="18" t="s">
        <v>80</v>
      </c>
      <c r="H284" s="56"/>
      <c r="I284" s="57"/>
      <c r="J284" s="56"/>
      <c r="K284" s="56"/>
      <c r="L284" s="58"/>
      <c r="M284" s="58"/>
      <c r="N284" s="56"/>
      <c r="O284" s="56"/>
      <c r="P284" s="56"/>
      <c r="Q284" s="68"/>
      <c r="R284" s="56"/>
      <c r="S284" s="71"/>
      <c r="T284" s="71"/>
      <c r="U284" s="67"/>
      <c r="V284" s="56"/>
      <c r="W284" s="56"/>
      <c r="X284" s="59">
        <v>15.2</v>
      </c>
      <c r="Y284" s="59" t="s">
        <v>195</v>
      </c>
      <c r="Z284" s="67">
        <v>0.1</v>
      </c>
      <c r="AA284" s="18">
        <v>0.755</v>
      </c>
      <c r="AB284" s="77">
        <v>1.19</v>
      </c>
      <c r="AC284" s="18">
        <v>0.16700000000000001</v>
      </c>
      <c r="AD284" s="18">
        <v>8.4000000000000005E-2</v>
      </c>
      <c r="AE284" s="67">
        <v>8.81</v>
      </c>
      <c r="AF284" s="67">
        <v>68.2</v>
      </c>
      <c r="AG284" s="18">
        <v>2.8</v>
      </c>
      <c r="AH284" s="18">
        <v>80.349999999999994</v>
      </c>
      <c r="AW284" s="64"/>
      <c r="AX284" s="64"/>
      <c r="AY284" s="64"/>
      <c r="AZ284" s="64"/>
      <c r="BA284" s="64"/>
      <c r="BB284" s="64"/>
      <c r="BC284" s="64"/>
      <c r="BD284" s="64"/>
      <c r="BE284" s="64"/>
    </row>
    <row r="285" spans="1:57" s="18" customFormat="1" x14ac:dyDescent="0.2">
      <c r="A285" s="18" t="s">
        <v>405</v>
      </c>
      <c r="B285" s="73">
        <v>38468</v>
      </c>
      <c r="C285" s="74"/>
      <c r="D285" s="57" t="s">
        <v>88</v>
      </c>
      <c r="E285" s="18">
        <v>16721</v>
      </c>
      <c r="G285" s="18" t="s">
        <v>80</v>
      </c>
      <c r="H285" s="18" t="s">
        <v>81</v>
      </c>
      <c r="I285" s="57"/>
      <c r="L285" s="75"/>
      <c r="M285" s="75"/>
      <c r="Q285" s="59"/>
      <c r="S285" s="67"/>
      <c r="T285" s="67"/>
      <c r="U285" s="67"/>
      <c r="X285" s="59">
        <v>29.6</v>
      </c>
      <c r="Y285" s="59" t="s">
        <v>195</v>
      </c>
      <c r="Z285" s="67">
        <v>0.04</v>
      </c>
      <c r="AA285" s="18">
        <v>1.46</v>
      </c>
      <c r="AB285" s="77">
        <v>1.18</v>
      </c>
      <c r="AC285" s="18">
        <v>0.193</v>
      </c>
      <c r="AD285" s="18">
        <v>4.3999999999999997E-2</v>
      </c>
      <c r="AE285" s="67">
        <v>6.54</v>
      </c>
      <c r="AF285" s="67">
        <v>32.4</v>
      </c>
      <c r="AG285" s="18">
        <v>5.6</v>
      </c>
      <c r="AH285" s="18">
        <v>71.7</v>
      </c>
      <c r="AW285" s="64"/>
      <c r="AX285" s="64"/>
      <c r="AY285" s="64"/>
      <c r="AZ285" s="64"/>
      <c r="BA285" s="64"/>
      <c r="BB285" s="64"/>
      <c r="BC285" s="64"/>
      <c r="BD285" s="64"/>
      <c r="BE285" s="64"/>
    </row>
    <row r="286" spans="1:57" s="18" customFormat="1" x14ac:dyDescent="0.2">
      <c r="A286" s="18" t="s">
        <v>406</v>
      </c>
      <c r="B286" s="73">
        <v>38797</v>
      </c>
      <c r="C286" s="74">
        <v>0.46527777777777773</v>
      </c>
      <c r="D286" s="57" t="s">
        <v>488</v>
      </c>
      <c r="E286" s="56">
        <v>10975</v>
      </c>
      <c r="F286" s="56"/>
      <c r="G286" s="18" t="s">
        <v>80</v>
      </c>
      <c r="H286" s="56" t="s">
        <v>81</v>
      </c>
      <c r="I286" s="57"/>
      <c r="K286" s="18">
        <v>1.8</v>
      </c>
      <c r="L286" s="75">
        <v>8720</v>
      </c>
      <c r="M286" s="75"/>
      <c r="N286" s="18">
        <v>5</v>
      </c>
      <c r="P286" s="18" t="s">
        <v>407</v>
      </c>
      <c r="Q286" s="59"/>
      <c r="S286" s="67">
        <v>12.32</v>
      </c>
      <c r="T286" s="67">
        <v>8.01</v>
      </c>
      <c r="U286" s="67">
        <v>7.5</v>
      </c>
      <c r="V286" s="18">
        <v>261</v>
      </c>
      <c r="X286" s="59">
        <v>1837</v>
      </c>
      <c r="Y286" s="69">
        <v>168</v>
      </c>
      <c r="Z286" s="70">
        <v>0.28999999999999998</v>
      </c>
      <c r="AA286" s="67">
        <v>1.6</v>
      </c>
      <c r="AB286" s="77">
        <v>1.79</v>
      </c>
      <c r="AC286" s="67">
        <v>2.4900000000000002</v>
      </c>
      <c r="AD286" s="77">
        <v>6.0999999999999999E-2</v>
      </c>
      <c r="AE286" s="67">
        <v>22.6</v>
      </c>
      <c r="AF286" s="67">
        <v>9.9</v>
      </c>
      <c r="AG286" s="18">
        <v>15.4</v>
      </c>
      <c r="AH286" s="18" t="s">
        <v>292</v>
      </c>
      <c r="AK286" s="85"/>
      <c r="AW286" s="64"/>
      <c r="AX286" s="64"/>
      <c r="AY286" s="64"/>
      <c r="AZ286" s="64"/>
      <c r="BA286" s="64"/>
      <c r="BB286" s="64"/>
      <c r="BC286" s="64"/>
      <c r="BD286" s="64"/>
      <c r="BE286" s="64"/>
    </row>
    <row r="287" spans="1:57" s="18" customFormat="1" x14ac:dyDescent="0.2">
      <c r="A287" s="18" t="s">
        <v>408</v>
      </c>
      <c r="B287" s="53">
        <v>38797</v>
      </c>
      <c r="C287" s="54">
        <v>0.44791666666666669</v>
      </c>
      <c r="D287" s="55" t="s">
        <v>85</v>
      </c>
      <c r="E287" s="56">
        <v>17847</v>
      </c>
      <c r="F287" s="56"/>
      <c r="G287" s="18" t="s">
        <v>80</v>
      </c>
      <c r="H287" s="56" t="s">
        <v>81</v>
      </c>
      <c r="I287" s="57"/>
      <c r="J287" s="56"/>
      <c r="K287" s="56">
        <v>1.8</v>
      </c>
      <c r="L287" s="58"/>
      <c r="M287" s="58"/>
      <c r="N287" s="56">
        <v>2</v>
      </c>
      <c r="O287" s="56"/>
      <c r="P287" s="56" t="s">
        <v>409</v>
      </c>
      <c r="Q287" s="68"/>
      <c r="R287" s="56"/>
      <c r="S287" s="71">
        <v>13.32</v>
      </c>
      <c r="T287" s="71">
        <v>7.86</v>
      </c>
      <c r="U287" s="67">
        <v>8.86</v>
      </c>
      <c r="V287" s="56">
        <v>218</v>
      </c>
      <c r="W287" s="56"/>
      <c r="X287" s="59">
        <v>110</v>
      </c>
      <c r="Y287" s="59">
        <v>11.4</v>
      </c>
      <c r="Z287" s="67">
        <v>0.38</v>
      </c>
      <c r="AA287" s="77">
        <v>0.995</v>
      </c>
      <c r="AB287" s="77">
        <v>1.5</v>
      </c>
      <c r="AC287" s="77">
        <v>0.48399999999999999</v>
      </c>
      <c r="AD287" s="77">
        <v>0.20100000000000001</v>
      </c>
      <c r="AE287" s="67">
        <v>11</v>
      </c>
      <c r="AF287" s="67">
        <v>7.3</v>
      </c>
      <c r="AG287" s="18">
        <v>3.2</v>
      </c>
      <c r="AH287" s="18" t="s">
        <v>292</v>
      </c>
      <c r="AK287" s="59"/>
      <c r="AW287" s="64"/>
      <c r="AX287" s="64"/>
      <c r="AY287" s="64"/>
      <c r="AZ287" s="64"/>
      <c r="BA287" s="64"/>
      <c r="BB287" s="64"/>
      <c r="BC287" s="64"/>
      <c r="BD287" s="64"/>
      <c r="BE287" s="64"/>
    </row>
    <row r="288" spans="1:57" s="18" customFormat="1" x14ac:dyDescent="0.2">
      <c r="A288" s="18" t="s">
        <v>410</v>
      </c>
      <c r="B288" s="53">
        <v>38797</v>
      </c>
      <c r="C288" s="74">
        <v>0.42708333333333331</v>
      </c>
      <c r="D288" s="57" t="s">
        <v>88</v>
      </c>
      <c r="E288" s="18">
        <v>16721</v>
      </c>
      <c r="G288" s="18" t="s">
        <v>80</v>
      </c>
      <c r="H288" s="18" t="s">
        <v>81</v>
      </c>
      <c r="I288" s="57"/>
      <c r="K288" s="18">
        <v>1.8</v>
      </c>
      <c r="L288" s="75"/>
      <c r="M288" s="75"/>
      <c r="N288" s="18">
        <v>2</v>
      </c>
      <c r="O288" s="18" t="s">
        <v>411</v>
      </c>
      <c r="Q288" s="59"/>
      <c r="S288" s="67">
        <v>16.3</v>
      </c>
      <c r="T288" s="67">
        <v>7.72</v>
      </c>
      <c r="U288" s="67">
        <v>4.3499999999999996</v>
      </c>
      <c r="V288" s="18">
        <v>1807</v>
      </c>
      <c r="X288" s="59">
        <v>26.8</v>
      </c>
      <c r="Y288" s="59">
        <v>5.8</v>
      </c>
      <c r="Z288" s="67">
        <v>7.0000000000000007E-2</v>
      </c>
      <c r="AA288" s="77">
        <v>1.4999999999999999E-2</v>
      </c>
      <c r="AB288" s="77">
        <v>1.36</v>
      </c>
      <c r="AC288" s="77">
        <v>0.13200000000000001</v>
      </c>
      <c r="AD288" s="77">
        <v>2.4E-2</v>
      </c>
      <c r="AE288" s="67">
        <v>12.9</v>
      </c>
      <c r="AF288" s="67">
        <v>241</v>
      </c>
      <c r="AG288" s="18">
        <v>3.6</v>
      </c>
      <c r="AH288" s="18">
        <v>228.2</v>
      </c>
      <c r="AK288" s="59"/>
      <c r="AW288" s="64"/>
      <c r="AX288" s="64"/>
      <c r="AY288" s="64"/>
      <c r="AZ288" s="64"/>
      <c r="BA288" s="64"/>
      <c r="BB288" s="64"/>
      <c r="BC288" s="64"/>
      <c r="BD288" s="64"/>
      <c r="BE288" s="64"/>
    </row>
    <row r="289" spans="1:57" s="18" customFormat="1" x14ac:dyDescent="0.2">
      <c r="A289" s="18" t="s">
        <v>412</v>
      </c>
      <c r="B289" s="73">
        <v>39007</v>
      </c>
      <c r="C289" s="74"/>
      <c r="D289" s="57" t="s">
        <v>488</v>
      </c>
      <c r="E289" s="56">
        <v>10975</v>
      </c>
      <c r="F289" s="56"/>
      <c r="G289" s="18" t="s">
        <v>80</v>
      </c>
      <c r="H289" s="56" t="s">
        <v>81</v>
      </c>
      <c r="I289" s="57"/>
      <c r="L289" s="75">
        <v>730</v>
      </c>
      <c r="M289" s="75"/>
      <c r="Q289" s="59"/>
      <c r="S289" s="67"/>
      <c r="T289" s="67"/>
      <c r="U289" s="67"/>
      <c r="X289" s="59">
        <v>522.1</v>
      </c>
      <c r="Y289" s="69">
        <v>40.6</v>
      </c>
      <c r="Z289" s="70">
        <v>0.12</v>
      </c>
      <c r="AA289" s="67">
        <v>3.08</v>
      </c>
      <c r="AB289" s="77">
        <v>4.09</v>
      </c>
      <c r="AC289" s="67">
        <v>2.1</v>
      </c>
      <c r="AD289" s="77">
        <v>1.0900000000000001</v>
      </c>
      <c r="AE289" s="67">
        <v>18.2</v>
      </c>
      <c r="AF289" s="67">
        <v>75.900000000000006</v>
      </c>
      <c r="AG289" s="18">
        <v>6.42</v>
      </c>
      <c r="AK289" s="85">
        <v>399.2</v>
      </c>
      <c r="AW289" s="64"/>
      <c r="AX289" s="64"/>
      <c r="AY289" s="64"/>
      <c r="AZ289" s="64"/>
      <c r="BA289" s="64"/>
      <c r="BB289" s="64"/>
      <c r="BC289" s="64"/>
      <c r="BD289" s="64"/>
      <c r="BE289" s="64"/>
    </row>
    <row r="290" spans="1:57" s="18" customFormat="1" x14ac:dyDescent="0.2">
      <c r="A290" s="18" t="s">
        <v>413</v>
      </c>
      <c r="B290" s="53">
        <v>39007</v>
      </c>
      <c r="C290" s="54"/>
      <c r="D290" s="55" t="s">
        <v>85</v>
      </c>
      <c r="E290" s="56">
        <v>17847</v>
      </c>
      <c r="F290" s="56"/>
      <c r="G290" s="18" t="s">
        <v>80</v>
      </c>
      <c r="H290" s="56" t="s">
        <v>81</v>
      </c>
      <c r="I290" s="57"/>
      <c r="J290" s="56"/>
      <c r="K290" s="56"/>
      <c r="L290" s="58"/>
      <c r="M290" s="58"/>
      <c r="N290" s="56"/>
      <c r="O290" s="56"/>
      <c r="P290" s="56"/>
      <c r="Q290" s="68"/>
      <c r="R290" s="56"/>
      <c r="S290" s="71"/>
      <c r="T290" s="71"/>
      <c r="U290" s="67"/>
      <c r="V290" s="56"/>
      <c r="W290" s="56"/>
      <c r="X290" s="59">
        <v>40</v>
      </c>
      <c r="Y290" s="59">
        <v>6.37</v>
      </c>
      <c r="Z290" s="67">
        <v>0.43</v>
      </c>
      <c r="AA290" s="77">
        <v>1.36</v>
      </c>
      <c r="AB290" s="77">
        <v>2.57</v>
      </c>
      <c r="AC290" s="77">
        <v>0.34</v>
      </c>
      <c r="AD290" s="77">
        <v>0.153</v>
      </c>
      <c r="AE290" s="67">
        <v>8.06</v>
      </c>
      <c r="AF290" s="67">
        <v>8.4</v>
      </c>
      <c r="AG290" s="18">
        <v>1.85</v>
      </c>
      <c r="AK290" s="59">
        <v>159.1</v>
      </c>
      <c r="AW290" s="64"/>
      <c r="AX290" s="64"/>
      <c r="AY290" s="64"/>
      <c r="AZ290" s="64"/>
      <c r="BA290" s="64"/>
      <c r="BB290" s="64"/>
      <c r="BC290" s="64"/>
      <c r="BD290" s="64"/>
      <c r="BE290" s="64"/>
    </row>
    <row r="291" spans="1:57" s="18" customFormat="1" x14ac:dyDescent="0.2">
      <c r="A291" s="18" t="s">
        <v>414</v>
      </c>
      <c r="B291" s="73">
        <v>39087</v>
      </c>
      <c r="C291" s="74"/>
      <c r="D291" s="57" t="s">
        <v>488</v>
      </c>
      <c r="E291" s="56">
        <v>10975</v>
      </c>
      <c r="F291" s="56"/>
      <c r="G291" s="18" t="s">
        <v>80</v>
      </c>
      <c r="H291" s="56" t="s">
        <v>81</v>
      </c>
      <c r="I291" s="57"/>
      <c r="L291" s="75">
        <v>1250</v>
      </c>
      <c r="M291" s="75"/>
      <c r="Q291" s="59"/>
      <c r="S291" s="67"/>
      <c r="T291" s="67"/>
      <c r="U291" s="67"/>
      <c r="X291" s="59">
        <v>1862.6</v>
      </c>
      <c r="Y291" s="69">
        <v>101.9</v>
      </c>
      <c r="Z291" s="70">
        <v>0.22</v>
      </c>
      <c r="AA291" s="67">
        <v>0.76</v>
      </c>
      <c r="AB291" s="77">
        <v>3.5</v>
      </c>
      <c r="AC291" s="67">
        <v>2.88</v>
      </c>
      <c r="AD291" s="77"/>
      <c r="AE291" s="67">
        <v>9.16</v>
      </c>
      <c r="AF291" s="67">
        <v>6.34</v>
      </c>
      <c r="AG291" s="18">
        <v>6.25</v>
      </c>
      <c r="AK291" s="85"/>
      <c r="AW291" s="64"/>
      <c r="AX291" s="64"/>
      <c r="AY291" s="64"/>
      <c r="AZ291" s="64"/>
      <c r="BA291" s="64"/>
      <c r="BB291" s="64"/>
      <c r="BC291" s="64"/>
      <c r="BD291" s="64"/>
      <c r="BE291" s="64"/>
    </row>
    <row r="292" spans="1:57" s="18" customFormat="1" x14ac:dyDescent="0.2">
      <c r="A292" s="18" t="s">
        <v>415</v>
      </c>
      <c r="B292" s="53">
        <v>39087</v>
      </c>
      <c r="C292" s="54"/>
      <c r="D292" s="55" t="s">
        <v>85</v>
      </c>
      <c r="E292" s="56">
        <v>17847</v>
      </c>
      <c r="F292" s="56"/>
      <c r="G292" s="18" t="s">
        <v>80</v>
      </c>
      <c r="H292" s="56" t="s">
        <v>81</v>
      </c>
      <c r="I292" s="57"/>
      <c r="J292" s="56"/>
      <c r="K292" s="56"/>
      <c r="L292" s="58"/>
      <c r="M292" s="58"/>
      <c r="N292" s="56"/>
      <c r="O292" s="56"/>
      <c r="P292" s="56"/>
      <c r="Q292" s="68"/>
      <c r="R292" s="56"/>
      <c r="S292" s="71"/>
      <c r="T292" s="71"/>
      <c r="U292" s="67"/>
      <c r="V292" s="56"/>
      <c r="W292" s="56"/>
      <c r="X292" s="59">
        <v>34.5</v>
      </c>
      <c r="Y292" s="59">
        <v>5</v>
      </c>
      <c r="Z292" s="67">
        <v>0.09</v>
      </c>
      <c r="AA292" s="67">
        <v>0.7</v>
      </c>
      <c r="AB292" s="77">
        <v>0.93</v>
      </c>
      <c r="AC292" s="77">
        <v>0.36</v>
      </c>
      <c r="AD292" s="77"/>
      <c r="AE292" s="67">
        <v>6.81</v>
      </c>
      <c r="AF292" s="67">
        <v>9.06</v>
      </c>
      <c r="AG292" s="18">
        <v>1.71</v>
      </c>
      <c r="AW292" s="64"/>
      <c r="AX292" s="64"/>
      <c r="AY292" s="64"/>
      <c r="AZ292" s="64"/>
      <c r="BA292" s="64"/>
      <c r="BB292" s="64"/>
      <c r="BC292" s="64"/>
      <c r="BD292" s="64"/>
      <c r="BE292" s="64"/>
    </row>
    <row r="293" spans="1:57" s="18" customFormat="1" x14ac:dyDescent="0.2">
      <c r="A293" s="18" t="s">
        <v>416</v>
      </c>
      <c r="B293" s="53">
        <v>39087</v>
      </c>
      <c r="C293" s="74"/>
      <c r="D293" s="57" t="s">
        <v>88</v>
      </c>
      <c r="E293" s="18">
        <v>16721</v>
      </c>
      <c r="G293" s="18" t="s">
        <v>80</v>
      </c>
      <c r="H293" s="18" t="s">
        <v>81</v>
      </c>
      <c r="I293" s="57"/>
      <c r="L293" s="75"/>
      <c r="M293" s="75"/>
      <c r="Q293" s="59"/>
      <c r="S293" s="67"/>
      <c r="T293" s="67"/>
      <c r="U293" s="67"/>
      <c r="X293" s="59">
        <v>423.1</v>
      </c>
      <c r="Y293" s="59">
        <v>4.5999999999999996</v>
      </c>
      <c r="Z293" s="67">
        <v>0.11</v>
      </c>
      <c r="AA293" s="77">
        <v>0.36</v>
      </c>
      <c r="AB293" s="77">
        <v>2.27</v>
      </c>
      <c r="AC293" s="77">
        <v>1.1200000000000001</v>
      </c>
      <c r="AD293" s="77"/>
      <c r="AE293" s="67">
        <v>11.16</v>
      </c>
      <c r="AF293" s="67">
        <v>6.65</v>
      </c>
      <c r="AG293" s="18">
        <v>5.55</v>
      </c>
      <c r="AK293" s="59"/>
      <c r="AW293" s="64"/>
      <c r="AX293" s="64"/>
      <c r="AY293" s="64"/>
      <c r="AZ293" s="64"/>
      <c r="BA293" s="64"/>
      <c r="BB293" s="64"/>
      <c r="BC293" s="64"/>
      <c r="BD293" s="64"/>
      <c r="BE293" s="64"/>
    </row>
    <row r="294" spans="1:57" s="18" customFormat="1" x14ac:dyDescent="0.2">
      <c r="A294" s="18" t="s">
        <v>417</v>
      </c>
      <c r="B294" s="73">
        <v>39098</v>
      </c>
      <c r="C294" s="74">
        <v>0.44444444444444442</v>
      </c>
      <c r="D294" s="57" t="s">
        <v>488</v>
      </c>
      <c r="E294" s="56">
        <v>10975</v>
      </c>
      <c r="F294" s="56"/>
      <c r="G294" s="18" t="s">
        <v>80</v>
      </c>
      <c r="H294" s="56" t="s">
        <v>81</v>
      </c>
      <c r="I294" s="57"/>
      <c r="J294" s="18">
        <v>3</v>
      </c>
      <c r="K294" s="18">
        <v>9</v>
      </c>
      <c r="L294" s="75">
        <v>5934.62</v>
      </c>
      <c r="M294" s="75"/>
      <c r="N294" s="18">
        <v>4</v>
      </c>
      <c r="P294" s="18">
        <v>13.3</v>
      </c>
      <c r="Q294" s="59"/>
      <c r="S294" s="67">
        <v>3.08</v>
      </c>
      <c r="T294" s="67">
        <v>7.88</v>
      </c>
      <c r="U294" s="67">
        <v>12.44</v>
      </c>
      <c r="V294" s="18">
        <v>292</v>
      </c>
      <c r="X294" s="59">
        <v>412.8</v>
      </c>
      <c r="Y294" s="69">
        <v>42.5</v>
      </c>
      <c r="Z294" s="70">
        <v>0.12</v>
      </c>
      <c r="AA294" s="67">
        <v>1</v>
      </c>
      <c r="AB294" s="77">
        <v>1.97</v>
      </c>
      <c r="AC294" s="67">
        <v>0.76500000000000001</v>
      </c>
      <c r="AD294" s="77">
        <v>0.13200000000000001</v>
      </c>
      <c r="AE294" s="67">
        <v>7.37</v>
      </c>
      <c r="AF294" s="67">
        <v>7.94</v>
      </c>
      <c r="AG294" s="18">
        <v>5.54</v>
      </c>
      <c r="AK294" s="85"/>
      <c r="AW294" s="64"/>
      <c r="AX294" s="64"/>
      <c r="AY294" s="64"/>
      <c r="AZ294" s="64"/>
      <c r="BA294" s="64"/>
      <c r="BB294" s="64"/>
      <c r="BC294" s="64"/>
      <c r="BD294" s="64"/>
      <c r="BE294" s="64"/>
    </row>
    <row r="295" spans="1:57" s="18" customFormat="1" x14ac:dyDescent="0.2">
      <c r="A295" s="18" t="s">
        <v>418</v>
      </c>
      <c r="B295" s="53">
        <v>39098</v>
      </c>
      <c r="C295" s="54">
        <v>0.43055555555555558</v>
      </c>
      <c r="D295" s="55" t="s">
        <v>85</v>
      </c>
      <c r="E295" s="56">
        <v>17847</v>
      </c>
      <c r="F295" s="56"/>
      <c r="G295" s="18" t="s">
        <v>80</v>
      </c>
      <c r="H295" s="56" t="s">
        <v>81</v>
      </c>
      <c r="I295" s="57"/>
      <c r="J295" s="56"/>
      <c r="K295" s="56"/>
      <c r="L295" s="58">
        <v>71.66</v>
      </c>
      <c r="M295" s="58"/>
      <c r="N295" s="56">
        <v>2</v>
      </c>
      <c r="O295" s="56"/>
      <c r="P295" s="56">
        <v>20.8</v>
      </c>
      <c r="Q295" s="68">
        <v>2.2000000000000002</v>
      </c>
      <c r="R295" s="56"/>
      <c r="S295" s="71">
        <v>2.48</v>
      </c>
      <c r="T295" s="71">
        <v>7.61</v>
      </c>
      <c r="U295" s="67">
        <v>12.65</v>
      </c>
      <c r="V295" s="56">
        <v>225</v>
      </c>
      <c r="W295" s="56"/>
      <c r="X295" s="59">
        <v>60.1</v>
      </c>
      <c r="Y295" s="59">
        <v>6.9</v>
      </c>
      <c r="Z295" s="67">
        <v>0.12</v>
      </c>
      <c r="AA295" s="67">
        <v>0.34</v>
      </c>
      <c r="AB295" s="77">
        <v>1.31</v>
      </c>
      <c r="AC295" s="77">
        <v>0.31</v>
      </c>
      <c r="AD295" s="77">
        <v>0.21199999999999999</v>
      </c>
      <c r="AE295" s="67">
        <v>7.24</v>
      </c>
      <c r="AF295" s="67">
        <v>8.9</v>
      </c>
      <c r="AG295" s="18">
        <v>1.08</v>
      </c>
      <c r="AW295" s="64"/>
      <c r="AX295" s="64"/>
      <c r="AY295" s="64"/>
      <c r="AZ295" s="64"/>
      <c r="BA295" s="64"/>
      <c r="BB295" s="64"/>
      <c r="BC295" s="64"/>
      <c r="BD295" s="64"/>
      <c r="BE295" s="64"/>
    </row>
    <row r="296" spans="1:57" s="18" customFormat="1" x14ac:dyDescent="0.2">
      <c r="A296" s="18" t="s">
        <v>419</v>
      </c>
      <c r="B296" s="73">
        <v>39098</v>
      </c>
      <c r="C296" s="74">
        <v>0.41666666666666669</v>
      </c>
      <c r="D296" s="57" t="s">
        <v>88</v>
      </c>
      <c r="E296" s="18">
        <v>16721</v>
      </c>
      <c r="G296" s="18" t="s">
        <v>80</v>
      </c>
      <c r="H296" s="18" t="s">
        <v>81</v>
      </c>
      <c r="I296" s="57"/>
      <c r="J296" s="18">
        <v>3</v>
      </c>
      <c r="K296" s="18">
        <v>9</v>
      </c>
      <c r="L296" s="75">
        <v>6188.61</v>
      </c>
      <c r="M296" s="75"/>
      <c r="N296" s="18">
        <v>4</v>
      </c>
      <c r="P296" s="18">
        <v>14.4</v>
      </c>
      <c r="Q296" s="59"/>
      <c r="S296" s="67">
        <v>1.79</v>
      </c>
      <c r="T296" s="67">
        <v>7.76</v>
      </c>
      <c r="U296" s="67">
        <v>12.75</v>
      </c>
      <c r="V296" s="18">
        <v>120</v>
      </c>
      <c r="X296" s="59">
        <v>225.9</v>
      </c>
      <c r="Y296" s="59">
        <v>15.4</v>
      </c>
      <c r="Z296" s="67">
        <v>0.09</v>
      </c>
      <c r="AA296" s="77">
        <v>0.66</v>
      </c>
      <c r="AB296" s="77">
        <v>1.56</v>
      </c>
      <c r="AC296" s="18">
        <v>0.59499999999999997</v>
      </c>
      <c r="AD296" s="18">
        <v>0.38100000000000001</v>
      </c>
      <c r="AE296" s="67">
        <v>8.09</v>
      </c>
      <c r="AF296" s="67">
        <v>4.62</v>
      </c>
      <c r="AG296" s="18">
        <v>2.71</v>
      </c>
      <c r="AW296" s="64"/>
      <c r="AX296" s="64"/>
      <c r="AY296" s="64"/>
      <c r="AZ296" s="64"/>
      <c r="BA296" s="64"/>
      <c r="BB296" s="64"/>
      <c r="BC296" s="64"/>
      <c r="BD296" s="64"/>
      <c r="BE296" s="64"/>
    </row>
    <row r="297" spans="1:57" s="18" customFormat="1" x14ac:dyDescent="0.2">
      <c r="A297" s="18" t="s">
        <v>420</v>
      </c>
      <c r="B297" s="73">
        <v>39153</v>
      </c>
      <c r="C297" s="74">
        <v>0.51736111111111105</v>
      </c>
      <c r="D297" s="57" t="s">
        <v>488</v>
      </c>
      <c r="E297" s="56">
        <v>10975</v>
      </c>
      <c r="F297" s="56"/>
      <c r="G297" s="18" t="s">
        <v>80</v>
      </c>
      <c r="H297" s="56" t="s">
        <v>81</v>
      </c>
      <c r="I297" s="57"/>
      <c r="K297" s="18">
        <v>3.4</v>
      </c>
      <c r="L297" s="75">
        <v>1545.62</v>
      </c>
      <c r="M297" s="75"/>
      <c r="N297" s="18">
        <v>3</v>
      </c>
      <c r="P297" s="18">
        <v>22</v>
      </c>
      <c r="Q297" s="59"/>
      <c r="S297" s="67">
        <v>18.28</v>
      </c>
      <c r="T297" s="67">
        <v>8.1300000000000008</v>
      </c>
      <c r="U297" s="67">
        <v>9.57</v>
      </c>
      <c r="V297" s="18">
        <v>590</v>
      </c>
      <c r="X297" s="59">
        <v>113.4</v>
      </c>
      <c r="Y297" s="69">
        <v>15.6</v>
      </c>
      <c r="Z297" s="70">
        <v>0.02</v>
      </c>
      <c r="AA297" s="67">
        <v>0.4</v>
      </c>
      <c r="AB297" s="77">
        <v>1.26</v>
      </c>
      <c r="AC297" s="67">
        <v>0.36199999999999999</v>
      </c>
      <c r="AD297" s="77">
        <v>0.16200000000000001</v>
      </c>
      <c r="AE297" s="67">
        <v>6.06</v>
      </c>
      <c r="AF297" s="67">
        <v>38.67</v>
      </c>
      <c r="AG297" s="18">
        <v>1.92</v>
      </c>
      <c r="AK297" s="85"/>
      <c r="AW297" s="64"/>
      <c r="AX297" s="64"/>
      <c r="AY297" s="64"/>
      <c r="AZ297" s="64"/>
      <c r="BA297" s="64"/>
      <c r="BB297" s="64"/>
      <c r="BC297" s="64"/>
      <c r="BD297" s="64"/>
      <c r="BE297" s="64"/>
    </row>
    <row r="298" spans="1:57" s="18" customFormat="1" x14ac:dyDescent="0.2">
      <c r="A298" s="18" t="s">
        <v>421</v>
      </c>
      <c r="B298" s="53">
        <v>39153</v>
      </c>
      <c r="C298" s="54">
        <v>0.50694444444444442</v>
      </c>
      <c r="D298" s="55" t="s">
        <v>85</v>
      </c>
      <c r="E298" s="56">
        <v>17847</v>
      </c>
      <c r="F298" s="56"/>
      <c r="G298" s="18" t="s">
        <v>80</v>
      </c>
      <c r="H298" s="56" t="s">
        <v>81</v>
      </c>
      <c r="I298" s="57"/>
      <c r="J298" s="56"/>
      <c r="K298" s="56">
        <v>3.4</v>
      </c>
      <c r="L298" s="58">
        <v>3001.42</v>
      </c>
      <c r="M298" s="58"/>
      <c r="N298" s="56">
        <v>5</v>
      </c>
      <c r="O298" s="56"/>
      <c r="P298" s="56">
        <v>14.1</v>
      </c>
      <c r="Q298" s="68"/>
      <c r="R298" s="56"/>
      <c r="S298" s="71">
        <v>17.11</v>
      </c>
      <c r="T298" s="71">
        <v>8.18</v>
      </c>
      <c r="U298" s="67">
        <v>9.1199999999999992</v>
      </c>
      <c r="V298" s="56">
        <v>224</v>
      </c>
      <c r="W298" s="56"/>
      <c r="X298" s="59">
        <v>183.8</v>
      </c>
      <c r="Y298" s="59">
        <v>28.3</v>
      </c>
      <c r="Z298" s="67">
        <v>0.28999999999999998</v>
      </c>
      <c r="AA298" s="18">
        <v>0.62</v>
      </c>
      <c r="AB298" s="77">
        <v>3.23</v>
      </c>
      <c r="AC298" s="18">
        <v>0.433</v>
      </c>
      <c r="AD298" s="18">
        <v>0.17</v>
      </c>
      <c r="AE298" s="67">
        <v>6.06</v>
      </c>
      <c r="AF298" s="67" t="s">
        <v>422</v>
      </c>
      <c r="AG298" s="18">
        <v>2.2599999999999998</v>
      </c>
      <c r="AW298" s="64"/>
      <c r="AX298" s="64"/>
      <c r="AY298" s="64"/>
      <c r="AZ298" s="64"/>
      <c r="BA298" s="64"/>
      <c r="BB298" s="64"/>
      <c r="BC298" s="64"/>
      <c r="BD298" s="64"/>
      <c r="BE298" s="64"/>
    </row>
    <row r="299" spans="1:57" s="18" customFormat="1" x14ac:dyDescent="0.2">
      <c r="A299" s="18" t="s">
        <v>423</v>
      </c>
      <c r="B299" s="73">
        <v>39153</v>
      </c>
      <c r="C299" s="74">
        <v>0.47916666666666669</v>
      </c>
      <c r="D299" s="57" t="s">
        <v>88</v>
      </c>
      <c r="E299" s="18">
        <v>16721</v>
      </c>
      <c r="G299" s="18" t="s">
        <v>80</v>
      </c>
      <c r="H299" s="18" t="s">
        <v>81</v>
      </c>
      <c r="I299" s="57"/>
      <c r="K299" s="18">
        <v>3.4</v>
      </c>
      <c r="L299" s="75">
        <v>159.97</v>
      </c>
      <c r="M299" s="75"/>
      <c r="N299" s="18">
        <v>3</v>
      </c>
      <c r="P299" s="18">
        <v>23.9</v>
      </c>
      <c r="Q299" s="59"/>
      <c r="S299" s="67">
        <v>17.34</v>
      </c>
      <c r="T299" s="67">
        <v>7.78</v>
      </c>
      <c r="U299" s="67">
        <v>8.06</v>
      </c>
      <c r="V299" s="18">
        <v>433</v>
      </c>
      <c r="X299" s="59">
        <v>129.19999999999999</v>
      </c>
      <c r="Y299" s="59">
        <v>18.3</v>
      </c>
      <c r="Z299" s="67">
        <v>0.03</v>
      </c>
      <c r="AA299" s="77">
        <v>0.16</v>
      </c>
      <c r="AB299" s="77">
        <v>1.38</v>
      </c>
      <c r="AC299" s="18">
        <v>0.26</v>
      </c>
      <c r="AD299" s="18">
        <v>0.7</v>
      </c>
      <c r="AE299" s="67">
        <v>9.3000000000000007</v>
      </c>
      <c r="AF299" s="67">
        <v>11.24</v>
      </c>
      <c r="AG299" s="18">
        <v>2.15</v>
      </c>
      <c r="AW299" s="64"/>
      <c r="AX299" s="64"/>
      <c r="AY299" s="64"/>
      <c r="AZ299" s="64"/>
      <c r="BA299" s="64"/>
      <c r="BB299" s="64"/>
      <c r="BC299" s="64"/>
      <c r="BD299" s="64"/>
      <c r="BE299" s="64"/>
    </row>
    <row r="300" spans="1:57" s="18" customFormat="1" x14ac:dyDescent="0.2">
      <c r="A300" s="18" t="s">
        <v>424</v>
      </c>
      <c r="B300" s="73">
        <v>39168</v>
      </c>
      <c r="C300" s="74">
        <v>0.47222222222222227</v>
      </c>
      <c r="D300" s="57" t="s">
        <v>488</v>
      </c>
      <c r="E300" s="56">
        <v>10975</v>
      </c>
      <c r="F300" s="56"/>
      <c r="G300" s="18" t="s">
        <v>80</v>
      </c>
      <c r="H300" s="56" t="s">
        <v>81</v>
      </c>
      <c r="I300" s="57"/>
      <c r="K300" s="18">
        <v>3</v>
      </c>
      <c r="L300" s="75">
        <v>7642.62</v>
      </c>
      <c r="M300" s="75"/>
      <c r="N300" s="18">
        <v>4</v>
      </c>
      <c r="P300" s="18">
        <v>10.9</v>
      </c>
      <c r="Q300" s="59"/>
      <c r="S300" s="67">
        <v>18.37</v>
      </c>
      <c r="T300" s="67">
        <v>7.85</v>
      </c>
      <c r="U300" s="67">
        <v>6.55</v>
      </c>
      <c r="V300" s="18">
        <v>264</v>
      </c>
      <c r="X300" s="59">
        <v>1050.7</v>
      </c>
      <c r="Y300" s="69">
        <v>119.1</v>
      </c>
      <c r="Z300" s="70">
        <v>0.26</v>
      </c>
      <c r="AA300" s="67">
        <v>2.8</v>
      </c>
      <c r="AB300" s="77">
        <v>4.08</v>
      </c>
      <c r="AC300" s="67">
        <v>0.53300000000000003</v>
      </c>
      <c r="AD300" s="77">
        <v>0.16</v>
      </c>
      <c r="AE300" s="67">
        <v>18.72</v>
      </c>
      <c r="AF300" s="67">
        <v>8.59</v>
      </c>
      <c r="AG300" s="18">
        <v>6.15</v>
      </c>
      <c r="AK300" s="85"/>
      <c r="AW300" s="64"/>
      <c r="AX300" s="64"/>
      <c r="AY300" s="64"/>
      <c r="AZ300" s="64"/>
      <c r="BA300" s="64"/>
      <c r="BB300" s="64"/>
      <c r="BC300" s="64"/>
      <c r="BD300" s="64"/>
      <c r="BE300" s="64"/>
    </row>
    <row r="301" spans="1:57" s="18" customFormat="1" x14ac:dyDescent="0.2">
      <c r="A301" s="18" t="s">
        <v>425</v>
      </c>
      <c r="B301" s="53">
        <v>39168</v>
      </c>
      <c r="C301" s="54">
        <v>0.45833333333333331</v>
      </c>
      <c r="D301" s="55" t="s">
        <v>85</v>
      </c>
      <c r="E301" s="56">
        <v>17847</v>
      </c>
      <c r="F301" s="56"/>
      <c r="G301" s="18" t="s">
        <v>80</v>
      </c>
      <c r="H301" s="56" t="s">
        <v>81</v>
      </c>
      <c r="I301" s="57"/>
      <c r="J301" s="56"/>
      <c r="K301" s="56">
        <v>3</v>
      </c>
      <c r="L301" s="58">
        <v>800.27</v>
      </c>
      <c r="M301" s="58"/>
      <c r="N301" s="56">
        <v>3</v>
      </c>
      <c r="O301" s="56"/>
      <c r="P301" s="56">
        <v>18.3</v>
      </c>
      <c r="Q301" s="68"/>
      <c r="R301" s="56"/>
      <c r="S301" s="71">
        <v>18.489999999999998</v>
      </c>
      <c r="T301" s="71">
        <v>7.79</v>
      </c>
      <c r="U301" s="67">
        <v>7.27</v>
      </c>
      <c r="V301" s="56">
        <v>225.8</v>
      </c>
      <c r="W301" s="56"/>
      <c r="X301" s="59">
        <v>135.5</v>
      </c>
      <c r="Y301" s="59">
        <v>15.4</v>
      </c>
      <c r="Z301" s="67">
        <v>0.16</v>
      </c>
      <c r="AA301" s="18">
        <v>0.44</v>
      </c>
      <c r="AB301" s="77">
        <v>2.3199999999999998</v>
      </c>
      <c r="AC301" s="18">
        <v>0.23799999999999999</v>
      </c>
      <c r="AD301" s="18">
        <v>0.2</v>
      </c>
      <c r="AE301" s="67">
        <v>14.03</v>
      </c>
      <c r="AF301" s="67">
        <v>10.07</v>
      </c>
      <c r="AG301" s="18">
        <v>2</v>
      </c>
      <c r="AW301" s="64"/>
      <c r="AX301" s="64"/>
      <c r="AY301" s="64"/>
      <c r="AZ301" s="64"/>
      <c r="BA301" s="64"/>
      <c r="BB301" s="64"/>
      <c r="BC301" s="64"/>
      <c r="BD301" s="64"/>
      <c r="BE301" s="64"/>
    </row>
    <row r="302" spans="1:57" s="18" customFormat="1" x14ac:dyDescent="0.2">
      <c r="A302" s="18" t="s">
        <v>426</v>
      </c>
      <c r="B302" s="73">
        <v>39168</v>
      </c>
      <c r="C302" s="74">
        <v>0.4375</v>
      </c>
      <c r="D302" s="57" t="s">
        <v>88</v>
      </c>
      <c r="E302" s="18">
        <v>16721</v>
      </c>
      <c r="G302" s="18" t="s">
        <v>80</v>
      </c>
      <c r="H302" s="18" t="s">
        <v>81</v>
      </c>
      <c r="I302" s="57"/>
      <c r="K302" s="18">
        <v>3</v>
      </c>
      <c r="L302" s="75">
        <v>13239.2</v>
      </c>
      <c r="M302" s="75"/>
      <c r="N302" s="18">
        <v>4</v>
      </c>
      <c r="P302" s="18">
        <v>10.7</v>
      </c>
      <c r="Q302" s="59"/>
      <c r="S302" s="67">
        <v>18</v>
      </c>
      <c r="T302" s="67">
        <v>7.72</v>
      </c>
      <c r="U302" s="67">
        <v>6.6</v>
      </c>
      <c r="V302" s="18">
        <v>196.2</v>
      </c>
      <c r="X302" s="59">
        <v>717.5</v>
      </c>
      <c r="Y302" s="59">
        <v>90.7</v>
      </c>
      <c r="Z302" s="67">
        <v>0.08</v>
      </c>
      <c r="AA302" s="77">
        <v>0.51</v>
      </c>
      <c r="AB302" s="77">
        <v>3.54</v>
      </c>
      <c r="AC302" s="18">
        <v>0.443</v>
      </c>
      <c r="AD302" s="18">
        <v>0.13900000000000001</v>
      </c>
      <c r="AE302" s="67">
        <v>15.78</v>
      </c>
      <c r="AF302" s="67">
        <v>4.9800000000000004</v>
      </c>
      <c r="AG302" s="18">
        <v>3.09</v>
      </c>
      <c r="AW302" s="64"/>
      <c r="AX302" s="64"/>
      <c r="AY302" s="64"/>
      <c r="AZ302" s="64"/>
      <c r="BA302" s="64"/>
      <c r="BB302" s="64"/>
      <c r="BC302" s="64"/>
      <c r="BD302" s="64"/>
      <c r="BE302" s="64"/>
    </row>
    <row r="303" spans="1:57" s="18" customFormat="1" x14ac:dyDescent="0.2">
      <c r="A303" s="18" t="s">
        <v>427</v>
      </c>
      <c r="B303" s="73">
        <v>39232</v>
      </c>
      <c r="C303" s="74">
        <v>0.4375</v>
      </c>
      <c r="D303" s="57" t="s">
        <v>488</v>
      </c>
      <c r="E303" s="56">
        <v>10975</v>
      </c>
      <c r="F303" s="56"/>
      <c r="G303" s="18" t="s">
        <v>80</v>
      </c>
      <c r="H303" s="56" t="s">
        <v>81</v>
      </c>
      <c r="I303" s="57" t="s">
        <v>428</v>
      </c>
      <c r="L303" s="75">
        <v>11795.24</v>
      </c>
      <c r="M303" s="75"/>
      <c r="N303" s="18">
        <v>4</v>
      </c>
      <c r="P303" s="18">
        <v>6</v>
      </c>
      <c r="Q303" s="59"/>
      <c r="S303" s="67">
        <v>23.01</v>
      </c>
      <c r="T303" s="67">
        <v>7.74</v>
      </c>
      <c r="U303" s="67">
        <v>6.9</v>
      </c>
      <c r="V303" s="18">
        <v>226</v>
      </c>
      <c r="X303" s="59">
        <v>1658.6</v>
      </c>
      <c r="Y303" s="69">
        <v>191.9</v>
      </c>
      <c r="Z303" s="70">
        <v>0.04</v>
      </c>
      <c r="AA303" s="67">
        <v>0.48</v>
      </c>
      <c r="AB303" s="77">
        <v>2.42</v>
      </c>
      <c r="AC303" s="67">
        <v>1.78</v>
      </c>
      <c r="AD303" s="77">
        <v>0.1</v>
      </c>
      <c r="AE303" s="67">
        <v>15.08</v>
      </c>
      <c r="AF303" s="59" t="s">
        <v>429</v>
      </c>
      <c r="AG303" s="18">
        <v>11.77</v>
      </c>
      <c r="AH303" s="18">
        <v>1732.9</v>
      </c>
      <c r="AK303" s="65"/>
      <c r="AW303" s="64"/>
      <c r="AX303" s="64"/>
      <c r="AY303" s="64"/>
      <c r="AZ303" s="64"/>
      <c r="BA303" s="64"/>
      <c r="BB303" s="64"/>
      <c r="BC303" s="64"/>
      <c r="BD303" s="64"/>
      <c r="BE303" s="64"/>
    </row>
    <row r="304" spans="1:57" s="18" customFormat="1" x14ac:dyDescent="0.2">
      <c r="A304" s="18" t="s">
        <v>430</v>
      </c>
      <c r="B304" s="73">
        <v>39232</v>
      </c>
      <c r="C304" s="74">
        <v>0.41666666666666669</v>
      </c>
      <c r="D304" s="57" t="s">
        <v>88</v>
      </c>
      <c r="E304" s="18">
        <v>16721</v>
      </c>
      <c r="G304" s="18" t="s">
        <v>80</v>
      </c>
      <c r="H304" s="18" t="s">
        <v>81</v>
      </c>
      <c r="I304" s="57"/>
      <c r="L304" s="75">
        <v>9348.93</v>
      </c>
      <c r="M304" s="75"/>
      <c r="N304" s="18">
        <v>4</v>
      </c>
      <c r="P304" s="18">
        <v>12.5</v>
      </c>
      <c r="Q304" s="59"/>
      <c r="S304" s="67">
        <v>23.28</v>
      </c>
      <c r="T304" s="67">
        <v>7.73</v>
      </c>
      <c r="U304" s="67">
        <v>7.14</v>
      </c>
      <c r="V304" s="18">
        <v>188</v>
      </c>
      <c r="X304" s="59">
        <v>236.4</v>
      </c>
      <c r="Y304" s="59">
        <v>35.5</v>
      </c>
      <c r="Z304" s="67">
        <v>0.05</v>
      </c>
      <c r="AA304" s="67">
        <v>0.2</v>
      </c>
      <c r="AB304" s="77">
        <v>1.81</v>
      </c>
      <c r="AC304" s="67">
        <v>0.7</v>
      </c>
      <c r="AD304" s="77">
        <v>0.191</v>
      </c>
      <c r="AE304" s="67">
        <v>12.26</v>
      </c>
      <c r="AF304" s="59" t="s">
        <v>429</v>
      </c>
      <c r="AG304" s="18">
        <v>3.98</v>
      </c>
      <c r="AH304" s="18" t="s">
        <v>431</v>
      </c>
      <c r="AW304" s="64"/>
      <c r="AX304" s="64"/>
      <c r="AY304" s="64"/>
      <c r="AZ304" s="64"/>
      <c r="BA304" s="64"/>
      <c r="BB304" s="64"/>
      <c r="BC304" s="64"/>
      <c r="BD304" s="64"/>
      <c r="BE304" s="64"/>
    </row>
    <row r="305" spans="1:57" s="18" customFormat="1" x14ac:dyDescent="0.2">
      <c r="A305" s="18" t="s">
        <v>432</v>
      </c>
      <c r="B305" s="53">
        <v>39260</v>
      </c>
      <c r="C305" s="54">
        <v>0.38541666666666669</v>
      </c>
      <c r="D305" s="57" t="s">
        <v>488</v>
      </c>
      <c r="E305" s="56">
        <v>10975</v>
      </c>
      <c r="F305" s="56"/>
      <c r="G305" s="18" t="s">
        <v>80</v>
      </c>
      <c r="H305" s="56" t="s">
        <v>81</v>
      </c>
      <c r="I305" s="57"/>
      <c r="J305" s="56"/>
      <c r="K305" s="56">
        <v>2.5</v>
      </c>
      <c r="L305" s="58">
        <v>5930</v>
      </c>
      <c r="M305" s="58"/>
      <c r="N305" s="56">
        <v>4</v>
      </c>
      <c r="O305" s="56"/>
      <c r="P305" s="56">
        <v>10.6</v>
      </c>
      <c r="Q305" s="68"/>
      <c r="R305" s="56"/>
      <c r="S305" s="71">
        <v>24.18</v>
      </c>
      <c r="T305" s="71">
        <v>7.91</v>
      </c>
      <c r="U305" s="67">
        <v>7.38</v>
      </c>
      <c r="X305" s="59">
        <v>325.60000000000002</v>
      </c>
      <c r="Y305" s="69">
        <v>42.8</v>
      </c>
      <c r="Z305" s="70">
        <v>0.05</v>
      </c>
      <c r="AA305" s="67">
        <v>0.22</v>
      </c>
      <c r="AB305" s="77">
        <v>1.67</v>
      </c>
      <c r="AC305" s="67">
        <v>0.8</v>
      </c>
      <c r="AD305" s="77">
        <v>0.06</v>
      </c>
      <c r="AE305" s="67">
        <v>9</v>
      </c>
      <c r="AF305" s="67">
        <v>9.92</v>
      </c>
      <c r="AG305" s="18">
        <v>7.32</v>
      </c>
      <c r="AH305" s="18">
        <v>177.2</v>
      </c>
      <c r="AK305" s="65"/>
      <c r="AW305" s="64"/>
      <c r="AX305" s="64"/>
      <c r="AY305" s="64"/>
      <c r="AZ305" s="64"/>
      <c r="BA305" s="64"/>
      <c r="BB305" s="64"/>
      <c r="BC305" s="64"/>
      <c r="BD305" s="64"/>
      <c r="BE305" s="64"/>
    </row>
    <row r="306" spans="1:57" s="18" customFormat="1" x14ac:dyDescent="0.2">
      <c r="A306" s="18" t="s">
        <v>433</v>
      </c>
      <c r="B306" s="73">
        <v>39260</v>
      </c>
      <c r="C306" s="74">
        <v>0.375</v>
      </c>
      <c r="D306" s="55" t="s">
        <v>85</v>
      </c>
      <c r="E306" s="56">
        <v>17847</v>
      </c>
      <c r="F306" s="56"/>
      <c r="G306" s="18" t="s">
        <v>80</v>
      </c>
      <c r="H306" s="18" t="s">
        <v>81</v>
      </c>
      <c r="I306" s="57"/>
      <c r="K306" s="18">
        <v>2.5</v>
      </c>
      <c r="L306" s="75">
        <v>1682</v>
      </c>
      <c r="M306" s="75"/>
      <c r="N306" s="18">
        <v>5</v>
      </c>
      <c r="P306" s="18">
        <v>16.600000000000001</v>
      </c>
      <c r="Q306" s="59"/>
      <c r="S306" s="67">
        <v>22.5</v>
      </c>
      <c r="T306" s="67">
        <v>7.72</v>
      </c>
      <c r="U306" s="67">
        <v>7.21</v>
      </c>
      <c r="X306" s="59">
        <v>111.6</v>
      </c>
      <c r="Y306" s="59">
        <v>14.7</v>
      </c>
      <c r="Z306" s="67">
        <v>0.16</v>
      </c>
      <c r="AA306" s="67">
        <v>0.42</v>
      </c>
      <c r="AB306" s="77">
        <v>1.63</v>
      </c>
      <c r="AC306" s="67">
        <v>0.57999999999999996</v>
      </c>
      <c r="AD306" s="77">
        <v>0.23200000000000001</v>
      </c>
      <c r="AE306" s="67">
        <v>10.71</v>
      </c>
      <c r="AF306" s="67">
        <v>9.4600000000000009</v>
      </c>
      <c r="AG306" s="18">
        <v>3.19</v>
      </c>
      <c r="AH306" s="18">
        <v>1732.9</v>
      </c>
      <c r="AW306" s="64"/>
      <c r="AX306" s="64"/>
      <c r="AY306" s="64"/>
      <c r="AZ306" s="64"/>
      <c r="BA306" s="64"/>
      <c r="BB306" s="64"/>
      <c r="BC306" s="64"/>
      <c r="BD306" s="64"/>
      <c r="BE306" s="64"/>
    </row>
    <row r="307" spans="1:57" s="18" customFormat="1" x14ac:dyDescent="0.2">
      <c r="A307" s="18" t="s">
        <v>434</v>
      </c>
      <c r="B307" s="73">
        <v>39260</v>
      </c>
      <c r="C307" s="74">
        <v>0.35416666666666669</v>
      </c>
      <c r="D307" s="57" t="s">
        <v>88</v>
      </c>
      <c r="E307" s="18">
        <v>16721</v>
      </c>
      <c r="G307" s="18" t="s">
        <v>80</v>
      </c>
      <c r="H307" s="18" t="s">
        <v>81</v>
      </c>
      <c r="I307" s="57"/>
      <c r="K307" s="18">
        <v>2.5</v>
      </c>
      <c r="L307" s="75">
        <v>16100</v>
      </c>
      <c r="M307" s="75"/>
      <c r="N307" s="18">
        <v>4</v>
      </c>
      <c r="P307" s="18">
        <v>9.6</v>
      </c>
      <c r="Q307" s="59"/>
      <c r="S307" s="67">
        <v>23.77</v>
      </c>
      <c r="T307" s="67">
        <v>7.77</v>
      </c>
      <c r="U307" s="67">
        <v>6.94</v>
      </c>
      <c r="X307" s="59">
        <v>208.6</v>
      </c>
      <c r="Y307" s="59">
        <v>32</v>
      </c>
      <c r="Z307" s="67">
        <v>0.05</v>
      </c>
      <c r="AA307" s="67">
        <v>0.18</v>
      </c>
      <c r="AB307" s="77">
        <v>1.45</v>
      </c>
      <c r="AC307" s="67">
        <v>0.55000000000000004</v>
      </c>
      <c r="AD307" s="77">
        <v>0.113</v>
      </c>
      <c r="AE307" s="67">
        <v>13.57</v>
      </c>
      <c r="AF307" s="67">
        <v>9.42</v>
      </c>
      <c r="AG307" s="18">
        <v>5.26</v>
      </c>
      <c r="AH307" s="18">
        <v>866.4</v>
      </c>
      <c r="AW307" s="64"/>
      <c r="AX307" s="64"/>
      <c r="AY307" s="64"/>
      <c r="AZ307" s="64"/>
      <c r="BA307" s="64"/>
      <c r="BB307" s="64"/>
      <c r="BC307" s="64"/>
      <c r="BD307" s="64"/>
      <c r="BE307" s="64"/>
    </row>
    <row r="308" spans="1:57" s="18" customFormat="1" x14ac:dyDescent="0.2">
      <c r="A308" s="18" t="s">
        <v>435</v>
      </c>
      <c r="B308" s="53">
        <v>39294</v>
      </c>
      <c r="C308" s="54">
        <v>0.375</v>
      </c>
      <c r="D308" s="57" t="s">
        <v>488</v>
      </c>
      <c r="E308" s="56">
        <v>10975</v>
      </c>
      <c r="F308" s="56"/>
      <c r="G308" s="18" t="s">
        <v>80</v>
      </c>
      <c r="H308" s="56"/>
      <c r="I308" s="57"/>
      <c r="J308" s="56"/>
      <c r="K308" s="56"/>
      <c r="L308" s="58">
        <v>6833</v>
      </c>
      <c r="M308" s="58"/>
      <c r="N308" s="56">
        <v>5</v>
      </c>
      <c r="O308" s="56"/>
      <c r="P308" s="56">
        <v>12</v>
      </c>
      <c r="Q308" s="68">
        <v>19</v>
      </c>
      <c r="R308" s="56"/>
      <c r="S308" s="71">
        <v>28.4</v>
      </c>
      <c r="T308" s="71">
        <v>7.84</v>
      </c>
      <c r="U308" s="67">
        <v>5.58</v>
      </c>
      <c r="V308" s="56">
        <v>284</v>
      </c>
      <c r="W308" s="56"/>
      <c r="X308" s="59">
        <v>351.8</v>
      </c>
      <c r="Y308" s="69">
        <v>27.6</v>
      </c>
      <c r="Z308" s="70">
        <v>0.04</v>
      </c>
      <c r="AA308" s="67">
        <v>0.06</v>
      </c>
      <c r="AB308" s="77">
        <v>1.59</v>
      </c>
      <c r="AC308" s="67">
        <v>0.68</v>
      </c>
      <c r="AD308" s="77">
        <v>1.2999999999999999E-2</v>
      </c>
      <c r="AE308" s="67">
        <v>7.66</v>
      </c>
      <c r="AF308" s="67">
        <v>12.52</v>
      </c>
      <c r="AG308" s="18">
        <v>11.9</v>
      </c>
      <c r="AH308" s="18">
        <v>1413.6</v>
      </c>
      <c r="AK308" s="65"/>
      <c r="AW308" s="64"/>
      <c r="AX308" s="64"/>
      <c r="AY308" s="64"/>
      <c r="AZ308" s="64"/>
      <c r="BA308" s="64"/>
      <c r="BB308" s="64"/>
      <c r="BC308" s="64"/>
      <c r="BD308" s="64"/>
      <c r="BE308" s="64"/>
    </row>
    <row r="309" spans="1:57" s="18" customFormat="1" x14ac:dyDescent="0.2">
      <c r="A309" s="18" t="s">
        <v>436</v>
      </c>
      <c r="B309" s="53">
        <v>39294</v>
      </c>
      <c r="C309" s="54">
        <v>0.3611111111111111</v>
      </c>
      <c r="D309" s="55" t="s">
        <v>85</v>
      </c>
      <c r="E309" s="56">
        <v>17847</v>
      </c>
      <c r="F309" s="56"/>
      <c r="G309" s="18" t="s">
        <v>80</v>
      </c>
      <c r="H309" s="18" t="s">
        <v>81</v>
      </c>
      <c r="I309" s="57"/>
      <c r="J309" s="56"/>
      <c r="K309" s="56"/>
      <c r="L309" s="58">
        <v>42</v>
      </c>
      <c r="M309" s="58"/>
      <c r="N309" s="56">
        <v>2</v>
      </c>
      <c r="O309" s="56"/>
      <c r="P309" s="56">
        <v>21.11</v>
      </c>
      <c r="Q309" s="68">
        <v>1.9</v>
      </c>
      <c r="R309" s="56"/>
      <c r="S309" s="71">
        <v>27.96</v>
      </c>
      <c r="T309" s="71">
        <v>7.58</v>
      </c>
      <c r="U309" s="67">
        <v>9.61</v>
      </c>
      <c r="V309" s="56">
        <v>265</v>
      </c>
      <c r="W309" s="56"/>
      <c r="X309" s="18">
        <v>46.2</v>
      </c>
      <c r="Y309" s="18">
        <v>8.6</v>
      </c>
      <c r="Z309" s="18">
        <v>0.04</v>
      </c>
      <c r="AA309" s="18">
        <v>0.27</v>
      </c>
      <c r="AB309" s="77">
        <v>1.92</v>
      </c>
      <c r="AC309" s="18">
        <v>0.4</v>
      </c>
      <c r="AD309" s="18">
        <v>0.128</v>
      </c>
      <c r="AE309" s="18">
        <v>7.8</v>
      </c>
      <c r="AF309" s="18">
        <v>17.809999999999999</v>
      </c>
      <c r="AG309" s="18">
        <v>3.8</v>
      </c>
      <c r="AH309" s="18">
        <v>1203.3</v>
      </c>
      <c r="AW309" s="64"/>
      <c r="AX309" s="64"/>
      <c r="AY309" s="64"/>
      <c r="AZ309" s="64"/>
      <c r="BA309" s="64"/>
      <c r="BB309" s="64"/>
      <c r="BC309" s="64"/>
      <c r="BD309" s="64"/>
      <c r="BE309" s="64"/>
    </row>
    <row r="310" spans="1:57" s="18" customFormat="1" x14ac:dyDescent="0.2">
      <c r="A310" s="18" t="s">
        <v>437</v>
      </c>
      <c r="B310" s="73">
        <v>39294</v>
      </c>
      <c r="C310" s="74">
        <v>0.34375</v>
      </c>
      <c r="D310" s="57" t="s">
        <v>88</v>
      </c>
      <c r="E310" s="18">
        <v>16721</v>
      </c>
      <c r="G310" s="18" t="s">
        <v>80</v>
      </c>
      <c r="H310" s="18" t="s">
        <v>81</v>
      </c>
      <c r="I310" s="57"/>
      <c r="L310" s="75">
        <v>5114</v>
      </c>
      <c r="M310" s="75"/>
      <c r="N310" s="18">
        <v>5</v>
      </c>
      <c r="P310" s="18">
        <v>15.2</v>
      </c>
      <c r="Q310" s="59">
        <v>13.3</v>
      </c>
      <c r="S310" s="67">
        <v>29.26</v>
      </c>
      <c r="T310" s="67">
        <v>7.82</v>
      </c>
      <c r="U310" s="67">
        <v>5.86</v>
      </c>
      <c r="V310" s="18">
        <v>286</v>
      </c>
      <c r="X310" s="18">
        <v>78.2</v>
      </c>
      <c r="Y310" s="18">
        <v>11.7</v>
      </c>
      <c r="Z310" s="18">
        <v>0.05</v>
      </c>
      <c r="AA310" s="18">
        <v>0.05</v>
      </c>
      <c r="AB310" s="77">
        <v>1.45</v>
      </c>
      <c r="AC310" s="18">
        <v>0.17</v>
      </c>
      <c r="AD310" s="18">
        <v>5.0000000000000001E-3</v>
      </c>
      <c r="AE310" s="18">
        <v>5.14</v>
      </c>
      <c r="AF310" s="18">
        <v>5.9</v>
      </c>
      <c r="AG310" s="18">
        <v>11.3</v>
      </c>
      <c r="AH310" s="18">
        <v>61.3</v>
      </c>
      <c r="AW310" s="64"/>
      <c r="AX310" s="64"/>
      <c r="AY310" s="64"/>
      <c r="AZ310" s="64"/>
      <c r="BA310" s="64"/>
      <c r="BB310" s="64"/>
      <c r="BC310" s="64"/>
      <c r="BD310" s="64"/>
      <c r="BE310" s="64"/>
    </row>
    <row r="311" spans="1:57" s="18" customFormat="1" x14ac:dyDescent="0.2">
      <c r="A311" s="18" t="s">
        <v>438</v>
      </c>
      <c r="B311" s="53">
        <v>39505</v>
      </c>
      <c r="C311" s="54">
        <v>0.4375</v>
      </c>
      <c r="D311" s="57" t="s">
        <v>488</v>
      </c>
      <c r="E311" s="56">
        <v>10975</v>
      </c>
      <c r="F311" s="56"/>
      <c r="G311" s="18" t="s">
        <v>80</v>
      </c>
      <c r="H311" s="56" t="s">
        <v>81</v>
      </c>
      <c r="I311" s="57"/>
      <c r="J311" s="56"/>
      <c r="K311" s="56"/>
      <c r="L311" s="58">
        <v>120.92</v>
      </c>
      <c r="M311" s="58"/>
      <c r="N311" s="56">
        <v>2</v>
      </c>
      <c r="O311" s="56"/>
      <c r="P311" s="56">
        <v>2.5</v>
      </c>
      <c r="Q311" s="68"/>
      <c r="R311" s="56"/>
      <c r="S311" s="71">
        <v>10.44</v>
      </c>
      <c r="T311" s="71">
        <v>8.1300000000000008</v>
      </c>
      <c r="U311" s="67">
        <v>12.24</v>
      </c>
      <c r="V311" s="56">
        <v>897</v>
      </c>
      <c r="W311" s="56"/>
      <c r="X311" s="59">
        <v>26.5</v>
      </c>
      <c r="Y311" s="69" t="s">
        <v>344</v>
      </c>
      <c r="Z311" s="70">
        <v>0.02</v>
      </c>
      <c r="AA311" s="67">
        <v>0.72</v>
      </c>
      <c r="AB311" s="77">
        <v>1.08</v>
      </c>
      <c r="AC311" s="67">
        <v>0.31900000000000001</v>
      </c>
      <c r="AD311" s="77">
        <v>0.22</v>
      </c>
      <c r="AE311" s="67">
        <v>6.68</v>
      </c>
      <c r="AF311" s="67">
        <v>67.3</v>
      </c>
      <c r="AG311" s="18">
        <v>1.52</v>
      </c>
      <c r="AH311" s="18">
        <v>54.6</v>
      </c>
      <c r="AK311" s="65"/>
      <c r="AW311" s="64"/>
      <c r="AX311" s="64"/>
      <c r="AY311" s="64"/>
      <c r="AZ311" s="64"/>
      <c r="BA311" s="64"/>
      <c r="BB311" s="64"/>
      <c r="BC311" s="64"/>
      <c r="BD311" s="64"/>
      <c r="BE311" s="64"/>
    </row>
    <row r="312" spans="1:57" s="18" customFormat="1" x14ac:dyDescent="0.2">
      <c r="A312" s="18" t="s">
        <v>439</v>
      </c>
      <c r="B312" s="53">
        <v>39505</v>
      </c>
      <c r="C312" s="54">
        <v>0.4236111111111111</v>
      </c>
      <c r="D312" s="55" t="s">
        <v>85</v>
      </c>
      <c r="E312" s="56">
        <v>17847</v>
      </c>
      <c r="F312" s="56"/>
      <c r="G312" s="18" t="s">
        <v>80</v>
      </c>
      <c r="H312" s="18" t="s">
        <v>81</v>
      </c>
      <c r="I312" s="57"/>
      <c r="J312" s="56"/>
      <c r="K312" s="56"/>
      <c r="L312" s="58">
        <v>41.79</v>
      </c>
      <c r="M312" s="58"/>
      <c r="N312" s="56">
        <v>2</v>
      </c>
      <c r="O312" s="56"/>
      <c r="P312" s="56">
        <v>1</v>
      </c>
      <c r="Q312" s="68"/>
      <c r="R312" s="56"/>
      <c r="S312" s="71">
        <v>10.78</v>
      </c>
      <c r="T312" s="71">
        <v>7.73</v>
      </c>
      <c r="U312" s="67">
        <v>12.99</v>
      </c>
      <c r="V312" s="56">
        <v>750</v>
      </c>
      <c r="W312" s="56"/>
      <c r="X312" s="18">
        <v>4.0999999999999996</v>
      </c>
      <c r="Y312" s="18" t="s">
        <v>344</v>
      </c>
      <c r="Z312" s="18">
        <v>0.04</v>
      </c>
      <c r="AA312" s="18">
        <v>0.33</v>
      </c>
      <c r="AB312" s="77">
        <v>0.86</v>
      </c>
      <c r="AC312" s="18">
        <v>0.27</v>
      </c>
      <c r="AD312" s="18">
        <v>0.12</v>
      </c>
      <c r="AE312" s="18">
        <v>7.61</v>
      </c>
      <c r="AF312" s="18">
        <v>54.29</v>
      </c>
      <c r="AG312" s="18">
        <v>1.49</v>
      </c>
      <c r="AH312" s="18">
        <v>67</v>
      </c>
      <c r="AW312" s="64"/>
      <c r="AX312" s="64"/>
      <c r="AY312" s="64"/>
      <c r="AZ312" s="64"/>
      <c r="BA312" s="64"/>
      <c r="BB312" s="64"/>
      <c r="BC312" s="64"/>
      <c r="BD312" s="64"/>
      <c r="BE312" s="64"/>
    </row>
    <row r="313" spans="1:57" s="18" customFormat="1" x14ac:dyDescent="0.2">
      <c r="A313" s="18" t="s">
        <v>440</v>
      </c>
      <c r="B313" s="73">
        <v>39505</v>
      </c>
      <c r="C313" s="74">
        <v>0.40625</v>
      </c>
      <c r="D313" s="57" t="s">
        <v>88</v>
      </c>
      <c r="E313" s="18">
        <v>16721</v>
      </c>
      <c r="G313" s="18" t="s">
        <v>80</v>
      </c>
      <c r="H313" s="18" t="s">
        <v>81</v>
      </c>
      <c r="I313" s="57"/>
      <c r="L313" s="75">
        <v>148.88999999999999</v>
      </c>
      <c r="M313" s="75"/>
      <c r="N313" s="18">
        <v>2</v>
      </c>
      <c r="P313" s="18">
        <v>4.5</v>
      </c>
      <c r="Q313" s="59"/>
      <c r="S313" s="67">
        <v>11.21</v>
      </c>
      <c r="T313" s="67">
        <v>7.51</v>
      </c>
      <c r="U313" s="67">
        <v>12.38</v>
      </c>
      <c r="V313" s="18">
        <v>478</v>
      </c>
      <c r="X313" s="18">
        <v>39.9</v>
      </c>
      <c r="Y313" s="18">
        <v>9.1</v>
      </c>
      <c r="Z313" s="18" t="s">
        <v>170</v>
      </c>
      <c r="AA313" s="18">
        <v>0.26</v>
      </c>
      <c r="AB313" s="77">
        <v>0.78</v>
      </c>
      <c r="AC313" s="18">
        <v>0.50700000000000001</v>
      </c>
      <c r="AD313" s="18">
        <v>0.12</v>
      </c>
      <c r="AE313" s="18">
        <v>8.8800000000000008</v>
      </c>
      <c r="AF313" s="18">
        <v>31.23</v>
      </c>
      <c r="AG313" s="18">
        <v>3.77</v>
      </c>
      <c r="AH313" s="18">
        <v>218.8</v>
      </c>
      <c r="AW313" s="64"/>
      <c r="AX313" s="64"/>
      <c r="AY313" s="64"/>
      <c r="AZ313" s="64"/>
      <c r="BA313" s="64"/>
      <c r="BB313" s="64"/>
      <c r="BC313" s="64"/>
      <c r="BD313" s="64"/>
      <c r="BE313" s="64"/>
    </row>
    <row r="314" spans="1:57" s="18" customFormat="1" x14ac:dyDescent="0.2">
      <c r="A314" s="18" t="s">
        <v>441</v>
      </c>
      <c r="B314" s="53">
        <v>39526</v>
      </c>
      <c r="C314" s="54">
        <v>0.3888888888888889</v>
      </c>
      <c r="D314" s="57" t="s">
        <v>488</v>
      </c>
      <c r="E314" s="56">
        <v>10975</v>
      </c>
      <c r="F314" s="56"/>
      <c r="G314" s="18" t="s">
        <v>80</v>
      </c>
      <c r="H314" s="56" t="s">
        <v>81</v>
      </c>
      <c r="I314" s="57"/>
      <c r="J314" s="56"/>
      <c r="K314" s="56"/>
      <c r="L314" s="58">
        <v>10785</v>
      </c>
      <c r="M314" s="58"/>
      <c r="N314" s="56">
        <v>4</v>
      </c>
      <c r="O314" s="56"/>
      <c r="P314" s="56">
        <v>6.1</v>
      </c>
      <c r="Q314" s="68">
        <v>23.9</v>
      </c>
      <c r="R314" s="56"/>
      <c r="S314" s="71">
        <v>14.26</v>
      </c>
      <c r="T314" s="71">
        <v>7.95</v>
      </c>
      <c r="U314" s="67">
        <v>8.74</v>
      </c>
      <c r="V314" s="56">
        <v>221</v>
      </c>
      <c r="W314" s="56"/>
      <c r="X314" s="75">
        <v>2401.8000000000002</v>
      </c>
      <c r="Y314" s="87">
        <v>244.9</v>
      </c>
      <c r="Z314" s="87">
        <v>0.05</v>
      </c>
      <c r="AA314" s="75">
        <v>1.48</v>
      </c>
      <c r="AB314" s="77">
        <v>4.43</v>
      </c>
      <c r="AC314" s="75">
        <v>3.89</v>
      </c>
      <c r="AD314" s="75">
        <v>6.5000000000000002E-2</v>
      </c>
      <c r="AE314" s="75">
        <v>21.37</v>
      </c>
      <c r="AF314" s="75">
        <v>7.73</v>
      </c>
      <c r="AG314" s="75">
        <v>8.17</v>
      </c>
      <c r="AH314" s="75">
        <v>1986.3</v>
      </c>
      <c r="AK314" s="65"/>
      <c r="AW314" s="64"/>
      <c r="AX314" s="64"/>
      <c r="AY314" s="64"/>
      <c r="AZ314" s="64"/>
      <c r="BA314" s="64"/>
      <c r="BB314" s="64"/>
      <c r="BC314" s="64"/>
      <c r="BD314" s="64"/>
      <c r="BE314" s="64"/>
    </row>
    <row r="315" spans="1:57" s="18" customFormat="1" x14ac:dyDescent="0.2">
      <c r="A315" s="18" t="s">
        <v>442</v>
      </c>
      <c r="B315" s="53">
        <v>39526</v>
      </c>
      <c r="C315" s="54">
        <v>0.375</v>
      </c>
      <c r="D315" s="55" t="s">
        <v>85</v>
      </c>
      <c r="E315" s="56">
        <v>17847</v>
      </c>
      <c r="F315" s="56"/>
      <c r="G315" s="18" t="s">
        <v>80</v>
      </c>
      <c r="H315" s="18" t="s">
        <v>81</v>
      </c>
      <c r="I315" s="57"/>
      <c r="J315" s="56"/>
      <c r="K315" s="56"/>
      <c r="L315" s="58">
        <v>1789</v>
      </c>
      <c r="M315" s="58"/>
      <c r="N315" s="56">
        <v>5</v>
      </c>
      <c r="O315" s="56"/>
      <c r="P315" s="56">
        <v>16.3</v>
      </c>
      <c r="Q315" s="68">
        <v>6.7</v>
      </c>
      <c r="R315" s="56"/>
      <c r="S315" s="71">
        <v>13.12</v>
      </c>
      <c r="T315" s="71">
        <v>7.66</v>
      </c>
      <c r="U315" s="67">
        <v>9.9700000000000006</v>
      </c>
      <c r="V315" s="56">
        <v>196</v>
      </c>
      <c r="W315" s="56"/>
      <c r="X315" s="75">
        <v>112.8</v>
      </c>
      <c r="Y315" s="75">
        <v>14.5</v>
      </c>
      <c r="Z315" s="75">
        <v>0.09</v>
      </c>
      <c r="AA315" s="75">
        <v>0.55000000000000004</v>
      </c>
      <c r="AB315" s="77">
        <v>1.52</v>
      </c>
      <c r="AC315" s="75">
        <v>0.41499999999999998</v>
      </c>
      <c r="AD315" s="75">
        <v>0.189</v>
      </c>
      <c r="AE315" s="75">
        <v>9.74</v>
      </c>
      <c r="AF315" s="75">
        <v>9.76</v>
      </c>
      <c r="AG315" s="75">
        <v>2.38</v>
      </c>
      <c r="AH315" s="75">
        <v>1553.1</v>
      </c>
      <c r="AW315" s="64"/>
      <c r="AX315" s="64"/>
      <c r="AY315" s="64"/>
      <c r="AZ315" s="64"/>
      <c r="BA315" s="64"/>
      <c r="BB315" s="64"/>
      <c r="BC315" s="64"/>
      <c r="BD315" s="64"/>
      <c r="BE315" s="64"/>
    </row>
    <row r="316" spans="1:57" s="18" customFormat="1" x14ac:dyDescent="0.2">
      <c r="A316" s="18" t="s">
        <v>443</v>
      </c>
      <c r="B316" s="73">
        <v>39526</v>
      </c>
      <c r="C316" s="74">
        <v>0.3611111111111111</v>
      </c>
      <c r="D316" s="57" t="s">
        <v>88</v>
      </c>
      <c r="E316" s="18">
        <v>16721</v>
      </c>
      <c r="G316" s="18" t="s">
        <v>80</v>
      </c>
      <c r="H316" s="18" t="s">
        <v>81</v>
      </c>
      <c r="I316" s="57"/>
      <c r="L316" s="75">
        <v>7907</v>
      </c>
      <c r="M316" s="75"/>
      <c r="N316" s="18">
        <v>5</v>
      </c>
      <c r="P316" s="18">
        <v>13.3</v>
      </c>
      <c r="Q316" s="59">
        <v>15.2</v>
      </c>
      <c r="S316" s="67">
        <v>14.08</v>
      </c>
      <c r="T316" s="67">
        <v>7.82</v>
      </c>
      <c r="U316" s="67">
        <v>9.2200000000000006</v>
      </c>
      <c r="V316" s="18">
        <v>187</v>
      </c>
      <c r="X316" s="75">
        <v>555.5</v>
      </c>
      <c r="Y316" s="75">
        <v>62.9</v>
      </c>
      <c r="Z316" s="75">
        <v>0.04</v>
      </c>
      <c r="AA316" s="75">
        <v>0.55000000000000004</v>
      </c>
      <c r="AB316" s="77">
        <v>2.0099999999999998</v>
      </c>
      <c r="AC316" s="75">
        <v>0.79400000000000004</v>
      </c>
      <c r="AD316" s="75">
        <v>0.10199999999999999</v>
      </c>
      <c r="AE316" s="75">
        <v>13.8</v>
      </c>
      <c r="AF316" s="75">
        <v>7.27</v>
      </c>
      <c r="AG316" s="75">
        <v>4.1399999999999997</v>
      </c>
      <c r="AH316" s="75">
        <v>1732.9</v>
      </c>
      <c r="AW316" s="64"/>
      <c r="AX316" s="64"/>
      <c r="AY316" s="64"/>
      <c r="AZ316" s="64"/>
      <c r="BA316" s="64"/>
      <c r="BB316" s="64"/>
      <c r="BC316" s="64"/>
      <c r="BD316" s="64"/>
      <c r="BE316" s="64"/>
    </row>
    <row r="317" spans="1:57" s="18" customFormat="1" x14ac:dyDescent="0.2">
      <c r="A317" s="18" t="s">
        <v>444</v>
      </c>
      <c r="B317" s="53">
        <v>39568</v>
      </c>
      <c r="C317" s="54">
        <v>0.47222222222222227</v>
      </c>
      <c r="D317" s="57" t="s">
        <v>488</v>
      </c>
      <c r="E317" s="56">
        <v>10975</v>
      </c>
      <c r="F317" s="56"/>
      <c r="G317" s="18" t="s">
        <v>80</v>
      </c>
      <c r="H317" s="56" t="s">
        <v>81</v>
      </c>
      <c r="I317" s="57"/>
      <c r="J317" s="56"/>
      <c r="K317" s="56"/>
      <c r="L317" s="58">
        <v>5670</v>
      </c>
      <c r="M317" s="58"/>
      <c r="N317" s="56">
        <v>5</v>
      </c>
      <c r="O317" s="56"/>
      <c r="P317" s="56">
        <v>13.7</v>
      </c>
      <c r="Q317" s="68">
        <v>17.3</v>
      </c>
      <c r="R317" s="56"/>
      <c r="S317" s="71">
        <v>19.91</v>
      </c>
      <c r="T317" s="71">
        <v>7.92</v>
      </c>
      <c r="U317" s="67">
        <v>8.9</v>
      </c>
      <c r="V317" s="56">
        <v>371</v>
      </c>
      <c r="W317" s="56"/>
      <c r="X317" s="75">
        <v>319</v>
      </c>
      <c r="Y317" s="87">
        <v>48</v>
      </c>
      <c r="Z317" s="87">
        <v>0.04</v>
      </c>
      <c r="AA317" s="75">
        <v>1.04</v>
      </c>
      <c r="AB317" s="77">
        <v>1.27</v>
      </c>
      <c r="AC317" s="75">
        <v>0.56399999999999995</v>
      </c>
      <c r="AD317" s="75">
        <v>3.7999999999999999E-2</v>
      </c>
      <c r="AE317" s="75">
        <v>6.16</v>
      </c>
      <c r="AF317" s="75">
        <v>12.2</v>
      </c>
      <c r="AG317" s="75">
        <v>5.8</v>
      </c>
      <c r="AH317" s="75">
        <v>613.1</v>
      </c>
      <c r="AK317" s="65"/>
      <c r="AW317" s="64"/>
      <c r="AX317" s="64"/>
      <c r="AY317" s="64"/>
      <c r="AZ317" s="64"/>
      <c r="BA317" s="64"/>
      <c r="BB317" s="64"/>
      <c r="BC317" s="64"/>
      <c r="BD317" s="64"/>
      <c r="BE317" s="64"/>
    </row>
    <row r="318" spans="1:57" s="18" customFormat="1" x14ac:dyDescent="0.2">
      <c r="A318" s="18" t="s">
        <v>445</v>
      </c>
      <c r="B318" s="53">
        <v>39568</v>
      </c>
      <c r="C318" s="54">
        <v>0.4513888888888889</v>
      </c>
      <c r="D318" s="55" t="s">
        <v>85</v>
      </c>
      <c r="E318" s="56">
        <v>17847</v>
      </c>
      <c r="F318" s="56"/>
      <c r="G318" s="18" t="s">
        <v>80</v>
      </c>
      <c r="H318" s="18" t="s">
        <v>81</v>
      </c>
      <c r="I318" s="57"/>
      <c r="J318" s="56"/>
      <c r="K318" s="56"/>
      <c r="L318" s="58">
        <v>29.04</v>
      </c>
      <c r="M318" s="58"/>
      <c r="N318" s="56">
        <v>2</v>
      </c>
      <c r="O318" s="56"/>
      <c r="P318" s="56">
        <v>22</v>
      </c>
      <c r="Q318" s="68">
        <v>1.7</v>
      </c>
      <c r="R318" s="56"/>
      <c r="S318" s="71">
        <v>17.8</v>
      </c>
      <c r="T318" s="71">
        <v>7.39</v>
      </c>
      <c r="U318" s="67">
        <v>9.4700000000000006</v>
      </c>
      <c r="V318" s="56">
        <v>677</v>
      </c>
      <c r="W318" s="56"/>
      <c r="X318" s="75">
        <v>15.6</v>
      </c>
      <c r="Y318" s="88" t="s">
        <v>396</v>
      </c>
      <c r="Z318" s="75">
        <v>0.09</v>
      </c>
      <c r="AA318" s="75">
        <v>0.8</v>
      </c>
      <c r="AB318" s="77">
        <v>1.03</v>
      </c>
      <c r="AC318" s="75">
        <v>0.22800000000000001</v>
      </c>
      <c r="AD318" s="75">
        <v>5.8999999999999997E-2</v>
      </c>
      <c r="AE318" s="75">
        <v>7.7</v>
      </c>
      <c r="AF318" s="75">
        <v>42.7</v>
      </c>
      <c r="AG318" s="75">
        <v>2.1</v>
      </c>
      <c r="AH318" s="75">
        <v>866.4</v>
      </c>
      <c r="AW318" s="64"/>
      <c r="AX318" s="64"/>
      <c r="AY318" s="64"/>
      <c r="AZ318" s="64"/>
      <c r="BA318" s="64"/>
      <c r="BB318" s="64"/>
      <c r="BC318" s="64"/>
      <c r="BD318" s="64"/>
      <c r="BE318" s="64"/>
    </row>
    <row r="319" spans="1:57" s="18" customFormat="1" x14ac:dyDescent="0.2">
      <c r="A319" s="18" t="s">
        <v>446</v>
      </c>
      <c r="B319" s="73">
        <v>39568</v>
      </c>
      <c r="C319" s="74">
        <v>0.43055555555555558</v>
      </c>
      <c r="D319" s="57" t="s">
        <v>88</v>
      </c>
      <c r="E319" s="18">
        <v>16721</v>
      </c>
      <c r="G319" s="18" t="s">
        <v>80</v>
      </c>
      <c r="H319" s="18" t="s">
        <v>81</v>
      </c>
      <c r="I319" s="57"/>
      <c r="L319" s="75">
        <v>2016</v>
      </c>
      <c r="M319" s="75"/>
      <c r="N319" s="18">
        <v>3</v>
      </c>
      <c r="P319" s="18">
        <v>18.5</v>
      </c>
      <c r="Q319" s="59">
        <v>10</v>
      </c>
      <c r="S319" s="67">
        <v>20.47</v>
      </c>
      <c r="T319" s="67">
        <v>7.96</v>
      </c>
      <c r="U319" s="67">
        <v>8.94</v>
      </c>
      <c r="V319" s="18">
        <v>296</v>
      </c>
      <c r="X319" s="75">
        <v>193</v>
      </c>
      <c r="Y319" s="75">
        <v>25.7</v>
      </c>
      <c r="Z319" s="75">
        <v>0.08</v>
      </c>
      <c r="AA319" s="75">
        <v>1.08</v>
      </c>
      <c r="AB319" s="77">
        <v>1.48</v>
      </c>
      <c r="AC319" s="75">
        <v>0.624</v>
      </c>
      <c r="AD319" s="75">
        <v>5.7000000000000002E-2</v>
      </c>
      <c r="AE319" s="75">
        <v>7.66</v>
      </c>
      <c r="AF319" s="75">
        <v>9</v>
      </c>
      <c r="AG319" s="75">
        <v>3.9</v>
      </c>
      <c r="AH319" s="75">
        <v>517.20000000000005</v>
      </c>
      <c r="AW319" s="64"/>
      <c r="AX319" s="64"/>
      <c r="AY319" s="64"/>
      <c r="AZ319" s="64"/>
      <c r="BA319" s="64"/>
      <c r="BB319" s="64"/>
      <c r="BC319" s="64"/>
      <c r="BD319" s="64"/>
      <c r="BE319" s="64"/>
    </row>
    <row r="320" spans="1:57" s="18" customFormat="1" x14ac:dyDescent="0.2">
      <c r="A320" s="18" t="s">
        <v>447</v>
      </c>
      <c r="B320" s="53">
        <v>39596</v>
      </c>
      <c r="C320" s="54">
        <v>0.46875</v>
      </c>
      <c r="D320" s="57" t="s">
        <v>488</v>
      </c>
      <c r="E320" s="56">
        <v>10975</v>
      </c>
      <c r="F320" s="56"/>
      <c r="G320" s="18" t="s">
        <v>80</v>
      </c>
      <c r="H320" s="56" t="s">
        <v>81</v>
      </c>
      <c r="I320" s="57"/>
      <c r="J320" s="56"/>
      <c r="K320" s="56"/>
      <c r="L320" s="58">
        <v>149</v>
      </c>
      <c r="M320" s="58"/>
      <c r="N320" s="56">
        <v>5</v>
      </c>
      <c r="O320" s="56"/>
      <c r="P320" s="56">
        <v>19</v>
      </c>
      <c r="Q320" s="68"/>
      <c r="R320" s="56"/>
      <c r="S320" s="71">
        <v>25.47</v>
      </c>
      <c r="T320" s="71">
        <v>8.01</v>
      </c>
      <c r="U320" s="67">
        <v>6.27</v>
      </c>
      <c r="V320" s="56">
        <v>4.17</v>
      </c>
      <c r="W320" s="56"/>
      <c r="X320" s="75">
        <v>179.7</v>
      </c>
      <c r="Y320" s="87">
        <v>25.5</v>
      </c>
      <c r="Z320" s="87">
        <v>0.04</v>
      </c>
      <c r="AA320" s="75">
        <v>0.49</v>
      </c>
      <c r="AB320" s="77">
        <v>1.07</v>
      </c>
      <c r="AC320" s="75">
        <v>0.39</v>
      </c>
      <c r="AD320" s="75">
        <v>0.04</v>
      </c>
      <c r="AE320" s="75">
        <v>4.8499999999999996</v>
      </c>
      <c r="AF320" s="75">
        <v>19</v>
      </c>
      <c r="AG320" s="75">
        <v>3.03</v>
      </c>
      <c r="AH320" s="75">
        <v>1119.9000000000001</v>
      </c>
      <c r="AK320" s="65"/>
      <c r="AW320" s="64"/>
      <c r="AX320" s="64"/>
      <c r="AY320" s="64"/>
      <c r="AZ320" s="64"/>
      <c r="BA320" s="64"/>
      <c r="BB320" s="64"/>
      <c r="BC320" s="64"/>
      <c r="BD320" s="64"/>
      <c r="BE320" s="64"/>
    </row>
    <row r="321" spans="1:59" s="18" customFormat="1" x14ac:dyDescent="0.2">
      <c r="A321" s="18" t="s">
        <v>448</v>
      </c>
      <c r="B321" s="53">
        <v>39596</v>
      </c>
      <c r="C321" s="54">
        <v>0.44791666666666669</v>
      </c>
      <c r="D321" s="55" t="s">
        <v>85</v>
      </c>
      <c r="E321" s="56">
        <v>17847</v>
      </c>
      <c r="F321" s="56"/>
      <c r="G321" s="18" t="s">
        <v>80</v>
      </c>
      <c r="H321" s="18" t="s">
        <v>81</v>
      </c>
      <c r="I321" s="57"/>
      <c r="J321" s="56"/>
      <c r="K321" s="56"/>
      <c r="L321" s="58"/>
      <c r="M321" s="58"/>
      <c r="N321" s="56">
        <v>5</v>
      </c>
      <c r="O321" s="56"/>
      <c r="P321" s="56"/>
      <c r="Q321" s="68"/>
      <c r="R321" s="56"/>
      <c r="S321" s="71">
        <v>23.5</v>
      </c>
      <c r="T321" s="71">
        <v>7.5</v>
      </c>
      <c r="U321" s="67">
        <v>6.33</v>
      </c>
      <c r="V321" s="56">
        <v>2.63</v>
      </c>
      <c r="W321" s="56"/>
      <c r="X321" s="75">
        <v>119.6</v>
      </c>
      <c r="Y321" s="75">
        <v>17.100000000000001</v>
      </c>
      <c r="Z321" s="75">
        <v>0.1</v>
      </c>
      <c r="AA321" s="75">
        <v>0.46</v>
      </c>
      <c r="AB321" s="77">
        <v>1.65</v>
      </c>
      <c r="AC321" s="75">
        <v>0.55000000000000004</v>
      </c>
      <c r="AD321" s="75">
        <v>0.18</v>
      </c>
      <c r="AE321" s="75">
        <v>10.18</v>
      </c>
      <c r="AF321" s="75">
        <v>13.24</v>
      </c>
      <c r="AG321" s="75">
        <v>3.14</v>
      </c>
      <c r="AH321" s="88" t="s">
        <v>449</v>
      </c>
      <c r="AW321" s="64"/>
      <c r="AX321" s="64"/>
      <c r="AY321" s="64"/>
      <c r="AZ321" s="64"/>
      <c r="BA321" s="64"/>
      <c r="BB321" s="64"/>
      <c r="BC321" s="64"/>
      <c r="BD321" s="64"/>
      <c r="BE321" s="64"/>
    </row>
    <row r="322" spans="1:59" s="18" customFormat="1" x14ac:dyDescent="0.2">
      <c r="A322" s="18" t="s">
        <v>450</v>
      </c>
      <c r="B322" s="73">
        <v>39596</v>
      </c>
      <c r="C322" s="74">
        <v>0.42708333333333331</v>
      </c>
      <c r="D322" s="57" t="s">
        <v>88</v>
      </c>
      <c r="E322" s="18">
        <v>16721</v>
      </c>
      <c r="G322" s="18" t="s">
        <v>80</v>
      </c>
      <c r="H322" s="18" t="s">
        <v>81</v>
      </c>
      <c r="I322" s="57"/>
      <c r="L322" s="75">
        <v>2016</v>
      </c>
      <c r="M322" s="75"/>
      <c r="N322" s="18">
        <v>5</v>
      </c>
      <c r="P322" s="18">
        <v>19</v>
      </c>
      <c r="Q322" s="59">
        <v>10</v>
      </c>
      <c r="S322" s="67">
        <v>22.61</v>
      </c>
      <c r="T322" s="67">
        <v>7.46</v>
      </c>
      <c r="U322" s="67">
        <v>6.36</v>
      </c>
      <c r="V322" s="18">
        <v>152</v>
      </c>
      <c r="X322" s="75">
        <v>150.4</v>
      </c>
      <c r="Y322" s="75">
        <v>23.1</v>
      </c>
      <c r="Z322" s="75">
        <v>0.05</v>
      </c>
      <c r="AA322" s="75">
        <v>0.4</v>
      </c>
      <c r="AB322" s="77">
        <v>1.7</v>
      </c>
      <c r="AC322" s="75">
        <v>0.57999999999999996</v>
      </c>
      <c r="AD322" s="75">
        <v>0.193</v>
      </c>
      <c r="AE322" s="75">
        <v>12.06</v>
      </c>
      <c r="AF322" s="75">
        <v>7.98</v>
      </c>
      <c r="AG322" s="75">
        <v>2.59</v>
      </c>
      <c r="AH322" s="75">
        <v>1986.3</v>
      </c>
      <c r="AW322" s="64"/>
      <c r="AX322" s="64"/>
      <c r="AY322" s="64"/>
      <c r="AZ322" s="64"/>
      <c r="BA322" s="64"/>
      <c r="BB322" s="64"/>
      <c r="BC322" s="64"/>
      <c r="BD322" s="64"/>
      <c r="BE322" s="64"/>
    </row>
    <row r="323" spans="1:59" s="18" customFormat="1" x14ac:dyDescent="0.2">
      <c r="A323" s="18" t="s">
        <v>451</v>
      </c>
      <c r="B323" s="73">
        <v>39678</v>
      </c>
      <c r="C323" s="74">
        <v>0.40625</v>
      </c>
      <c r="D323" s="57" t="s">
        <v>88</v>
      </c>
      <c r="E323" s="18">
        <v>16721</v>
      </c>
      <c r="G323" s="18" t="s">
        <v>80</v>
      </c>
      <c r="H323" s="18" t="s">
        <v>81</v>
      </c>
      <c r="I323" s="57" t="s">
        <v>452</v>
      </c>
      <c r="K323" s="18">
        <v>3</v>
      </c>
      <c r="L323" s="75">
        <v>110</v>
      </c>
      <c r="M323" s="75"/>
      <c r="N323" s="18">
        <v>2</v>
      </c>
      <c r="P323" s="18">
        <v>24.4</v>
      </c>
      <c r="Q323" s="59">
        <v>4.0999999999999996</v>
      </c>
      <c r="S323" s="67">
        <v>25.26</v>
      </c>
      <c r="T323" s="67">
        <v>7.68</v>
      </c>
      <c r="U323" s="67">
        <v>5.87</v>
      </c>
      <c r="V323" s="18">
        <v>839</v>
      </c>
      <c r="X323" s="75">
        <v>36.4</v>
      </c>
      <c r="Y323" s="75">
        <v>6.2</v>
      </c>
      <c r="Z323" s="88" t="s">
        <v>170</v>
      </c>
      <c r="AA323" s="75">
        <v>0.28999999999999998</v>
      </c>
      <c r="AB323" s="77">
        <v>0.86</v>
      </c>
      <c r="AC323" s="75">
        <v>0.23</v>
      </c>
      <c r="AD323" s="75">
        <v>1.4999999999999999E-2</v>
      </c>
      <c r="AE323" s="75">
        <v>5.86</v>
      </c>
      <c r="AF323" s="75">
        <v>88.99</v>
      </c>
      <c r="AG323" s="75">
        <v>4.45</v>
      </c>
      <c r="AH323" s="75">
        <v>1046.2</v>
      </c>
      <c r="AW323" s="64"/>
      <c r="AX323" s="64"/>
      <c r="AY323" s="64"/>
      <c r="AZ323" s="64"/>
      <c r="BA323" s="64"/>
      <c r="BB323" s="64"/>
      <c r="BC323" s="64"/>
      <c r="BD323" s="64"/>
      <c r="BE323" s="64"/>
    </row>
    <row r="324" spans="1:59" s="18" customFormat="1" x14ac:dyDescent="0.2">
      <c r="A324" s="18" t="s">
        <v>453</v>
      </c>
      <c r="B324" s="53">
        <v>39679</v>
      </c>
      <c r="C324" s="54">
        <v>0.4375</v>
      </c>
      <c r="D324" s="57" t="s">
        <v>488</v>
      </c>
      <c r="E324" s="56">
        <v>10975</v>
      </c>
      <c r="F324" s="56"/>
      <c r="G324" s="18" t="s">
        <v>80</v>
      </c>
      <c r="H324" s="56" t="s">
        <v>81</v>
      </c>
      <c r="I324" s="57"/>
      <c r="J324" s="56"/>
      <c r="K324" s="56">
        <v>3</v>
      </c>
      <c r="L324" s="58">
        <v>539</v>
      </c>
      <c r="M324" s="58"/>
      <c r="N324" s="56">
        <v>2</v>
      </c>
      <c r="O324" s="56"/>
      <c r="P324" s="56">
        <v>25.7</v>
      </c>
      <c r="Q324" s="68">
        <v>5.3</v>
      </c>
      <c r="R324" s="56"/>
      <c r="S324" s="71">
        <v>25.33</v>
      </c>
      <c r="T324" s="71">
        <v>7.53</v>
      </c>
      <c r="U324" s="67">
        <v>6.05</v>
      </c>
      <c r="V324" s="56">
        <v>1102</v>
      </c>
      <c r="W324" s="56"/>
      <c r="X324" s="75">
        <v>37.700000000000003</v>
      </c>
      <c r="Y324" s="87">
        <v>7.9</v>
      </c>
      <c r="Z324" s="87">
        <v>0.13</v>
      </c>
      <c r="AA324" s="75">
        <v>0.64</v>
      </c>
      <c r="AB324" s="77">
        <v>6.7</v>
      </c>
      <c r="AC324" s="75">
        <v>2.34</v>
      </c>
      <c r="AD324" s="75">
        <v>1.98</v>
      </c>
      <c r="AE324" s="75">
        <v>18.079999999999998</v>
      </c>
      <c r="AF324" s="75">
        <v>166.1</v>
      </c>
      <c r="AG324" s="75">
        <v>9.9499999999999993</v>
      </c>
      <c r="AH324" s="75">
        <v>63.3</v>
      </c>
      <c r="AK324" s="65"/>
      <c r="AW324" s="64"/>
      <c r="AX324" s="64"/>
      <c r="AY324" s="64"/>
      <c r="AZ324" s="64"/>
      <c r="BA324" s="64"/>
      <c r="BB324" s="64"/>
      <c r="BC324" s="64"/>
      <c r="BD324" s="64"/>
      <c r="BE324" s="64"/>
    </row>
    <row r="325" spans="1:59" s="18" customFormat="1" x14ac:dyDescent="0.2">
      <c r="A325" s="18" t="s">
        <v>454</v>
      </c>
      <c r="B325" s="53">
        <v>39679</v>
      </c>
      <c r="C325" s="54">
        <v>0.42708333333333331</v>
      </c>
      <c r="D325" s="55" t="s">
        <v>85</v>
      </c>
      <c r="E325" s="56">
        <v>17847</v>
      </c>
      <c r="F325" s="56"/>
      <c r="G325" s="18" t="s">
        <v>80</v>
      </c>
      <c r="H325" s="18" t="s">
        <v>81</v>
      </c>
      <c r="I325" s="57"/>
      <c r="J325" s="56"/>
      <c r="K325" s="56">
        <v>3</v>
      </c>
      <c r="L325" s="58">
        <v>49.72</v>
      </c>
      <c r="M325" s="58"/>
      <c r="N325" s="56">
        <v>2</v>
      </c>
      <c r="O325" s="56"/>
      <c r="P325" s="56">
        <v>26.3</v>
      </c>
      <c r="Q325" s="68">
        <v>2</v>
      </c>
      <c r="R325" s="56"/>
      <c r="S325" s="71">
        <v>24.28</v>
      </c>
      <c r="T325" s="71">
        <v>7.54</v>
      </c>
      <c r="U325" s="67">
        <v>7.81</v>
      </c>
      <c r="V325" s="56">
        <v>271.5</v>
      </c>
      <c r="W325" s="56"/>
      <c r="X325" s="75">
        <v>55.9</v>
      </c>
      <c r="Y325" s="75">
        <v>9.1999999999999993</v>
      </c>
      <c r="Z325" s="75">
        <v>0.13</v>
      </c>
      <c r="AA325" s="88" t="s">
        <v>345</v>
      </c>
      <c r="AB325" s="77">
        <v>1.03</v>
      </c>
      <c r="AC325" s="75">
        <v>0.36</v>
      </c>
      <c r="AD325" s="75">
        <v>9.0999999999999998E-2</v>
      </c>
      <c r="AE325" s="75">
        <v>6.38</v>
      </c>
      <c r="AF325" s="75">
        <v>14.44</v>
      </c>
      <c r="AG325" s="75">
        <v>2.37</v>
      </c>
      <c r="AH325" s="75">
        <v>2419.6</v>
      </c>
      <c r="AW325" s="64"/>
      <c r="AX325" s="64"/>
      <c r="AY325" s="64"/>
      <c r="AZ325" s="64"/>
      <c r="BA325" s="64"/>
      <c r="BB325" s="64"/>
      <c r="BC325" s="64"/>
      <c r="BD325" s="64"/>
      <c r="BE325" s="64"/>
    </row>
    <row r="326" spans="1:59" s="18" customFormat="1" x14ac:dyDescent="0.2">
      <c r="A326" s="18" t="s">
        <v>455</v>
      </c>
      <c r="B326" s="53">
        <v>39751</v>
      </c>
      <c r="C326" s="54">
        <v>0.39583333333333331</v>
      </c>
      <c r="D326" s="57" t="s">
        <v>488</v>
      </c>
      <c r="E326" s="56">
        <v>10975</v>
      </c>
      <c r="F326" s="56"/>
      <c r="G326" s="18" t="s">
        <v>80</v>
      </c>
      <c r="H326" s="56" t="s">
        <v>81</v>
      </c>
      <c r="I326" s="57" t="s">
        <v>456</v>
      </c>
      <c r="J326" s="56"/>
      <c r="K326" s="56"/>
      <c r="L326" s="58">
        <v>5</v>
      </c>
      <c r="M326" s="58"/>
      <c r="N326" s="56">
        <v>2</v>
      </c>
      <c r="O326" s="67"/>
      <c r="P326" s="71"/>
      <c r="Q326" s="68"/>
      <c r="R326" s="71">
        <v>0.5</v>
      </c>
      <c r="S326" s="71">
        <v>13.66</v>
      </c>
      <c r="T326" s="71">
        <v>7.89</v>
      </c>
      <c r="U326" s="67">
        <v>10.64</v>
      </c>
      <c r="V326" s="56">
        <v>861</v>
      </c>
      <c r="W326" s="56"/>
      <c r="X326" s="18">
        <v>18.100000000000001</v>
      </c>
      <c r="Y326" s="65" t="s">
        <v>344</v>
      </c>
      <c r="Z326" s="65" t="s">
        <v>170</v>
      </c>
      <c r="AA326" s="18">
        <v>0.01</v>
      </c>
      <c r="AB326" s="77">
        <v>0.96</v>
      </c>
      <c r="AC326" s="18">
        <v>0.84</v>
      </c>
      <c r="AD326" s="18">
        <v>0.66</v>
      </c>
      <c r="AE326" s="67">
        <v>6.41</v>
      </c>
      <c r="AF326" s="67">
        <v>90.21</v>
      </c>
      <c r="AG326" s="18">
        <v>4.34</v>
      </c>
      <c r="AH326" s="18">
        <v>65.7</v>
      </c>
      <c r="AI326" s="63"/>
      <c r="AJ326" s="63"/>
      <c r="AK326" s="65"/>
      <c r="AL326" s="67"/>
      <c r="AN326" s="63"/>
      <c r="AO326" s="63"/>
      <c r="AP326" s="63"/>
      <c r="AS326" s="63"/>
      <c r="AT326" s="63"/>
      <c r="AW326" s="64"/>
      <c r="AX326" s="64"/>
      <c r="AY326" s="64"/>
      <c r="AZ326" s="64"/>
      <c r="BA326" s="64"/>
      <c r="BB326" s="64"/>
      <c r="BC326" s="64"/>
      <c r="BD326" s="64"/>
      <c r="BE326" s="64"/>
    </row>
    <row r="327" spans="1:59" s="18" customFormat="1" x14ac:dyDescent="0.2">
      <c r="A327" s="18" t="s">
        <v>457</v>
      </c>
      <c r="B327" s="73">
        <v>39931</v>
      </c>
      <c r="C327" s="74">
        <v>0.44097222222222227</v>
      </c>
      <c r="D327" s="57" t="s">
        <v>488</v>
      </c>
      <c r="E327" s="18">
        <v>10975</v>
      </c>
      <c r="G327" s="18" t="s">
        <v>80</v>
      </c>
      <c r="H327" s="18" t="s">
        <v>81</v>
      </c>
      <c r="I327" s="90" t="s">
        <v>458</v>
      </c>
      <c r="K327" s="18">
        <v>3</v>
      </c>
      <c r="L327" s="75">
        <v>2100</v>
      </c>
      <c r="M327" s="75"/>
      <c r="N327" s="18">
        <v>3</v>
      </c>
      <c r="P327" s="18">
        <v>20.5</v>
      </c>
      <c r="Q327" s="59">
        <v>10.5</v>
      </c>
      <c r="S327" s="67">
        <v>18.690000000000001</v>
      </c>
      <c r="T327" s="67">
        <v>7.78</v>
      </c>
      <c r="U327" s="67">
        <v>6.4</v>
      </c>
      <c r="V327" s="18">
        <v>250</v>
      </c>
      <c r="Y327" s="69">
        <v>64.900000000000006</v>
      </c>
      <c r="Z327" s="70">
        <v>0.14000000000000001</v>
      </c>
      <c r="AA327" s="77">
        <v>0.7</v>
      </c>
      <c r="AB327" s="77">
        <v>2.1800000000000002</v>
      </c>
      <c r="AC327" s="18">
        <v>1.46</v>
      </c>
      <c r="AD327" s="18">
        <v>0.34</v>
      </c>
      <c r="AE327" s="67">
        <v>13.75</v>
      </c>
      <c r="AF327" s="67">
        <v>12.27</v>
      </c>
      <c r="AG327" s="18">
        <v>9.44</v>
      </c>
      <c r="AJ327" s="59">
        <v>482</v>
      </c>
      <c r="AK327" s="65"/>
      <c r="AW327" s="64"/>
      <c r="AX327" s="64"/>
      <c r="AY327" s="64"/>
      <c r="AZ327" s="64"/>
      <c r="BA327" s="64"/>
      <c r="BB327" s="64"/>
      <c r="BC327" s="64"/>
      <c r="BD327" s="64"/>
      <c r="BE327" s="64"/>
    </row>
    <row r="328" spans="1:59" s="18" customFormat="1" x14ac:dyDescent="0.2">
      <c r="A328" s="18" t="s">
        <v>459</v>
      </c>
      <c r="B328" s="73">
        <v>39931</v>
      </c>
      <c r="C328" s="74">
        <v>0.42708333333333331</v>
      </c>
      <c r="D328" s="57" t="s">
        <v>85</v>
      </c>
      <c r="E328" s="18">
        <v>17847</v>
      </c>
      <c r="G328" s="18" t="s">
        <v>80</v>
      </c>
      <c r="H328" s="18" t="s">
        <v>81</v>
      </c>
      <c r="I328" s="90" t="s">
        <v>458</v>
      </c>
      <c r="K328" s="18">
        <v>3</v>
      </c>
      <c r="L328" s="75">
        <v>1680</v>
      </c>
      <c r="M328" s="75"/>
      <c r="N328" s="18">
        <v>3</v>
      </c>
      <c r="P328" s="18">
        <v>21.5</v>
      </c>
      <c r="Q328" s="59">
        <v>6.5</v>
      </c>
      <c r="S328" s="67">
        <v>18.7</v>
      </c>
      <c r="T328" s="67">
        <v>7.55</v>
      </c>
      <c r="U328" s="67">
        <v>7.12</v>
      </c>
      <c r="V328" s="18">
        <v>344</v>
      </c>
      <c r="Y328" s="59">
        <v>6</v>
      </c>
      <c r="Z328" s="67">
        <v>0.19</v>
      </c>
      <c r="AA328" s="77">
        <v>0.3</v>
      </c>
      <c r="AB328" s="77">
        <v>1.42</v>
      </c>
      <c r="AC328" s="18">
        <v>0.49</v>
      </c>
      <c r="AD328" s="18">
        <v>0.24</v>
      </c>
      <c r="AE328" s="67">
        <v>10.41</v>
      </c>
      <c r="AF328" s="67">
        <v>15.77</v>
      </c>
      <c r="AG328" s="18">
        <v>3.26</v>
      </c>
      <c r="AJ328" s="59">
        <v>40.4</v>
      </c>
      <c r="AU328" s="78"/>
      <c r="AV328" s="78"/>
      <c r="AW328" s="89"/>
      <c r="AX328" s="89"/>
      <c r="AY328" s="89"/>
      <c r="AZ328" s="89"/>
      <c r="BA328" s="89"/>
      <c r="BB328" s="89"/>
      <c r="BC328" s="89"/>
      <c r="BD328" s="89"/>
      <c r="BE328" s="89"/>
      <c r="BF328" s="78"/>
      <c r="BG328" s="78"/>
    </row>
    <row r="329" spans="1:59" s="18" customFormat="1" x14ac:dyDescent="0.2">
      <c r="A329" s="18" t="s">
        <v>460</v>
      </c>
      <c r="B329" s="73">
        <v>39931</v>
      </c>
      <c r="C329" s="74">
        <v>0.46875</v>
      </c>
      <c r="D329" s="57" t="s">
        <v>88</v>
      </c>
      <c r="E329" s="18">
        <v>16721</v>
      </c>
      <c r="G329" s="18" t="s">
        <v>80</v>
      </c>
      <c r="H329" s="18" t="s">
        <v>81</v>
      </c>
      <c r="I329" s="90" t="s">
        <v>458</v>
      </c>
      <c r="K329" s="18">
        <v>3</v>
      </c>
      <c r="L329" s="75">
        <v>3460</v>
      </c>
      <c r="M329" s="75"/>
      <c r="N329" s="18">
        <v>5</v>
      </c>
      <c r="P329" s="18">
        <v>16.7</v>
      </c>
      <c r="Q329" s="59">
        <v>11.8</v>
      </c>
      <c r="S329" s="67">
        <v>18.989999999999998</v>
      </c>
      <c r="T329" s="67">
        <v>7.89</v>
      </c>
      <c r="U329" s="67">
        <v>6.3</v>
      </c>
      <c r="V329" s="18">
        <v>205</v>
      </c>
      <c r="Y329" s="59">
        <v>127.9</v>
      </c>
      <c r="Z329" s="67">
        <v>0.1</v>
      </c>
      <c r="AA329" s="77">
        <v>0.93</v>
      </c>
      <c r="AB329" s="77">
        <v>3.09</v>
      </c>
      <c r="AC329" s="18">
        <v>1.49</v>
      </c>
      <c r="AD329" s="18">
        <v>0.26</v>
      </c>
      <c r="AE329" s="67">
        <v>23.72</v>
      </c>
      <c r="AF329" s="67">
        <v>6.37</v>
      </c>
      <c r="AG329" s="18">
        <v>7.31</v>
      </c>
      <c r="AJ329" s="59">
        <v>959.4</v>
      </c>
      <c r="AW329" s="64"/>
      <c r="AX329" s="64"/>
      <c r="AY329" s="64"/>
      <c r="AZ329" s="64"/>
      <c r="BA329" s="64"/>
      <c r="BB329" s="64"/>
      <c r="BC329" s="64"/>
      <c r="BD329" s="64"/>
      <c r="BE329" s="64"/>
    </row>
    <row r="330" spans="1:59" s="18" customFormat="1" x14ac:dyDescent="0.2">
      <c r="A330" s="18" t="s">
        <v>461</v>
      </c>
      <c r="B330" s="73">
        <v>40070</v>
      </c>
      <c r="C330" s="74">
        <v>0.41666666666666669</v>
      </c>
      <c r="D330" s="57" t="s">
        <v>488</v>
      </c>
      <c r="E330" s="18">
        <v>10975</v>
      </c>
      <c r="G330" s="18" t="s">
        <v>80</v>
      </c>
      <c r="H330" s="18" t="s">
        <v>81</v>
      </c>
      <c r="L330" s="75">
        <v>11422</v>
      </c>
      <c r="M330" s="75"/>
      <c r="N330" s="18">
        <v>4</v>
      </c>
      <c r="P330" s="18">
        <v>6.4</v>
      </c>
      <c r="Q330" s="59">
        <v>24.6</v>
      </c>
      <c r="S330" s="67">
        <v>22.64</v>
      </c>
      <c r="T330" s="67">
        <v>7.7</v>
      </c>
      <c r="U330" s="67">
        <v>6.11</v>
      </c>
      <c r="V330" s="18">
        <v>181</v>
      </c>
      <c r="X330" s="75">
        <v>1069.8</v>
      </c>
      <c r="Y330" s="87">
        <v>172.3</v>
      </c>
      <c r="Z330" s="87">
        <v>0.02</v>
      </c>
      <c r="AA330" s="75">
        <v>0.68</v>
      </c>
      <c r="AB330" s="91">
        <v>1.9</v>
      </c>
      <c r="AC330" s="75">
        <v>2.9001999999999999</v>
      </c>
      <c r="AD330" s="72">
        <v>8.4000000000000005E-2</v>
      </c>
      <c r="AF330" s="88" t="s">
        <v>462</v>
      </c>
      <c r="AG330" s="75">
        <v>10</v>
      </c>
      <c r="AH330" s="75">
        <v>19.5</v>
      </c>
      <c r="AK330" s="65"/>
      <c r="AW330" s="64"/>
      <c r="AX330" s="64"/>
      <c r="AY330" s="64"/>
      <c r="AZ330" s="64"/>
      <c r="BA330" s="64"/>
      <c r="BB330" s="64"/>
      <c r="BC330" s="64"/>
      <c r="BD330" s="64"/>
      <c r="BE330" s="64"/>
    </row>
    <row r="331" spans="1:59" s="18" customFormat="1" x14ac:dyDescent="0.2">
      <c r="A331" s="18" t="s">
        <v>463</v>
      </c>
      <c r="B331" s="73">
        <v>40070</v>
      </c>
      <c r="C331" s="74">
        <v>0.40277777777777773</v>
      </c>
      <c r="D331" s="57" t="s">
        <v>85</v>
      </c>
      <c r="E331" s="18">
        <v>17847</v>
      </c>
      <c r="G331" s="18" t="s">
        <v>80</v>
      </c>
      <c r="H331" s="18" t="s">
        <v>81</v>
      </c>
      <c r="K331" s="18">
        <v>4</v>
      </c>
      <c r="L331" s="75">
        <v>2785</v>
      </c>
      <c r="M331" s="75"/>
      <c r="N331" s="18">
        <v>5</v>
      </c>
      <c r="P331" s="18">
        <v>19.5</v>
      </c>
      <c r="Q331" s="59">
        <v>8.5</v>
      </c>
      <c r="S331" s="67">
        <v>23.5</v>
      </c>
      <c r="T331" s="67">
        <v>7.65</v>
      </c>
      <c r="U331" s="67">
        <v>7.4</v>
      </c>
      <c r="V331" s="18">
        <v>179</v>
      </c>
      <c r="X331" s="75">
        <v>199</v>
      </c>
      <c r="Y331" s="75">
        <v>35.299999999999997</v>
      </c>
      <c r="Z331" s="75">
        <v>0.19</v>
      </c>
      <c r="AA331" s="75">
        <v>0.84</v>
      </c>
      <c r="AB331" s="91">
        <v>1.0900000000000001</v>
      </c>
      <c r="AC331" s="75">
        <v>0.38700000000000001</v>
      </c>
      <c r="AD331" s="72">
        <v>0.13500000000000001</v>
      </c>
      <c r="AF331" s="88" t="s">
        <v>462</v>
      </c>
      <c r="AG331" s="75">
        <v>3</v>
      </c>
      <c r="AH331" s="88" t="s">
        <v>431</v>
      </c>
      <c r="AW331" s="64"/>
      <c r="AX331" s="64"/>
      <c r="AY331" s="64"/>
      <c r="AZ331" s="64"/>
      <c r="BA331" s="64"/>
      <c r="BB331" s="64"/>
      <c r="BC331" s="64"/>
      <c r="BD331" s="64"/>
      <c r="BE331" s="64"/>
    </row>
    <row r="332" spans="1:59" s="18" customFormat="1" x14ac:dyDescent="0.2">
      <c r="A332" s="18" t="s">
        <v>464</v>
      </c>
      <c r="B332" s="73">
        <v>40070</v>
      </c>
      <c r="C332" s="74">
        <v>0.375</v>
      </c>
      <c r="D332" s="55" t="s">
        <v>88</v>
      </c>
      <c r="E332" s="18">
        <v>16721</v>
      </c>
      <c r="G332" s="18" t="s">
        <v>80</v>
      </c>
      <c r="H332" s="18" t="s">
        <v>81</v>
      </c>
      <c r="L332" s="75">
        <v>3860</v>
      </c>
      <c r="M332" s="75"/>
      <c r="N332" s="18">
        <v>4</v>
      </c>
      <c r="P332" s="18">
        <v>16.3</v>
      </c>
      <c r="Q332" s="59">
        <v>12.2</v>
      </c>
      <c r="S332" s="67">
        <v>23.11</v>
      </c>
      <c r="T332" s="67">
        <v>7.98</v>
      </c>
      <c r="U332" s="67">
        <v>3.8</v>
      </c>
      <c r="V332" s="18">
        <v>166</v>
      </c>
      <c r="X332" s="72">
        <v>1482.6</v>
      </c>
      <c r="Y332" s="72">
        <v>185.2</v>
      </c>
      <c r="Z332" s="72">
        <v>0.02</v>
      </c>
      <c r="AA332" s="72">
        <v>0.64</v>
      </c>
      <c r="AB332" s="91">
        <v>2.2000000000000002</v>
      </c>
      <c r="AC332" s="72">
        <v>2.105</v>
      </c>
      <c r="AD332" s="72">
        <v>0.152</v>
      </c>
      <c r="AF332" s="72">
        <v>10.6</v>
      </c>
      <c r="AG332" s="72">
        <v>8</v>
      </c>
      <c r="AH332" s="92" t="s">
        <v>465</v>
      </c>
      <c r="AI332" s="64"/>
      <c r="AK332" s="77"/>
      <c r="AM332" s="64"/>
      <c r="AW332" s="64"/>
      <c r="AX332" s="64"/>
      <c r="AY332" s="64"/>
      <c r="AZ332" s="64"/>
      <c r="BA332" s="64"/>
      <c r="BB332" s="64"/>
      <c r="BC332" s="64"/>
      <c r="BD332" s="64"/>
      <c r="BE332" s="64"/>
    </row>
    <row r="333" spans="1:59" s="18" customFormat="1" x14ac:dyDescent="0.2">
      <c r="A333" s="18" t="s">
        <v>466</v>
      </c>
      <c r="B333" s="73">
        <v>40100</v>
      </c>
      <c r="C333" s="93">
        <v>0.375</v>
      </c>
      <c r="D333" s="55" t="s">
        <v>88</v>
      </c>
      <c r="E333" s="18">
        <v>16721</v>
      </c>
      <c r="G333" s="18" t="s">
        <v>80</v>
      </c>
      <c r="H333" s="18" t="s">
        <v>81</v>
      </c>
      <c r="J333" s="86"/>
      <c r="L333" s="75"/>
      <c r="M333" s="75"/>
      <c r="N333" s="86">
        <v>4</v>
      </c>
      <c r="P333" s="86">
        <v>8.6</v>
      </c>
      <c r="Q333" s="59"/>
      <c r="R333" s="74"/>
      <c r="S333" s="86">
        <v>19.93</v>
      </c>
      <c r="T333" s="86">
        <v>7.89</v>
      </c>
      <c r="U333" s="86">
        <v>7.14</v>
      </c>
      <c r="V333" s="86">
        <v>192</v>
      </c>
      <c r="W333" s="86"/>
      <c r="X333" s="72">
        <v>208.2</v>
      </c>
      <c r="Y333" s="72">
        <v>39.5</v>
      </c>
      <c r="Z333" s="72">
        <v>0.02</v>
      </c>
      <c r="AA333" s="72">
        <v>0.21</v>
      </c>
      <c r="AB333" s="91">
        <v>1.33</v>
      </c>
      <c r="AC333" s="72">
        <v>1.17</v>
      </c>
      <c r="AD333" s="92"/>
      <c r="AE333" s="72">
        <v>12</v>
      </c>
      <c r="AF333" s="72">
        <v>7.16</v>
      </c>
      <c r="AG333" s="72">
        <v>5</v>
      </c>
      <c r="AH333" s="72">
        <v>1986.3</v>
      </c>
      <c r="AJ333" s="59"/>
      <c r="AW333" s="64"/>
      <c r="AX333" s="64"/>
      <c r="AY333" s="64"/>
      <c r="AZ333" s="64"/>
      <c r="BA333" s="64"/>
      <c r="BB333" s="64"/>
      <c r="BC333" s="64"/>
      <c r="BD333" s="64"/>
      <c r="BE333" s="64"/>
    </row>
    <row r="334" spans="1:59" s="18" customFormat="1" x14ac:dyDescent="0.2">
      <c r="A334" s="18" t="s">
        <v>467</v>
      </c>
      <c r="B334" s="73">
        <v>40149</v>
      </c>
      <c r="C334" s="74">
        <v>0.44791666666666669</v>
      </c>
      <c r="D334" s="57" t="s">
        <v>488</v>
      </c>
      <c r="E334" s="18">
        <v>10975</v>
      </c>
      <c r="G334" s="18" t="s">
        <v>80</v>
      </c>
      <c r="H334" s="18" t="s">
        <v>81</v>
      </c>
      <c r="I334" s="57" t="s">
        <v>468</v>
      </c>
      <c r="K334" s="75"/>
      <c r="L334" s="75">
        <v>1110</v>
      </c>
      <c r="M334" s="75"/>
      <c r="Q334" s="59"/>
      <c r="R334" s="74"/>
      <c r="S334" s="67"/>
      <c r="T334" s="67"/>
      <c r="X334" s="18">
        <v>681.1</v>
      </c>
      <c r="Y334" s="70">
        <v>70.7</v>
      </c>
      <c r="Z334" s="95">
        <v>0.02</v>
      </c>
      <c r="AA334" s="18">
        <v>0.66</v>
      </c>
      <c r="AB334" s="77">
        <v>1.34</v>
      </c>
      <c r="AC334" s="18">
        <v>1.0149999999999999</v>
      </c>
      <c r="AD334" s="67">
        <v>3.9E-2</v>
      </c>
      <c r="AE334" s="18">
        <v>9.26</v>
      </c>
      <c r="AF334" s="18">
        <v>33.049999999999997</v>
      </c>
      <c r="AG334" s="18">
        <v>8</v>
      </c>
      <c r="AH334" s="18" t="s">
        <v>449</v>
      </c>
      <c r="AK334" s="69"/>
      <c r="AS334" s="67"/>
      <c r="AW334" s="64"/>
      <c r="AX334" s="64"/>
      <c r="AY334" s="64"/>
      <c r="AZ334" s="64"/>
      <c r="BA334" s="64"/>
      <c r="BB334" s="64"/>
      <c r="BC334" s="64"/>
      <c r="BD334" s="64"/>
      <c r="BE334" s="64"/>
    </row>
    <row r="335" spans="1:59" s="18" customFormat="1" x14ac:dyDescent="0.2">
      <c r="A335" s="18" t="s">
        <v>469</v>
      </c>
      <c r="B335" s="73">
        <v>40149</v>
      </c>
      <c r="C335" s="74">
        <v>0.40972222222222227</v>
      </c>
      <c r="D335" s="57" t="s">
        <v>85</v>
      </c>
      <c r="E335" s="18">
        <v>17847</v>
      </c>
      <c r="G335" s="18" t="s">
        <v>80</v>
      </c>
      <c r="H335" s="18" t="s">
        <v>81</v>
      </c>
      <c r="I335" s="57" t="s">
        <v>468</v>
      </c>
      <c r="K335" s="75"/>
      <c r="L335" s="75"/>
      <c r="M335" s="75"/>
      <c r="Q335" s="59"/>
      <c r="R335" s="74"/>
      <c r="S335" s="67"/>
      <c r="T335" s="67"/>
      <c r="X335" s="18">
        <v>84.9</v>
      </c>
      <c r="Y335" s="67">
        <v>12.4</v>
      </c>
      <c r="Z335" s="77">
        <v>0.18</v>
      </c>
      <c r="AA335" s="18">
        <v>0.56000000000000005</v>
      </c>
      <c r="AB335" s="77">
        <v>1.1100000000000001</v>
      </c>
      <c r="AC335" s="18">
        <v>0.45500000000000002</v>
      </c>
      <c r="AD335" s="67">
        <v>0.14799999999999999</v>
      </c>
      <c r="AE335" s="18">
        <v>9.6300000000000008</v>
      </c>
      <c r="AF335" s="18">
        <v>20.38</v>
      </c>
      <c r="AG335" s="18">
        <v>3</v>
      </c>
      <c r="AH335" s="18" t="s">
        <v>449</v>
      </c>
      <c r="AK335" s="59"/>
      <c r="AS335" s="67"/>
      <c r="AW335" s="64"/>
      <c r="AX335" s="64"/>
      <c r="AY335" s="64"/>
      <c r="AZ335" s="64"/>
      <c r="BA335" s="64"/>
      <c r="BB335" s="64"/>
      <c r="BC335" s="64"/>
      <c r="BD335" s="64"/>
      <c r="BE335" s="64"/>
    </row>
    <row r="336" spans="1:59" s="18" customFormat="1" x14ac:dyDescent="0.2">
      <c r="A336" s="18" t="s">
        <v>470</v>
      </c>
      <c r="B336" s="73">
        <v>40149</v>
      </c>
      <c r="C336" s="74">
        <v>0.35138888888888892</v>
      </c>
      <c r="D336" s="57" t="s">
        <v>88</v>
      </c>
      <c r="G336" s="18" t="s">
        <v>80</v>
      </c>
      <c r="H336" s="18" t="s">
        <v>81</v>
      </c>
      <c r="I336" s="57" t="s">
        <v>468</v>
      </c>
      <c r="K336" s="75"/>
      <c r="L336" s="75"/>
      <c r="M336" s="75"/>
      <c r="Q336" s="59"/>
      <c r="R336" s="74"/>
      <c r="S336" s="67"/>
      <c r="T336" s="67"/>
      <c r="X336" s="18">
        <v>125.3</v>
      </c>
      <c r="Y336" s="67">
        <v>19.100000000000001</v>
      </c>
      <c r="Z336" s="77">
        <v>0.18</v>
      </c>
      <c r="AA336" s="18">
        <v>0.68</v>
      </c>
      <c r="AB336" s="77">
        <v>1.0900000000000001</v>
      </c>
      <c r="AC336" s="18">
        <v>0.27500000000000002</v>
      </c>
      <c r="AD336" s="67">
        <v>5.7000000000000002E-2</v>
      </c>
      <c r="AE336" s="18">
        <v>8.52</v>
      </c>
      <c r="AF336" s="18">
        <v>16.95</v>
      </c>
      <c r="AG336" s="18">
        <v>5</v>
      </c>
      <c r="AH336" s="18">
        <v>2419.6</v>
      </c>
      <c r="AK336" s="59"/>
      <c r="AS336" s="67"/>
      <c r="AW336" s="64"/>
      <c r="AX336" s="64"/>
      <c r="AY336" s="64"/>
      <c r="AZ336" s="64"/>
      <c r="BA336" s="64"/>
      <c r="BB336" s="64"/>
      <c r="BC336" s="64"/>
      <c r="BD336" s="64"/>
      <c r="BE336" s="64"/>
    </row>
    <row r="337" spans="1:58" s="18" customFormat="1" x14ac:dyDescent="0.2">
      <c r="A337" s="18" t="s">
        <v>471</v>
      </c>
      <c r="B337" s="73">
        <v>40210</v>
      </c>
      <c r="C337" s="74">
        <v>0.44444444444444442</v>
      </c>
      <c r="D337" s="57" t="s">
        <v>488</v>
      </c>
      <c r="E337" s="18">
        <v>10975</v>
      </c>
      <c r="G337" s="18" t="s">
        <v>80</v>
      </c>
      <c r="H337" s="18" t="s">
        <v>81</v>
      </c>
      <c r="K337" s="75"/>
      <c r="L337" s="75">
        <v>9565</v>
      </c>
      <c r="M337" s="75"/>
      <c r="N337" s="18">
        <v>4</v>
      </c>
      <c r="O337" s="18">
        <v>8.5</v>
      </c>
      <c r="Q337" s="59"/>
      <c r="R337" s="74"/>
      <c r="S337" s="67">
        <v>6.52</v>
      </c>
      <c r="T337" s="67">
        <v>8.0299999999999994</v>
      </c>
      <c r="U337" s="18">
        <v>11.68</v>
      </c>
      <c r="V337" s="18">
        <v>305</v>
      </c>
      <c r="X337" s="75">
        <v>35.4</v>
      </c>
      <c r="Y337" s="87">
        <v>6.2</v>
      </c>
      <c r="Z337" s="87">
        <v>0.11</v>
      </c>
      <c r="AA337" s="75">
        <v>1</v>
      </c>
      <c r="AB337" s="91">
        <v>1.19</v>
      </c>
      <c r="AC337" s="75">
        <v>0.44</v>
      </c>
      <c r="AD337" s="72">
        <v>5.7000000000000002E-2</v>
      </c>
      <c r="AE337" s="72">
        <v>10.47</v>
      </c>
      <c r="AF337" s="75">
        <v>38.409999999999997</v>
      </c>
      <c r="AG337" s="75">
        <v>2</v>
      </c>
      <c r="AH337" s="75">
        <v>1986.3</v>
      </c>
      <c r="AK337" s="65"/>
      <c r="AW337" s="64"/>
      <c r="AX337" s="64"/>
      <c r="AY337" s="64"/>
      <c r="AZ337" s="64"/>
      <c r="BA337" s="64"/>
      <c r="BB337" s="64"/>
      <c r="BC337" s="64"/>
      <c r="BD337" s="64"/>
      <c r="BE337" s="64"/>
    </row>
    <row r="338" spans="1:58" s="18" customFormat="1" x14ac:dyDescent="0.2">
      <c r="A338" s="18" t="s">
        <v>472</v>
      </c>
      <c r="B338" s="73">
        <v>40210</v>
      </c>
      <c r="C338" s="74">
        <v>0.4236111111111111</v>
      </c>
      <c r="D338" s="57" t="s">
        <v>85</v>
      </c>
      <c r="E338" s="18">
        <v>17847</v>
      </c>
      <c r="G338" s="18" t="s">
        <v>80</v>
      </c>
      <c r="H338" s="18" t="s">
        <v>81</v>
      </c>
      <c r="K338" s="75">
        <v>4</v>
      </c>
      <c r="L338" s="75">
        <v>50</v>
      </c>
      <c r="M338" s="75"/>
      <c r="N338" s="18">
        <v>2</v>
      </c>
      <c r="Q338" s="59"/>
      <c r="R338" s="74"/>
      <c r="S338" s="67">
        <v>6.02</v>
      </c>
      <c r="T338" s="67">
        <v>7.68</v>
      </c>
      <c r="U338" s="18">
        <v>11.99</v>
      </c>
      <c r="V338" s="18">
        <v>389</v>
      </c>
      <c r="X338" s="75">
        <v>540.29999999999995</v>
      </c>
      <c r="Y338" s="75">
        <v>59.3</v>
      </c>
      <c r="Z338" s="75">
        <v>0.17</v>
      </c>
      <c r="AA338" s="75">
        <v>1.84</v>
      </c>
      <c r="AB338" s="91">
        <v>1.81</v>
      </c>
      <c r="AC338" s="75">
        <v>0.7</v>
      </c>
      <c r="AD338" s="72">
        <v>6.5000000000000002E-2</v>
      </c>
      <c r="AE338" s="72">
        <v>17.09</v>
      </c>
      <c r="AF338" s="75">
        <v>16.27</v>
      </c>
      <c r="AG338" s="75">
        <v>7</v>
      </c>
      <c r="AH338" s="88" t="s">
        <v>449</v>
      </c>
      <c r="AW338" s="64"/>
      <c r="AX338" s="64"/>
      <c r="AY338" s="64"/>
      <c r="AZ338" s="64"/>
      <c r="BA338" s="64"/>
      <c r="BB338" s="64"/>
      <c r="BC338" s="64"/>
      <c r="BD338" s="64"/>
      <c r="BE338" s="64"/>
    </row>
    <row r="339" spans="1:58" s="18" customFormat="1" x14ac:dyDescent="0.2">
      <c r="A339" s="18" t="s">
        <v>473</v>
      </c>
      <c r="B339" s="73">
        <v>40210</v>
      </c>
      <c r="C339" s="74">
        <v>0.3923611111111111</v>
      </c>
      <c r="D339" s="57" t="s">
        <v>88</v>
      </c>
      <c r="E339" s="18">
        <v>16721</v>
      </c>
      <c r="G339" s="18" t="s">
        <v>80</v>
      </c>
      <c r="H339" s="18" t="s">
        <v>81</v>
      </c>
      <c r="K339" s="75"/>
      <c r="L339" s="75">
        <v>5500</v>
      </c>
      <c r="M339" s="75"/>
      <c r="N339" s="18">
        <v>4</v>
      </c>
      <c r="O339" s="18">
        <v>14.9</v>
      </c>
      <c r="Q339" s="59"/>
      <c r="R339" s="74"/>
      <c r="S339" s="67">
        <v>7.06</v>
      </c>
      <c r="T339" s="67">
        <v>8.02</v>
      </c>
      <c r="U339" s="18">
        <v>11.73</v>
      </c>
      <c r="V339" s="18">
        <v>211</v>
      </c>
      <c r="X339" s="72">
        <v>327.7</v>
      </c>
      <c r="Y339" s="72">
        <v>40.5</v>
      </c>
      <c r="Z339" s="72">
        <v>0.12</v>
      </c>
      <c r="AA339" s="72">
        <v>0.64</v>
      </c>
      <c r="AB339" s="91">
        <v>1.72</v>
      </c>
      <c r="AC339" s="72">
        <v>1.585</v>
      </c>
      <c r="AD339" s="72">
        <v>7.2999999999999995E-2</v>
      </c>
      <c r="AE339" s="72">
        <v>17.64</v>
      </c>
      <c r="AF339" s="72">
        <v>15.5</v>
      </c>
      <c r="AG339" s="72">
        <v>4</v>
      </c>
      <c r="AH339" s="92" t="s">
        <v>449</v>
      </c>
      <c r="AW339" s="64"/>
      <c r="AX339" s="64"/>
      <c r="AY339" s="64"/>
      <c r="AZ339" s="64"/>
      <c r="BA339" s="64"/>
      <c r="BB339" s="64"/>
      <c r="BC339" s="64"/>
      <c r="BD339" s="64"/>
      <c r="BE339" s="64"/>
    </row>
    <row r="340" spans="1:58" s="18" customFormat="1" x14ac:dyDescent="0.2">
      <c r="A340" s="18" t="s">
        <v>474</v>
      </c>
      <c r="B340" s="73">
        <v>40239</v>
      </c>
      <c r="C340" s="74">
        <v>0.37847222222222227</v>
      </c>
      <c r="D340" s="57" t="s">
        <v>488</v>
      </c>
      <c r="E340" s="18">
        <v>10975</v>
      </c>
      <c r="G340" s="18" t="s">
        <v>80</v>
      </c>
      <c r="H340" s="18" t="s">
        <v>81</v>
      </c>
      <c r="K340" s="75"/>
      <c r="L340" s="75">
        <v>6272</v>
      </c>
      <c r="M340" s="75"/>
      <c r="N340" s="18">
        <v>4</v>
      </c>
      <c r="O340" s="18">
        <v>12.8</v>
      </c>
      <c r="Q340" s="59">
        <v>18.2</v>
      </c>
      <c r="R340" s="74"/>
      <c r="S340" s="67">
        <v>8.24</v>
      </c>
      <c r="T340" s="67">
        <v>8.3000000000000007</v>
      </c>
      <c r="U340" s="18">
        <v>12.16</v>
      </c>
      <c r="V340" s="18">
        <v>441</v>
      </c>
      <c r="X340" s="75">
        <v>218.1</v>
      </c>
      <c r="Y340" s="65"/>
      <c r="Z340" s="87">
        <v>0.04</v>
      </c>
      <c r="AA340" s="75">
        <v>1.29</v>
      </c>
      <c r="AB340" s="91">
        <v>0.71</v>
      </c>
      <c r="AC340" s="75">
        <v>1.1100000000000001</v>
      </c>
      <c r="AD340" s="72">
        <v>5.8000000000000003E-2</v>
      </c>
      <c r="AE340" s="72">
        <v>7.2</v>
      </c>
      <c r="AF340" s="75">
        <v>15.78</v>
      </c>
      <c r="AG340" s="75">
        <v>3</v>
      </c>
      <c r="AH340" s="75">
        <v>1119.9000000000001</v>
      </c>
      <c r="AK340" s="87">
        <v>19.7</v>
      </c>
      <c r="AW340" s="64"/>
      <c r="AX340" s="64"/>
      <c r="AY340" s="64"/>
      <c r="AZ340" s="64"/>
      <c r="BA340" s="64"/>
      <c r="BB340" s="64"/>
      <c r="BC340" s="64"/>
      <c r="BD340" s="64"/>
      <c r="BE340" s="64"/>
    </row>
    <row r="341" spans="1:58" s="18" customFormat="1" x14ac:dyDescent="0.2">
      <c r="A341" s="18" t="s">
        <v>475</v>
      </c>
      <c r="B341" s="73">
        <v>40239</v>
      </c>
      <c r="C341" s="74">
        <v>0.35069444444444442</v>
      </c>
      <c r="D341" s="57" t="s">
        <v>88</v>
      </c>
      <c r="E341" s="18">
        <v>16721</v>
      </c>
      <c r="G341" s="18" t="s">
        <v>80</v>
      </c>
      <c r="H341" s="18" t="s">
        <v>81</v>
      </c>
      <c r="K341" s="75"/>
      <c r="L341" s="75">
        <v>8428</v>
      </c>
      <c r="M341" s="75"/>
      <c r="N341" s="18">
        <v>4</v>
      </c>
      <c r="O341" s="18">
        <v>13</v>
      </c>
      <c r="Q341" s="59">
        <v>15.5</v>
      </c>
      <c r="R341" s="74"/>
      <c r="S341" s="67">
        <v>8.11</v>
      </c>
      <c r="T341" s="67">
        <v>8.07</v>
      </c>
      <c r="U341" s="18">
        <v>12.13</v>
      </c>
      <c r="V341" s="18">
        <v>295</v>
      </c>
      <c r="X341" s="72">
        <v>159.9</v>
      </c>
      <c r="Z341" s="72">
        <v>0.14000000000000001</v>
      </c>
      <c r="AA341" s="72">
        <v>2.68</v>
      </c>
      <c r="AB341" s="91">
        <v>1.1399999999999999</v>
      </c>
      <c r="AC341" s="72">
        <v>0.53</v>
      </c>
      <c r="AD341" s="72">
        <v>5.8000000000000003E-2</v>
      </c>
      <c r="AE341" s="72">
        <v>9</v>
      </c>
      <c r="AF341" s="72">
        <v>6.77</v>
      </c>
      <c r="AG341" s="72">
        <v>4</v>
      </c>
      <c r="AH341" s="92" t="s">
        <v>476</v>
      </c>
      <c r="AK341" s="92" t="s">
        <v>477</v>
      </c>
      <c r="AW341" s="64"/>
      <c r="AX341" s="64"/>
      <c r="AY341" s="64"/>
      <c r="AZ341" s="64"/>
      <c r="BA341" s="64"/>
      <c r="BB341" s="64"/>
      <c r="BC341" s="64"/>
      <c r="BD341" s="64"/>
      <c r="BE341" s="64"/>
    </row>
    <row r="342" spans="1:58" s="18" customFormat="1" x14ac:dyDescent="0.2">
      <c r="A342" s="18" t="s">
        <v>478</v>
      </c>
      <c r="B342" s="73">
        <v>40339</v>
      </c>
      <c r="C342" s="74"/>
      <c r="D342" s="57" t="s">
        <v>488</v>
      </c>
      <c r="E342" s="18">
        <v>10975</v>
      </c>
      <c r="G342" s="18" t="s">
        <v>80</v>
      </c>
      <c r="H342" s="18" t="s">
        <v>81</v>
      </c>
      <c r="K342" s="75"/>
      <c r="L342" s="75">
        <v>60</v>
      </c>
      <c r="M342" s="75"/>
      <c r="Q342" s="59"/>
      <c r="R342" s="74"/>
      <c r="S342" s="67"/>
      <c r="T342" s="67"/>
      <c r="X342" s="84">
        <v>42.31</v>
      </c>
      <c r="Y342" s="94">
        <v>8.9</v>
      </c>
      <c r="Z342" s="94">
        <v>0.10199999999999999</v>
      </c>
      <c r="AA342" s="84">
        <v>0.18</v>
      </c>
      <c r="AB342" s="91">
        <v>1</v>
      </c>
      <c r="AC342" s="84">
        <v>0.16</v>
      </c>
      <c r="AD342" s="92" t="s">
        <v>479</v>
      </c>
      <c r="AE342" s="72">
        <v>6.22</v>
      </c>
      <c r="AF342" s="84">
        <v>32.53</v>
      </c>
      <c r="AG342" s="84">
        <v>5</v>
      </c>
      <c r="AH342" s="84">
        <v>98.5</v>
      </c>
      <c r="AK342" s="95"/>
      <c r="AW342" s="64"/>
      <c r="AX342" s="64"/>
      <c r="AY342" s="64"/>
      <c r="AZ342" s="64"/>
      <c r="BA342" s="64"/>
      <c r="BB342" s="64"/>
      <c r="BC342" s="64"/>
      <c r="BD342" s="64"/>
      <c r="BE342" s="64"/>
    </row>
    <row r="343" spans="1:58" s="18" customFormat="1" x14ac:dyDescent="0.2">
      <c r="A343" s="18" t="s">
        <v>480</v>
      </c>
      <c r="B343" s="73">
        <v>40339</v>
      </c>
      <c r="C343" s="74"/>
      <c r="D343" s="57" t="s">
        <v>88</v>
      </c>
      <c r="E343" s="18">
        <v>16721</v>
      </c>
      <c r="G343" s="18" t="s">
        <v>80</v>
      </c>
      <c r="H343" s="18" t="s">
        <v>81</v>
      </c>
      <c r="K343" s="75"/>
      <c r="L343" s="75"/>
      <c r="M343" s="75"/>
      <c r="Q343" s="59"/>
      <c r="R343" s="74"/>
      <c r="S343" s="67"/>
      <c r="T343" s="67"/>
      <c r="X343" s="72">
        <v>217.1</v>
      </c>
      <c r="Y343" s="72">
        <v>31.05</v>
      </c>
      <c r="Z343" s="72">
        <v>0.107</v>
      </c>
      <c r="AA343" s="72">
        <v>0.08</v>
      </c>
      <c r="AB343" s="91">
        <v>1.4</v>
      </c>
      <c r="AC343" s="72">
        <v>0.64500000000000002</v>
      </c>
      <c r="AD343" s="72">
        <v>0.105</v>
      </c>
      <c r="AE343" s="72">
        <v>14.68</v>
      </c>
      <c r="AF343" s="72">
        <v>23.49</v>
      </c>
      <c r="AG343" s="72">
        <v>5</v>
      </c>
      <c r="AH343" s="92" t="s">
        <v>481</v>
      </c>
      <c r="AW343" s="64"/>
      <c r="AX343" s="64"/>
      <c r="AY343" s="64"/>
      <c r="AZ343" s="64"/>
      <c r="BA343" s="64"/>
      <c r="BB343" s="64"/>
      <c r="BC343" s="64"/>
      <c r="BD343" s="64"/>
      <c r="BE343" s="64"/>
    </row>
    <row r="344" spans="1:58" s="18" customFormat="1" x14ac:dyDescent="0.2">
      <c r="A344" s="18" t="s">
        <v>482</v>
      </c>
      <c r="B344" s="73">
        <v>40478</v>
      </c>
      <c r="C344" s="74">
        <v>0.38541666666666669</v>
      </c>
      <c r="D344" s="57" t="s">
        <v>488</v>
      </c>
      <c r="E344" s="18">
        <v>10975</v>
      </c>
      <c r="G344" s="18" t="s">
        <v>80</v>
      </c>
      <c r="H344" s="18" t="s">
        <v>81</v>
      </c>
      <c r="J344" s="18" t="s">
        <v>112</v>
      </c>
      <c r="K344" s="75"/>
      <c r="L344" s="75">
        <v>77.58</v>
      </c>
      <c r="M344" s="75"/>
      <c r="N344" s="18">
        <v>2</v>
      </c>
      <c r="Q344" s="59">
        <v>2</v>
      </c>
      <c r="R344" s="74"/>
      <c r="S344" s="67">
        <v>19.89</v>
      </c>
      <c r="T344" s="67">
        <v>7.82</v>
      </c>
      <c r="U344" s="18">
        <v>6.64</v>
      </c>
      <c r="V344" s="18">
        <v>862</v>
      </c>
      <c r="X344" s="72">
        <v>13</v>
      </c>
      <c r="Y344" s="87">
        <v>2.7</v>
      </c>
      <c r="Z344" s="96" t="s">
        <v>483</v>
      </c>
      <c r="AA344" s="97">
        <v>1.79</v>
      </c>
      <c r="AB344" s="91">
        <v>1.2</v>
      </c>
      <c r="AC344" s="72">
        <v>0.88</v>
      </c>
      <c r="AD344" s="72">
        <v>0.82</v>
      </c>
      <c r="AE344" s="72">
        <v>6.6</v>
      </c>
      <c r="AF344" s="72">
        <v>93.4</v>
      </c>
      <c r="AG344" s="72" t="s">
        <v>429</v>
      </c>
      <c r="AH344" s="97">
        <v>96</v>
      </c>
      <c r="AI344" s="88"/>
      <c r="AK344" s="95"/>
      <c r="AS344" s="72"/>
      <c r="AT344" s="88"/>
      <c r="AX344" s="64"/>
      <c r="AY344" s="64"/>
      <c r="AZ344" s="64"/>
      <c r="BA344" s="64"/>
      <c r="BB344" s="64"/>
      <c r="BC344" s="64"/>
      <c r="BD344" s="64"/>
      <c r="BE344" s="64"/>
      <c r="BF344" s="64"/>
    </row>
    <row r="345" spans="1:58" s="18" customFormat="1" x14ac:dyDescent="0.2">
      <c r="A345" s="18" t="s">
        <v>484</v>
      </c>
      <c r="B345" s="73">
        <v>40478</v>
      </c>
      <c r="C345" s="74">
        <v>0.34375</v>
      </c>
      <c r="D345" s="57" t="s">
        <v>88</v>
      </c>
      <c r="E345" s="18">
        <v>16721</v>
      </c>
      <c r="G345" s="18" t="s">
        <v>80</v>
      </c>
      <c r="H345" s="18" t="s">
        <v>81</v>
      </c>
      <c r="J345" s="18" t="s">
        <v>112</v>
      </c>
      <c r="K345" s="75"/>
      <c r="L345" s="75">
        <v>40</v>
      </c>
      <c r="M345" s="75"/>
      <c r="N345" s="18">
        <v>2</v>
      </c>
      <c r="Q345" s="59"/>
      <c r="R345" s="74"/>
      <c r="S345" s="67">
        <v>19.989999999999998</v>
      </c>
      <c r="T345" s="67">
        <v>7.64</v>
      </c>
      <c r="U345" s="18">
        <v>4.96</v>
      </c>
      <c r="V345" s="18">
        <v>255</v>
      </c>
      <c r="X345" s="72">
        <v>67.3</v>
      </c>
      <c r="Y345" s="72">
        <v>14</v>
      </c>
      <c r="Z345" s="72" t="s">
        <v>483</v>
      </c>
      <c r="AA345" s="97">
        <v>3.1800000000000002E-2</v>
      </c>
      <c r="AB345" s="91">
        <v>0.996</v>
      </c>
      <c r="AC345" s="72">
        <v>0.43</v>
      </c>
      <c r="AD345" s="72">
        <v>0.2</v>
      </c>
      <c r="AE345" s="72">
        <v>9.8000000000000007</v>
      </c>
      <c r="AF345" s="72">
        <v>9.6</v>
      </c>
      <c r="AG345" s="72">
        <v>7.1</v>
      </c>
      <c r="AH345" s="98" t="s">
        <v>449</v>
      </c>
      <c r="AI345" s="92"/>
      <c r="AW345" s="64"/>
      <c r="AX345" s="64"/>
      <c r="AY345" s="64"/>
      <c r="AZ345" s="64"/>
      <c r="BA345" s="64"/>
      <c r="BB345" s="64"/>
      <c r="BC345" s="64"/>
      <c r="BD345" s="64"/>
      <c r="BE345" s="64"/>
    </row>
    <row r="346" spans="1:58" s="18" customFormat="1" x14ac:dyDescent="0.2">
      <c r="A346" s="18" t="s">
        <v>485</v>
      </c>
      <c r="B346" s="73">
        <v>40561</v>
      </c>
      <c r="C346" s="74">
        <v>0.47222222222222227</v>
      </c>
      <c r="D346" s="57" t="s">
        <v>488</v>
      </c>
      <c r="E346" s="18">
        <v>10975</v>
      </c>
      <c r="G346" s="18" t="s">
        <v>80</v>
      </c>
      <c r="H346" s="18" t="s">
        <v>81</v>
      </c>
      <c r="J346" s="18" t="s">
        <v>112</v>
      </c>
      <c r="K346" s="75"/>
      <c r="L346" s="75">
        <v>2303</v>
      </c>
      <c r="M346" s="75"/>
      <c r="N346" s="18">
        <v>5</v>
      </c>
      <c r="P346" s="18">
        <v>20</v>
      </c>
      <c r="Q346" s="59">
        <v>11</v>
      </c>
      <c r="R346" s="74"/>
      <c r="S346" s="67">
        <v>8.6199999999999992</v>
      </c>
      <c r="T346" s="67">
        <v>7.75</v>
      </c>
      <c r="U346" s="18">
        <v>11.03</v>
      </c>
      <c r="V346" s="18">
        <v>325</v>
      </c>
      <c r="X346" s="72">
        <v>354</v>
      </c>
      <c r="Y346" s="87">
        <v>38</v>
      </c>
      <c r="Z346" s="99" t="s">
        <v>483</v>
      </c>
      <c r="AA346" s="72">
        <v>2.71</v>
      </c>
      <c r="AB346" s="91">
        <v>0.38700000000000001</v>
      </c>
      <c r="AC346" s="72">
        <v>0.53</v>
      </c>
      <c r="AD346" s="72">
        <v>0.16</v>
      </c>
      <c r="AE346" s="72">
        <v>7.6</v>
      </c>
      <c r="AF346" s="72">
        <v>13.6</v>
      </c>
      <c r="AG346" s="72">
        <v>10.8</v>
      </c>
      <c r="AH346" s="97">
        <v>1850</v>
      </c>
      <c r="AI346" s="88"/>
      <c r="AK346" s="95"/>
      <c r="AX346" s="64"/>
      <c r="AY346" s="64"/>
      <c r="AZ346" s="64"/>
      <c r="BA346" s="64"/>
      <c r="BB346" s="64"/>
      <c r="BC346" s="64"/>
      <c r="BD346" s="64"/>
      <c r="BE346" s="64"/>
      <c r="BF346" s="64"/>
    </row>
    <row r="347" spans="1:58" s="18" customFormat="1" x14ac:dyDescent="0.2">
      <c r="A347" s="18" t="s">
        <v>486</v>
      </c>
      <c r="B347" s="73">
        <v>40561</v>
      </c>
      <c r="C347" s="74">
        <v>0.42708333333333331</v>
      </c>
      <c r="D347" s="57" t="s">
        <v>88</v>
      </c>
      <c r="E347" s="18">
        <v>16721</v>
      </c>
      <c r="G347" s="18" t="s">
        <v>80</v>
      </c>
      <c r="H347" s="18" t="s">
        <v>81</v>
      </c>
      <c r="K347" s="75"/>
      <c r="L347" s="75">
        <v>2438</v>
      </c>
      <c r="M347" s="75"/>
      <c r="N347" s="18">
        <v>5</v>
      </c>
      <c r="P347" s="18">
        <v>17.899999999999999</v>
      </c>
      <c r="Q347" s="59">
        <v>10.6</v>
      </c>
      <c r="R347" s="74"/>
      <c r="S347" s="67">
        <v>8.8000000000000007</v>
      </c>
      <c r="T347" s="67">
        <v>7.5</v>
      </c>
      <c r="U347" s="18">
        <v>10.46</v>
      </c>
      <c r="V347" s="18">
        <v>192</v>
      </c>
      <c r="X347" s="72">
        <v>360</v>
      </c>
      <c r="Y347" s="72">
        <v>44</v>
      </c>
      <c r="Z347" s="72" t="s">
        <v>483</v>
      </c>
      <c r="AA347" s="72">
        <v>1.04</v>
      </c>
      <c r="AB347" s="91">
        <v>0.67300000000000004</v>
      </c>
      <c r="AC347" s="72">
        <v>0.79</v>
      </c>
      <c r="AD347" s="72">
        <v>0.28999999999999998</v>
      </c>
      <c r="AE347" s="72">
        <v>9.1999999999999993</v>
      </c>
      <c r="AF347" s="72">
        <v>5.6</v>
      </c>
      <c r="AG347" s="72">
        <v>7.6</v>
      </c>
      <c r="AH347" s="98">
        <v>3076</v>
      </c>
      <c r="AI347" s="92"/>
      <c r="AW347" s="64"/>
      <c r="AX347" s="64"/>
      <c r="AY347" s="64"/>
      <c r="AZ347" s="64"/>
      <c r="BA347" s="64"/>
      <c r="BB347" s="64"/>
      <c r="BC347" s="64"/>
      <c r="BD347" s="64"/>
      <c r="BE347" s="64"/>
    </row>
    <row r="348" spans="1:58" s="18" customFormat="1" x14ac:dyDescent="0.2">
      <c r="A348" s="18" t="s">
        <v>487</v>
      </c>
      <c r="B348" s="73">
        <v>40716</v>
      </c>
      <c r="C348" s="74">
        <v>0.40625</v>
      </c>
      <c r="D348" s="57" t="s">
        <v>488</v>
      </c>
      <c r="E348" s="18">
        <v>10977</v>
      </c>
      <c r="G348" s="18" t="s">
        <v>80</v>
      </c>
      <c r="H348" s="18" t="s">
        <v>81</v>
      </c>
      <c r="J348" s="18" t="s">
        <v>116</v>
      </c>
      <c r="K348" s="75">
        <v>2</v>
      </c>
      <c r="L348" s="75">
        <v>0.4</v>
      </c>
      <c r="M348" s="75"/>
      <c r="N348" s="18">
        <v>2</v>
      </c>
      <c r="Q348" s="59">
        <v>3.16</v>
      </c>
      <c r="R348" s="74"/>
      <c r="S348" s="72">
        <v>27.08</v>
      </c>
      <c r="T348" s="72">
        <v>7.43</v>
      </c>
      <c r="U348" s="72">
        <v>4.6500000000000004</v>
      </c>
      <c r="V348" s="72">
        <v>1190</v>
      </c>
      <c r="W348" s="72"/>
      <c r="X348" s="72">
        <v>55.5</v>
      </c>
      <c r="Y348" s="96" t="s">
        <v>489</v>
      </c>
      <c r="Z348" s="99" t="s">
        <v>490</v>
      </c>
      <c r="AA348" s="97">
        <v>4.0300000000000002E-2</v>
      </c>
      <c r="AB348" s="91" t="s">
        <v>491</v>
      </c>
      <c r="AC348" s="72">
        <v>0.1</v>
      </c>
      <c r="AD348" s="72" t="s">
        <v>492</v>
      </c>
      <c r="AE348" s="72">
        <v>13.2</v>
      </c>
      <c r="AF348" s="72">
        <v>134</v>
      </c>
      <c r="AG348" s="72">
        <v>3.4</v>
      </c>
      <c r="AH348" s="97">
        <v>228</v>
      </c>
      <c r="AI348" s="88"/>
      <c r="AK348" s="95"/>
      <c r="AX348" s="64"/>
      <c r="AY348" s="64"/>
      <c r="AZ348" s="64"/>
      <c r="BA348" s="64"/>
      <c r="BB348" s="64"/>
      <c r="BC348" s="64"/>
      <c r="BD348" s="64"/>
      <c r="BE348" s="64"/>
      <c r="BF348" s="64"/>
    </row>
    <row r="349" spans="1:58" s="18" customFormat="1" x14ac:dyDescent="0.2">
      <c r="A349" s="18" t="s">
        <v>493</v>
      </c>
      <c r="B349" s="73">
        <v>40716</v>
      </c>
      <c r="C349" s="74">
        <v>0.38541666666666669</v>
      </c>
      <c r="D349" s="57" t="s">
        <v>85</v>
      </c>
      <c r="E349" s="18">
        <v>17847</v>
      </c>
      <c r="G349" s="18" t="s">
        <v>80</v>
      </c>
      <c r="H349" s="18" t="s">
        <v>81</v>
      </c>
      <c r="J349" s="18" t="s">
        <v>116</v>
      </c>
      <c r="K349" s="75">
        <v>2</v>
      </c>
      <c r="L349" s="75"/>
      <c r="M349" s="75"/>
      <c r="N349" s="18">
        <v>5</v>
      </c>
      <c r="P349" s="18">
        <v>16</v>
      </c>
      <c r="Q349" s="59">
        <v>12</v>
      </c>
      <c r="R349" s="74"/>
      <c r="S349" s="72">
        <v>23.7</v>
      </c>
      <c r="T349" s="72">
        <v>7.35</v>
      </c>
      <c r="U349" s="72">
        <v>5.52</v>
      </c>
      <c r="V349" s="72">
        <v>173</v>
      </c>
      <c r="W349" s="72"/>
      <c r="X349" s="59">
        <v>122</v>
      </c>
      <c r="Y349" s="72">
        <v>18</v>
      </c>
      <c r="Z349" s="72">
        <v>0.35</v>
      </c>
      <c r="AA349" s="97">
        <v>0.75600000000000001</v>
      </c>
      <c r="AB349" s="91">
        <v>1.1000000000000001</v>
      </c>
      <c r="AC349" s="72">
        <v>0.47</v>
      </c>
      <c r="AD349" s="72">
        <v>0.28000000000000003</v>
      </c>
      <c r="AE349" s="72">
        <v>12.2</v>
      </c>
      <c r="AF349" s="18">
        <v>4.7</v>
      </c>
      <c r="AG349" s="18">
        <v>2.9</v>
      </c>
      <c r="AH349" s="100" t="s">
        <v>449</v>
      </c>
      <c r="AJ349" s="59"/>
      <c r="AK349" s="77"/>
      <c r="AW349" s="64"/>
      <c r="AX349" s="64"/>
      <c r="AY349" s="64"/>
      <c r="AZ349" s="64"/>
      <c r="BA349" s="64"/>
      <c r="BB349" s="64"/>
      <c r="BC349" s="64"/>
      <c r="BD349" s="64"/>
      <c r="BE349" s="64"/>
    </row>
    <row r="350" spans="1:58" s="18" customFormat="1" x14ac:dyDescent="0.2">
      <c r="A350" s="18" t="s">
        <v>494</v>
      </c>
      <c r="B350" s="73">
        <v>40716</v>
      </c>
      <c r="C350" s="74">
        <v>0.36458333333333331</v>
      </c>
      <c r="D350" s="57" t="s">
        <v>88</v>
      </c>
      <c r="E350" s="18">
        <v>16721</v>
      </c>
      <c r="G350" s="18" t="s">
        <v>80</v>
      </c>
      <c r="H350" s="18" t="s">
        <v>81</v>
      </c>
      <c r="J350" s="18" t="s">
        <v>116</v>
      </c>
      <c r="K350" s="75">
        <v>2</v>
      </c>
      <c r="L350" s="75"/>
      <c r="M350" s="75"/>
      <c r="N350" s="18">
        <v>3</v>
      </c>
      <c r="P350" s="18">
        <v>22.5</v>
      </c>
      <c r="Q350" s="59">
        <v>12</v>
      </c>
      <c r="R350" s="74"/>
      <c r="S350" s="72">
        <v>24.27</v>
      </c>
      <c r="T350" s="72">
        <v>7.56</v>
      </c>
      <c r="U350" s="72">
        <v>5.78</v>
      </c>
      <c r="V350" s="72">
        <v>287</v>
      </c>
      <c r="W350" s="72"/>
      <c r="X350" s="72">
        <v>334</v>
      </c>
      <c r="Y350" s="72">
        <v>56</v>
      </c>
      <c r="Z350" s="72">
        <v>0.19</v>
      </c>
      <c r="AA350" s="97">
        <v>0.42199999999999999</v>
      </c>
      <c r="AB350" s="91">
        <v>1</v>
      </c>
      <c r="AC350" s="72">
        <v>0.95</v>
      </c>
      <c r="AD350" s="72">
        <v>0.52</v>
      </c>
      <c r="AE350" s="72">
        <v>12.7</v>
      </c>
      <c r="AF350" s="72">
        <v>18.899999999999999</v>
      </c>
      <c r="AG350" s="72">
        <v>4.0999999999999996</v>
      </c>
      <c r="AH350" s="101" t="s">
        <v>449</v>
      </c>
      <c r="AI350" s="92"/>
      <c r="AW350" s="64"/>
      <c r="AX350" s="64"/>
      <c r="AY350" s="64"/>
      <c r="AZ350" s="64"/>
      <c r="BA350" s="64"/>
      <c r="BB350" s="64"/>
      <c r="BC350" s="64"/>
      <c r="BD350" s="64"/>
      <c r="BE350" s="64"/>
    </row>
    <row r="351" spans="1:58" s="18" customFormat="1" x14ac:dyDescent="0.2">
      <c r="A351" s="18" t="s">
        <v>495</v>
      </c>
      <c r="B351" s="73">
        <v>40882</v>
      </c>
      <c r="C351" s="74">
        <v>0.4236111111111111</v>
      </c>
      <c r="D351" s="57" t="s">
        <v>85</v>
      </c>
      <c r="E351" s="18">
        <v>17847</v>
      </c>
      <c r="G351" s="18" t="s">
        <v>80</v>
      </c>
      <c r="H351" s="18" t="s">
        <v>81</v>
      </c>
      <c r="K351" s="75">
        <v>4</v>
      </c>
      <c r="L351" s="75"/>
      <c r="M351" s="75"/>
      <c r="N351" s="18">
        <v>5</v>
      </c>
      <c r="P351" s="18">
        <v>13.5</v>
      </c>
      <c r="Q351" s="59">
        <v>14.5</v>
      </c>
      <c r="R351" s="74"/>
      <c r="S351" s="72">
        <v>9.34</v>
      </c>
      <c r="T351" s="72">
        <v>7.2</v>
      </c>
      <c r="U351" s="72">
        <v>10.3</v>
      </c>
      <c r="V351" s="72">
        <v>128</v>
      </c>
      <c r="W351" s="72"/>
      <c r="X351" s="102">
        <v>212</v>
      </c>
      <c r="Y351" s="102">
        <v>42</v>
      </c>
      <c r="Z351" s="102">
        <v>0.1</v>
      </c>
      <c r="AA351" s="103">
        <v>0.34200000000000003</v>
      </c>
      <c r="AB351" s="104">
        <v>1.2</v>
      </c>
      <c r="AC351" s="102">
        <v>0.2</v>
      </c>
      <c r="AD351" s="102">
        <v>0.2</v>
      </c>
      <c r="AE351" s="102">
        <v>8.1999999999999993</v>
      </c>
      <c r="AF351" s="102">
        <v>2.6</v>
      </c>
      <c r="AG351" s="102">
        <v>3.6</v>
      </c>
      <c r="AH351" s="105">
        <v>24196</v>
      </c>
      <c r="AJ351" s="59"/>
      <c r="AK351" s="77"/>
      <c r="AW351" s="64"/>
      <c r="AX351" s="64"/>
      <c r="AY351" s="64"/>
      <c r="AZ351" s="64"/>
      <c r="BA351" s="64"/>
      <c r="BB351" s="64"/>
      <c r="BC351" s="64"/>
      <c r="BD351" s="64"/>
      <c r="BE351" s="64"/>
    </row>
    <row r="352" spans="1:58" s="18" customFormat="1" x14ac:dyDescent="0.2">
      <c r="A352" s="18" t="s">
        <v>496</v>
      </c>
      <c r="B352" s="73">
        <v>40882</v>
      </c>
      <c r="C352" s="74">
        <v>0.39583333333333331</v>
      </c>
      <c r="D352" s="57" t="s">
        <v>88</v>
      </c>
      <c r="E352" s="18">
        <v>16721</v>
      </c>
      <c r="G352" s="18" t="s">
        <v>80</v>
      </c>
      <c r="H352" s="18" t="s">
        <v>81</v>
      </c>
      <c r="K352" s="75">
        <v>4</v>
      </c>
      <c r="L352" s="75"/>
      <c r="M352" s="75"/>
      <c r="N352" s="18">
        <v>2</v>
      </c>
      <c r="P352" s="18">
        <v>21.6</v>
      </c>
      <c r="Q352" s="59">
        <v>6.4</v>
      </c>
      <c r="R352" s="74"/>
      <c r="S352" s="72">
        <v>10.32</v>
      </c>
      <c r="T352" s="72">
        <v>6.86</v>
      </c>
      <c r="U352" s="72">
        <v>7.6</v>
      </c>
      <c r="V352" s="72">
        <v>230</v>
      </c>
      <c r="W352" s="72"/>
      <c r="X352" s="102">
        <v>280</v>
      </c>
      <c r="Y352" s="102">
        <v>42</v>
      </c>
      <c r="Z352" s="102" t="s">
        <v>490</v>
      </c>
      <c r="AA352" s="105">
        <v>0.125</v>
      </c>
      <c r="AB352" s="104">
        <v>1.8</v>
      </c>
      <c r="AC352" s="102">
        <v>0.55000000000000004</v>
      </c>
      <c r="AD352" s="102">
        <v>0.24</v>
      </c>
      <c r="AE352" s="102">
        <v>12.7</v>
      </c>
      <c r="AF352" s="102">
        <v>7.7</v>
      </c>
      <c r="AG352" s="102">
        <v>3.9</v>
      </c>
      <c r="AH352" s="106" t="s">
        <v>497</v>
      </c>
      <c r="AI352" s="92"/>
      <c r="AW352" s="64"/>
      <c r="AX352" s="64"/>
      <c r="AY352" s="64"/>
      <c r="AZ352" s="64"/>
      <c r="BA352" s="64"/>
      <c r="BB352" s="64"/>
      <c r="BC352" s="64"/>
      <c r="BD352" s="64"/>
      <c r="BE352" s="64"/>
    </row>
    <row r="353" spans="1:58" s="18" customFormat="1" x14ac:dyDescent="0.2">
      <c r="A353" s="18" t="s">
        <v>498</v>
      </c>
      <c r="B353" s="73">
        <v>40918</v>
      </c>
      <c r="C353" s="74">
        <v>0.5</v>
      </c>
      <c r="D353" s="57" t="s">
        <v>488</v>
      </c>
      <c r="E353" s="18">
        <v>10977</v>
      </c>
      <c r="G353" s="18" t="s">
        <v>80</v>
      </c>
      <c r="H353" s="18" t="s">
        <v>81</v>
      </c>
      <c r="I353" s="18" t="s">
        <v>499</v>
      </c>
      <c r="K353" s="75">
        <v>2</v>
      </c>
      <c r="L353" s="75">
        <v>478</v>
      </c>
      <c r="M353" s="75"/>
      <c r="N353" s="18">
        <v>3</v>
      </c>
      <c r="Q353" s="59">
        <v>11.3</v>
      </c>
      <c r="R353" s="74"/>
      <c r="S353" s="72">
        <v>9.6999999999999993</v>
      </c>
      <c r="T353" s="72">
        <v>7.65</v>
      </c>
      <c r="U353" s="72">
        <v>9.8000000000000007</v>
      </c>
      <c r="V353" s="72">
        <v>280</v>
      </c>
      <c r="W353" s="72"/>
      <c r="X353" s="102">
        <v>650</v>
      </c>
      <c r="Y353" s="107">
        <v>68</v>
      </c>
      <c r="Z353" s="108" t="s">
        <v>490</v>
      </c>
      <c r="AA353" s="105">
        <v>0.755</v>
      </c>
      <c r="AB353" s="104">
        <v>2.5</v>
      </c>
      <c r="AC353" s="102">
        <v>0.83</v>
      </c>
      <c r="AD353" s="102">
        <v>0.1</v>
      </c>
      <c r="AE353" s="102">
        <v>8</v>
      </c>
      <c r="AF353" s="102">
        <v>12.1</v>
      </c>
      <c r="AG353" s="102">
        <v>11.9</v>
      </c>
      <c r="AH353" s="105">
        <v>9208</v>
      </c>
      <c r="AI353" s="88"/>
      <c r="AK353" s="95"/>
      <c r="AX353" s="64"/>
      <c r="AY353" s="64"/>
      <c r="AZ353" s="64"/>
      <c r="BA353" s="64"/>
      <c r="BB353" s="64"/>
      <c r="BC353" s="64"/>
      <c r="BD353" s="64"/>
      <c r="BE353" s="64"/>
      <c r="BF353" s="64"/>
    </row>
    <row r="354" spans="1:58" s="18" customFormat="1" x14ac:dyDescent="0.2">
      <c r="A354" s="18" t="s">
        <v>500</v>
      </c>
      <c r="B354" s="73">
        <v>40918</v>
      </c>
      <c r="C354" s="74">
        <v>0.47222222222222227</v>
      </c>
      <c r="D354" s="57" t="s">
        <v>85</v>
      </c>
      <c r="E354" s="18">
        <v>17847</v>
      </c>
      <c r="G354" s="18" t="s">
        <v>80</v>
      </c>
      <c r="H354" s="18" t="s">
        <v>81</v>
      </c>
      <c r="K354" s="75">
        <v>2</v>
      </c>
      <c r="L354" s="75"/>
      <c r="M354" s="75"/>
      <c r="N354" s="18">
        <v>5</v>
      </c>
      <c r="Q354" s="59">
        <v>11.3</v>
      </c>
      <c r="R354" s="74"/>
      <c r="S354" s="72">
        <v>10.59</v>
      </c>
      <c r="T354" s="72">
        <v>7.33</v>
      </c>
      <c r="U354" s="72">
        <v>9.6300000000000008</v>
      </c>
      <c r="V354" s="72">
        <v>197</v>
      </c>
      <c r="W354" s="72"/>
      <c r="X354" s="102">
        <v>72</v>
      </c>
      <c r="Y354" s="107">
        <v>11.3</v>
      </c>
      <c r="Z354" s="108" t="s">
        <v>490</v>
      </c>
      <c r="AA354" s="105">
        <v>0.29099999999999998</v>
      </c>
      <c r="AB354" s="104">
        <v>1.3</v>
      </c>
      <c r="AC354" s="102">
        <v>0.28000000000000003</v>
      </c>
      <c r="AD354" s="102">
        <v>0.16</v>
      </c>
      <c r="AE354" s="102">
        <v>8.5</v>
      </c>
      <c r="AF354" s="102">
        <v>6.5</v>
      </c>
      <c r="AG354" s="102">
        <v>2.5</v>
      </c>
      <c r="AH354" s="105">
        <v>3654</v>
      </c>
      <c r="AJ354" s="59"/>
      <c r="AK354" s="77"/>
      <c r="AW354" s="64"/>
      <c r="AX354" s="64"/>
      <c r="AY354" s="64"/>
      <c r="AZ354" s="64"/>
      <c r="BA354" s="64"/>
      <c r="BB354" s="64"/>
      <c r="BC354" s="64"/>
      <c r="BD354" s="64"/>
      <c r="BE354" s="64"/>
    </row>
    <row r="355" spans="1:58" s="18" customFormat="1" x14ac:dyDescent="0.2">
      <c r="A355" s="18" t="s">
        <v>501</v>
      </c>
      <c r="B355" s="73">
        <v>40918</v>
      </c>
      <c r="C355" s="74">
        <v>0.44791666666666669</v>
      </c>
      <c r="D355" s="57" t="s">
        <v>88</v>
      </c>
      <c r="E355" s="18">
        <v>16721</v>
      </c>
      <c r="G355" s="18" t="s">
        <v>80</v>
      </c>
      <c r="H355" s="18" t="s">
        <v>81</v>
      </c>
      <c r="I355" s="18" t="s">
        <v>502</v>
      </c>
      <c r="K355" s="75">
        <v>2</v>
      </c>
      <c r="L355" s="75"/>
      <c r="M355" s="75"/>
      <c r="N355" s="18">
        <v>5</v>
      </c>
      <c r="Q355" s="18">
        <v>21.3</v>
      </c>
      <c r="R355" s="74"/>
      <c r="S355" s="72">
        <v>10.59</v>
      </c>
      <c r="T355" s="72">
        <v>7.42</v>
      </c>
      <c r="U355" s="72">
        <v>9.3800000000000008</v>
      </c>
      <c r="V355" s="72">
        <v>175</v>
      </c>
      <c r="W355" s="72"/>
      <c r="X355" s="102">
        <v>342</v>
      </c>
      <c r="Y355" s="107">
        <v>42</v>
      </c>
      <c r="Z355" s="108" t="s">
        <v>490</v>
      </c>
      <c r="AA355" s="105">
        <v>0.25</v>
      </c>
      <c r="AB355" s="104">
        <v>1.5</v>
      </c>
      <c r="AC355" s="102">
        <v>0.36</v>
      </c>
      <c r="AD355" s="102">
        <v>0.25</v>
      </c>
      <c r="AE355" s="102">
        <v>9</v>
      </c>
      <c r="AF355" s="102">
        <v>5.7</v>
      </c>
      <c r="AG355" s="102">
        <v>4.2</v>
      </c>
      <c r="AH355" s="105">
        <v>9208</v>
      </c>
      <c r="AI355" s="92"/>
      <c r="AW355" s="64"/>
      <c r="AX355" s="64"/>
      <c r="AY355" s="64"/>
      <c r="AZ355" s="64"/>
      <c r="BA355" s="64"/>
      <c r="BB355" s="64"/>
      <c r="BC355" s="64"/>
      <c r="BD355" s="64"/>
      <c r="BE355" s="64"/>
    </row>
    <row r="356" spans="1:58" s="18" customFormat="1" x14ac:dyDescent="0.2">
      <c r="A356" s="18" t="s">
        <v>503</v>
      </c>
      <c r="B356" s="73">
        <v>40934</v>
      </c>
      <c r="C356" s="74">
        <v>0.43055555555555558</v>
      </c>
      <c r="D356" s="57" t="s">
        <v>488</v>
      </c>
      <c r="E356" s="18">
        <v>10977</v>
      </c>
      <c r="G356" s="18" t="s">
        <v>80</v>
      </c>
      <c r="H356" s="18" t="s">
        <v>81</v>
      </c>
      <c r="I356" s="18" t="s">
        <v>499</v>
      </c>
      <c r="K356" s="75">
        <v>3</v>
      </c>
      <c r="L356" s="75">
        <v>10200</v>
      </c>
      <c r="M356" s="75"/>
      <c r="N356" s="18">
        <v>4</v>
      </c>
      <c r="Q356" s="59">
        <v>28.81</v>
      </c>
      <c r="R356" s="74"/>
      <c r="S356" s="72">
        <v>11.8</v>
      </c>
      <c r="T356" s="72">
        <v>7.48</v>
      </c>
      <c r="U356" s="72">
        <v>8.1199999999999992</v>
      </c>
      <c r="V356" s="72">
        <v>210</v>
      </c>
      <c r="W356" s="72"/>
      <c r="X356" s="102">
        <v>888</v>
      </c>
      <c r="Y356" s="102">
        <v>128</v>
      </c>
      <c r="Z356" s="102">
        <v>0.17</v>
      </c>
      <c r="AA356" s="105">
        <v>0.91</v>
      </c>
      <c r="AB356" s="104">
        <v>2.6</v>
      </c>
      <c r="AC356" s="102">
        <v>0.74</v>
      </c>
      <c r="AD356" s="102">
        <v>0.13</v>
      </c>
      <c r="AE356" s="102">
        <v>11.9</v>
      </c>
      <c r="AF356" s="102">
        <v>3.7</v>
      </c>
      <c r="AG356" s="102">
        <v>16.100000000000001</v>
      </c>
      <c r="AH356" s="105">
        <v>10140</v>
      </c>
      <c r="AI356" s="88"/>
      <c r="AK356" s="95"/>
      <c r="AX356" s="64"/>
      <c r="AY356" s="64"/>
      <c r="AZ356" s="64"/>
      <c r="BA356" s="64"/>
      <c r="BB356" s="64"/>
      <c r="BC356" s="64"/>
      <c r="BD356" s="64"/>
      <c r="BE356" s="64"/>
      <c r="BF356" s="64"/>
    </row>
    <row r="357" spans="1:58" s="18" customFormat="1" x14ac:dyDescent="0.2">
      <c r="A357" s="18" t="s">
        <v>504</v>
      </c>
      <c r="B357" s="73">
        <v>40934</v>
      </c>
      <c r="C357" s="74">
        <v>0.40625</v>
      </c>
      <c r="D357" s="57" t="s">
        <v>88</v>
      </c>
      <c r="E357" s="18">
        <v>16721</v>
      </c>
      <c r="G357" s="18" t="s">
        <v>80</v>
      </c>
      <c r="H357" s="18" t="s">
        <v>81</v>
      </c>
      <c r="I357" s="18" t="s">
        <v>502</v>
      </c>
      <c r="K357" s="75">
        <v>3</v>
      </c>
      <c r="L357" s="75"/>
      <c r="M357" s="75"/>
      <c r="N357" s="18">
        <v>4</v>
      </c>
      <c r="Q357" s="18">
        <v>28.53</v>
      </c>
      <c r="R357" s="74"/>
      <c r="S357" s="72">
        <v>11.9</v>
      </c>
      <c r="T357" s="72">
        <v>7.44</v>
      </c>
      <c r="U357" s="72">
        <v>8.26</v>
      </c>
      <c r="V357" s="72">
        <v>117</v>
      </c>
      <c r="W357" s="72"/>
      <c r="X357" s="102">
        <v>160</v>
      </c>
      <c r="Y357" s="102">
        <v>29</v>
      </c>
      <c r="Z357" s="108" t="s">
        <v>490</v>
      </c>
      <c r="AA357" s="105">
        <v>0.18</v>
      </c>
      <c r="AB357" s="104">
        <v>1.4</v>
      </c>
      <c r="AC357" s="102">
        <v>0.32</v>
      </c>
      <c r="AD357" s="102">
        <v>0.19</v>
      </c>
      <c r="AE357" s="102">
        <v>8.3000000000000007</v>
      </c>
      <c r="AF357" s="108" t="s">
        <v>505</v>
      </c>
      <c r="AG357" s="102">
        <v>3.3</v>
      </c>
      <c r="AH357" s="105">
        <v>7330</v>
      </c>
      <c r="AI357" s="92"/>
      <c r="AW357" s="64"/>
      <c r="AX357" s="64"/>
      <c r="AY357" s="64"/>
      <c r="AZ357" s="64"/>
      <c r="BA357" s="64"/>
      <c r="BB357" s="64"/>
      <c r="BC357" s="64"/>
      <c r="BD357" s="64"/>
      <c r="BE357" s="64"/>
    </row>
    <row r="358" spans="1:58" s="18" customFormat="1" x14ac:dyDescent="0.2">
      <c r="A358" s="18" t="s">
        <v>506</v>
      </c>
      <c r="B358" s="73">
        <v>41024</v>
      </c>
      <c r="C358" s="74">
        <v>0.39583333333333331</v>
      </c>
      <c r="D358" s="57" t="s">
        <v>488</v>
      </c>
      <c r="E358" s="18">
        <v>10977</v>
      </c>
      <c r="G358" s="18" t="s">
        <v>80</v>
      </c>
      <c r="H358" s="18" t="s">
        <v>81</v>
      </c>
      <c r="K358" s="75"/>
      <c r="L358" s="75"/>
      <c r="M358" s="75"/>
      <c r="Q358" s="59"/>
      <c r="R358" s="74"/>
      <c r="S358" s="72"/>
      <c r="T358" s="72"/>
      <c r="U358" s="72"/>
      <c r="V358" s="72"/>
      <c r="W358" s="72"/>
      <c r="X358" s="110">
        <v>30.7</v>
      </c>
      <c r="Y358" s="110">
        <v>5.3</v>
      </c>
      <c r="Z358" s="110" t="s">
        <v>490</v>
      </c>
      <c r="AA358" s="105">
        <v>0.72199999999999998</v>
      </c>
      <c r="AB358" s="104">
        <v>0.76</v>
      </c>
      <c r="AC358" s="110">
        <v>0.18</v>
      </c>
      <c r="AD358" s="110">
        <v>0.11</v>
      </c>
      <c r="AE358" s="110">
        <v>3.8</v>
      </c>
      <c r="AF358" s="110">
        <v>33.6</v>
      </c>
      <c r="AG358" s="110">
        <v>4.7</v>
      </c>
      <c r="AH358" s="105">
        <v>51</v>
      </c>
      <c r="AI358" s="88"/>
      <c r="AK358" s="95"/>
      <c r="AX358" s="64"/>
      <c r="AY358" s="64"/>
      <c r="AZ358" s="64"/>
      <c r="BA358" s="64"/>
      <c r="BB358" s="64"/>
      <c r="BC358" s="64"/>
      <c r="BD358" s="64"/>
      <c r="BE358" s="64"/>
      <c r="BF358" s="64"/>
    </row>
    <row r="359" spans="1:58" s="18" customFormat="1" x14ac:dyDescent="0.2">
      <c r="A359" s="18" t="s">
        <v>507</v>
      </c>
      <c r="B359" s="73">
        <v>41024</v>
      </c>
      <c r="C359" s="74">
        <v>0.38541666666666669</v>
      </c>
      <c r="D359" s="57" t="s">
        <v>88</v>
      </c>
      <c r="E359" s="18">
        <v>16721</v>
      </c>
      <c r="G359" s="18" t="s">
        <v>80</v>
      </c>
      <c r="H359" s="18" t="s">
        <v>81</v>
      </c>
      <c r="I359" s="18" t="s">
        <v>508</v>
      </c>
      <c r="J359" s="18" t="s">
        <v>116</v>
      </c>
      <c r="K359" s="75">
        <v>4</v>
      </c>
      <c r="L359" s="75">
        <v>12292</v>
      </c>
      <c r="M359" s="75"/>
      <c r="N359" s="18">
        <v>4</v>
      </c>
      <c r="P359" s="18">
        <v>11.1</v>
      </c>
      <c r="Q359" s="59">
        <v>17.399999999999999</v>
      </c>
      <c r="R359" s="74"/>
      <c r="S359" s="72">
        <v>12.18</v>
      </c>
      <c r="T359" s="72">
        <v>7.36</v>
      </c>
      <c r="U359" s="72">
        <v>7.53</v>
      </c>
      <c r="V359" s="72">
        <v>170</v>
      </c>
      <c r="W359" s="72"/>
      <c r="X359" s="110">
        <v>37.700000000000003</v>
      </c>
      <c r="Y359" s="110">
        <v>6</v>
      </c>
      <c r="Z359" s="110" t="s">
        <v>490</v>
      </c>
      <c r="AA359" s="105">
        <v>1.04</v>
      </c>
      <c r="AB359" s="104">
        <v>0.62</v>
      </c>
      <c r="AC359" s="110">
        <v>0.13</v>
      </c>
      <c r="AD359" s="110">
        <v>0.05</v>
      </c>
      <c r="AE359" s="110">
        <v>4.8</v>
      </c>
      <c r="AF359" s="110">
        <v>6.1</v>
      </c>
      <c r="AG359" s="110">
        <v>7.1</v>
      </c>
      <c r="AH359" s="105">
        <v>52</v>
      </c>
      <c r="AI359" s="92"/>
      <c r="AW359" s="64"/>
      <c r="AX359" s="64"/>
      <c r="AY359" s="64"/>
      <c r="AZ359" s="64"/>
      <c r="BA359" s="64"/>
      <c r="BB359" s="64"/>
      <c r="BC359" s="64"/>
      <c r="BD359" s="64"/>
      <c r="BE359" s="64"/>
    </row>
    <row r="360" spans="1:58" s="18" customFormat="1" x14ac:dyDescent="0.2">
      <c r="A360" s="18" t="s">
        <v>509</v>
      </c>
      <c r="B360" s="73">
        <v>41285</v>
      </c>
      <c r="C360" s="74">
        <v>0.43402777777777773</v>
      </c>
      <c r="D360" s="57" t="s">
        <v>488</v>
      </c>
      <c r="E360" s="18">
        <v>10977</v>
      </c>
      <c r="G360" s="18" t="s">
        <v>80</v>
      </c>
      <c r="H360" s="18" t="s">
        <v>81</v>
      </c>
      <c r="I360" s="18" t="s">
        <v>499</v>
      </c>
      <c r="J360" s="18" t="s">
        <v>116</v>
      </c>
      <c r="K360" s="18">
        <v>4</v>
      </c>
      <c r="L360" s="18">
        <v>130</v>
      </c>
      <c r="N360" s="18">
        <v>3</v>
      </c>
      <c r="P360" s="18">
        <v>34</v>
      </c>
      <c r="Q360" s="18">
        <v>10</v>
      </c>
      <c r="S360" s="18">
        <v>11.64</v>
      </c>
      <c r="T360" s="18">
        <v>7.71</v>
      </c>
      <c r="U360" s="18">
        <v>9.0500000000000007</v>
      </c>
      <c r="V360" s="18">
        <v>239</v>
      </c>
      <c r="X360" s="111">
        <v>670</v>
      </c>
      <c r="Y360" s="111">
        <v>68</v>
      </c>
      <c r="Z360" s="110" t="s">
        <v>510</v>
      </c>
      <c r="AA360" s="105">
        <v>3.13</v>
      </c>
      <c r="AB360" s="112">
        <v>1.8</v>
      </c>
      <c r="AC360" s="111">
        <v>0.72</v>
      </c>
      <c r="AD360" s="105">
        <v>9.0999999999999998E-2</v>
      </c>
      <c r="AE360" s="111">
        <v>8.3000000000000007</v>
      </c>
      <c r="AF360" s="111">
        <v>9.6999999999999993</v>
      </c>
      <c r="AG360" s="111">
        <v>9.3000000000000007</v>
      </c>
      <c r="AH360" s="105">
        <v>3448</v>
      </c>
      <c r="AI360" s="88"/>
      <c r="AK360" s="95"/>
      <c r="AX360" s="64"/>
      <c r="AY360" s="64"/>
      <c r="AZ360" s="64"/>
      <c r="BA360" s="64"/>
      <c r="BB360" s="64"/>
      <c r="BC360" s="64"/>
      <c r="BD360" s="64"/>
      <c r="BE360" s="64"/>
      <c r="BF360" s="64"/>
    </row>
    <row r="361" spans="1:58" s="18" customFormat="1" x14ac:dyDescent="0.2">
      <c r="A361" s="18" t="s">
        <v>511</v>
      </c>
      <c r="B361" s="73">
        <v>41285</v>
      </c>
      <c r="C361" s="74">
        <v>0.41666666666666669</v>
      </c>
      <c r="D361" s="57" t="s">
        <v>85</v>
      </c>
      <c r="E361" s="18">
        <v>17847</v>
      </c>
      <c r="G361" s="18" t="s">
        <v>80</v>
      </c>
      <c r="H361" s="18" t="s">
        <v>81</v>
      </c>
      <c r="I361" s="18" t="s">
        <v>508</v>
      </c>
      <c r="J361" s="18" t="s">
        <v>116</v>
      </c>
      <c r="K361" s="75">
        <v>4</v>
      </c>
      <c r="L361" s="75">
        <v>2452</v>
      </c>
      <c r="M361" s="75"/>
      <c r="N361" s="18">
        <v>5</v>
      </c>
      <c r="P361" s="18">
        <v>20.100000000000001</v>
      </c>
      <c r="Q361" s="59">
        <v>7.9</v>
      </c>
      <c r="R361" s="74"/>
      <c r="S361" s="72">
        <v>11.94</v>
      </c>
      <c r="T361" s="72">
        <v>7.25</v>
      </c>
      <c r="U361" s="72">
        <v>8.9499999999999993</v>
      </c>
      <c r="V361" s="72">
        <v>126</v>
      </c>
      <c r="W361" s="72"/>
      <c r="X361" s="111">
        <v>94.7</v>
      </c>
      <c r="Y361" s="111">
        <v>10.7</v>
      </c>
      <c r="Z361" s="110" t="s">
        <v>510</v>
      </c>
      <c r="AA361" s="105">
        <v>0.35899999999999999</v>
      </c>
      <c r="AB361" s="112">
        <v>1.1000000000000001</v>
      </c>
      <c r="AC361" s="111">
        <v>0.24399999999999999</v>
      </c>
      <c r="AD361" s="105">
        <v>0.12180000000000001</v>
      </c>
      <c r="AE361" s="111">
        <v>7.7</v>
      </c>
      <c r="AF361" s="111">
        <v>4.9000000000000004</v>
      </c>
      <c r="AG361" s="111">
        <v>1.3</v>
      </c>
      <c r="AH361" s="105">
        <v>1860</v>
      </c>
      <c r="AJ361" s="59"/>
      <c r="AK361" s="77"/>
      <c r="AW361" s="64"/>
      <c r="AX361" s="64"/>
      <c r="AY361" s="64"/>
      <c r="AZ361" s="64"/>
      <c r="BA361" s="64"/>
      <c r="BB361" s="64"/>
      <c r="BC361" s="64"/>
      <c r="BD361" s="64"/>
      <c r="BE361" s="64"/>
    </row>
    <row r="362" spans="1:58" s="18" customFormat="1" x14ac:dyDescent="0.2">
      <c r="A362" s="18" t="s">
        <v>512</v>
      </c>
      <c r="B362" s="73">
        <v>41285</v>
      </c>
      <c r="C362" s="74">
        <v>0.38541666666666669</v>
      </c>
      <c r="D362" s="57" t="s">
        <v>88</v>
      </c>
      <c r="E362" s="18">
        <v>16721</v>
      </c>
      <c r="G362" s="18" t="s">
        <v>80</v>
      </c>
      <c r="H362" s="18" t="s">
        <v>81</v>
      </c>
      <c r="J362" s="18" t="s">
        <v>116</v>
      </c>
      <c r="K362" s="75">
        <v>4</v>
      </c>
      <c r="L362" s="75">
        <v>12292</v>
      </c>
      <c r="M362" s="75"/>
      <c r="N362" s="18">
        <v>4</v>
      </c>
      <c r="P362" s="18">
        <v>11.1</v>
      </c>
      <c r="Q362" s="18">
        <v>17.399999999999999</v>
      </c>
      <c r="R362" s="74"/>
      <c r="S362" s="18">
        <v>12.18</v>
      </c>
      <c r="T362" s="18">
        <v>7.36</v>
      </c>
      <c r="U362" s="74">
        <v>7.53</v>
      </c>
      <c r="V362" s="75">
        <v>170</v>
      </c>
      <c r="W362" s="75"/>
      <c r="X362" s="111">
        <v>470</v>
      </c>
      <c r="Y362" s="111">
        <v>50</v>
      </c>
      <c r="Z362" s="110" t="s">
        <v>510</v>
      </c>
      <c r="AA362" s="105">
        <v>1.25</v>
      </c>
      <c r="AB362" s="112">
        <v>1.4</v>
      </c>
      <c r="AC362" s="111">
        <v>0.65</v>
      </c>
      <c r="AD362" s="105">
        <v>0.248</v>
      </c>
      <c r="AE362" s="111">
        <v>9.9</v>
      </c>
      <c r="AF362" s="111">
        <v>3.5</v>
      </c>
      <c r="AG362" s="111">
        <v>5.2</v>
      </c>
      <c r="AH362" s="105">
        <v>5172</v>
      </c>
      <c r="AI362" s="92"/>
      <c r="AW362" s="63"/>
      <c r="AX362" s="63"/>
      <c r="AY362" s="63"/>
      <c r="AZ362" s="63"/>
      <c r="BA362" s="63"/>
      <c r="BB362" s="63"/>
      <c r="BC362" s="63"/>
      <c r="BD362" s="63"/>
      <c r="BE362" s="63"/>
    </row>
    <row r="363" spans="1:58" s="18" customFormat="1" x14ac:dyDescent="0.2">
      <c r="A363" s="18" t="s">
        <v>513</v>
      </c>
      <c r="B363" s="73">
        <v>41423</v>
      </c>
      <c r="C363" s="74">
        <v>0.42708333333333331</v>
      </c>
      <c r="D363" s="57" t="s">
        <v>488</v>
      </c>
      <c r="E363" s="18">
        <v>10977</v>
      </c>
      <c r="G363" s="18" t="s">
        <v>80</v>
      </c>
      <c r="H363" s="18" t="s">
        <v>81</v>
      </c>
      <c r="I363" s="18" t="s">
        <v>499</v>
      </c>
      <c r="L363" s="18">
        <v>24</v>
      </c>
      <c r="N363" s="18">
        <v>2</v>
      </c>
      <c r="S363" s="18">
        <v>26.4</v>
      </c>
      <c r="T363" s="18">
        <v>7.61</v>
      </c>
      <c r="U363" s="18">
        <v>6.26</v>
      </c>
      <c r="V363" s="18">
        <v>454</v>
      </c>
      <c r="X363" s="111">
        <v>52</v>
      </c>
      <c r="Y363" s="111">
        <v>8.3000000000000007</v>
      </c>
      <c r="Z363" s="110" t="s">
        <v>510</v>
      </c>
      <c r="AA363" s="105">
        <v>0.75600000000000001</v>
      </c>
      <c r="AB363" s="112">
        <v>0.59</v>
      </c>
      <c r="AC363" s="111">
        <v>0.25</v>
      </c>
      <c r="AD363" s="105">
        <v>2.1499999999999998E-2</v>
      </c>
      <c r="AE363" s="111">
        <v>6.4</v>
      </c>
      <c r="AF363" s="111">
        <v>22.2</v>
      </c>
      <c r="AG363" s="111">
        <v>4.5</v>
      </c>
      <c r="AH363" s="105">
        <v>336</v>
      </c>
      <c r="AI363" s="88"/>
      <c r="AK363" s="95"/>
      <c r="AX363" s="64"/>
      <c r="AY363" s="64"/>
      <c r="AZ363" s="64"/>
      <c r="BA363" s="64"/>
      <c r="BB363" s="64"/>
      <c r="BC363" s="64"/>
      <c r="BD363" s="64"/>
      <c r="BE363" s="64"/>
      <c r="BF363" s="64"/>
    </row>
    <row r="364" spans="1:58" s="18" customFormat="1" x14ac:dyDescent="0.2">
      <c r="A364" s="18" t="s">
        <v>514</v>
      </c>
      <c r="B364" s="73">
        <v>41423</v>
      </c>
      <c r="C364" s="74">
        <v>0.38541666666666669</v>
      </c>
      <c r="D364" s="57" t="s">
        <v>88</v>
      </c>
      <c r="E364" s="18">
        <v>16721</v>
      </c>
      <c r="G364" s="18" t="s">
        <v>80</v>
      </c>
      <c r="H364" s="18" t="s">
        <v>81</v>
      </c>
      <c r="I364" s="18" t="s">
        <v>515</v>
      </c>
      <c r="K364" s="75"/>
      <c r="L364" s="75"/>
      <c r="M364" s="75"/>
      <c r="N364" s="18">
        <v>2</v>
      </c>
      <c r="R364" s="74"/>
      <c r="S364" s="72">
        <v>25.29</v>
      </c>
      <c r="T364" s="72">
        <v>7.06</v>
      </c>
      <c r="U364" s="72">
        <v>1.98</v>
      </c>
      <c r="V364" s="72">
        <v>217</v>
      </c>
      <c r="W364" s="72"/>
      <c r="X364" s="111">
        <v>56.3</v>
      </c>
      <c r="Y364" s="111">
        <v>9.6999999999999993</v>
      </c>
      <c r="Z364" s="111">
        <v>0.2</v>
      </c>
      <c r="AA364" s="113">
        <v>0.17</v>
      </c>
      <c r="AB364" s="112">
        <v>0.88</v>
      </c>
      <c r="AC364" s="111">
        <v>0.56000000000000005</v>
      </c>
      <c r="AD364" s="105">
        <v>0.308</v>
      </c>
      <c r="AE364" s="111">
        <v>9.9</v>
      </c>
      <c r="AF364" s="111">
        <v>6.7</v>
      </c>
      <c r="AG364" s="111">
        <v>6.3</v>
      </c>
      <c r="AH364" s="113">
        <v>327</v>
      </c>
      <c r="AI364" s="92"/>
      <c r="AW364" s="63"/>
      <c r="AX364" s="63"/>
      <c r="AY364" s="63"/>
      <c r="AZ364" s="63"/>
      <c r="BA364" s="63"/>
      <c r="BB364" s="63"/>
      <c r="BC364" s="63"/>
      <c r="BD364" s="63"/>
      <c r="BE364" s="63"/>
    </row>
    <row r="365" spans="1:58" s="18" customFormat="1" x14ac:dyDescent="0.2">
      <c r="A365" s="18" t="s">
        <v>516</v>
      </c>
      <c r="B365" s="73">
        <v>41547</v>
      </c>
      <c r="C365" s="74">
        <v>0.39583333333333331</v>
      </c>
      <c r="D365" s="57" t="s">
        <v>488</v>
      </c>
      <c r="E365" s="18">
        <v>10977</v>
      </c>
      <c r="G365" s="18" t="s">
        <v>80</v>
      </c>
      <c r="H365" s="18" t="s">
        <v>81</v>
      </c>
      <c r="J365" s="18">
        <v>2</v>
      </c>
      <c r="K365" s="18">
        <v>5</v>
      </c>
      <c r="N365" s="18">
        <v>2</v>
      </c>
      <c r="P365" s="18">
        <v>25.5</v>
      </c>
      <c r="S365" s="18">
        <v>22.33</v>
      </c>
      <c r="T365" s="18">
        <v>7.44</v>
      </c>
      <c r="U365" s="18">
        <v>6.62</v>
      </c>
      <c r="V365" s="18">
        <v>937</v>
      </c>
      <c r="X365" s="111">
        <v>80</v>
      </c>
      <c r="Y365" s="111">
        <v>12</v>
      </c>
      <c r="Z365" s="86" t="s">
        <v>510</v>
      </c>
      <c r="AA365" s="113">
        <v>3.2280000000000002</v>
      </c>
      <c r="AB365" s="112">
        <v>1.5</v>
      </c>
      <c r="AC365" s="111">
        <v>1.7</v>
      </c>
      <c r="AD365" s="105">
        <v>1.5349999999999999</v>
      </c>
      <c r="AE365" s="111">
        <v>9.6999999999999993</v>
      </c>
      <c r="AF365" s="111">
        <v>141</v>
      </c>
      <c r="AG365" s="111">
        <v>7.5</v>
      </c>
      <c r="AH365" s="113">
        <v>1211</v>
      </c>
      <c r="AI365" s="88"/>
      <c r="AK365" s="95"/>
      <c r="AX365" s="64"/>
      <c r="AY365" s="64"/>
      <c r="AZ365" s="64"/>
      <c r="BA365" s="64"/>
      <c r="BB365" s="64"/>
      <c r="BC365" s="64"/>
      <c r="BD365" s="64"/>
      <c r="BE365" s="64"/>
      <c r="BF365" s="64"/>
    </row>
    <row r="366" spans="1:58" s="18" customFormat="1" x14ac:dyDescent="0.2">
      <c r="A366" s="18" t="s">
        <v>517</v>
      </c>
      <c r="B366" s="73">
        <v>41547</v>
      </c>
      <c r="C366" s="74">
        <v>0.375</v>
      </c>
      <c r="D366" s="57" t="s">
        <v>88</v>
      </c>
      <c r="E366" s="18">
        <v>16721</v>
      </c>
      <c r="G366" s="18" t="s">
        <v>80</v>
      </c>
      <c r="H366" s="18" t="s">
        <v>81</v>
      </c>
      <c r="J366" s="18">
        <v>2</v>
      </c>
      <c r="K366" s="75">
        <v>5</v>
      </c>
      <c r="L366" s="75"/>
      <c r="M366" s="75"/>
      <c r="N366" s="18">
        <v>2</v>
      </c>
      <c r="P366" s="18">
        <v>24</v>
      </c>
      <c r="R366" s="74"/>
      <c r="S366" s="72">
        <v>23.15</v>
      </c>
      <c r="T366" s="72">
        <v>7.3</v>
      </c>
      <c r="U366" s="72">
        <v>2.2999999999999998</v>
      </c>
      <c r="V366" s="72">
        <v>195</v>
      </c>
      <c r="W366" s="72"/>
      <c r="X366" s="111">
        <v>106</v>
      </c>
      <c r="Y366" s="111">
        <v>19</v>
      </c>
      <c r="Z366" s="86" t="s">
        <v>510</v>
      </c>
      <c r="AA366" s="105">
        <v>0.44900000000000001</v>
      </c>
      <c r="AB366" s="112">
        <v>1.4</v>
      </c>
      <c r="AC366" s="111">
        <v>0.61</v>
      </c>
      <c r="AD366" s="105">
        <v>0.38369999999999999</v>
      </c>
      <c r="AE366" s="111">
        <v>11</v>
      </c>
      <c r="AF366" s="111">
        <v>5.2</v>
      </c>
      <c r="AG366" s="111">
        <v>5.3</v>
      </c>
      <c r="AH366" s="105">
        <v>3873</v>
      </c>
      <c r="AI366" s="92"/>
      <c r="AW366" s="64"/>
      <c r="AX366" s="64"/>
      <c r="AY366" s="64"/>
      <c r="AZ366" s="64"/>
      <c r="BA366" s="64"/>
      <c r="BB366" s="64"/>
      <c r="BC366" s="64"/>
      <c r="BD366" s="64"/>
      <c r="BE366" s="64"/>
    </row>
    <row r="367" spans="1:58" s="18" customFormat="1" x14ac:dyDescent="0.2">
      <c r="A367" s="18" t="s">
        <v>518</v>
      </c>
      <c r="B367" s="73">
        <v>41578</v>
      </c>
      <c r="C367" s="74">
        <v>0.5</v>
      </c>
      <c r="D367" s="57" t="s">
        <v>488</v>
      </c>
      <c r="E367" s="18">
        <v>10977</v>
      </c>
      <c r="G367" s="18" t="s">
        <v>80</v>
      </c>
      <c r="H367" s="18" t="s">
        <v>81</v>
      </c>
      <c r="I367" s="18" t="s">
        <v>499</v>
      </c>
      <c r="J367" s="18">
        <v>1</v>
      </c>
      <c r="K367" s="18">
        <v>3.07</v>
      </c>
      <c r="L367" s="18">
        <v>470</v>
      </c>
      <c r="N367" s="18">
        <v>5</v>
      </c>
      <c r="P367" s="18">
        <v>19.5</v>
      </c>
      <c r="Q367" s="18">
        <v>10.51</v>
      </c>
      <c r="S367" s="114">
        <v>20.89</v>
      </c>
      <c r="T367" s="114">
        <v>7.54</v>
      </c>
      <c r="U367" s="114">
        <v>7.04</v>
      </c>
      <c r="V367" s="66">
        <v>295</v>
      </c>
      <c r="W367" s="66"/>
      <c r="X367" s="111">
        <v>247</v>
      </c>
      <c r="Y367" s="111">
        <v>28</v>
      </c>
      <c r="Z367" s="86" t="s">
        <v>510</v>
      </c>
      <c r="AA367" s="105">
        <v>0.75</v>
      </c>
      <c r="AB367" s="112">
        <v>1.2</v>
      </c>
      <c r="AC367" s="111">
        <v>0.54</v>
      </c>
      <c r="AD367" s="105">
        <v>0.1832</v>
      </c>
      <c r="AE367" s="111">
        <v>9.9</v>
      </c>
      <c r="AF367" s="111">
        <v>12.1</v>
      </c>
      <c r="AG367" s="111">
        <v>7.1</v>
      </c>
      <c r="AH367" s="105">
        <v>10462</v>
      </c>
      <c r="AI367" s="88"/>
      <c r="AK367" s="95"/>
      <c r="AX367" s="64"/>
      <c r="AY367" s="64"/>
      <c r="AZ367" s="64"/>
      <c r="BA367" s="64"/>
      <c r="BB367" s="64"/>
      <c r="BC367" s="64"/>
      <c r="BD367" s="64"/>
      <c r="BE367" s="64"/>
      <c r="BF367" s="64"/>
    </row>
    <row r="368" spans="1:58" s="18" customFormat="1" x14ac:dyDescent="0.2">
      <c r="A368" s="18" t="s">
        <v>519</v>
      </c>
      <c r="B368" s="73">
        <v>41578</v>
      </c>
      <c r="C368" s="74">
        <v>0.48958333333333331</v>
      </c>
      <c r="D368" s="57" t="s">
        <v>85</v>
      </c>
      <c r="E368" s="18">
        <v>17847</v>
      </c>
      <c r="G368" s="18" t="s">
        <v>80</v>
      </c>
      <c r="H368" s="18" t="s">
        <v>81</v>
      </c>
      <c r="J368" s="18">
        <v>1</v>
      </c>
      <c r="K368" s="75">
        <v>3.07</v>
      </c>
      <c r="L368" s="75"/>
      <c r="M368" s="75"/>
      <c r="N368" s="18">
        <v>5</v>
      </c>
      <c r="P368" s="18">
        <v>19.8</v>
      </c>
      <c r="Q368" s="59"/>
      <c r="R368" s="74"/>
      <c r="S368" s="86">
        <v>20.79</v>
      </c>
      <c r="T368" s="86">
        <v>7.51</v>
      </c>
      <c r="U368" s="86">
        <v>7.39</v>
      </c>
      <c r="V368" s="86">
        <v>256</v>
      </c>
      <c r="W368" s="86"/>
      <c r="X368" s="111">
        <v>86</v>
      </c>
      <c r="Y368" s="111">
        <v>13</v>
      </c>
      <c r="Z368" s="111">
        <v>0.13</v>
      </c>
      <c r="AA368" s="105">
        <v>0.53800000000000003</v>
      </c>
      <c r="AB368" s="112">
        <v>1.3</v>
      </c>
      <c r="AC368" s="111">
        <v>0.28999999999999998</v>
      </c>
      <c r="AD368" s="105">
        <v>0.1573</v>
      </c>
      <c r="AE368" s="111">
        <v>10.9</v>
      </c>
      <c r="AF368" s="111">
        <v>6.5</v>
      </c>
      <c r="AG368" s="111">
        <v>2.8</v>
      </c>
      <c r="AH368" s="105">
        <v>4884</v>
      </c>
      <c r="AJ368" s="59"/>
      <c r="AK368" s="77"/>
      <c r="AW368" s="64"/>
      <c r="AX368" s="64"/>
      <c r="AY368" s="64"/>
      <c r="AZ368" s="64"/>
      <c r="BA368" s="64"/>
      <c r="BB368" s="64"/>
      <c r="BC368" s="64"/>
      <c r="BD368" s="64"/>
      <c r="BE368" s="64"/>
    </row>
    <row r="369" spans="1:59" s="18" customFormat="1" x14ac:dyDescent="0.2">
      <c r="A369" s="18" t="s">
        <v>520</v>
      </c>
      <c r="B369" s="73">
        <v>41578</v>
      </c>
      <c r="C369" s="74">
        <v>0.45833333333333331</v>
      </c>
      <c r="D369" s="57" t="s">
        <v>88</v>
      </c>
      <c r="E369" s="18">
        <v>16721</v>
      </c>
      <c r="G369" s="18" t="s">
        <v>80</v>
      </c>
      <c r="H369" s="18" t="s">
        <v>81</v>
      </c>
      <c r="I369" s="18" t="s">
        <v>521</v>
      </c>
      <c r="J369" s="18">
        <v>1</v>
      </c>
      <c r="K369" s="67">
        <v>3.07</v>
      </c>
      <c r="L369" s="75">
        <v>64</v>
      </c>
      <c r="M369" s="75">
        <v>2</v>
      </c>
      <c r="N369" s="18">
        <v>5</v>
      </c>
      <c r="P369" s="18">
        <v>10</v>
      </c>
      <c r="Q369" s="18">
        <v>3.52</v>
      </c>
      <c r="R369" s="74"/>
      <c r="S369" s="86">
        <v>21.24</v>
      </c>
      <c r="T369" s="86">
        <v>7.48</v>
      </c>
      <c r="U369" s="86">
        <v>6.42</v>
      </c>
      <c r="V369" s="86">
        <v>154</v>
      </c>
      <c r="W369" s="86"/>
      <c r="X369" s="111">
        <v>284</v>
      </c>
      <c r="Y369" s="111">
        <v>42</v>
      </c>
      <c r="Z369" s="86" t="s">
        <v>510</v>
      </c>
      <c r="AA369" s="105">
        <v>0.27100000000000002</v>
      </c>
      <c r="AB369" s="112">
        <v>1.8</v>
      </c>
      <c r="AC369" s="111">
        <v>0.62</v>
      </c>
      <c r="AD369" s="105">
        <v>0.26340000000000002</v>
      </c>
      <c r="AE369" s="111">
        <v>11.8</v>
      </c>
      <c r="AF369" s="111">
        <v>2.2999999999999998</v>
      </c>
      <c r="AG369" s="111">
        <v>3.6</v>
      </c>
      <c r="AH369" s="105">
        <v>15531</v>
      </c>
      <c r="AI369" s="92"/>
      <c r="AW369" s="64"/>
      <c r="AX369" s="64"/>
      <c r="AY369" s="64"/>
      <c r="AZ369" s="64"/>
      <c r="BA369" s="64"/>
      <c r="BB369" s="64"/>
      <c r="BC369" s="64"/>
      <c r="BD369" s="64"/>
      <c r="BE369" s="64"/>
    </row>
    <row r="370" spans="1:59" s="18" customFormat="1" x14ac:dyDescent="0.2">
      <c r="A370" s="18" t="s">
        <v>522</v>
      </c>
      <c r="B370" s="73">
        <v>41625</v>
      </c>
      <c r="C370" s="74">
        <v>0.40972222222222227</v>
      </c>
      <c r="D370" s="57" t="s">
        <v>88</v>
      </c>
      <c r="E370" s="18">
        <v>16721</v>
      </c>
      <c r="G370" s="18" t="s">
        <v>80</v>
      </c>
      <c r="H370" s="18" t="s">
        <v>81</v>
      </c>
      <c r="I370" s="18" t="s">
        <v>521</v>
      </c>
      <c r="J370" s="18">
        <v>3</v>
      </c>
      <c r="K370" s="67">
        <v>0.18</v>
      </c>
      <c r="L370" s="75">
        <v>20</v>
      </c>
      <c r="M370" s="18">
        <v>2</v>
      </c>
      <c r="N370" s="18">
        <v>2</v>
      </c>
      <c r="P370" s="18">
        <v>24</v>
      </c>
      <c r="R370" s="74"/>
      <c r="S370" s="18">
        <v>7.97</v>
      </c>
      <c r="T370" s="18">
        <v>7.42</v>
      </c>
      <c r="U370" s="18">
        <v>10.52</v>
      </c>
      <c r="V370" s="18">
        <v>298</v>
      </c>
      <c r="X370" s="115">
        <v>17.7</v>
      </c>
      <c r="Y370" s="115">
        <v>4.3</v>
      </c>
      <c r="Z370" s="115" t="s">
        <v>523</v>
      </c>
      <c r="AA370" s="113">
        <v>0.45600000000000002</v>
      </c>
      <c r="AB370" s="116">
        <v>0.82</v>
      </c>
      <c r="AC370" s="115">
        <v>6.6000000000000003E-2</v>
      </c>
      <c r="AD370" s="113">
        <v>1.7100000000000001E-2</v>
      </c>
      <c r="AE370" s="115">
        <v>5.8</v>
      </c>
      <c r="AF370" s="115">
        <v>8.8000000000000007</v>
      </c>
      <c r="AG370" s="115">
        <v>3.2</v>
      </c>
      <c r="AH370" s="113">
        <v>80.900000000000006</v>
      </c>
      <c r="AI370" s="88"/>
      <c r="AW370" s="64"/>
      <c r="AX370" s="64"/>
      <c r="AY370" s="64"/>
      <c r="AZ370" s="64"/>
      <c r="BA370" s="64"/>
      <c r="BB370" s="64"/>
      <c r="BC370" s="64"/>
      <c r="BD370" s="64"/>
      <c r="BE370" s="64"/>
    </row>
    <row r="371" spans="1:59" s="18" customFormat="1" x14ac:dyDescent="0.2">
      <c r="A371" s="18" t="s">
        <v>524</v>
      </c>
      <c r="B371" s="73">
        <v>41662</v>
      </c>
      <c r="C371" s="74">
        <v>0.4375</v>
      </c>
      <c r="D371" s="57" t="s">
        <v>488</v>
      </c>
      <c r="E371" s="18">
        <v>10977</v>
      </c>
      <c r="G371" s="18" t="s">
        <v>80</v>
      </c>
      <c r="H371" s="18" t="s">
        <v>81</v>
      </c>
      <c r="I371" s="18" t="s">
        <v>499</v>
      </c>
      <c r="J371" s="18">
        <v>12</v>
      </c>
      <c r="K371" s="18">
        <v>0.65</v>
      </c>
      <c r="L371" s="18">
        <v>21</v>
      </c>
      <c r="M371" s="18">
        <v>1</v>
      </c>
      <c r="N371" s="18">
        <v>2</v>
      </c>
      <c r="P371" s="18">
        <v>25</v>
      </c>
      <c r="S371" s="67">
        <v>7.27</v>
      </c>
      <c r="T371" s="67">
        <v>7.72</v>
      </c>
      <c r="U371" s="67">
        <v>11.38</v>
      </c>
      <c r="V371" s="60">
        <v>636</v>
      </c>
      <c r="W371" s="60"/>
      <c r="X371" s="117">
        <v>24.3</v>
      </c>
      <c r="Y371" s="117">
        <v>5</v>
      </c>
      <c r="Z371" s="117" t="s">
        <v>523</v>
      </c>
      <c r="AA371" s="118">
        <v>0.81599999999999995</v>
      </c>
      <c r="AB371" s="119">
        <v>0.56000000000000005</v>
      </c>
      <c r="AC371" s="117">
        <v>6.5000000000000002E-2</v>
      </c>
      <c r="AD371" s="118">
        <v>1.41E-2</v>
      </c>
      <c r="AE371" s="117">
        <v>6.4</v>
      </c>
      <c r="AF371" s="117">
        <v>10.7</v>
      </c>
      <c r="AG371" s="117">
        <v>2.6</v>
      </c>
      <c r="AH371" s="118">
        <v>101.9</v>
      </c>
      <c r="AI371" s="88"/>
      <c r="AK371" s="95"/>
      <c r="AX371" s="63"/>
      <c r="AY371" s="63"/>
      <c r="AZ371" s="63"/>
      <c r="BA371" s="63"/>
      <c r="BB371" s="63"/>
      <c r="BC371" s="63"/>
      <c r="BD371" s="63"/>
      <c r="BE371" s="63"/>
      <c r="BF371" s="63"/>
    </row>
    <row r="372" spans="1:59" s="18" customFormat="1" x14ac:dyDescent="0.2">
      <c r="A372" s="18" t="s">
        <v>525</v>
      </c>
      <c r="B372" s="73">
        <v>41662</v>
      </c>
      <c r="C372" s="74">
        <v>0.40625</v>
      </c>
      <c r="D372" s="57" t="s">
        <v>88</v>
      </c>
      <c r="E372" s="18">
        <v>16721</v>
      </c>
      <c r="G372" s="18" t="s">
        <v>80</v>
      </c>
      <c r="H372" s="18" t="s">
        <v>81</v>
      </c>
      <c r="I372" s="18" t="s">
        <v>82</v>
      </c>
      <c r="J372" s="18">
        <v>12</v>
      </c>
      <c r="K372" s="67">
        <v>0.65</v>
      </c>
      <c r="L372" s="75" t="s">
        <v>82</v>
      </c>
      <c r="M372" s="18">
        <v>2</v>
      </c>
      <c r="N372" s="18">
        <v>2</v>
      </c>
      <c r="P372" s="18">
        <v>24</v>
      </c>
      <c r="R372" s="74"/>
      <c r="S372" s="18">
        <v>8.59</v>
      </c>
      <c r="T372" s="18">
        <v>7.53</v>
      </c>
      <c r="U372" s="18">
        <v>10.71</v>
      </c>
      <c r="V372" s="18">
        <v>317</v>
      </c>
      <c r="X372" s="122">
        <v>20</v>
      </c>
      <c r="Y372" s="122">
        <v>4</v>
      </c>
      <c r="Z372" s="122" t="s">
        <v>523</v>
      </c>
      <c r="AA372" s="105">
        <v>1.92</v>
      </c>
      <c r="AB372" s="123">
        <v>0.86</v>
      </c>
      <c r="AC372" s="122">
        <v>0.26</v>
      </c>
      <c r="AD372" s="105" t="s">
        <v>526</v>
      </c>
      <c r="AE372" s="122">
        <v>6.4</v>
      </c>
      <c r="AF372" s="122">
        <v>53.3</v>
      </c>
      <c r="AG372" s="122">
        <v>2.2999999999999998</v>
      </c>
      <c r="AH372" s="105">
        <v>67</v>
      </c>
      <c r="AI372" s="88"/>
      <c r="AW372" s="64"/>
      <c r="AX372" s="64"/>
      <c r="AY372" s="64"/>
      <c r="AZ372" s="64"/>
      <c r="BA372" s="64"/>
      <c r="BB372" s="64"/>
      <c r="BC372" s="64"/>
      <c r="BD372" s="64"/>
      <c r="BE372" s="64"/>
    </row>
    <row r="373" spans="1:59" s="18" customFormat="1" x14ac:dyDescent="0.2">
      <c r="A373" s="18" t="s">
        <v>527</v>
      </c>
      <c r="B373" s="73">
        <v>41718</v>
      </c>
      <c r="C373" s="74">
        <v>0.41319444444444442</v>
      </c>
      <c r="D373" s="57" t="s">
        <v>488</v>
      </c>
      <c r="E373" s="18">
        <v>10977</v>
      </c>
      <c r="G373" s="18" t="s">
        <v>80</v>
      </c>
      <c r="H373" s="18" t="s">
        <v>81</v>
      </c>
      <c r="I373" s="18" t="s">
        <v>499</v>
      </c>
      <c r="J373" s="18">
        <v>4</v>
      </c>
      <c r="K373" s="18">
        <v>0.5</v>
      </c>
      <c r="L373" s="18">
        <v>9.6999999999999993</v>
      </c>
      <c r="M373" s="18">
        <v>1</v>
      </c>
      <c r="N373" s="18">
        <v>2</v>
      </c>
      <c r="P373" s="18">
        <v>26.5</v>
      </c>
      <c r="S373" s="67">
        <v>14.44</v>
      </c>
      <c r="T373" s="67">
        <v>8.07</v>
      </c>
      <c r="U373" s="67">
        <v>10.02</v>
      </c>
      <c r="V373" s="60">
        <v>892</v>
      </c>
      <c r="W373" s="60"/>
      <c r="X373" s="120">
        <v>15.3</v>
      </c>
      <c r="Y373" s="120">
        <v>4</v>
      </c>
      <c r="Z373" s="120" t="s">
        <v>523</v>
      </c>
      <c r="AA373" s="118">
        <v>1.36</v>
      </c>
      <c r="AB373" s="121">
        <v>1.3</v>
      </c>
      <c r="AC373" s="120">
        <v>0.64</v>
      </c>
      <c r="AD373" s="118">
        <v>0.27600000000000002</v>
      </c>
      <c r="AE373" s="120">
        <v>6.5</v>
      </c>
      <c r="AF373" s="120">
        <v>95.1</v>
      </c>
      <c r="AG373" s="120">
        <v>2.5</v>
      </c>
      <c r="AH373" s="124">
        <v>52</v>
      </c>
      <c r="AI373" s="88"/>
      <c r="AK373" s="95"/>
      <c r="AX373" s="63"/>
      <c r="AY373" s="63"/>
      <c r="AZ373" s="63"/>
      <c r="BA373" s="63"/>
      <c r="BB373" s="63"/>
      <c r="BC373" s="63"/>
      <c r="BD373" s="63"/>
      <c r="BE373" s="63"/>
      <c r="BF373" s="63"/>
    </row>
    <row r="374" spans="1:59" s="82" customFormat="1" x14ac:dyDescent="0.2">
      <c r="A374" s="18" t="s">
        <v>528</v>
      </c>
      <c r="B374" s="73">
        <v>41768</v>
      </c>
      <c r="C374" s="74">
        <v>0.3923611111111111</v>
      </c>
      <c r="D374" s="57" t="s">
        <v>488</v>
      </c>
      <c r="E374" s="18">
        <v>10977</v>
      </c>
      <c r="F374" s="18"/>
      <c r="G374" s="18" t="s">
        <v>80</v>
      </c>
      <c r="H374" s="18" t="s">
        <v>81</v>
      </c>
      <c r="I374" s="18" t="s">
        <v>499</v>
      </c>
      <c r="J374" s="18">
        <v>1</v>
      </c>
      <c r="K374" s="18">
        <v>3</v>
      </c>
      <c r="L374" s="18">
        <v>1870</v>
      </c>
      <c r="M374" s="18">
        <v>1</v>
      </c>
      <c r="N374" s="18">
        <v>4</v>
      </c>
      <c r="O374" s="18"/>
      <c r="P374" s="18">
        <v>12</v>
      </c>
      <c r="Q374" s="18"/>
      <c r="R374" s="18"/>
      <c r="S374" s="114">
        <v>20.38</v>
      </c>
      <c r="T374" s="114">
        <v>8.16</v>
      </c>
      <c r="U374" s="114">
        <v>6.31</v>
      </c>
      <c r="V374" s="66">
        <v>205</v>
      </c>
      <c r="W374" s="60"/>
      <c r="X374" s="111">
        <v>395</v>
      </c>
      <c r="Y374" s="111">
        <v>57.3</v>
      </c>
      <c r="Z374" s="111">
        <v>0.25</v>
      </c>
      <c r="AA374" s="105">
        <v>4.54</v>
      </c>
      <c r="AB374" s="112">
        <v>1</v>
      </c>
      <c r="AC374" s="111">
        <v>1</v>
      </c>
      <c r="AD374" s="105">
        <v>0.19500000000000001</v>
      </c>
      <c r="AE374" s="111">
        <v>7.3</v>
      </c>
      <c r="AF374" s="111">
        <v>7.3</v>
      </c>
      <c r="AG374" s="111">
        <v>13.1</v>
      </c>
      <c r="AH374" s="105">
        <v>15531</v>
      </c>
      <c r="AI374" s="88"/>
      <c r="AJ374" s="18"/>
      <c r="AK374" s="95"/>
      <c r="AL374" s="18"/>
      <c r="AM374" s="18"/>
      <c r="AN374" s="18"/>
      <c r="AO374" s="18"/>
      <c r="AP374" s="18"/>
      <c r="AQ374" s="18"/>
      <c r="AR374" s="18"/>
      <c r="AS374" s="18"/>
      <c r="AT374" s="18"/>
      <c r="AU374" s="18"/>
      <c r="AV374" s="18"/>
      <c r="AW374" s="18"/>
      <c r="AX374" s="64"/>
      <c r="AY374" s="64"/>
      <c r="AZ374" s="64"/>
      <c r="BA374" s="64"/>
      <c r="BB374" s="64"/>
      <c r="BC374" s="64"/>
      <c r="BD374" s="64"/>
      <c r="BE374" s="64"/>
      <c r="BF374" s="64"/>
      <c r="BG374" s="18"/>
    </row>
    <row r="375" spans="1:59" s="82" customFormat="1" x14ac:dyDescent="0.2">
      <c r="A375" s="18" t="s">
        <v>529</v>
      </c>
      <c r="B375" s="73">
        <v>41768</v>
      </c>
      <c r="C375" s="74">
        <v>0.35416666666666669</v>
      </c>
      <c r="D375" s="57" t="s">
        <v>85</v>
      </c>
      <c r="E375" s="18">
        <v>17847</v>
      </c>
      <c r="F375" s="18"/>
      <c r="G375" s="18" t="s">
        <v>80</v>
      </c>
      <c r="H375" s="18" t="s">
        <v>81</v>
      </c>
      <c r="I375" s="18"/>
      <c r="J375" s="18">
        <v>1</v>
      </c>
      <c r="K375" s="75">
        <v>3</v>
      </c>
      <c r="L375" s="75"/>
      <c r="M375" s="75">
        <v>2</v>
      </c>
      <c r="N375" s="18">
        <v>5</v>
      </c>
      <c r="O375" s="18"/>
      <c r="P375" s="18">
        <v>20</v>
      </c>
      <c r="Q375" s="59"/>
      <c r="R375" s="74"/>
      <c r="S375" s="86">
        <v>20.3</v>
      </c>
      <c r="T375" s="86">
        <v>7.59</v>
      </c>
      <c r="U375" s="86">
        <v>6.47</v>
      </c>
      <c r="V375" s="86">
        <v>283</v>
      </c>
      <c r="W375" s="18"/>
      <c r="X375" s="111">
        <v>125</v>
      </c>
      <c r="Y375" s="111">
        <v>21</v>
      </c>
      <c r="Z375" s="111">
        <v>0.21</v>
      </c>
      <c r="AA375" s="105">
        <v>1.2250000000000001</v>
      </c>
      <c r="AB375" s="112">
        <v>0.97</v>
      </c>
      <c r="AC375" s="111">
        <v>0.39</v>
      </c>
      <c r="AD375" s="105">
        <v>0.187</v>
      </c>
      <c r="AE375" s="111">
        <v>9.3000000000000007</v>
      </c>
      <c r="AF375" s="111">
        <v>11.4</v>
      </c>
      <c r="AG375" s="111">
        <v>3.3</v>
      </c>
      <c r="AH375" s="106" t="s">
        <v>497</v>
      </c>
      <c r="AI375" s="18"/>
      <c r="AJ375" s="59"/>
      <c r="AK375" s="77"/>
      <c r="AL375" s="18"/>
      <c r="AM375" s="18"/>
      <c r="AN375" s="18"/>
      <c r="AO375" s="18"/>
      <c r="AP375" s="18"/>
      <c r="AQ375" s="18"/>
      <c r="AR375" s="18"/>
      <c r="AS375" s="18"/>
      <c r="AT375" s="18"/>
      <c r="AU375" s="18"/>
      <c r="AV375" s="18"/>
      <c r="AW375" s="64"/>
      <c r="AX375" s="64"/>
      <c r="AY375" s="64"/>
      <c r="AZ375" s="64"/>
      <c r="BA375" s="64"/>
      <c r="BB375" s="64"/>
      <c r="BC375" s="64"/>
      <c r="BD375" s="64"/>
      <c r="BE375" s="64"/>
      <c r="BF375" s="18"/>
      <c r="BG375" s="18"/>
    </row>
    <row r="376" spans="1:59" s="18" customFormat="1" x14ac:dyDescent="0.2">
      <c r="A376" s="18" t="s">
        <v>530</v>
      </c>
      <c r="B376" s="73">
        <v>41768</v>
      </c>
      <c r="C376" s="74">
        <v>0.37152777777777773</v>
      </c>
      <c r="D376" s="57" t="s">
        <v>88</v>
      </c>
      <c r="E376" s="18">
        <v>16721</v>
      </c>
      <c r="G376" s="18" t="s">
        <v>80</v>
      </c>
      <c r="H376" s="18" t="s">
        <v>81</v>
      </c>
      <c r="I376" s="18" t="s">
        <v>82</v>
      </c>
      <c r="J376" s="18">
        <v>1</v>
      </c>
      <c r="K376" s="67">
        <v>3</v>
      </c>
      <c r="L376" s="75" t="s">
        <v>82</v>
      </c>
      <c r="M376" s="18">
        <v>1</v>
      </c>
      <c r="N376" s="18">
        <v>3</v>
      </c>
      <c r="P376" s="18">
        <v>24</v>
      </c>
      <c r="R376" s="74"/>
      <c r="S376" s="86">
        <v>21.86</v>
      </c>
      <c r="T376" s="86">
        <v>7.7</v>
      </c>
      <c r="U376" s="86">
        <v>4.43</v>
      </c>
      <c r="V376" s="86">
        <v>731</v>
      </c>
      <c r="X376" s="111">
        <v>61.5</v>
      </c>
      <c r="Y376" s="111">
        <v>13</v>
      </c>
      <c r="Z376" s="111" t="s">
        <v>523</v>
      </c>
      <c r="AA376" s="105">
        <v>2.58E-2</v>
      </c>
      <c r="AB376" s="112">
        <v>0.85</v>
      </c>
      <c r="AC376" s="111">
        <v>0.12</v>
      </c>
      <c r="AD376" s="105">
        <v>2.75E-2</v>
      </c>
      <c r="AE376" s="111">
        <v>8.9</v>
      </c>
      <c r="AF376" s="111">
        <v>58.9</v>
      </c>
      <c r="AG376" s="111">
        <v>3.9</v>
      </c>
      <c r="AH376" s="105">
        <v>504</v>
      </c>
      <c r="AI376" s="92"/>
      <c r="AU376" s="82"/>
      <c r="AV376" s="82"/>
      <c r="AW376" s="64"/>
      <c r="AX376" s="64"/>
      <c r="AY376" s="64"/>
      <c r="AZ376" s="64"/>
      <c r="BA376" s="64"/>
      <c r="BB376" s="64"/>
      <c r="BC376" s="64"/>
      <c r="BD376" s="64"/>
      <c r="BE376" s="64"/>
      <c r="BF376" s="82"/>
      <c r="BG376" s="82"/>
    </row>
    <row r="377" spans="1:59" s="18" customFormat="1" x14ac:dyDescent="0.2">
      <c r="A377" s="18" t="s">
        <v>531</v>
      </c>
      <c r="B377" s="73">
        <v>41814</v>
      </c>
      <c r="C377" s="74">
        <v>0.4375</v>
      </c>
      <c r="D377" s="57" t="s">
        <v>488</v>
      </c>
      <c r="E377" s="18">
        <v>10977</v>
      </c>
      <c r="G377" s="18" t="s">
        <v>80</v>
      </c>
      <c r="H377" s="18" t="s">
        <v>81</v>
      </c>
      <c r="I377" s="18" t="s">
        <v>532</v>
      </c>
      <c r="J377" s="18">
        <v>1</v>
      </c>
      <c r="K377" s="18">
        <v>0.47</v>
      </c>
      <c r="L377" s="18">
        <v>1730</v>
      </c>
      <c r="M377" s="18">
        <v>1</v>
      </c>
      <c r="N377" s="18">
        <v>4</v>
      </c>
      <c r="P377" s="18">
        <v>26</v>
      </c>
      <c r="Q377" s="18">
        <v>15.92</v>
      </c>
      <c r="S377" s="114">
        <v>25.28</v>
      </c>
      <c r="T377" s="114">
        <v>7.42</v>
      </c>
      <c r="U377" s="114">
        <v>5.64</v>
      </c>
      <c r="V377" s="66">
        <v>293.8</v>
      </c>
      <c r="W377" s="60" t="s">
        <v>533</v>
      </c>
      <c r="X377" s="111">
        <v>199</v>
      </c>
      <c r="Y377" s="111">
        <v>38.700000000000003</v>
      </c>
      <c r="Z377" s="111" t="s">
        <v>523</v>
      </c>
      <c r="AA377" s="105">
        <v>0.69199999999999995</v>
      </c>
      <c r="AB377" s="112">
        <v>0.62</v>
      </c>
      <c r="AC377" s="111">
        <v>0.57999999999999996</v>
      </c>
      <c r="AD377" s="105">
        <v>9.01E-2</v>
      </c>
      <c r="AE377" s="111">
        <v>6.1</v>
      </c>
      <c r="AF377" s="111">
        <v>6.2</v>
      </c>
      <c r="AG377" s="111">
        <v>6.4</v>
      </c>
      <c r="AH377" s="105">
        <v>1918</v>
      </c>
      <c r="AI377" s="88"/>
      <c r="AK377" s="95"/>
      <c r="AX377" s="64"/>
      <c r="AY377" s="64"/>
      <c r="AZ377" s="64"/>
      <c r="BA377" s="64"/>
      <c r="BB377" s="64"/>
      <c r="BC377" s="64"/>
      <c r="BD377" s="64"/>
      <c r="BE377" s="64"/>
      <c r="BF377" s="64"/>
    </row>
    <row r="378" spans="1:59" s="18" customFormat="1" x14ac:dyDescent="0.2">
      <c r="A378" s="18" t="s">
        <v>534</v>
      </c>
      <c r="B378" s="73">
        <v>41814</v>
      </c>
      <c r="C378" s="74">
        <v>0.3888888888888889</v>
      </c>
      <c r="D378" s="57" t="s">
        <v>85</v>
      </c>
      <c r="E378" s="18">
        <v>17847</v>
      </c>
      <c r="G378" s="18" t="s">
        <v>80</v>
      </c>
      <c r="H378" s="18" t="s">
        <v>81</v>
      </c>
      <c r="I378" s="18" t="s">
        <v>82</v>
      </c>
      <c r="J378" s="18">
        <v>1</v>
      </c>
      <c r="K378" s="75">
        <v>0.47</v>
      </c>
      <c r="L378" s="75"/>
      <c r="M378" s="75">
        <v>2</v>
      </c>
      <c r="N378" s="18">
        <v>2</v>
      </c>
      <c r="P378" s="18">
        <v>22</v>
      </c>
      <c r="Q378" s="59"/>
      <c r="R378" s="74"/>
      <c r="S378" s="86">
        <v>24.46</v>
      </c>
      <c r="T378" s="86">
        <v>7.35</v>
      </c>
      <c r="U378" s="86">
        <v>5.26</v>
      </c>
      <c r="V378" s="86">
        <v>330.2</v>
      </c>
      <c r="W378" s="18">
        <v>28</v>
      </c>
      <c r="X378" s="125">
        <v>19.3</v>
      </c>
      <c r="Y378" s="125">
        <v>5.7</v>
      </c>
      <c r="Z378" s="125">
        <v>0.45</v>
      </c>
      <c r="AA378" s="113">
        <v>1.49</v>
      </c>
      <c r="AB378" s="126">
        <v>1.7</v>
      </c>
      <c r="AC378" s="125">
        <v>0.18</v>
      </c>
      <c r="AD378" s="113">
        <v>0.114</v>
      </c>
      <c r="AE378" s="125">
        <v>5.7</v>
      </c>
      <c r="AF378" s="125">
        <v>17.3</v>
      </c>
      <c r="AG378" s="125">
        <v>2.1</v>
      </c>
      <c r="AH378" s="113">
        <v>976.8</v>
      </c>
      <c r="AJ378" s="59"/>
      <c r="AK378" s="77"/>
      <c r="AU378" s="83"/>
      <c r="AV378" s="83"/>
      <c r="AW378" s="64"/>
      <c r="AX378" s="64"/>
      <c r="AY378" s="64"/>
      <c r="AZ378" s="64"/>
      <c r="BA378" s="64"/>
      <c r="BB378" s="64"/>
      <c r="BC378" s="64"/>
      <c r="BD378" s="64"/>
      <c r="BE378" s="64"/>
      <c r="BF378" s="83"/>
      <c r="BG378" s="83"/>
    </row>
    <row r="379" spans="1:59" s="18" customFormat="1" x14ac:dyDescent="0.2">
      <c r="A379" s="18" t="s">
        <v>535</v>
      </c>
      <c r="B379" s="73">
        <v>41814</v>
      </c>
      <c r="C379" s="74">
        <v>0.40972222222222227</v>
      </c>
      <c r="D379" s="57" t="s">
        <v>88</v>
      </c>
      <c r="E379" s="18">
        <v>16721</v>
      </c>
      <c r="G379" s="18" t="s">
        <v>80</v>
      </c>
      <c r="H379" s="18" t="s">
        <v>81</v>
      </c>
      <c r="I379" s="18" t="s">
        <v>82</v>
      </c>
      <c r="J379" s="18">
        <v>1</v>
      </c>
      <c r="K379" s="67">
        <v>0.47</v>
      </c>
      <c r="L379" s="75" t="s">
        <v>82</v>
      </c>
      <c r="M379" s="18" t="s">
        <v>82</v>
      </c>
      <c r="N379" s="18">
        <v>2</v>
      </c>
      <c r="P379" s="18">
        <v>24</v>
      </c>
      <c r="R379" s="74"/>
      <c r="S379" s="86">
        <v>27.24</v>
      </c>
      <c r="T379" s="86">
        <v>7.49</v>
      </c>
      <c r="U379" s="86">
        <v>5.98</v>
      </c>
      <c r="V379" s="86">
        <v>425</v>
      </c>
      <c r="W379" s="18">
        <v>42.7</v>
      </c>
      <c r="X379" s="125">
        <v>42</v>
      </c>
      <c r="Y379" s="125">
        <v>23.3</v>
      </c>
      <c r="Z379" s="125" t="s">
        <v>523</v>
      </c>
      <c r="AA379" s="113">
        <v>4.7800000000000002E-2</v>
      </c>
      <c r="AB379" s="126">
        <v>0.67</v>
      </c>
      <c r="AC379" s="125">
        <v>0.27</v>
      </c>
      <c r="AD379" s="113">
        <v>7.3300000000000004E-2</v>
      </c>
      <c r="AE379" s="125">
        <v>6.7</v>
      </c>
      <c r="AF379" s="125">
        <v>21</v>
      </c>
      <c r="AG379" s="125">
        <v>7</v>
      </c>
      <c r="AH379" s="113">
        <v>30.5</v>
      </c>
      <c r="AI379" s="92"/>
      <c r="AU379" s="82"/>
      <c r="AV379" s="82"/>
      <c r="AW379" s="64"/>
      <c r="AX379" s="64"/>
      <c r="AY379" s="64"/>
      <c r="AZ379" s="64"/>
      <c r="BA379" s="64"/>
      <c r="BB379" s="64"/>
      <c r="BC379" s="64"/>
      <c r="BD379" s="64"/>
      <c r="BE379" s="64"/>
      <c r="BF379" s="82"/>
      <c r="BG379" s="82"/>
    </row>
    <row r="380" spans="1:59" s="18" customFormat="1" x14ac:dyDescent="0.2">
      <c r="A380" s="18" t="s">
        <v>536</v>
      </c>
      <c r="B380" s="73">
        <v>41927</v>
      </c>
      <c r="C380" s="74">
        <v>0.42708333333333331</v>
      </c>
      <c r="D380" s="57" t="s">
        <v>88</v>
      </c>
      <c r="E380" s="18">
        <v>16721</v>
      </c>
      <c r="G380" s="18" t="s">
        <v>80</v>
      </c>
      <c r="H380" s="18" t="s">
        <v>81</v>
      </c>
      <c r="J380" s="18">
        <v>2</v>
      </c>
      <c r="K380" s="75">
        <v>3.45</v>
      </c>
      <c r="L380" s="75"/>
      <c r="M380" s="75">
        <v>2</v>
      </c>
      <c r="N380" s="18">
        <v>2</v>
      </c>
      <c r="P380" s="18">
        <v>23.5</v>
      </c>
      <c r="Q380" s="59"/>
      <c r="R380" s="74"/>
      <c r="S380" s="67">
        <v>17.89</v>
      </c>
      <c r="T380" s="67">
        <v>7.55</v>
      </c>
      <c r="U380" s="18">
        <v>6</v>
      </c>
      <c r="V380" s="18">
        <v>260</v>
      </c>
      <c r="W380" s="18">
        <v>531</v>
      </c>
      <c r="X380" s="127">
        <v>248</v>
      </c>
      <c r="Y380" s="127">
        <v>42</v>
      </c>
      <c r="Z380" s="127">
        <v>0.222</v>
      </c>
      <c r="AA380" s="127">
        <v>0.74</v>
      </c>
      <c r="AB380" s="128">
        <v>1.79</v>
      </c>
      <c r="AC380" s="127">
        <v>0.42599999999999999</v>
      </c>
      <c r="AD380" s="127">
        <v>0.26600000000000001</v>
      </c>
      <c r="AE380" s="127">
        <v>7.17</v>
      </c>
      <c r="AF380" s="127">
        <v>17.12</v>
      </c>
      <c r="AG380" s="127">
        <v>3.81</v>
      </c>
      <c r="AH380" s="127">
        <v>5475</v>
      </c>
      <c r="AK380" s="77"/>
      <c r="AW380" s="64"/>
      <c r="AX380" s="64"/>
      <c r="AY380" s="64"/>
      <c r="AZ380" s="64"/>
      <c r="BA380" s="64"/>
      <c r="BB380" s="64"/>
      <c r="BC380" s="64"/>
      <c r="BD380" s="64"/>
      <c r="BE380" s="64"/>
    </row>
    <row r="381" spans="1:59" s="18" customFormat="1" x14ac:dyDescent="0.2">
      <c r="A381" s="18" t="s">
        <v>537</v>
      </c>
      <c r="B381" s="129">
        <v>42027</v>
      </c>
      <c r="C381" s="74">
        <v>0.39583333333333331</v>
      </c>
      <c r="D381" s="57" t="s">
        <v>488</v>
      </c>
      <c r="E381" s="18">
        <v>10977</v>
      </c>
      <c r="F381" s="18">
        <v>0.3</v>
      </c>
      <c r="G381" s="18" t="s">
        <v>80</v>
      </c>
      <c r="H381" s="18" t="s">
        <v>313</v>
      </c>
      <c r="I381" s="18" t="s">
        <v>499</v>
      </c>
      <c r="J381" s="18">
        <v>1</v>
      </c>
      <c r="K381" s="75">
        <v>1.8</v>
      </c>
      <c r="L381" s="75">
        <v>514</v>
      </c>
      <c r="M381" s="18">
        <v>1</v>
      </c>
      <c r="N381" s="18">
        <v>5</v>
      </c>
      <c r="P381" s="18">
        <v>33.1</v>
      </c>
      <c r="Q381" s="59"/>
      <c r="R381" s="74"/>
      <c r="S381" s="67">
        <v>7.72</v>
      </c>
      <c r="T381" s="67">
        <v>7.94</v>
      </c>
      <c r="U381" s="18">
        <v>10.76</v>
      </c>
      <c r="V381" s="18">
        <v>294</v>
      </c>
      <c r="W381" s="18" t="s">
        <v>538</v>
      </c>
      <c r="X381" s="130">
        <v>788</v>
      </c>
      <c r="Y381" s="130">
        <v>48</v>
      </c>
      <c r="Z381" s="131">
        <v>0.23200000000000001</v>
      </c>
      <c r="AA381" s="132">
        <v>3.75</v>
      </c>
      <c r="AB381" s="133">
        <v>3.0255999999999998</v>
      </c>
      <c r="AC381" s="130">
        <v>0.57999999999999996</v>
      </c>
      <c r="AD381" s="131">
        <v>0.1075</v>
      </c>
      <c r="AE381" s="134">
        <v>13.37</v>
      </c>
      <c r="AF381" s="134">
        <v>16.75</v>
      </c>
      <c r="AG381" s="134">
        <v>11.9</v>
      </c>
      <c r="AH381" s="130">
        <v>5794</v>
      </c>
      <c r="AJ381" s="59"/>
      <c r="AK381" s="77"/>
      <c r="AU381" s="78"/>
      <c r="AV381" s="78"/>
      <c r="AW381" s="64"/>
      <c r="AX381" s="64"/>
      <c r="AY381" s="64"/>
      <c r="AZ381" s="64"/>
      <c r="BA381" s="64"/>
      <c r="BB381" s="64"/>
      <c r="BC381" s="64"/>
      <c r="BD381" s="64"/>
      <c r="BE381" s="64"/>
      <c r="BF381" s="78"/>
      <c r="BG381" s="78"/>
    </row>
    <row r="382" spans="1:59" s="18" customFormat="1" x14ac:dyDescent="0.2">
      <c r="A382" s="18" t="s">
        <v>539</v>
      </c>
      <c r="B382" s="129">
        <v>42027</v>
      </c>
      <c r="C382" s="74">
        <v>0.35416666666666669</v>
      </c>
      <c r="D382" s="57" t="s">
        <v>85</v>
      </c>
      <c r="E382" s="18">
        <v>17847</v>
      </c>
      <c r="F382" s="18">
        <v>0.3</v>
      </c>
      <c r="G382" s="18" t="s">
        <v>80</v>
      </c>
      <c r="H382" s="18" t="s">
        <v>313</v>
      </c>
      <c r="J382" s="18">
        <v>1</v>
      </c>
      <c r="K382" s="75">
        <v>1.8</v>
      </c>
      <c r="L382" s="75"/>
      <c r="M382" s="75">
        <v>2</v>
      </c>
      <c r="N382" s="18">
        <v>5</v>
      </c>
      <c r="P382" s="18">
        <v>20.100000000000001</v>
      </c>
      <c r="Q382" s="59"/>
      <c r="R382" s="74"/>
      <c r="S382" s="67">
        <v>7.9</v>
      </c>
      <c r="T382" s="67">
        <v>7.69</v>
      </c>
      <c r="U382" s="18">
        <v>11.03</v>
      </c>
      <c r="V382" s="18">
        <v>213</v>
      </c>
      <c r="W382" s="18">
        <v>151</v>
      </c>
      <c r="X382" s="130">
        <v>78</v>
      </c>
      <c r="Y382" s="132">
        <v>4</v>
      </c>
      <c r="Z382" s="131">
        <v>0.17499999999999999</v>
      </c>
      <c r="AA382" s="131">
        <v>0.879</v>
      </c>
      <c r="AB382" s="133">
        <v>1.4136</v>
      </c>
      <c r="AC382" s="130">
        <v>0.22</v>
      </c>
      <c r="AD382" s="131">
        <v>0.13220000000000001</v>
      </c>
      <c r="AE382" s="132">
        <v>8.6310000000000002</v>
      </c>
      <c r="AF382" s="134">
        <v>11.06</v>
      </c>
      <c r="AG382" s="132">
        <v>2.2400000000000002</v>
      </c>
      <c r="AH382" s="130">
        <v>8664</v>
      </c>
      <c r="AK382" s="77"/>
      <c r="AW382" s="64"/>
      <c r="AX382" s="64"/>
      <c r="AY382" s="64"/>
      <c r="AZ382" s="64"/>
      <c r="BA382" s="64"/>
      <c r="BB382" s="64"/>
      <c r="BC382" s="64"/>
      <c r="BD382" s="64"/>
      <c r="BE382" s="64"/>
    </row>
    <row r="383" spans="1:59" s="18" customFormat="1" x14ac:dyDescent="0.2">
      <c r="A383" s="18" t="s">
        <v>540</v>
      </c>
      <c r="B383" s="129">
        <v>42027</v>
      </c>
      <c r="C383" s="74">
        <v>0.37152777777777773</v>
      </c>
      <c r="D383" s="57" t="s">
        <v>88</v>
      </c>
      <c r="E383" s="18">
        <v>16721</v>
      </c>
      <c r="F383" s="18">
        <v>0.3</v>
      </c>
      <c r="G383" s="18" t="s">
        <v>80</v>
      </c>
      <c r="H383" s="18" t="s">
        <v>313</v>
      </c>
      <c r="J383" s="18">
        <v>1</v>
      </c>
      <c r="K383" s="75">
        <v>1.8</v>
      </c>
      <c r="L383" s="75"/>
      <c r="M383" s="75">
        <v>2</v>
      </c>
      <c r="N383" s="18">
        <v>5</v>
      </c>
      <c r="P383" s="18">
        <v>14.7</v>
      </c>
      <c r="Q383" s="59"/>
      <c r="R383" s="74"/>
      <c r="S383" s="67">
        <v>8.24</v>
      </c>
      <c r="T383" s="67">
        <v>8.06</v>
      </c>
      <c r="U383" s="18">
        <v>10.27</v>
      </c>
      <c r="V383" s="18">
        <v>150</v>
      </c>
      <c r="W383" s="18" t="s">
        <v>538</v>
      </c>
      <c r="X383" s="130">
        <v>966</v>
      </c>
      <c r="Y383" s="130">
        <v>66</v>
      </c>
      <c r="Z383" s="131">
        <v>0.16</v>
      </c>
      <c r="AA383" s="132">
        <v>1.64</v>
      </c>
      <c r="AB383" s="133">
        <v>2.5295999999999998</v>
      </c>
      <c r="AC383" s="130">
        <v>0.67</v>
      </c>
      <c r="AD383" s="131">
        <v>0.1212</v>
      </c>
      <c r="AE383" s="134">
        <v>17.04</v>
      </c>
      <c r="AF383" s="130">
        <v>6.9</v>
      </c>
      <c r="AG383" s="132">
        <v>3.38</v>
      </c>
      <c r="AH383" s="130">
        <v>9804</v>
      </c>
      <c r="AK383" s="77"/>
      <c r="AW383" s="64"/>
      <c r="AX383" s="64"/>
      <c r="AY383" s="64"/>
      <c r="AZ383" s="64"/>
      <c r="BA383" s="64"/>
      <c r="BB383" s="64"/>
      <c r="BC383" s="64"/>
      <c r="BD383" s="64"/>
      <c r="BE383" s="64"/>
    </row>
    <row r="384" spans="1:59" s="18" customFormat="1" x14ac:dyDescent="0.2">
      <c r="A384" s="18" t="s">
        <v>541</v>
      </c>
      <c r="B384" s="129">
        <v>42072</v>
      </c>
      <c r="C384" s="74">
        <v>0.4826388888888889</v>
      </c>
      <c r="D384" s="57" t="s">
        <v>488</v>
      </c>
      <c r="E384" s="18">
        <v>10977</v>
      </c>
      <c r="F384" s="18">
        <v>0.3</v>
      </c>
      <c r="G384" s="18" t="s">
        <v>80</v>
      </c>
      <c r="H384" s="18" t="s">
        <v>81</v>
      </c>
      <c r="I384" s="18" t="s">
        <v>499</v>
      </c>
      <c r="J384" s="18" t="s">
        <v>116</v>
      </c>
      <c r="K384" s="75">
        <v>1.08</v>
      </c>
      <c r="L384" s="75">
        <v>232</v>
      </c>
      <c r="M384" s="18">
        <v>1</v>
      </c>
      <c r="N384" s="18">
        <v>5</v>
      </c>
      <c r="P384" s="18">
        <v>20.100000000000001</v>
      </c>
      <c r="Q384" s="59">
        <v>6.4</v>
      </c>
      <c r="R384" s="74"/>
      <c r="S384" s="67">
        <v>10.199999999999999</v>
      </c>
      <c r="T384" s="67">
        <v>7.77</v>
      </c>
      <c r="U384" s="18">
        <v>9.77</v>
      </c>
      <c r="V384" s="18">
        <v>285</v>
      </c>
      <c r="W384" s="18" t="s">
        <v>538</v>
      </c>
      <c r="X384" s="135">
        <v>836</v>
      </c>
      <c r="Y384" s="135">
        <v>84</v>
      </c>
      <c r="Z384" s="136">
        <v>0.13800000000000001</v>
      </c>
      <c r="AA384" s="137">
        <v>3.8250000000000002</v>
      </c>
      <c r="AB384" s="138">
        <v>3.48</v>
      </c>
      <c r="AC384" s="136">
        <v>0.53400000000000003</v>
      </c>
      <c r="AD384" s="136">
        <v>0.111</v>
      </c>
      <c r="AE384" s="139">
        <v>10.9</v>
      </c>
      <c r="AF384" s="137">
        <v>7.16</v>
      </c>
      <c r="AG384" s="137">
        <v>7.62</v>
      </c>
      <c r="AH384" s="135">
        <v>3076</v>
      </c>
      <c r="AJ384" s="59"/>
      <c r="AK384" s="77"/>
      <c r="AW384" s="64"/>
      <c r="AX384" s="64"/>
      <c r="AY384" s="64"/>
      <c r="AZ384" s="64"/>
      <c r="BA384" s="64"/>
      <c r="BB384" s="64"/>
      <c r="BC384" s="64"/>
      <c r="BD384" s="64"/>
      <c r="BE384" s="64"/>
    </row>
    <row r="385" spans="1:59" s="18" customFormat="1" x14ac:dyDescent="0.2">
      <c r="A385" s="18" t="s">
        <v>542</v>
      </c>
      <c r="B385" s="129">
        <v>42072</v>
      </c>
      <c r="C385" s="74">
        <v>0.4236111111111111</v>
      </c>
      <c r="D385" s="57" t="s">
        <v>85</v>
      </c>
      <c r="E385" s="18">
        <v>17847</v>
      </c>
      <c r="F385" s="18">
        <v>0.3</v>
      </c>
      <c r="G385" s="18" t="s">
        <v>80</v>
      </c>
      <c r="H385" s="18" t="s">
        <v>81</v>
      </c>
      <c r="J385" s="18" t="s">
        <v>116</v>
      </c>
      <c r="K385" s="75">
        <v>1.08</v>
      </c>
      <c r="L385" s="75"/>
      <c r="M385" s="75"/>
      <c r="N385" s="18">
        <v>5</v>
      </c>
      <c r="P385" s="18">
        <v>19</v>
      </c>
      <c r="Q385" s="59"/>
      <c r="R385" s="74"/>
      <c r="S385" s="67">
        <v>10.6</v>
      </c>
      <c r="T385" s="67">
        <v>7.25</v>
      </c>
      <c r="U385" s="18">
        <v>9.94</v>
      </c>
      <c r="V385" s="18">
        <v>189</v>
      </c>
      <c r="W385" s="18">
        <v>159</v>
      </c>
      <c r="X385" s="135">
        <v>108</v>
      </c>
      <c r="Y385" s="135">
        <v>14</v>
      </c>
      <c r="Z385" s="135">
        <v>0.12</v>
      </c>
      <c r="AA385" s="136">
        <v>0.40100000000000002</v>
      </c>
      <c r="AB385" s="138">
        <v>2.15</v>
      </c>
      <c r="AC385" s="136">
        <v>0.21199999999999999</v>
      </c>
      <c r="AD385" s="136">
        <v>0.11650000000000001</v>
      </c>
      <c r="AE385" s="137">
        <v>8.6440000000000001</v>
      </c>
      <c r="AF385" s="137">
        <v>8.6199999999999992</v>
      </c>
      <c r="AG385" s="137">
        <v>1.82</v>
      </c>
      <c r="AH385" s="135">
        <v>2098</v>
      </c>
      <c r="AJ385" s="59"/>
      <c r="AK385" s="77"/>
      <c r="AW385" s="64"/>
      <c r="AX385" s="64"/>
      <c r="AY385" s="64"/>
      <c r="AZ385" s="64"/>
      <c r="BA385" s="64"/>
      <c r="BB385" s="64"/>
      <c r="BC385" s="64"/>
      <c r="BD385" s="64"/>
      <c r="BE385" s="64"/>
    </row>
    <row r="386" spans="1:59" s="18" customFormat="1" x14ac:dyDescent="0.2">
      <c r="A386" s="18" t="s">
        <v>543</v>
      </c>
      <c r="B386" s="129">
        <v>42072</v>
      </c>
      <c r="C386" s="74">
        <v>0.44444444444444442</v>
      </c>
      <c r="D386" s="57" t="s">
        <v>88</v>
      </c>
      <c r="E386" s="18">
        <v>16721</v>
      </c>
      <c r="F386" s="18">
        <v>0.3</v>
      </c>
      <c r="G386" s="18" t="s">
        <v>80</v>
      </c>
      <c r="H386" s="86" t="s">
        <v>81</v>
      </c>
      <c r="J386" s="18" t="s">
        <v>116</v>
      </c>
      <c r="K386" s="75">
        <v>1.08</v>
      </c>
      <c r="L386" s="75"/>
      <c r="M386" s="75"/>
      <c r="N386" s="18">
        <v>4</v>
      </c>
      <c r="P386" s="18">
        <v>7.6</v>
      </c>
      <c r="Q386" s="59"/>
      <c r="R386" s="74"/>
      <c r="S386" s="67">
        <v>10.77</v>
      </c>
      <c r="T386" s="67">
        <v>7.56</v>
      </c>
      <c r="U386" s="18">
        <v>8.42</v>
      </c>
      <c r="V386" s="18">
        <v>162</v>
      </c>
      <c r="W386" s="18">
        <v>548</v>
      </c>
      <c r="X386" s="140">
        <v>340</v>
      </c>
      <c r="Y386" s="140">
        <v>40</v>
      </c>
      <c r="Z386" s="141">
        <v>0.112</v>
      </c>
      <c r="AA386" s="141">
        <v>0.96899999999999997</v>
      </c>
      <c r="AB386" s="142">
        <v>2.2999999999999998</v>
      </c>
      <c r="AC386" s="141">
        <v>0.432</v>
      </c>
      <c r="AD386" s="141">
        <v>0.13200000000000001</v>
      </c>
      <c r="AE386" s="143">
        <v>11.21</v>
      </c>
      <c r="AF386" s="144">
        <v>4.58</v>
      </c>
      <c r="AG386" s="144">
        <v>2.87</v>
      </c>
      <c r="AH386" s="140">
        <v>4106</v>
      </c>
      <c r="AJ386" s="59"/>
      <c r="AK386" s="77"/>
      <c r="AW386" s="64"/>
      <c r="AX386" s="64"/>
      <c r="AY386" s="64"/>
      <c r="AZ386" s="64"/>
      <c r="BA386" s="64"/>
      <c r="BB386" s="64"/>
      <c r="BC386" s="64"/>
      <c r="BD386" s="64"/>
      <c r="BE386" s="64"/>
    </row>
    <row r="387" spans="1:59" s="18" customFormat="1" x14ac:dyDescent="0.2">
      <c r="A387" s="18" t="s">
        <v>544</v>
      </c>
      <c r="B387" s="73">
        <v>42114</v>
      </c>
      <c r="C387" s="74">
        <v>0.47222222222222227</v>
      </c>
      <c r="D387" s="57" t="s">
        <v>488</v>
      </c>
      <c r="E387" s="18">
        <v>10977</v>
      </c>
      <c r="F387" s="18">
        <v>0.3</v>
      </c>
      <c r="G387" s="18" t="s">
        <v>80</v>
      </c>
      <c r="H387" s="18" t="s">
        <v>81</v>
      </c>
      <c r="I387" s="18" t="s">
        <v>499</v>
      </c>
      <c r="J387" s="18">
        <v>2</v>
      </c>
      <c r="K387" s="75">
        <v>0.5</v>
      </c>
      <c r="L387" s="75">
        <v>1060</v>
      </c>
      <c r="M387" s="18">
        <v>1</v>
      </c>
      <c r="N387" s="18">
        <v>5</v>
      </c>
      <c r="P387" s="18">
        <v>28</v>
      </c>
      <c r="Q387" s="59"/>
      <c r="R387" s="74"/>
      <c r="S387" s="67">
        <v>18.88</v>
      </c>
      <c r="T387" s="67">
        <v>7.64</v>
      </c>
      <c r="U387" s="18">
        <v>7.05</v>
      </c>
      <c r="V387" s="18">
        <v>372</v>
      </c>
      <c r="W387" s="18" t="s">
        <v>538</v>
      </c>
      <c r="X387" s="145">
        <v>1480</v>
      </c>
      <c r="Y387" s="145">
        <v>148</v>
      </c>
      <c r="Z387" s="146">
        <v>0.26750000000000002</v>
      </c>
      <c r="AA387" s="147">
        <v>4.4800000000000004</v>
      </c>
      <c r="AB387" s="148">
        <v>3.32</v>
      </c>
      <c r="AC387" s="146">
        <v>0.68400000000000005</v>
      </c>
      <c r="AD387" s="145">
        <v>3.5999999999999997E-2</v>
      </c>
      <c r="AE387" s="147">
        <v>9.1159999999999997</v>
      </c>
      <c r="AF387" s="149">
        <v>11.9</v>
      </c>
      <c r="AG387" s="145">
        <v>8.6</v>
      </c>
      <c r="AH387" s="145">
        <v>6867</v>
      </c>
      <c r="AJ387" s="59"/>
      <c r="AK387" s="77"/>
      <c r="AW387" s="63"/>
      <c r="AX387" s="63"/>
      <c r="AY387" s="63"/>
      <c r="AZ387" s="63"/>
      <c r="BA387" s="63"/>
      <c r="BB387" s="63"/>
      <c r="BC387" s="63"/>
      <c r="BD387" s="63"/>
      <c r="BE387" s="63"/>
    </row>
    <row r="388" spans="1:59" s="18" customFormat="1" x14ac:dyDescent="0.2">
      <c r="A388" s="18" t="s">
        <v>545</v>
      </c>
      <c r="B388" s="73">
        <v>42114</v>
      </c>
      <c r="C388" s="74">
        <v>0.4236111111111111</v>
      </c>
      <c r="D388" s="57" t="s">
        <v>85</v>
      </c>
      <c r="E388" s="18">
        <v>17847</v>
      </c>
      <c r="F388" s="18">
        <v>0.3</v>
      </c>
      <c r="G388" s="18" t="s">
        <v>80</v>
      </c>
      <c r="H388" s="18" t="s">
        <v>81</v>
      </c>
      <c r="J388" s="18">
        <v>2</v>
      </c>
      <c r="K388" s="75">
        <v>0.5</v>
      </c>
      <c r="L388" s="75"/>
      <c r="M388" s="75"/>
      <c r="N388" s="18">
        <v>5</v>
      </c>
      <c r="P388" s="18">
        <v>19.5</v>
      </c>
      <c r="Q388" s="59"/>
      <c r="R388" s="74"/>
      <c r="S388" s="67">
        <v>18.899999999999999</v>
      </c>
      <c r="T388" s="67">
        <v>7.44</v>
      </c>
      <c r="U388" s="18">
        <v>7.2</v>
      </c>
      <c r="V388" s="18">
        <v>344</v>
      </c>
      <c r="W388" s="18">
        <v>56.3</v>
      </c>
      <c r="X388" s="145">
        <v>22</v>
      </c>
      <c r="Y388" s="145">
        <v>2</v>
      </c>
      <c r="Z388" s="145">
        <v>0.49</v>
      </c>
      <c r="AA388" s="146">
        <v>0.6</v>
      </c>
      <c r="AB388" s="148">
        <v>2.0699999999999998</v>
      </c>
      <c r="AC388" s="146">
        <v>0.22800000000000001</v>
      </c>
      <c r="AD388" s="146">
        <v>0.157</v>
      </c>
      <c r="AE388" s="149">
        <v>12.65</v>
      </c>
      <c r="AF388" s="149">
        <v>20.09</v>
      </c>
      <c r="AG388" s="145">
        <v>3.5</v>
      </c>
      <c r="AH388" s="145">
        <v>350</v>
      </c>
      <c r="AK388" s="77"/>
      <c r="AW388" s="64"/>
      <c r="AX388" s="64"/>
      <c r="AY388" s="64"/>
      <c r="AZ388" s="64"/>
      <c r="BA388" s="64"/>
      <c r="BB388" s="64"/>
      <c r="BC388" s="64"/>
      <c r="BD388" s="64"/>
      <c r="BE388" s="64"/>
    </row>
    <row r="389" spans="1:59" s="18" customFormat="1" x14ac:dyDescent="0.2">
      <c r="A389" s="18" t="s">
        <v>546</v>
      </c>
      <c r="B389" s="73">
        <v>42114</v>
      </c>
      <c r="C389" s="74">
        <v>0.44444444444444442</v>
      </c>
      <c r="D389" s="57" t="s">
        <v>88</v>
      </c>
      <c r="E389" s="18">
        <v>16721</v>
      </c>
      <c r="F389" s="18">
        <v>0.3</v>
      </c>
      <c r="G389" s="18" t="s">
        <v>80</v>
      </c>
      <c r="H389" s="18" t="s">
        <v>81</v>
      </c>
      <c r="J389" s="18">
        <v>2</v>
      </c>
      <c r="K389" s="75">
        <v>0.5</v>
      </c>
      <c r="L389" s="75"/>
      <c r="M389" s="75"/>
      <c r="N389" s="18">
        <v>5</v>
      </c>
      <c r="P389" s="18">
        <v>20</v>
      </c>
      <c r="Q389" s="59"/>
      <c r="R389" s="74"/>
      <c r="S389" s="67">
        <v>20.07</v>
      </c>
      <c r="T389" s="67">
        <v>7.64</v>
      </c>
      <c r="U389" s="18">
        <v>7.58</v>
      </c>
      <c r="V389" s="18">
        <v>275</v>
      </c>
      <c r="W389" s="18">
        <v>452</v>
      </c>
      <c r="X389" s="145">
        <v>234</v>
      </c>
      <c r="Y389" s="145">
        <v>22</v>
      </c>
      <c r="Z389" s="146">
        <v>0.35749999999999998</v>
      </c>
      <c r="AA389" s="147">
        <v>1.45</v>
      </c>
      <c r="AB389" s="148">
        <v>2.61</v>
      </c>
      <c r="AC389" s="146">
        <v>0.34699999999999998</v>
      </c>
      <c r="AD389" s="146">
        <v>0.14799999999999999</v>
      </c>
      <c r="AE389" s="149">
        <v>11.88</v>
      </c>
      <c r="AF389" s="147">
        <v>8.67</v>
      </c>
      <c r="AG389" s="145">
        <v>4.0999999999999996</v>
      </c>
      <c r="AH389" s="145">
        <v>4106</v>
      </c>
      <c r="AK389" s="77"/>
      <c r="AW389" s="64"/>
      <c r="AX389" s="64"/>
      <c r="AY389" s="64"/>
      <c r="AZ389" s="64"/>
      <c r="BA389" s="64"/>
      <c r="BB389" s="64"/>
      <c r="BC389" s="64"/>
      <c r="BD389" s="64"/>
      <c r="BE389" s="64"/>
    </row>
    <row r="390" spans="1:59" s="86" customFormat="1" x14ac:dyDescent="0.2">
      <c r="A390" s="18" t="s">
        <v>547</v>
      </c>
      <c r="B390" s="73">
        <v>42135</v>
      </c>
      <c r="C390" s="93">
        <v>0.47916666666666669</v>
      </c>
      <c r="D390" s="57" t="s">
        <v>488</v>
      </c>
      <c r="E390" s="18">
        <v>10977</v>
      </c>
      <c r="F390" s="18">
        <v>0.3</v>
      </c>
      <c r="G390" s="18" t="s">
        <v>80</v>
      </c>
      <c r="H390" s="18" t="s">
        <v>81</v>
      </c>
      <c r="I390" s="18" t="s">
        <v>499</v>
      </c>
      <c r="J390" s="86">
        <v>1</v>
      </c>
      <c r="K390" s="86">
        <v>7.8</v>
      </c>
      <c r="L390" s="86">
        <v>7590</v>
      </c>
      <c r="M390" s="18">
        <v>1</v>
      </c>
      <c r="N390" s="86">
        <v>4</v>
      </c>
      <c r="P390" s="86">
        <v>14.8</v>
      </c>
      <c r="Q390" s="109">
        <v>28.1</v>
      </c>
      <c r="S390" s="86">
        <v>21.32</v>
      </c>
      <c r="T390" s="86">
        <v>7.9</v>
      </c>
      <c r="U390" s="86">
        <v>6.59</v>
      </c>
      <c r="V390" s="86">
        <v>196</v>
      </c>
      <c r="W390" s="86" t="s">
        <v>538</v>
      </c>
      <c r="X390" s="86">
        <v>812</v>
      </c>
      <c r="Y390" s="86">
        <v>92</v>
      </c>
      <c r="Z390" s="86">
        <v>0.129</v>
      </c>
      <c r="AA390" s="86">
        <v>1.29</v>
      </c>
      <c r="AB390" s="91">
        <v>2.82</v>
      </c>
      <c r="AC390" s="86">
        <v>0.71199999999999997</v>
      </c>
      <c r="AD390" s="86">
        <v>0.10349999999999999</v>
      </c>
      <c r="AE390" s="86">
        <v>15.12</v>
      </c>
      <c r="AF390" s="86">
        <v>5.84</v>
      </c>
      <c r="AG390" s="86">
        <v>5.9</v>
      </c>
      <c r="AH390" s="86">
        <v>12960</v>
      </c>
    </row>
    <row r="391" spans="1:59" s="86" customFormat="1" x14ac:dyDescent="0.2">
      <c r="A391" s="18" t="s">
        <v>548</v>
      </c>
      <c r="B391" s="73">
        <v>42135</v>
      </c>
      <c r="C391" s="93">
        <v>0.45833333333333331</v>
      </c>
      <c r="D391" s="57" t="s">
        <v>85</v>
      </c>
      <c r="E391" s="18">
        <v>17847</v>
      </c>
      <c r="F391" s="18">
        <v>0.3</v>
      </c>
      <c r="G391" s="18" t="s">
        <v>80</v>
      </c>
      <c r="H391" s="18" t="s">
        <v>81</v>
      </c>
      <c r="J391" s="86">
        <v>1</v>
      </c>
      <c r="K391" s="86">
        <v>7.8</v>
      </c>
      <c r="N391" s="86">
        <v>4</v>
      </c>
      <c r="P391" s="86">
        <v>13.3</v>
      </c>
      <c r="Q391" s="109"/>
      <c r="S391" s="86">
        <v>21.53</v>
      </c>
      <c r="T391" s="86">
        <v>7.58</v>
      </c>
      <c r="U391" s="86">
        <v>6.68</v>
      </c>
      <c r="V391" s="86">
        <v>158</v>
      </c>
      <c r="W391" s="86">
        <v>167</v>
      </c>
      <c r="X391" s="145">
        <v>176</v>
      </c>
      <c r="Y391" s="145">
        <v>22</v>
      </c>
      <c r="Z391" s="146">
        <v>0.16900000000000001</v>
      </c>
      <c r="AA391" s="146">
        <v>0.46300000000000002</v>
      </c>
      <c r="AB391" s="148">
        <v>1.49</v>
      </c>
      <c r="AC391" s="146">
        <v>0.33</v>
      </c>
      <c r="AD391" s="146">
        <v>0.1704</v>
      </c>
      <c r="AE391" s="147">
        <v>7.4169999999999998</v>
      </c>
      <c r="AF391" s="147" t="s">
        <v>549</v>
      </c>
      <c r="AG391" s="145">
        <v>1.9</v>
      </c>
      <c r="AH391" s="145">
        <v>19863</v>
      </c>
    </row>
    <row r="392" spans="1:59" s="86" customFormat="1" x14ac:dyDescent="0.2">
      <c r="A392" s="18" t="s">
        <v>550</v>
      </c>
      <c r="B392" s="73">
        <v>42173</v>
      </c>
      <c r="C392" s="74">
        <v>0.43402777777777773</v>
      </c>
      <c r="D392" s="57" t="s">
        <v>488</v>
      </c>
      <c r="E392" s="18">
        <v>10977</v>
      </c>
      <c r="F392" s="18">
        <v>0.3</v>
      </c>
      <c r="G392" s="18" t="s">
        <v>80</v>
      </c>
      <c r="H392" s="18" t="s">
        <v>81</v>
      </c>
      <c r="I392" s="18" t="s">
        <v>499</v>
      </c>
      <c r="J392" s="86" t="s">
        <v>116</v>
      </c>
      <c r="K392" s="86">
        <v>2.2400000000000002</v>
      </c>
      <c r="L392" s="75">
        <v>3640</v>
      </c>
      <c r="M392" s="18">
        <v>1</v>
      </c>
      <c r="N392" s="18">
        <v>5</v>
      </c>
      <c r="O392" s="18"/>
      <c r="P392" s="18">
        <v>19.8</v>
      </c>
      <c r="Q392" s="59">
        <v>23.13</v>
      </c>
      <c r="R392" s="74"/>
      <c r="S392" s="67">
        <v>25.37</v>
      </c>
      <c r="T392" s="67">
        <v>7.36</v>
      </c>
      <c r="U392" s="18">
        <v>6.02</v>
      </c>
      <c r="V392" s="18">
        <v>345</v>
      </c>
      <c r="W392" s="18" t="s">
        <v>538</v>
      </c>
      <c r="X392" s="150">
        <v>1470</v>
      </c>
      <c r="Y392" s="150">
        <v>130</v>
      </c>
      <c r="Z392" s="150" t="s">
        <v>490</v>
      </c>
      <c r="AA392" s="150">
        <v>1.1000000000000001</v>
      </c>
      <c r="AB392" s="151">
        <v>2.7</v>
      </c>
      <c r="AC392" s="150">
        <v>0.88500000000000001</v>
      </c>
      <c r="AD392" s="151">
        <v>4.4400000000000002E-2</v>
      </c>
      <c r="AE392" s="152">
        <v>10.6</v>
      </c>
      <c r="AF392" s="153">
        <v>9.19</v>
      </c>
      <c r="AG392" s="153">
        <v>5.04</v>
      </c>
      <c r="AH392" s="150">
        <v>6090</v>
      </c>
      <c r="AI392" s="18"/>
      <c r="AJ392" s="18"/>
      <c r="AK392" s="59"/>
      <c r="AL392" s="18"/>
      <c r="AM392" s="18"/>
      <c r="AN392" s="18"/>
      <c r="AO392" s="18"/>
      <c r="AP392" s="18"/>
      <c r="AQ392" s="18"/>
      <c r="AR392" s="18"/>
      <c r="AS392" s="67"/>
      <c r="AT392" s="18"/>
      <c r="AU392" s="18"/>
      <c r="AV392" s="18"/>
      <c r="BF392" s="18"/>
      <c r="BG392" s="18"/>
    </row>
    <row r="393" spans="1:59" s="18" customFormat="1" x14ac:dyDescent="0.2">
      <c r="A393" s="18" t="s">
        <v>551</v>
      </c>
      <c r="B393" s="73">
        <v>42173</v>
      </c>
      <c r="C393" s="74">
        <v>0.40972222222222227</v>
      </c>
      <c r="D393" s="57" t="s">
        <v>85</v>
      </c>
      <c r="E393" s="18">
        <v>17847</v>
      </c>
      <c r="F393" s="18">
        <v>0.3</v>
      </c>
      <c r="G393" s="18" t="s">
        <v>80</v>
      </c>
      <c r="H393" s="18" t="s">
        <v>81</v>
      </c>
      <c r="J393" s="86" t="s">
        <v>116</v>
      </c>
      <c r="K393" s="86">
        <v>2.2400000000000002</v>
      </c>
      <c r="L393" s="75"/>
      <c r="M393" s="75"/>
      <c r="N393" s="18">
        <v>5</v>
      </c>
      <c r="P393" s="18">
        <v>19.399999999999999</v>
      </c>
      <c r="Q393" s="59"/>
      <c r="R393" s="74"/>
      <c r="S393" s="67">
        <v>25.05</v>
      </c>
      <c r="T393" s="67">
        <v>7.21</v>
      </c>
      <c r="U393" s="18">
        <v>6.91</v>
      </c>
      <c r="V393" s="18">
        <v>240</v>
      </c>
      <c r="W393" s="18">
        <v>878</v>
      </c>
      <c r="X393" s="150">
        <v>162</v>
      </c>
      <c r="Y393" s="150">
        <v>16</v>
      </c>
      <c r="Z393" s="150">
        <v>0.14000000000000001</v>
      </c>
      <c r="AA393" s="150">
        <v>0.61</v>
      </c>
      <c r="AB393" s="151">
        <v>2.2000000000000002</v>
      </c>
      <c r="AC393" s="150">
        <v>0.38900000000000001</v>
      </c>
      <c r="AD393" s="154">
        <v>0.1547</v>
      </c>
      <c r="AE393" s="152">
        <v>13.12</v>
      </c>
      <c r="AF393" s="152">
        <v>10.55</v>
      </c>
      <c r="AG393" s="153">
        <v>3.98</v>
      </c>
      <c r="AH393" s="150">
        <v>10462</v>
      </c>
      <c r="AK393" s="59"/>
      <c r="AS393" s="67"/>
      <c r="AW393" s="86"/>
      <c r="AX393" s="86"/>
      <c r="AY393" s="86"/>
      <c r="AZ393" s="86"/>
      <c r="BA393" s="86"/>
      <c r="BB393" s="86"/>
      <c r="BC393" s="86"/>
      <c r="BD393" s="86"/>
      <c r="BE393" s="86"/>
    </row>
    <row r="394" spans="1:59" s="18" customFormat="1" x14ac:dyDescent="0.2">
      <c r="A394" s="18" t="s">
        <v>552</v>
      </c>
      <c r="B394" s="73">
        <v>42173</v>
      </c>
      <c r="C394" s="3">
        <v>0.3576388888888889</v>
      </c>
      <c r="D394" s="57" t="s">
        <v>88</v>
      </c>
      <c r="E394" s="18">
        <v>16721</v>
      </c>
      <c r="F394" s="18">
        <v>0.3</v>
      </c>
      <c r="G394" s="18" t="s">
        <v>80</v>
      </c>
      <c r="H394" s="86" t="s">
        <v>81</v>
      </c>
      <c r="I394" s="5"/>
      <c r="J394" s="86" t="s">
        <v>116</v>
      </c>
      <c r="K394" s="86">
        <v>2.2400000000000002</v>
      </c>
      <c r="L394" s="6"/>
      <c r="M394" s="6"/>
      <c r="N394" s="5">
        <v>4</v>
      </c>
      <c r="O394" s="5"/>
      <c r="P394" s="5">
        <v>7.4</v>
      </c>
      <c r="Q394" s="7"/>
      <c r="R394" s="3"/>
      <c r="S394" s="8">
        <v>25.06</v>
      </c>
      <c r="T394" s="8">
        <v>7.23</v>
      </c>
      <c r="U394" s="5">
        <v>5.05</v>
      </c>
      <c r="V394" s="5">
        <v>167</v>
      </c>
      <c r="W394" s="5">
        <v>367</v>
      </c>
      <c r="X394" s="150">
        <v>340</v>
      </c>
      <c r="Y394" s="152">
        <v>43.3</v>
      </c>
      <c r="Z394" s="154">
        <v>0.1</v>
      </c>
      <c r="AA394" s="150">
        <v>1.1000000000000001</v>
      </c>
      <c r="AB394" s="151">
        <v>2.5</v>
      </c>
      <c r="AC394" s="150">
        <v>0.74299999999999999</v>
      </c>
      <c r="AD394" s="154">
        <v>0.85699999999999998</v>
      </c>
      <c r="AE394" s="152">
        <v>14.25</v>
      </c>
      <c r="AF394" s="153" t="s">
        <v>549</v>
      </c>
      <c r="AG394" s="153">
        <v>4.4400000000000004</v>
      </c>
      <c r="AH394" s="150">
        <v>7701</v>
      </c>
      <c r="AI394" s="5"/>
      <c r="AJ394" s="5"/>
      <c r="AK394" s="7"/>
      <c r="AL394" s="5"/>
      <c r="AM394" s="5"/>
      <c r="AN394" s="5"/>
      <c r="AO394" s="5"/>
      <c r="AP394" s="5"/>
      <c r="AQ394" s="5"/>
      <c r="AR394" s="5"/>
      <c r="AS394" s="8"/>
      <c r="AT394" s="5"/>
      <c r="AU394" s="5"/>
      <c r="AV394" s="5"/>
      <c r="AW394" s="110"/>
      <c r="AX394" s="110"/>
      <c r="AY394" s="110"/>
      <c r="AZ394" s="110"/>
      <c r="BA394" s="110"/>
      <c r="BB394" s="110"/>
      <c r="BC394" s="110"/>
      <c r="BD394" s="110"/>
      <c r="BE394" s="110"/>
      <c r="BF394" s="5"/>
      <c r="BG394" s="5"/>
    </row>
    <row r="395" spans="1:59" x14ac:dyDescent="0.2">
      <c r="A395" s="5" t="s">
        <v>554</v>
      </c>
      <c r="B395" s="2">
        <v>42303</v>
      </c>
      <c r="C395" s="3">
        <v>0.375</v>
      </c>
      <c r="D395" s="57" t="s">
        <v>85</v>
      </c>
      <c r="E395" s="18">
        <v>17847</v>
      </c>
      <c r="F395" s="18">
        <v>0.3</v>
      </c>
      <c r="G395" s="18" t="s">
        <v>80</v>
      </c>
      <c r="H395" s="18" t="s">
        <v>81</v>
      </c>
      <c r="J395" s="5">
        <v>0</v>
      </c>
      <c r="K395" s="6" t="s">
        <v>553</v>
      </c>
      <c r="N395" s="5">
        <v>5</v>
      </c>
      <c r="P395" s="5">
        <v>19</v>
      </c>
      <c r="S395" s="8">
        <v>18.12</v>
      </c>
      <c r="T395" s="8">
        <v>7.27</v>
      </c>
      <c r="U395" s="5">
        <v>8.5399999999999991</v>
      </c>
      <c r="V395" s="5">
        <v>158</v>
      </c>
      <c r="W395" s="5">
        <v>137</v>
      </c>
      <c r="X395" s="155">
        <v>112</v>
      </c>
      <c r="Y395" s="155">
        <v>20.5</v>
      </c>
      <c r="Z395" s="156">
        <v>0.14000000000000001</v>
      </c>
      <c r="AA395" s="156">
        <v>0.49</v>
      </c>
      <c r="AB395" s="157">
        <v>1.5</v>
      </c>
      <c r="AC395" s="158">
        <v>0.13700000000000001</v>
      </c>
      <c r="AD395" s="158">
        <v>9.9000000000000005E-2</v>
      </c>
      <c r="AE395" s="155">
        <v>7.9</v>
      </c>
      <c r="AF395" s="155">
        <v>5.8</v>
      </c>
      <c r="AG395" s="159">
        <v>2.5</v>
      </c>
      <c r="AH395" s="159">
        <v>2755</v>
      </c>
    </row>
    <row r="396" spans="1:59" x14ac:dyDescent="0.2">
      <c r="A396" s="5" t="s">
        <v>555</v>
      </c>
      <c r="B396" s="2">
        <v>42317</v>
      </c>
      <c r="C396" s="3">
        <v>0.53472222222222221</v>
      </c>
      <c r="D396" s="57" t="s">
        <v>488</v>
      </c>
      <c r="E396" s="18">
        <v>10977</v>
      </c>
      <c r="G396" s="18" t="s">
        <v>80</v>
      </c>
      <c r="H396" s="18" t="s">
        <v>81</v>
      </c>
      <c r="J396" s="5">
        <v>2</v>
      </c>
      <c r="K396" s="6">
        <v>0.25</v>
      </c>
      <c r="L396" s="6">
        <v>472</v>
      </c>
      <c r="M396" s="6">
        <v>1</v>
      </c>
      <c r="N396" s="5">
        <v>3</v>
      </c>
      <c r="P396" s="5">
        <v>34</v>
      </c>
      <c r="Q396" s="7">
        <v>8.89</v>
      </c>
      <c r="S396" s="8">
        <v>16.98</v>
      </c>
      <c r="T396" s="8">
        <v>7.97</v>
      </c>
      <c r="U396" s="5">
        <v>9.1</v>
      </c>
      <c r="V396" s="5">
        <v>326</v>
      </c>
      <c r="W396" s="5">
        <v>439</v>
      </c>
      <c r="X396" s="155">
        <v>268</v>
      </c>
      <c r="Y396" s="155">
        <v>36</v>
      </c>
      <c r="Z396" s="158" t="s">
        <v>510</v>
      </c>
      <c r="AA396" s="157">
        <v>0.43</v>
      </c>
      <c r="AB396" s="157">
        <v>1.1000000000000001</v>
      </c>
      <c r="AC396" s="157">
        <v>0.27800000000000002</v>
      </c>
      <c r="AD396" s="158">
        <v>0.04</v>
      </c>
      <c r="AE396" s="155">
        <v>6.5</v>
      </c>
      <c r="AF396" s="155">
        <v>6.9</v>
      </c>
      <c r="AG396" s="159">
        <v>7.2</v>
      </c>
      <c r="AH396" s="155">
        <v>288</v>
      </c>
    </row>
    <row r="397" spans="1:59" x14ac:dyDescent="0.2">
      <c r="A397" s="5" t="s">
        <v>556</v>
      </c>
      <c r="B397" s="2">
        <v>42317</v>
      </c>
      <c r="C397" s="3">
        <v>0.5</v>
      </c>
      <c r="D397" s="57" t="s">
        <v>88</v>
      </c>
      <c r="E397" s="18">
        <v>16721</v>
      </c>
      <c r="F397" s="18">
        <v>0.3</v>
      </c>
      <c r="G397" s="18" t="s">
        <v>80</v>
      </c>
      <c r="H397" s="18" t="s">
        <v>81</v>
      </c>
      <c r="J397" s="5">
        <v>2</v>
      </c>
      <c r="K397" s="6">
        <v>0.25</v>
      </c>
      <c r="N397" s="5">
        <v>5</v>
      </c>
      <c r="P397" s="5">
        <v>10.8</v>
      </c>
      <c r="S397" s="8">
        <v>18.149999999999999</v>
      </c>
      <c r="T397" s="8">
        <v>7.75</v>
      </c>
      <c r="U397" s="5">
        <v>8.7200000000000006</v>
      </c>
      <c r="V397" s="5">
        <v>185</v>
      </c>
      <c r="W397" s="5">
        <v>161</v>
      </c>
      <c r="X397" s="155">
        <v>102</v>
      </c>
      <c r="Y397" s="155">
        <v>16.8</v>
      </c>
      <c r="Z397" s="156">
        <v>0.12</v>
      </c>
      <c r="AA397" s="156">
        <v>0.36</v>
      </c>
      <c r="AB397" s="157">
        <v>1</v>
      </c>
      <c r="AC397" s="158">
        <v>0.16900000000000001</v>
      </c>
      <c r="AD397" s="158" t="s">
        <v>557</v>
      </c>
      <c r="AE397" s="155">
        <v>6.8</v>
      </c>
      <c r="AF397" s="155">
        <v>2.5</v>
      </c>
      <c r="AG397" s="159">
        <v>6.2</v>
      </c>
      <c r="AH397" s="159">
        <v>298</v>
      </c>
    </row>
    <row r="398" spans="1:59" x14ac:dyDescent="0.2">
      <c r="A398" s="5" t="s">
        <v>558</v>
      </c>
      <c r="B398" s="2">
        <v>42355</v>
      </c>
      <c r="C398" s="3">
        <v>0.46875</v>
      </c>
      <c r="D398" s="57" t="s">
        <v>488</v>
      </c>
      <c r="E398" s="18">
        <v>10977</v>
      </c>
      <c r="F398" s="18">
        <v>0.3</v>
      </c>
      <c r="G398" s="18" t="s">
        <v>80</v>
      </c>
      <c r="H398" s="18" t="s">
        <v>81</v>
      </c>
      <c r="I398" s="5" t="s">
        <v>559</v>
      </c>
      <c r="J398" s="5">
        <v>4</v>
      </c>
      <c r="K398" s="6">
        <v>4.5</v>
      </c>
      <c r="L398" s="6">
        <v>570</v>
      </c>
      <c r="M398" s="6">
        <v>1</v>
      </c>
      <c r="N398" s="5">
        <v>3</v>
      </c>
      <c r="P398" s="5">
        <v>33.5</v>
      </c>
      <c r="Q398" s="7">
        <v>9.6</v>
      </c>
      <c r="S398" s="8">
        <v>12.68</v>
      </c>
      <c r="T398" s="8">
        <v>7.9</v>
      </c>
      <c r="U398" s="5">
        <v>10.1</v>
      </c>
      <c r="V398" s="5">
        <v>434</v>
      </c>
      <c r="W398" s="5">
        <v>362</v>
      </c>
      <c r="X398" s="7">
        <v>205</v>
      </c>
      <c r="Y398" s="5">
        <v>23.8</v>
      </c>
      <c r="Z398" s="5" t="s">
        <v>510</v>
      </c>
      <c r="AA398" s="5">
        <v>0.62</v>
      </c>
      <c r="AB398" s="10">
        <v>1.2</v>
      </c>
      <c r="AC398" s="8">
        <v>1.7999999999999999E-2</v>
      </c>
      <c r="AD398" s="5">
        <v>1.9E-2</v>
      </c>
      <c r="AE398" s="5">
        <v>4.4000000000000004</v>
      </c>
      <c r="AF398" s="5">
        <v>11</v>
      </c>
      <c r="AG398" s="5">
        <v>4.5</v>
      </c>
      <c r="AH398" s="5">
        <v>816</v>
      </c>
    </row>
    <row r="399" spans="1:59" x14ac:dyDescent="0.2">
      <c r="A399" s="5" t="s">
        <v>561</v>
      </c>
      <c r="B399" s="2">
        <v>42355</v>
      </c>
      <c r="C399" s="3">
        <v>0.44444444444444442</v>
      </c>
      <c r="D399" s="57" t="s">
        <v>88</v>
      </c>
      <c r="E399" s="18">
        <v>16721</v>
      </c>
      <c r="F399" s="18">
        <v>0.3</v>
      </c>
      <c r="G399" s="18" t="s">
        <v>80</v>
      </c>
      <c r="H399" s="18" t="s">
        <v>81</v>
      </c>
      <c r="I399" s="5" t="s">
        <v>562</v>
      </c>
      <c r="J399" s="5">
        <v>4</v>
      </c>
      <c r="K399" s="6">
        <v>4.5</v>
      </c>
      <c r="N399" s="5">
        <v>5</v>
      </c>
      <c r="P399" s="5">
        <v>20.5</v>
      </c>
      <c r="S399" s="8">
        <v>12.99</v>
      </c>
      <c r="T399" s="8">
        <v>7.45</v>
      </c>
      <c r="U399" s="5">
        <v>9.6199999999999992</v>
      </c>
      <c r="V399" s="5">
        <v>252</v>
      </c>
      <c r="W399" s="5">
        <v>238</v>
      </c>
      <c r="X399" s="7">
        <v>134</v>
      </c>
      <c r="Y399" s="5">
        <v>17.5</v>
      </c>
      <c r="Z399" s="5" t="s">
        <v>510</v>
      </c>
      <c r="AA399" s="5">
        <v>0.21</v>
      </c>
      <c r="AB399" s="10">
        <v>1.6</v>
      </c>
      <c r="AC399" s="8">
        <v>4.8000000000000001E-2</v>
      </c>
      <c r="AD399" s="5">
        <v>5.3999999999999999E-2</v>
      </c>
      <c r="AE399" s="5">
        <v>8.6999999999999993</v>
      </c>
      <c r="AF399" s="5">
        <v>6.5</v>
      </c>
      <c r="AG399" s="5">
        <v>3.3</v>
      </c>
      <c r="AH399" s="5">
        <v>1376</v>
      </c>
    </row>
    <row r="400" spans="1:59" x14ac:dyDescent="0.2">
      <c r="A400" s="5" t="s">
        <v>563</v>
      </c>
      <c r="B400" s="2">
        <v>42395</v>
      </c>
      <c r="C400" s="3">
        <v>0.34722222222222227</v>
      </c>
      <c r="D400" s="57" t="s">
        <v>488</v>
      </c>
      <c r="E400" s="18">
        <v>10977</v>
      </c>
      <c r="F400" s="18">
        <v>0.3</v>
      </c>
      <c r="G400" s="18" t="s">
        <v>80</v>
      </c>
      <c r="H400" s="18" t="s">
        <v>81</v>
      </c>
      <c r="I400" s="5" t="s">
        <v>560</v>
      </c>
      <c r="J400" s="5">
        <v>5</v>
      </c>
      <c r="K400" s="6">
        <v>0.05</v>
      </c>
      <c r="L400" s="6">
        <v>1660</v>
      </c>
      <c r="M400" s="6">
        <v>1</v>
      </c>
      <c r="N400" s="5">
        <v>5</v>
      </c>
      <c r="P400" s="5">
        <v>16</v>
      </c>
      <c r="Q400" s="7">
        <v>15.28</v>
      </c>
      <c r="S400" s="8">
        <v>10.19</v>
      </c>
      <c r="T400" s="8">
        <v>7.77</v>
      </c>
      <c r="U400" s="5">
        <v>11.22</v>
      </c>
      <c r="V400" s="5">
        <v>377</v>
      </c>
      <c r="W400" s="5">
        <v>76.2</v>
      </c>
      <c r="X400" s="155">
        <v>66.599999999999994</v>
      </c>
      <c r="Y400" s="155">
        <v>9.6999999999999993</v>
      </c>
      <c r="Z400" s="158" t="s">
        <v>510</v>
      </c>
      <c r="AA400" s="156">
        <v>0.69</v>
      </c>
      <c r="AB400" s="157">
        <v>0.6</v>
      </c>
      <c r="AC400" s="157">
        <v>7.8E-2</v>
      </c>
      <c r="AD400" s="158" t="s">
        <v>345</v>
      </c>
      <c r="AE400" s="155">
        <v>4.2</v>
      </c>
      <c r="AF400" s="155">
        <v>11.7</v>
      </c>
      <c r="AG400" s="155">
        <v>3</v>
      </c>
      <c r="AH400" s="155">
        <v>21.6</v>
      </c>
    </row>
    <row r="401" spans="1:34" x14ac:dyDescent="0.2">
      <c r="A401" s="5" t="s">
        <v>564</v>
      </c>
      <c r="B401" s="2">
        <v>42395</v>
      </c>
      <c r="C401" s="3">
        <v>0.37152777777777773</v>
      </c>
      <c r="D401" s="57" t="s">
        <v>88</v>
      </c>
      <c r="E401" s="18">
        <v>16721</v>
      </c>
      <c r="F401" s="18">
        <v>0.3</v>
      </c>
      <c r="G401" s="18" t="s">
        <v>80</v>
      </c>
      <c r="H401" s="18" t="s">
        <v>81</v>
      </c>
      <c r="I401" s="5" t="s">
        <v>562</v>
      </c>
      <c r="J401" s="5">
        <v>5</v>
      </c>
      <c r="K401" s="6">
        <v>0.05</v>
      </c>
      <c r="N401" s="5">
        <v>5</v>
      </c>
      <c r="P401" s="5">
        <v>17</v>
      </c>
      <c r="S401" s="8">
        <v>10.57</v>
      </c>
      <c r="T401" s="8">
        <v>7.99</v>
      </c>
      <c r="U401" s="5">
        <v>10.96</v>
      </c>
      <c r="V401" s="5">
        <v>254</v>
      </c>
      <c r="W401" s="5">
        <v>110</v>
      </c>
      <c r="X401" s="7">
        <v>49.2</v>
      </c>
      <c r="Y401" s="5">
        <v>7.5</v>
      </c>
      <c r="Z401" s="5" t="s">
        <v>510</v>
      </c>
      <c r="AA401" s="5">
        <v>0.55000000000000004</v>
      </c>
      <c r="AB401" s="10">
        <v>0.56000000000000005</v>
      </c>
      <c r="AC401" s="8">
        <v>0.09</v>
      </c>
      <c r="AD401" s="5">
        <v>1.4999999999999999E-2</v>
      </c>
      <c r="AE401" s="5">
        <v>4.4000000000000004</v>
      </c>
      <c r="AF401" s="5">
        <v>3.9</v>
      </c>
      <c r="AG401" s="5">
        <v>4.0999999999999996</v>
      </c>
      <c r="AH401" s="5">
        <v>30.1</v>
      </c>
    </row>
    <row r="402" spans="1:34" x14ac:dyDescent="0.2">
      <c r="A402" s="5" t="s">
        <v>565</v>
      </c>
      <c r="B402" s="2">
        <v>42424</v>
      </c>
      <c r="C402" s="3">
        <v>0.40277777777777773</v>
      </c>
      <c r="D402" s="57" t="s">
        <v>488</v>
      </c>
      <c r="E402" s="18">
        <v>10977</v>
      </c>
      <c r="F402" s="18">
        <v>0.3</v>
      </c>
      <c r="G402" s="18" t="s">
        <v>80</v>
      </c>
      <c r="H402" s="18" t="s">
        <v>81</v>
      </c>
      <c r="I402" s="5" t="s">
        <v>559</v>
      </c>
      <c r="J402" s="5">
        <v>1</v>
      </c>
      <c r="K402" s="6">
        <v>1.5</v>
      </c>
      <c r="L402" s="6">
        <v>2960</v>
      </c>
      <c r="M402" s="6">
        <v>1</v>
      </c>
      <c r="N402" s="5">
        <v>5</v>
      </c>
      <c r="P402" s="5">
        <v>22.5</v>
      </c>
      <c r="Q402" s="7">
        <v>20.32</v>
      </c>
      <c r="S402" s="8">
        <v>12.35</v>
      </c>
      <c r="T402" s="8">
        <v>7.89</v>
      </c>
      <c r="U402" s="5">
        <v>9.49</v>
      </c>
      <c r="V402" s="5">
        <v>426</v>
      </c>
      <c r="W402" s="5" t="s">
        <v>538</v>
      </c>
      <c r="X402" s="160">
        <v>1700</v>
      </c>
      <c r="Y402" s="155">
        <v>175</v>
      </c>
      <c r="Z402" s="158">
        <v>0.16</v>
      </c>
      <c r="AA402" s="156">
        <v>1.8</v>
      </c>
      <c r="AB402" s="157">
        <v>1.8</v>
      </c>
      <c r="AC402" s="156">
        <v>1.1000000000000001</v>
      </c>
      <c r="AD402" s="157">
        <v>1.4E-2</v>
      </c>
      <c r="AE402" s="155">
        <v>7.7</v>
      </c>
      <c r="AF402" s="155">
        <v>11.4</v>
      </c>
      <c r="AG402" s="159">
        <v>11</v>
      </c>
      <c r="AH402" s="155" t="s">
        <v>497</v>
      </c>
    </row>
    <row r="403" spans="1:34" x14ac:dyDescent="0.2">
      <c r="A403" s="5" t="s">
        <v>566</v>
      </c>
      <c r="B403" s="2">
        <v>42424</v>
      </c>
      <c r="C403" s="3">
        <v>0.35416666666666669</v>
      </c>
      <c r="D403" s="57" t="s">
        <v>85</v>
      </c>
      <c r="E403" s="18">
        <v>17847</v>
      </c>
      <c r="F403" s="18">
        <v>0.3</v>
      </c>
      <c r="G403" s="18" t="s">
        <v>80</v>
      </c>
      <c r="H403" s="18" t="s">
        <v>81</v>
      </c>
      <c r="I403" s="5" t="s">
        <v>560</v>
      </c>
      <c r="J403" s="5">
        <v>1</v>
      </c>
      <c r="K403" s="6">
        <v>1.5</v>
      </c>
      <c r="N403" s="5">
        <v>2</v>
      </c>
      <c r="P403" s="5">
        <v>21</v>
      </c>
      <c r="S403" s="8">
        <v>11.44</v>
      </c>
      <c r="T403" s="8">
        <v>7.77</v>
      </c>
      <c r="U403" s="5">
        <v>9.65</v>
      </c>
      <c r="V403" s="5">
        <v>262</v>
      </c>
      <c r="W403" s="5">
        <v>102</v>
      </c>
      <c r="X403" s="155">
        <v>51.2</v>
      </c>
      <c r="Y403" s="155">
        <v>8.1999999999999993</v>
      </c>
      <c r="Z403" s="156">
        <v>0.16</v>
      </c>
      <c r="AA403" s="156">
        <v>0.49</v>
      </c>
      <c r="AB403" s="157">
        <v>1.1000000000000001</v>
      </c>
      <c r="AC403" s="158">
        <v>0.17</v>
      </c>
      <c r="AD403" s="158">
        <v>8.2000000000000003E-2</v>
      </c>
      <c r="AE403" s="155">
        <v>8.4</v>
      </c>
      <c r="AF403" s="155">
        <v>9.1</v>
      </c>
      <c r="AG403" s="159">
        <v>2.6</v>
      </c>
      <c r="AH403" s="159">
        <v>11199</v>
      </c>
    </row>
    <row r="404" spans="1:34" x14ac:dyDescent="0.2">
      <c r="A404" s="5" t="s">
        <v>567</v>
      </c>
      <c r="B404" s="2">
        <v>42424</v>
      </c>
      <c r="C404" s="3">
        <v>0.375</v>
      </c>
      <c r="D404" s="57" t="s">
        <v>88</v>
      </c>
      <c r="E404" s="18">
        <v>16721</v>
      </c>
      <c r="F404" s="18">
        <v>0.3</v>
      </c>
      <c r="G404" s="18" t="s">
        <v>80</v>
      </c>
      <c r="H404" s="18" t="s">
        <v>81</v>
      </c>
      <c r="I404" s="5" t="s">
        <v>562</v>
      </c>
      <c r="J404" s="5">
        <v>1</v>
      </c>
      <c r="K404" s="6">
        <v>1.5</v>
      </c>
      <c r="N404" s="5">
        <v>5</v>
      </c>
      <c r="P404" s="5">
        <v>16</v>
      </c>
      <c r="S404" s="8">
        <v>12.32</v>
      </c>
      <c r="T404" s="8">
        <v>7.89</v>
      </c>
      <c r="U404" s="5">
        <v>9.4499999999999993</v>
      </c>
      <c r="V404" s="5">
        <v>299</v>
      </c>
      <c r="W404" s="5">
        <v>728</v>
      </c>
      <c r="X404" s="160">
        <v>579</v>
      </c>
      <c r="Y404" s="155">
        <v>68.7</v>
      </c>
      <c r="Z404" s="158">
        <v>0.16</v>
      </c>
      <c r="AA404" s="156">
        <v>1.7</v>
      </c>
      <c r="AB404" s="157">
        <v>1.8</v>
      </c>
      <c r="AC404" s="156">
        <v>0.56000000000000005</v>
      </c>
      <c r="AD404" s="158">
        <v>4.1000000000000002E-2</v>
      </c>
      <c r="AE404" s="155">
        <v>8.6999999999999993</v>
      </c>
      <c r="AF404" s="155">
        <v>11.1</v>
      </c>
      <c r="AG404" s="159">
        <v>4.4000000000000004</v>
      </c>
      <c r="AH404" s="155" t="s">
        <v>497</v>
      </c>
    </row>
    <row r="405" spans="1:34" x14ac:dyDescent="0.2">
      <c r="A405" s="5" t="s">
        <v>568</v>
      </c>
      <c r="B405" s="2">
        <v>42438</v>
      </c>
      <c r="C405" s="3">
        <v>0.39583333333333331</v>
      </c>
      <c r="D405" s="57" t="s">
        <v>488</v>
      </c>
      <c r="E405" s="18">
        <v>10977</v>
      </c>
      <c r="F405" s="18">
        <v>0.3</v>
      </c>
      <c r="G405" s="18" t="s">
        <v>80</v>
      </c>
      <c r="H405" s="18" t="s">
        <v>81</v>
      </c>
      <c r="I405" s="5" t="s">
        <v>560</v>
      </c>
      <c r="J405" s="5" t="s">
        <v>116</v>
      </c>
      <c r="K405" s="6">
        <v>4.9400000000000004</v>
      </c>
      <c r="L405" s="6">
        <v>4660</v>
      </c>
      <c r="M405" s="6">
        <v>1</v>
      </c>
      <c r="N405" s="5">
        <v>4</v>
      </c>
      <c r="P405" s="5">
        <v>17</v>
      </c>
      <c r="Q405" s="7">
        <v>25.61</v>
      </c>
      <c r="S405" s="8">
        <v>16.68</v>
      </c>
      <c r="T405" s="8">
        <v>7.67</v>
      </c>
      <c r="U405" s="5">
        <v>8.7799999999999994</v>
      </c>
      <c r="V405" s="5">
        <v>234</v>
      </c>
      <c r="W405" s="5" t="s">
        <v>538</v>
      </c>
      <c r="X405" s="160">
        <v>1470</v>
      </c>
      <c r="Y405" s="160">
        <v>165</v>
      </c>
      <c r="Z405" s="156">
        <v>0.26</v>
      </c>
      <c r="AA405" s="156">
        <v>2.8</v>
      </c>
      <c r="AB405" s="157">
        <v>2.6</v>
      </c>
      <c r="AC405" s="158">
        <v>0.57999999999999996</v>
      </c>
      <c r="AD405" s="158">
        <v>2.5000000000000001E-2</v>
      </c>
      <c r="AE405" s="155">
        <v>6.6</v>
      </c>
      <c r="AF405" s="155">
        <v>4.4000000000000004</v>
      </c>
      <c r="AG405" s="159">
        <v>13.4</v>
      </c>
      <c r="AH405" s="159">
        <v>24196</v>
      </c>
    </row>
    <row r="406" spans="1:34" x14ac:dyDescent="0.2">
      <c r="A406" s="5" t="s">
        <v>569</v>
      </c>
      <c r="B406" s="2">
        <v>42438</v>
      </c>
      <c r="C406" s="3">
        <v>0.4375</v>
      </c>
      <c r="D406" s="57" t="s">
        <v>85</v>
      </c>
      <c r="E406" s="18">
        <v>17847</v>
      </c>
      <c r="F406" s="18">
        <v>0.3</v>
      </c>
      <c r="G406" s="18" t="s">
        <v>80</v>
      </c>
      <c r="H406" s="18" t="s">
        <v>81</v>
      </c>
      <c r="I406" s="5" t="s">
        <v>559</v>
      </c>
      <c r="J406" s="5" t="s">
        <v>116</v>
      </c>
      <c r="K406" s="6">
        <v>4.9400000000000004</v>
      </c>
      <c r="N406" s="5">
        <v>5</v>
      </c>
      <c r="P406" s="5">
        <v>12.3</v>
      </c>
      <c r="S406" s="8">
        <v>16.27</v>
      </c>
      <c r="T406" s="8">
        <v>7.59</v>
      </c>
      <c r="U406" s="5">
        <v>8.65</v>
      </c>
      <c r="V406" s="5">
        <v>141</v>
      </c>
      <c r="W406" s="5">
        <v>224</v>
      </c>
      <c r="X406" s="160">
        <v>199</v>
      </c>
      <c r="Y406" s="160">
        <v>30</v>
      </c>
      <c r="Z406" s="158" t="s">
        <v>510</v>
      </c>
      <c r="AA406" s="156">
        <v>0.28000000000000003</v>
      </c>
      <c r="AB406" s="157">
        <v>0.82</v>
      </c>
      <c r="AC406" s="156">
        <v>0.27</v>
      </c>
      <c r="AD406" s="157">
        <v>0.17</v>
      </c>
      <c r="AE406" s="155">
        <v>7.8</v>
      </c>
      <c r="AF406" s="155">
        <v>2.9</v>
      </c>
      <c r="AG406" s="159">
        <v>4.4000000000000004</v>
      </c>
      <c r="AH406" s="155" t="s">
        <v>497</v>
      </c>
    </row>
    <row r="407" spans="1:34" x14ac:dyDescent="0.2">
      <c r="A407" s="5" t="s">
        <v>570</v>
      </c>
      <c r="B407" s="2">
        <v>42438</v>
      </c>
      <c r="C407" s="3">
        <v>0.4236111111111111</v>
      </c>
      <c r="D407" s="57" t="s">
        <v>88</v>
      </c>
      <c r="E407" s="18">
        <v>16721</v>
      </c>
      <c r="F407" s="18">
        <v>0.3</v>
      </c>
      <c r="G407" s="18" t="s">
        <v>80</v>
      </c>
      <c r="H407" s="18" t="s">
        <v>81</v>
      </c>
      <c r="I407" s="5" t="s">
        <v>562</v>
      </c>
      <c r="J407" s="5" t="s">
        <v>116</v>
      </c>
      <c r="K407" s="6">
        <v>4.9400000000000004</v>
      </c>
      <c r="N407" s="5">
        <v>5</v>
      </c>
      <c r="P407" s="5">
        <v>9</v>
      </c>
      <c r="S407" s="8">
        <v>16.96</v>
      </c>
      <c r="T407" s="8">
        <v>7.7</v>
      </c>
      <c r="U407" s="5">
        <v>8.32</v>
      </c>
      <c r="V407" s="5">
        <v>145</v>
      </c>
      <c r="W407" s="5" t="s">
        <v>538</v>
      </c>
      <c r="X407" s="160">
        <v>927</v>
      </c>
      <c r="Y407" s="160">
        <v>97.6</v>
      </c>
      <c r="Z407" s="158" t="s">
        <v>510</v>
      </c>
      <c r="AA407" s="156">
        <v>0.42</v>
      </c>
      <c r="AB407" s="157">
        <v>0.76</v>
      </c>
      <c r="AC407" s="156">
        <v>0.32</v>
      </c>
      <c r="AD407" s="158">
        <v>5.5E-2</v>
      </c>
      <c r="AE407" s="155">
        <v>7.4</v>
      </c>
      <c r="AF407" s="155">
        <v>3.1</v>
      </c>
      <c r="AG407" s="159">
        <v>3.8</v>
      </c>
      <c r="AH407" s="155" t="s">
        <v>497</v>
      </c>
    </row>
    <row r="408" spans="1:34" x14ac:dyDescent="0.2">
      <c r="A408" s="5" t="s">
        <v>571</v>
      </c>
      <c r="B408" s="2">
        <v>42478</v>
      </c>
      <c r="C408" s="3">
        <v>0.54166666666666663</v>
      </c>
      <c r="D408" s="57" t="s">
        <v>488</v>
      </c>
      <c r="E408" s="18">
        <v>10977</v>
      </c>
      <c r="F408" s="18">
        <v>0.3</v>
      </c>
      <c r="G408" s="18" t="s">
        <v>80</v>
      </c>
      <c r="H408" s="18" t="s">
        <v>81</v>
      </c>
      <c r="I408" s="5" t="s">
        <v>559</v>
      </c>
      <c r="J408" s="5" t="s">
        <v>116</v>
      </c>
      <c r="K408" s="6">
        <v>3.8</v>
      </c>
      <c r="L408" s="6">
        <v>4210</v>
      </c>
      <c r="M408" s="6">
        <v>1</v>
      </c>
      <c r="N408" s="5">
        <v>4</v>
      </c>
      <c r="P408" s="5">
        <v>18.3</v>
      </c>
      <c r="Q408" s="7">
        <v>24.75</v>
      </c>
      <c r="S408" s="8">
        <v>18.600000000000001</v>
      </c>
      <c r="T408" s="8">
        <v>7.8</v>
      </c>
      <c r="U408" s="5">
        <v>8.2799999999999994</v>
      </c>
      <c r="V408" s="5">
        <v>328</v>
      </c>
      <c r="W408" s="5" t="s">
        <v>538</v>
      </c>
      <c r="X408" s="160">
        <v>518</v>
      </c>
      <c r="Y408" s="155">
        <v>71.900000000000006</v>
      </c>
      <c r="Z408" s="158" t="s">
        <v>510</v>
      </c>
      <c r="AA408" s="156">
        <v>0.67</v>
      </c>
      <c r="AB408" s="157">
        <v>0.56999999999999995</v>
      </c>
      <c r="AC408" s="156">
        <v>0.4</v>
      </c>
      <c r="AD408" s="156">
        <v>0.12</v>
      </c>
      <c r="AE408" s="155">
        <v>7.5</v>
      </c>
      <c r="AF408" s="155">
        <v>4.5</v>
      </c>
      <c r="AG408" s="159">
        <v>4.3</v>
      </c>
      <c r="AH408" s="155" t="s">
        <v>497</v>
      </c>
    </row>
    <row r="409" spans="1:34" x14ac:dyDescent="0.2">
      <c r="A409" s="5" t="s">
        <v>572</v>
      </c>
      <c r="B409" s="2">
        <v>42478</v>
      </c>
      <c r="C409" s="3">
        <v>0.5</v>
      </c>
      <c r="D409" s="57" t="s">
        <v>85</v>
      </c>
      <c r="E409" s="18">
        <v>17847</v>
      </c>
      <c r="F409" s="18">
        <v>0.3</v>
      </c>
      <c r="G409" s="18" t="s">
        <v>80</v>
      </c>
      <c r="H409" s="18" t="s">
        <v>81</v>
      </c>
      <c r="I409" s="5" t="s">
        <v>560</v>
      </c>
      <c r="J409" s="5" t="s">
        <v>116</v>
      </c>
      <c r="K409" s="6">
        <v>3.8</v>
      </c>
      <c r="N409" s="5">
        <v>4</v>
      </c>
      <c r="P409" s="5">
        <v>15.5</v>
      </c>
      <c r="S409" s="8">
        <v>18.850000000000001</v>
      </c>
      <c r="T409" s="8">
        <v>7.65</v>
      </c>
      <c r="U409" s="5">
        <v>8.07</v>
      </c>
      <c r="V409" s="5">
        <v>167</v>
      </c>
      <c r="W409" s="5">
        <v>121</v>
      </c>
      <c r="X409" s="160">
        <v>95</v>
      </c>
      <c r="Y409" s="155">
        <v>18.5</v>
      </c>
      <c r="Z409" s="156" t="s">
        <v>510</v>
      </c>
      <c r="AA409" s="156">
        <v>0.21</v>
      </c>
      <c r="AB409" s="157">
        <v>1.3</v>
      </c>
      <c r="AC409" s="158">
        <v>0.31</v>
      </c>
      <c r="AD409" s="158">
        <v>0.19</v>
      </c>
      <c r="AE409" s="155">
        <v>7.8</v>
      </c>
      <c r="AF409" s="155">
        <v>3.8</v>
      </c>
      <c r="AG409" s="159">
        <v>3.5</v>
      </c>
      <c r="AH409" s="159">
        <v>19863</v>
      </c>
    </row>
    <row r="410" spans="1:34" x14ac:dyDescent="0.2">
      <c r="A410" s="5" t="s">
        <v>573</v>
      </c>
      <c r="B410" s="2">
        <v>42478</v>
      </c>
      <c r="C410" s="3">
        <v>0.52083333333333337</v>
      </c>
      <c r="D410" s="57" t="s">
        <v>88</v>
      </c>
      <c r="E410" s="18">
        <v>16721</v>
      </c>
      <c r="F410" s="18">
        <v>0.3</v>
      </c>
      <c r="G410" s="18" t="s">
        <v>80</v>
      </c>
      <c r="H410" s="18" t="s">
        <v>81</v>
      </c>
      <c r="I410" s="5" t="s">
        <v>562</v>
      </c>
      <c r="J410" s="5" t="s">
        <v>116</v>
      </c>
      <c r="K410" s="6">
        <v>3.8</v>
      </c>
      <c r="N410" s="5">
        <v>4</v>
      </c>
      <c r="P410" s="5">
        <v>8</v>
      </c>
      <c r="S410" s="8">
        <v>18.440000000000001</v>
      </c>
      <c r="T410" s="8">
        <v>7.9</v>
      </c>
      <c r="U410" s="5">
        <v>7.75</v>
      </c>
      <c r="V410" s="5">
        <v>168</v>
      </c>
      <c r="W410" s="5">
        <v>643</v>
      </c>
      <c r="X410" s="160">
        <v>1520</v>
      </c>
      <c r="Y410" s="160">
        <v>178</v>
      </c>
      <c r="Z410" s="158">
        <v>0.27</v>
      </c>
      <c r="AA410" s="156">
        <v>4.8</v>
      </c>
      <c r="AB410" s="157">
        <v>3.3</v>
      </c>
      <c r="AC410" s="156">
        <v>0.64</v>
      </c>
      <c r="AD410" s="158">
        <v>1.9E-2</v>
      </c>
      <c r="AE410" s="155">
        <v>6.8</v>
      </c>
      <c r="AF410" s="155">
        <v>7.5</v>
      </c>
      <c r="AG410" s="159">
        <v>8.1999999999999993</v>
      </c>
      <c r="AH410" s="155" t="s">
        <v>497</v>
      </c>
    </row>
    <row r="411" spans="1:34" x14ac:dyDescent="0.2">
      <c r="A411" s="5" t="s">
        <v>574</v>
      </c>
      <c r="B411" s="2">
        <v>42514</v>
      </c>
      <c r="C411" s="3">
        <v>0.43055555555555558</v>
      </c>
      <c r="D411" s="57" t="s">
        <v>488</v>
      </c>
      <c r="E411" s="18">
        <v>10977</v>
      </c>
      <c r="F411" s="18">
        <v>0.3</v>
      </c>
      <c r="G411" s="18" t="s">
        <v>80</v>
      </c>
      <c r="H411" s="18" t="s">
        <v>81</v>
      </c>
      <c r="I411" s="5" t="s">
        <v>559</v>
      </c>
      <c r="J411" s="5">
        <v>4</v>
      </c>
      <c r="K411" s="6">
        <v>0.25</v>
      </c>
      <c r="L411" s="6">
        <v>253</v>
      </c>
      <c r="M411" s="6">
        <v>1</v>
      </c>
      <c r="N411" s="5">
        <v>3</v>
      </c>
      <c r="P411" s="5">
        <v>35.5</v>
      </c>
      <c r="Q411" s="7">
        <v>7.93</v>
      </c>
      <c r="S411" s="8">
        <v>23.51</v>
      </c>
      <c r="T411" s="8">
        <v>8.2899999999999991</v>
      </c>
      <c r="U411" s="5">
        <v>7.84</v>
      </c>
      <c r="V411" s="5">
        <v>543</v>
      </c>
      <c r="W411" s="5">
        <v>102</v>
      </c>
      <c r="X411" s="155">
        <v>72.8</v>
      </c>
      <c r="Y411" s="155">
        <v>11.9</v>
      </c>
      <c r="Z411" s="158" t="s">
        <v>510</v>
      </c>
      <c r="AA411" s="156">
        <v>0.98</v>
      </c>
      <c r="AB411" s="161" t="s">
        <v>575</v>
      </c>
      <c r="AC411" s="156">
        <v>8.8999999999999996E-2</v>
      </c>
      <c r="AD411" s="157">
        <v>5.8999999999999999E-3</v>
      </c>
      <c r="AE411" s="155">
        <v>3.6</v>
      </c>
      <c r="AF411" s="160">
        <v>18.899999999999999</v>
      </c>
      <c r="AG411" s="159">
        <v>3.1</v>
      </c>
      <c r="AH411" s="155">
        <v>29.8</v>
      </c>
    </row>
    <row r="412" spans="1:34" x14ac:dyDescent="0.2">
      <c r="A412" s="5" t="s">
        <v>576</v>
      </c>
      <c r="B412" s="2">
        <v>42514</v>
      </c>
      <c r="C412" s="3">
        <v>0.39583333333333331</v>
      </c>
      <c r="D412" s="57" t="s">
        <v>88</v>
      </c>
      <c r="E412" s="18">
        <v>16721</v>
      </c>
      <c r="F412" s="18">
        <v>0.3</v>
      </c>
      <c r="G412" s="18" t="s">
        <v>80</v>
      </c>
      <c r="H412" s="18" t="s">
        <v>81</v>
      </c>
      <c r="I412" s="5" t="s">
        <v>562</v>
      </c>
      <c r="J412" s="5">
        <v>4</v>
      </c>
      <c r="K412" s="6">
        <v>0.25</v>
      </c>
      <c r="N412" s="5">
        <v>5</v>
      </c>
      <c r="P412" s="5">
        <v>20.5</v>
      </c>
      <c r="S412" s="8">
        <v>23.08</v>
      </c>
      <c r="T412" s="8">
        <v>7.96</v>
      </c>
      <c r="U412" s="5">
        <v>7.74</v>
      </c>
      <c r="V412" s="5">
        <v>386</v>
      </c>
      <c r="W412" s="5">
        <v>92.1</v>
      </c>
      <c r="X412" s="155">
        <v>72.8</v>
      </c>
      <c r="Y412" s="155">
        <v>11.8</v>
      </c>
      <c r="Z412" s="158" t="s">
        <v>510</v>
      </c>
      <c r="AA412" s="156">
        <v>3</v>
      </c>
      <c r="AB412" s="161" t="s">
        <v>575</v>
      </c>
      <c r="AC412" s="156">
        <v>0.11</v>
      </c>
      <c r="AD412" s="158">
        <v>1.2999999999999999E-2</v>
      </c>
      <c r="AE412" s="155">
        <v>4.7</v>
      </c>
      <c r="AF412" s="155">
        <v>8.9</v>
      </c>
      <c r="AG412" s="159">
        <v>4.2</v>
      </c>
      <c r="AH412" s="155">
        <v>142.1</v>
      </c>
    </row>
    <row r="413" spans="1:34" x14ac:dyDescent="0.2">
      <c r="A413" s="5" t="s">
        <v>577</v>
      </c>
      <c r="B413" s="2">
        <v>42607</v>
      </c>
      <c r="C413" s="3">
        <v>0.44791666666666669</v>
      </c>
      <c r="D413" s="57" t="s">
        <v>488</v>
      </c>
      <c r="E413" s="18">
        <v>10977</v>
      </c>
      <c r="F413" s="18">
        <v>0.3</v>
      </c>
      <c r="G413" s="18" t="s">
        <v>80</v>
      </c>
      <c r="H413" s="18" t="s">
        <v>81</v>
      </c>
      <c r="I413" s="5" t="s">
        <v>560</v>
      </c>
      <c r="J413" s="5">
        <v>3</v>
      </c>
      <c r="K413" s="6">
        <v>0.17</v>
      </c>
      <c r="L413" s="6">
        <v>439</v>
      </c>
      <c r="M413" s="6">
        <v>1</v>
      </c>
      <c r="N413" s="5">
        <v>3</v>
      </c>
      <c r="P413" s="5">
        <v>33.4</v>
      </c>
      <c r="Q413" s="7">
        <v>8.42</v>
      </c>
      <c r="S413" s="8">
        <v>28.45</v>
      </c>
      <c r="T413" s="8">
        <v>7.85</v>
      </c>
      <c r="U413" s="5">
        <v>7.16</v>
      </c>
      <c r="V413" s="5">
        <v>323</v>
      </c>
      <c r="W413" s="5">
        <v>204</v>
      </c>
      <c r="X413" s="162">
        <v>84.5</v>
      </c>
      <c r="Y413" s="162">
        <v>47.5</v>
      </c>
      <c r="Z413" s="164" t="s">
        <v>510</v>
      </c>
      <c r="AA413" s="164">
        <v>0.77</v>
      </c>
      <c r="AB413" s="165">
        <v>0.43</v>
      </c>
      <c r="AC413" s="163">
        <v>0.19</v>
      </c>
      <c r="AD413" s="163">
        <v>1.2999999999999999E-2</v>
      </c>
      <c r="AE413" s="162">
        <v>4.3</v>
      </c>
      <c r="AF413" s="162">
        <v>10.199999999999999</v>
      </c>
      <c r="AG413" s="167">
        <v>9.5</v>
      </c>
      <c r="AH413" s="166">
        <v>201</v>
      </c>
    </row>
    <row r="414" spans="1:34" x14ac:dyDescent="0.2">
      <c r="A414" s="5" t="s">
        <v>578</v>
      </c>
      <c r="B414" s="2">
        <v>42607</v>
      </c>
      <c r="C414" s="3">
        <v>0.4201388888888889</v>
      </c>
      <c r="D414" s="57" t="s">
        <v>88</v>
      </c>
      <c r="E414" s="18">
        <v>16721</v>
      </c>
      <c r="F414" s="18">
        <v>0.3</v>
      </c>
      <c r="G414" s="18" t="s">
        <v>80</v>
      </c>
      <c r="H414" s="18" t="s">
        <v>81</v>
      </c>
      <c r="I414" s="5" t="s">
        <v>562</v>
      </c>
      <c r="J414" s="5">
        <v>3</v>
      </c>
      <c r="K414" s="6">
        <v>0.17</v>
      </c>
      <c r="N414" s="5">
        <v>5</v>
      </c>
      <c r="P414" s="5">
        <v>18.5</v>
      </c>
      <c r="S414" s="8">
        <v>28.4</v>
      </c>
      <c r="T414" s="8">
        <v>7.97</v>
      </c>
      <c r="U414" s="5">
        <v>7.02</v>
      </c>
      <c r="V414" s="5">
        <v>242</v>
      </c>
      <c r="W414" s="5">
        <v>122</v>
      </c>
      <c r="X414" s="162">
        <v>117</v>
      </c>
      <c r="Y414" s="162">
        <v>19.5</v>
      </c>
      <c r="Z414" s="163" t="s">
        <v>510</v>
      </c>
      <c r="AA414" s="164">
        <v>0.37</v>
      </c>
      <c r="AB414" s="165">
        <v>0.55000000000000004</v>
      </c>
      <c r="AC414" s="164">
        <v>0.13</v>
      </c>
      <c r="AD414" s="163" t="s">
        <v>345</v>
      </c>
      <c r="AE414" s="162">
        <v>3.9</v>
      </c>
      <c r="AF414" s="162">
        <v>5.3</v>
      </c>
      <c r="AG414" s="167">
        <v>5.4</v>
      </c>
      <c r="AH414" s="166">
        <v>243</v>
      </c>
    </row>
    <row r="415" spans="1:34" x14ac:dyDescent="0.2">
      <c r="A415" s="5" t="s">
        <v>579</v>
      </c>
      <c r="B415" s="2">
        <v>42710</v>
      </c>
      <c r="C415" s="3">
        <v>0.3888888888888889</v>
      </c>
      <c r="D415" s="57" t="s">
        <v>488</v>
      </c>
      <c r="E415" s="18">
        <v>10977</v>
      </c>
      <c r="G415" s="18" t="s">
        <v>80</v>
      </c>
      <c r="H415" s="18" t="s">
        <v>81</v>
      </c>
      <c r="I415" s="5" t="s">
        <v>560</v>
      </c>
      <c r="J415" s="5" t="s">
        <v>116</v>
      </c>
      <c r="K415" s="6">
        <v>0.25</v>
      </c>
      <c r="L415" s="6">
        <v>44</v>
      </c>
      <c r="M415" s="6">
        <v>1</v>
      </c>
      <c r="N415" s="5">
        <v>2</v>
      </c>
      <c r="P415" s="5" t="s">
        <v>580</v>
      </c>
      <c r="Q415" s="7">
        <v>3.96</v>
      </c>
      <c r="S415" s="8">
        <v>12</v>
      </c>
      <c r="T415" s="8">
        <v>7.48</v>
      </c>
      <c r="U415" s="5">
        <v>9.8699999999999992</v>
      </c>
      <c r="V415" s="5">
        <v>518</v>
      </c>
      <c r="W415" s="5">
        <v>134</v>
      </c>
      <c r="X415" s="155">
        <v>86.5</v>
      </c>
      <c r="Y415" s="155" t="s">
        <v>581</v>
      </c>
      <c r="Z415" s="156" t="s">
        <v>510</v>
      </c>
      <c r="AA415" s="156">
        <v>0.59</v>
      </c>
      <c r="AB415" s="157">
        <v>0.66</v>
      </c>
      <c r="AC415" s="158">
        <v>7.9000000000000001E-2</v>
      </c>
      <c r="AD415" s="157">
        <v>1.6E-2</v>
      </c>
      <c r="AE415" s="155">
        <v>5.8</v>
      </c>
      <c r="AF415" s="155">
        <v>25.8</v>
      </c>
      <c r="AG415" s="159">
        <v>5.8</v>
      </c>
      <c r="AH415" s="159">
        <v>307.60000000000002</v>
      </c>
    </row>
    <row r="416" spans="1:34" x14ac:dyDescent="0.2">
      <c r="A416" s="5" t="s">
        <v>582</v>
      </c>
      <c r="B416" s="2">
        <v>42710</v>
      </c>
      <c r="C416" s="3">
        <v>0.40972222222222227</v>
      </c>
      <c r="D416" s="57" t="s">
        <v>88</v>
      </c>
      <c r="E416" s="18">
        <v>16721</v>
      </c>
      <c r="F416" s="18">
        <v>0.3</v>
      </c>
      <c r="G416" s="18" t="s">
        <v>80</v>
      </c>
      <c r="H416" s="18" t="s">
        <v>81</v>
      </c>
      <c r="I416" s="5" t="s">
        <v>562</v>
      </c>
      <c r="J416" s="5" t="s">
        <v>116</v>
      </c>
      <c r="K416" s="6">
        <v>0.25</v>
      </c>
      <c r="N416" s="5">
        <v>2</v>
      </c>
      <c r="P416" s="5" t="s">
        <v>583</v>
      </c>
      <c r="S416" s="8">
        <v>12.27</v>
      </c>
      <c r="T416" s="8">
        <v>6.91</v>
      </c>
      <c r="U416" s="5">
        <v>5.0199999999999996</v>
      </c>
      <c r="V416" s="5">
        <v>817</v>
      </c>
      <c r="W416" s="5">
        <v>20.9</v>
      </c>
      <c r="X416" s="155">
        <v>17.399999999999999</v>
      </c>
      <c r="Y416" s="155" t="s">
        <v>584</v>
      </c>
      <c r="Z416" s="158" t="s">
        <v>510</v>
      </c>
      <c r="AA416" s="156">
        <v>8.5999999999999993E-2</v>
      </c>
      <c r="AB416" s="157" t="s">
        <v>575</v>
      </c>
      <c r="AC416" s="157">
        <v>3.7999999999999999E-2</v>
      </c>
      <c r="AD416" s="157">
        <v>6.8999999999999999E-3</v>
      </c>
      <c r="AE416" s="155">
        <v>5.9</v>
      </c>
      <c r="AF416" s="155">
        <v>69.3</v>
      </c>
      <c r="AG416" s="155">
        <v>3</v>
      </c>
      <c r="AH416" s="155">
        <v>307.60000000000002</v>
      </c>
    </row>
    <row r="417" spans="1:66" x14ac:dyDescent="0.2">
      <c r="A417" s="5" t="s">
        <v>585</v>
      </c>
      <c r="B417" s="2">
        <v>42753</v>
      </c>
      <c r="C417" s="3">
        <v>0.375</v>
      </c>
      <c r="D417" s="57" t="s">
        <v>488</v>
      </c>
      <c r="E417" s="18">
        <v>10977</v>
      </c>
      <c r="G417" s="18" t="s">
        <v>80</v>
      </c>
      <c r="H417" s="18" t="s">
        <v>81</v>
      </c>
      <c r="I417" s="5" t="s">
        <v>562</v>
      </c>
      <c r="J417" s="5" t="s">
        <v>116</v>
      </c>
      <c r="K417" s="6">
        <v>1.8</v>
      </c>
      <c r="L417" s="6">
        <v>971</v>
      </c>
      <c r="M417" s="6">
        <v>1</v>
      </c>
      <c r="N417" s="5">
        <v>5</v>
      </c>
      <c r="P417" s="5">
        <v>29.9</v>
      </c>
      <c r="Q417" s="7">
        <v>12.6</v>
      </c>
      <c r="S417" s="8">
        <v>12.04</v>
      </c>
      <c r="T417" s="8">
        <v>7.39</v>
      </c>
      <c r="U417" s="5">
        <v>9.77</v>
      </c>
      <c r="V417" s="5">
        <v>325</v>
      </c>
      <c r="W417" s="5" t="s">
        <v>538</v>
      </c>
      <c r="X417" s="160">
        <v>1360</v>
      </c>
      <c r="Y417" s="160">
        <v>173</v>
      </c>
      <c r="Z417" s="158">
        <v>0.1</v>
      </c>
      <c r="AA417" s="156">
        <v>1.2</v>
      </c>
      <c r="AB417" s="157">
        <v>3.3</v>
      </c>
      <c r="AC417" s="156">
        <v>0.72</v>
      </c>
      <c r="AD417" s="158">
        <v>4.4999999999999998E-2</v>
      </c>
      <c r="AE417" s="155">
        <v>8.6</v>
      </c>
      <c r="AF417" s="155">
        <v>12.4</v>
      </c>
      <c r="AG417" s="159">
        <v>18</v>
      </c>
      <c r="AH417" s="155" t="s">
        <v>497</v>
      </c>
    </row>
    <row r="418" spans="1:66" x14ac:dyDescent="0.2">
      <c r="A418" s="5" t="s">
        <v>586</v>
      </c>
      <c r="B418" s="2">
        <v>42753</v>
      </c>
      <c r="C418" s="3">
        <v>0.4548611111111111</v>
      </c>
      <c r="D418" s="57" t="s">
        <v>85</v>
      </c>
      <c r="E418" s="18">
        <v>17847</v>
      </c>
      <c r="G418" s="18" t="s">
        <v>80</v>
      </c>
      <c r="H418" s="18" t="s">
        <v>81</v>
      </c>
      <c r="I418" s="5" t="s">
        <v>559</v>
      </c>
      <c r="J418" s="5" t="s">
        <v>116</v>
      </c>
      <c r="K418" s="6">
        <v>1.8</v>
      </c>
      <c r="N418" s="5">
        <v>5</v>
      </c>
      <c r="P418" s="5">
        <v>16.8</v>
      </c>
      <c r="S418" s="8">
        <v>10.92</v>
      </c>
      <c r="T418" s="8">
        <v>7.44</v>
      </c>
      <c r="U418" s="5">
        <v>10.14</v>
      </c>
      <c r="V418" s="5">
        <v>185</v>
      </c>
      <c r="W418" s="5">
        <v>521</v>
      </c>
      <c r="X418" s="160">
        <v>181</v>
      </c>
      <c r="Y418" s="155" t="s">
        <v>587</v>
      </c>
      <c r="Z418" s="158">
        <v>0.27</v>
      </c>
      <c r="AA418" s="156">
        <v>0.46</v>
      </c>
      <c r="AB418" s="157">
        <v>2</v>
      </c>
      <c r="AC418" s="156">
        <v>0.33</v>
      </c>
      <c r="AD418" s="156">
        <v>0.23</v>
      </c>
      <c r="AE418" s="155">
        <v>7.9</v>
      </c>
      <c r="AF418" s="155">
        <v>6.9</v>
      </c>
      <c r="AG418" s="159">
        <v>3.2</v>
      </c>
      <c r="AH418" s="155">
        <v>17329</v>
      </c>
    </row>
    <row r="419" spans="1:66" x14ac:dyDescent="0.2">
      <c r="A419" s="5" t="s">
        <v>588</v>
      </c>
      <c r="B419" s="2">
        <v>42753</v>
      </c>
      <c r="C419" s="3">
        <v>0.40277777777777773</v>
      </c>
      <c r="D419" s="57" t="s">
        <v>88</v>
      </c>
      <c r="E419" s="18">
        <v>16721</v>
      </c>
      <c r="F419" s="18">
        <v>0.3</v>
      </c>
      <c r="G419" s="18" t="s">
        <v>80</v>
      </c>
      <c r="H419" s="18" t="s">
        <v>81</v>
      </c>
      <c r="I419" s="5" t="s">
        <v>589</v>
      </c>
      <c r="J419" s="5" t="s">
        <v>116</v>
      </c>
      <c r="K419" s="6">
        <v>1.8</v>
      </c>
      <c r="L419" s="6">
        <v>3.28</v>
      </c>
      <c r="M419" s="6">
        <v>1</v>
      </c>
      <c r="N419" s="5">
        <v>5</v>
      </c>
      <c r="P419" s="5">
        <v>22.5</v>
      </c>
      <c r="S419" s="8">
        <v>11.67</v>
      </c>
      <c r="T419" s="8">
        <v>7.32</v>
      </c>
      <c r="U419" s="5">
        <v>9.1300000000000008</v>
      </c>
      <c r="V419" s="5">
        <v>521</v>
      </c>
      <c r="W419" s="5">
        <v>581</v>
      </c>
      <c r="X419" s="160">
        <v>539</v>
      </c>
      <c r="Y419" s="155">
        <v>67.3</v>
      </c>
      <c r="Z419" s="157" t="s">
        <v>510</v>
      </c>
      <c r="AA419" s="156">
        <v>0.18</v>
      </c>
      <c r="AB419" s="157">
        <v>1.6</v>
      </c>
      <c r="AC419" s="158">
        <v>0.66</v>
      </c>
      <c r="AD419" s="156">
        <v>0.38</v>
      </c>
      <c r="AE419" s="155">
        <v>10</v>
      </c>
      <c r="AF419" s="155">
        <v>40.1</v>
      </c>
      <c r="AG419" s="159">
        <v>5.5</v>
      </c>
      <c r="AH419" s="155" t="s">
        <v>497</v>
      </c>
    </row>
    <row r="420" spans="1:66" x14ac:dyDescent="0.2">
      <c r="A420" s="5" t="s">
        <v>590</v>
      </c>
      <c r="B420" s="2">
        <v>42793</v>
      </c>
      <c r="C420" s="3">
        <v>0.4375</v>
      </c>
      <c r="D420" s="57" t="s">
        <v>488</v>
      </c>
      <c r="E420" s="18">
        <v>10977</v>
      </c>
      <c r="G420" s="18" t="s">
        <v>80</v>
      </c>
      <c r="H420" s="18" t="s">
        <v>81</v>
      </c>
      <c r="I420" s="5" t="s">
        <v>560</v>
      </c>
      <c r="J420" s="5">
        <v>7</v>
      </c>
      <c r="K420" s="6">
        <v>1.5</v>
      </c>
      <c r="L420" s="6">
        <v>214</v>
      </c>
      <c r="M420" s="6">
        <v>1</v>
      </c>
      <c r="N420" s="5">
        <v>3</v>
      </c>
      <c r="P420" s="5">
        <v>37.6</v>
      </c>
      <c r="Q420" s="7">
        <v>6.06</v>
      </c>
      <c r="S420" s="8">
        <v>16.05</v>
      </c>
      <c r="T420" s="8">
        <v>7.6</v>
      </c>
      <c r="U420" s="5">
        <v>9.5399999999999991</v>
      </c>
      <c r="V420" s="5">
        <v>456</v>
      </c>
      <c r="W420" s="5">
        <v>106</v>
      </c>
      <c r="X420" s="155">
        <v>92</v>
      </c>
      <c r="Y420" s="155" t="s">
        <v>591</v>
      </c>
      <c r="Z420" s="156" t="s">
        <v>510</v>
      </c>
      <c r="AA420" s="156">
        <v>1.7</v>
      </c>
      <c r="AB420" s="157" t="s">
        <v>313</v>
      </c>
      <c r="AC420" s="158">
        <v>0.09</v>
      </c>
      <c r="AD420" s="158" t="s">
        <v>345</v>
      </c>
      <c r="AE420" s="155">
        <v>4.4000000000000004</v>
      </c>
      <c r="AF420" s="155">
        <v>17.3</v>
      </c>
      <c r="AG420" s="159" t="s">
        <v>313</v>
      </c>
      <c r="AH420" s="159">
        <v>77.599999999999994</v>
      </c>
    </row>
    <row r="421" spans="1:66" x14ac:dyDescent="0.2">
      <c r="A421" s="5" t="s">
        <v>592</v>
      </c>
      <c r="B421" s="2">
        <v>42823</v>
      </c>
      <c r="C421" s="3">
        <v>0.38541666666666669</v>
      </c>
      <c r="D421" s="57" t="s">
        <v>488</v>
      </c>
      <c r="E421" s="18">
        <v>10977</v>
      </c>
      <c r="G421" s="18" t="s">
        <v>80</v>
      </c>
      <c r="H421" s="18" t="s">
        <v>81</v>
      </c>
      <c r="I421" s="5" t="s">
        <v>559</v>
      </c>
      <c r="J421" s="5">
        <v>1</v>
      </c>
      <c r="K421" s="6">
        <v>1.1000000000000001</v>
      </c>
      <c r="L421" s="6">
        <v>48</v>
      </c>
      <c r="M421" s="6">
        <v>1</v>
      </c>
      <c r="N421" s="5">
        <v>2</v>
      </c>
      <c r="P421" s="5">
        <v>39.6</v>
      </c>
      <c r="Q421" s="5">
        <v>3.77</v>
      </c>
      <c r="S421" s="8">
        <v>21.54</v>
      </c>
      <c r="T421" s="8">
        <v>7.6</v>
      </c>
      <c r="U421" s="5">
        <v>8.01</v>
      </c>
      <c r="V421" s="5">
        <v>684</v>
      </c>
      <c r="W421" s="5">
        <v>83.3</v>
      </c>
      <c r="X421" s="160">
        <v>56</v>
      </c>
      <c r="Y421" s="155" t="s">
        <v>581</v>
      </c>
      <c r="Z421" s="158" t="s">
        <v>510</v>
      </c>
      <c r="AA421" s="156">
        <v>0.2</v>
      </c>
      <c r="AB421" s="157">
        <v>1</v>
      </c>
      <c r="AC421" s="157">
        <v>6.6000000000000003E-2</v>
      </c>
      <c r="AD421" s="158" t="s">
        <v>345</v>
      </c>
      <c r="AE421" s="155">
        <v>4.2</v>
      </c>
      <c r="AF421" s="155">
        <v>33.799999999999997</v>
      </c>
      <c r="AG421" s="159">
        <v>1.9</v>
      </c>
      <c r="AH421" s="155">
        <v>1203.3</v>
      </c>
    </row>
    <row r="422" spans="1:66" x14ac:dyDescent="0.2">
      <c r="A422" s="5" t="s">
        <v>593</v>
      </c>
      <c r="B422" s="2">
        <v>42823</v>
      </c>
      <c r="C422" s="3">
        <v>0.36805555555555558</v>
      </c>
      <c r="D422" s="57" t="s">
        <v>85</v>
      </c>
      <c r="E422" s="18">
        <v>17847</v>
      </c>
      <c r="G422" s="18" t="s">
        <v>80</v>
      </c>
      <c r="H422" s="18" t="s">
        <v>81</v>
      </c>
      <c r="I422" s="5" t="s">
        <v>562</v>
      </c>
      <c r="J422" s="5">
        <v>1</v>
      </c>
      <c r="K422" s="6">
        <v>1.1000000000000001</v>
      </c>
      <c r="L422" s="18" t="s">
        <v>313</v>
      </c>
      <c r="M422" s="18" t="s">
        <v>313</v>
      </c>
      <c r="N422" s="5">
        <v>5</v>
      </c>
      <c r="P422" s="5">
        <v>19.600000000000001</v>
      </c>
      <c r="S422" s="8">
        <v>19.670000000000002</v>
      </c>
      <c r="T422" s="8">
        <v>7.1</v>
      </c>
      <c r="U422" s="5">
        <v>6.33</v>
      </c>
      <c r="V422" s="5">
        <v>530</v>
      </c>
      <c r="W422" s="5">
        <v>383</v>
      </c>
      <c r="X422" s="160">
        <v>366</v>
      </c>
      <c r="Y422" s="155" t="s">
        <v>594</v>
      </c>
      <c r="Z422" s="156">
        <v>0.67</v>
      </c>
      <c r="AA422" s="156">
        <v>0.48</v>
      </c>
      <c r="AB422" s="157">
        <v>2.6</v>
      </c>
      <c r="AC422" s="158">
        <v>0.56000000000000005</v>
      </c>
      <c r="AD422" s="157">
        <v>0.04</v>
      </c>
      <c r="AE422" s="155">
        <v>8.9</v>
      </c>
      <c r="AF422" s="155">
        <v>25.6</v>
      </c>
      <c r="AG422" s="159">
        <v>4.8</v>
      </c>
      <c r="AH422" s="159">
        <v>15531</v>
      </c>
    </row>
    <row r="423" spans="1:66" x14ac:dyDescent="0.2">
      <c r="A423" s="5" t="s">
        <v>595</v>
      </c>
      <c r="B423" s="2">
        <v>42823</v>
      </c>
      <c r="C423" s="3">
        <v>0.41666666666666669</v>
      </c>
      <c r="D423" s="57" t="s">
        <v>88</v>
      </c>
      <c r="E423" s="18">
        <v>16721</v>
      </c>
      <c r="F423" s="18">
        <v>0.3</v>
      </c>
      <c r="G423" s="18" t="s">
        <v>80</v>
      </c>
      <c r="H423" s="18" t="s">
        <v>81</v>
      </c>
      <c r="I423" s="5" t="s">
        <v>560</v>
      </c>
      <c r="J423" s="5">
        <v>1</v>
      </c>
      <c r="K423" s="6">
        <v>1.1000000000000001</v>
      </c>
      <c r="L423" s="6">
        <v>2.0299999999999998</v>
      </c>
      <c r="M423" s="6">
        <v>1</v>
      </c>
      <c r="N423" s="5">
        <v>2</v>
      </c>
      <c r="P423" s="5">
        <v>24.3</v>
      </c>
      <c r="S423" s="8">
        <v>21.21</v>
      </c>
      <c r="T423" s="8">
        <v>7.15</v>
      </c>
      <c r="U423" s="5">
        <v>6.27</v>
      </c>
      <c r="V423" s="5">
        <v>503</v>
      </c>
      <c r="W423" s="5">
        <v>125</v>
      </c>
      <c r="X423" s="160">
        <v>68</v>
      </c>
      <c r="Y423" s="155" t="s">
        <v>581</v>
      </c>
      <c r="Z423" s="158" t="s">
        <v>510</v>
      </c>
      <c r="AA423" s="156">
        <v>0.71</v>
      </c>
      <c r="AB423" s="157">
        <v>0.75</v>
      </c>
      <c r="AC423" s="157">
        <v>9.5000000000000001E-2</v>
      </c>
      <c r="AD423" s="157" t="s">
        <v>345</v>
      </c>
      <c r="AE423" s="155">
        <v>5.7</v>
      </c>
      <c r="AF423" s="155">
        <v>23</v>
      </c>
      <c r="AG423" s="159">
        <v>2.9</v>
      </c>
      <c r="AH423" s="155">
        <v>686.7</v>
      </c>
    </row>
    <row r="424" spans="1:66" x14ac:dyDescent="0.2">
      <c r="A424" s="5" t="s">
        <v>596</v>
      </c>
      <c r="B424" s="2">
        <v>42828</v>
      </c>
      <c r="C424" s="3">
        <v>0.45833333333333331</v>
      </c>
      <c r="D424" s="57" t="s">
        <v>488</v>
      </c>
      <c r="E424" s="18">
        <v>10977</v>
      </c>
      <c r="G424" s="18" t="s">
        <v>80</v>
      </c>
      <c r="H424" s="18" t="s">
        <v>81</v>
      </c>
      <c r="I424" s="5" t="s">
        <v>559</v>
      </c>
      <c r="J424" s="5">
        <v>1</v>
      </c>
      <c r="K424" s="6">
        <v>1.7</v>
      </c>
      <c r="L424" s="6">
        <v>2500</v>
      </c>
      <c r="M424" s="6">
        <v>1</v>
      </c>
      <c r="N424" s="5">
        <v>5</v>
      </c>
      <c r="P424" s="5" t="s">
        <v>597</v>
      </c>
      <c r="Q424" s="7">
        <v>19.8</v>
      </c>
      <c r="S424" s="8">
        <v>18.03</v>
      </c>
      <c r="T424" s="8">
        <v>7.37</v>
      </c>
      <c r="U424" s="5">
        <v>7.53</v>
      </c>
      <c r="V424" s="5">
        <v>354</v>
      </c>
      <c r="W424" s="5" t="s">
        <v>538</v>
      </c>
      <c r="X424" s="160">
        <v>1280</v>
      </c>
      <c r="Y424" s="160">
        <v>130</v>
      </c>
      <c r="Z424" s="158">
        <v>0.18</v>
      </c>
      <c r="AA424" s="156">
        <v>2.6</v>
      </c>
      <c r="AB424" s="157">
        <v>1.3</v>
      </c>
      <c r="AC424" s="156">
        <v>0.34</v>
      </c>
      <c r="AD424" s="157">
        <v>8.3999999999999995E-3</v>
      </c>
      <c r="AE424" s="155">
        <v>9.8000000000000007</v>
      </c>
      <c r="AF424" s="155">
        <v>9</v>
      </c>
      <c r="AG424" s="159">
        <v>9.8000000000000007</v>
      </c>
      <c r="AH424" s="155" t="s">
        <v>497</v>
      </c>
    </row>
    <row r="425" spans="1:66" x14ac:dyDescent="0.2">
      <c r="A425" s="5" t="s">
        <v>598</v>
      </c>
      <c r="B425" s="2">
        <v>42828</v>
      </c>
      <c r="C425" s="3">
        <v>0.40972222222222227</v>
      </c>
      <c r="D425" s="57" t="s">
        <v>88</v>
      </c>
      <c r="E425" s="18">
        <v>16721</v>
      </c>
      <c r="F425" s="18">
        <v>0.3</v>
      </c>
      <c r="G425" s="18" t="s">
        <v>80</v>
      </c>
      <c r="H425" s="18" t="s">
        <v>81</v>
      </c>
      <c r="I425" s="5" t="s">
        <v>560</v>
      </c>
      <c r="J425" s="5">
        <v>1</v>
      </c>
      <c r="K425" s="6">
        <v>1.7</v>
      </c>
      <c r="L425" s="6">
        <v>140</v>
      </c>
      <c r="M425" s="6">
        <v>1</v>
      </c>
      <c r="N425" s="5">
        <v>5</v>
      </c>
      <c r="P425" s="5" t="s">
        <v>599</v>
      </c>
      <c r="S425" s="8">
        <v>19.260000000000002</v>
      </c>
      <c r="T425" s="8">
        <v>7.41</v>
      </c>
      <c r="U425" s="5">
        <v>7.46</v>
      </c>
      <c r="V425" s="5">
        <v>184</v>
      </c>
      <c r="W425" s="5" t="s">
        <v>538</v>
      </c>
      <c r="X425" s="160">
        <v>1080</v>
      </c>
      <c r="Y425" s="160">
        <v>124</v>
      </c>
      <c r="Z425" s="156">
        <v>0.1</v>
      </c>
      <c r="AA425" s="156">
        <v>1.7</v>
      </c>
      <c r="AB425" s="157">
        <v>1.1000000000000001</v>
      </c>
      <c r="AC425" s="158">
        <v>0.83</v>
      </c>
      <c r="AD425" s="158">
        <v>0.19</v>
      </c>
      <c r="AE425" s="155">
        <v>9.9</v>
      </c>
      <c r="AF425" s="155">
        <v>3.6</v>
      </c>
      <c r="AG425" s="159">
        <v>7.1</v>
      </c>
      <c r="AH425" s="159" t="s">
        <v>497</v>
      </c>
    </row>
    <row r="426" spans="1:66" x14ac:dyDescent="0.2">
      <c r="A426" s="5" t="s">
        <v>600</v>
      </c>
      <c r="B426" s="2">
        <v>42886</v>
      </c>
      <c r="C426" s="3">
        <v>0.34375</v>
      </c>
      <c r="D426" s="57" t="s">
        <v>488</v>
      </c>
      <c r="E426" s="18">
        <v>10977</v>
      </c>
      <c r="G426" s="18" t="s">
        <v>80</v>
      </c>
      <c r="H426" s="18" t="s">
        <v>313</v>
      </c>
      <c r="J426" s="5">
        <v>3</v>
      </c>
      <c r="K426" s="6">
        <v>0.5</v>
      </c>
      <c r="L426" s="6">
        <v>0</v>
      </c>
      <c r="M426" s="6">
        <v>1</v>
      </c>
      <c r="N426" s="5">
        <v>1</v>
      </c>
      <c r="X426" s="9" t="s">
        <v>313</v>
      </c>
      <c r="Y426" s="9" t="s">
        <v>313</v>
      </c>
      <c r="Z426" s="9" t="s">
        <v>313</v>
      </c>
      <c r="AA426" s="9" t="s">
        <v>313</v>
      </c>
      <c r="AB426" s="104" t="s">
        <v>313</v>
      </c>
      <c r="AC426" s="9" t="s">
        <v>313</v>
      </c>
      <c r="AD426" s="9" t="s">
        <v>313</v>
      </c>
      <c r="AE426" s="9" t="s">
        <v>313</v>
      </c>
      <c r="AF426" s="9" t="s">
        <v>313</v>
      </c>
      <c r="AG426" s="9" t="s">
        <v>313</v>
      </c>
      <c r="AH426" s="9" t="s">
        <v>313</v>
      </c>
    </row>
    <row r="427" spans="1:66" x14ac:dyDescent="0.2">
      <c r="A427" s="5" t="s">
        <v>601</v>
      </c>
      <c r="B427" s="2">
        <v>42913</v>
      </c>
      <c r="C427" s="3">
        <v>0.36458333333333331</v>
      </c>
      <c r="D427" s="57" t="s">
        <v>488</v>
      </c>
      <c r="E427" s="18">
        <v>10977</v>
      </c>
      <c r="G427" s="18" t="s">
        <v>80</v>
      </c>
      <c r="H427" s="18" t="s">
        <v>81</v>
      </c>
      <c r="I427" s="5" t="s">
        <v>560</v>
      </c>
      <c r="J427" s="5">
        <v>3</v>
      </c>
      <c r="K427" s="6">
        <v>2.2000000000000002</v>
      </c>
      <c r="L427" s="6">
        <v>303</v>
      </c>
      <c r="M427" s="6">
        <v>1</v>
      </c>
      <c r="N427" s="5">
        <v>5</v>
      </c>
      <c r="P427" s="5">
        <v>36.700000000000003</v>
      </c>
      <c r="Q427" s="7">
        <v>6.64</v>
      </c>
      <c r="S427" s="8">
        <v>26.68</v>
      </c>
      <c r="T427" s="8">
        <v>7.71</v>
      </c>
      <c r="U427" s="5">
        <v>7.48</v>
      </c>
      <c r="V427" s="5">
        <v>361</v>
      </c>
      <c r="W427" s="5" t="s">
        <v>538</v>
      </c>
      <c r="X427" s="160">
        <v>180</v>
      </c>
      <c r="Y427" s="155">
        <v>33</v>
      </c>
      <c r="Z427" s="156" t="s">
        <v>510</v>
      </c>
      <c r="AA427" s="156">
        <v>0.44</v>
      </c>
      <c r="AB427" s="157">
        <v>0.92</v>
      </c>
      <c r="AC427" s="158">
        <v>0.21</v>
      </c>
      <c r="AD427" s="158">
        <v>0.12</v>
      </c>
      <c r="AE427" s="155">
        <v>6.4</v>
      </c>
      <c r="AF427" s="155">
        <v>14.2</v>
      </c>
      <c r="AG427" s="159">
        <v>6.4</v>
      </c>
      <c r="AH427" s="159">
        <v>882</v>
      </c>
    </row>
    <row r="428" spans="1:66" x14ac:dyDescent="0.2">
      <c r="A428" s="5" t="s">
        <v>602</v>
      </c>
      <c r="B428" s="2">
        <v>42913</v>
      </c>
      <c r="C428" s="3">
        <v>0.3923611111111111</v>
      </c>
      <c r="D428" s="57" t="s">
        <v>88</v>
      </c>
      <c r="E428" s="18">
        <v>16721</v>
      </c>
      <c r="F428" s="18">
        <v>0.3</v>
      </c>
      <c r="G428" s="18" t="s">
        <v>80</v>
      </c>
      <c r="H428" s="18" t="s">
        <v>81</v>
      </c>
      <c r="I428" s="5" t="s">
        <v>562</v>
      </c>
      <c r="J428" s="5">
        <v>3</v>
      </c>
      <c r="K428" s="6">
        <v>2.2000000000000002</v>
      </c>
      <c r="L428" s="6">
        <v>299</v>
      </c>
      <c r="M428" s="6">
        <v>1</v>
      </c>
      <c r="N428" s="5">
        <v>5</v>
      </c>
      <c r="P428" s="5">
        <v>21.9</v>
      </c>
      <c r="S428" s="8">
        <v>27.3</v>
      </c>
      <c r="T428" s="8">
        <v>7.76</v>
      </c>
      <c r="U428" s="5">
        <v>2.21</v>
      </c>
      <c r="V428" s="5">
        <v>304</v>
      </c>
      <c r="W428" s="5">
        <v>206</v>
      </c>
      <c r="X428" s="160">
        <v>126</v>
      </c>
      <c r="Y428" s="155">
        <v>23.3</v>
      </c>
      <c r="Z428" s="158" t="s">
        <v>510</v>
      </c>
      <c r="AA428" s="156">
        <v>0.62</v>
      </c>
      <c r="AB428" s="157">
        <v>0.98</v>
      </c>
      <c r="AC428" s="156">
        <v>0.17</v>
      </c>
      <c r="AD428" s="158">
        <v>4.9000000000000002E-2</v>
      </c>
      <c r="AE428" s="155">
        <v>4.3</v>
      </c>
      <c r="AF428" s="155">
        <v>11.1</v>
      </c>
      <c r="AG428" s="159">
        <v>3.8</v>
      </c>
      <c r="AH428" s="159">
        <v>882</v>
      </c>
    </row>
    <row r="429" spans="1:66" x14ac:dyDescent="0.2">
      <c r="A429" s="6" t="s">
        <v>603</v>
      </c>
      <c r="B429" s="2">
        <v>43048</v>
      </c>
      <c r="C429" s="3">
        <v>0.3611111111111111</v>
      </c>
      <c r="D429" s="57" t="s">
        <v>488</v>
      </c>
      <c r="E429" s="18">
        <v>10977</v>
      </c>
      <c r="G429" s="18" t="s">
        <v>80</v>
      </c>
      <c r="H429" s="18" t="s">
        <v>81</v>
      </c>
      <c r="I429" s="5" t="s">
        <v>560</v>
      </c>
      <c r="J429" s="5">
        <v>1</v>
      </c>
      <c r="K429" s="6">
        <v>1.52</v>
      </c>
      <c r="L429" s="6">
        <v>22.3</v>
      </c>
      <c r="M429" s="6">
        <v>1</v>
      </c>
      <c r="N429" s="5">
        <v>2</v>
      </c>
      <c r="P429" s="5">
        <v>44.5</v>
      </c>
      <c r="Q429" s="7">
        <v>2.99</v>
      </c>
      <c r="S429" s="8">
        <v>14.99</v>
      </c>
      <c r="T429" s="8">
        <v>7.58</v>
      </c>
      <c r="U429" s="8">
        <v>7.06</v>
      </c>
      <c r="V429" s="7">
        <v>10.7</v>
      </c>
      <c r="W429" s="7">
        <v>12.1</v>
      </c>
      <c r="X429" s="155">
        <v>9.9</v>
      </c>
      <c r="Y429" s="155" t="s">
        <v>505</v>
      </c>
      <c r="Z429" s="158" t="s">
        <v>510</v>
      </c>
      <c r="AA429" s="157" t="s">
        <v>176</v>
      </c>
      <c r="AB429" s="157">
        <v>0.21099999999999999</v>
      </c>
      <c r="AC429" s="157">
        <v>3.7999999999999999E-2</v>
      </c>
      <c r="AD429" s="158">
        <v>1.4E-2</v>
      </c>
      <c r="AE429" s="168"/>
      <c r="AF429" s="160">
        <v>101</v>
      </c>
      <c r="AG429" s="159">
        <v>1.3</v>
      </c>
      <c r="AH429" s="155">
        <v>290.89999999999998</v>
      </c>
      <c r="AI429" s="18"/>
      <c r="AJ429" s="18"/>
      <c r="AK429" s="18"/>
      <c r="AL429" s="18"/>
      <c r="AM429" s="18"/>
      <c r="AN429" s="18"/>
      <c r="AO429" s="18"/>
      <c r="AQ429" s="7"/>
      <c r="AR429" s="10"/>
      <c r="AW429" s="5"/>
      <c r="AX429" s="5"/>
      <c r="AY429" s="5"/>
      <c r="AZ429" s="5"/>
      <c r="BA429" s="5"/>
      <c r="BB429" s="5"/>
      <c r="BC429" s="5"/>
      <c r="BF429" s="11"/>
      <c r="BG429" s="11"/>
      <c r="BH429" s="11"/>
      <c r="BI429" s="11"/>
      <c r="BJ429" s="11"/>
      <c r="BK429" s="11"/>
      <c r="BL429" s="11"/>
    </row>
    <row r="430" spans="1:66" x14ac:dyDescent="0.2">
      <c r="A430" s="6" t="s">
        <v>604</v>
      </c>
      <c r="B430" s="2">
        <v>43048</v>
      </c>
      <c r="C430" s="3">
        <v>0.3888888888888889</v>
      </c>
      <c r="D430" s="57" t="s">
        <v>88</v>
      </c>
      <c r="E430" s="18">
        <v>16721</v>
      </c>
      <c r="F430" s="18">
        <v>0.3</v>
      </c>
      <c r="G430" s="18" t="s">
        <v>80</v>
      </c>
      <c r="H430" s="18" t="s">
        <v>81</v>
      </c>
      <c r="I430" s="5" t="s">
        <v>562</v>
      </c>
      <c r="J430" s="5">
        <v>1</v>
      </c>
      <c r="K430" s="6">
        <v>1.52</v>
      </c>
      <c r="L430" s="6">
        <v>1.51</v>
      </c>
      <c r="M430" s="6">
        <v>1</v>
      </c>
      <c r="N430" s="5">
        <v>2</v>
      </c>
      <c r="P430" s="5">
        <v>24.3</v>
      </c>
      <c r="S430" s="5">
        <v>15.73</v>
      </c>
      <c r="T430" s="5">
        <v>7.73</v>
      </c>
      <c r="U430" s="5">
        <v>4.84</v>
      </c>
      <c r="V430" s="5">
        <v>772</v>
      </c>
      <c r="W430" s="5">
        <v>28.6</v>
      </c>
      <c r="X430" s="155">
        <v>22.4</v>
      </c>
      <c r="Y430" s="155">
        <v>8.6</v>
      </c>
      <c r="Z430" s="158" t="s">
        <v>510</v>
      </c>
      <c r="AA430" s="157" t="s">
        <v>176</v>
      </c>
      <c r="AB430" s="157">
        <v>0.52800000000000002</v>
      </c>
      <c r="AC430" s="156">
        <v>7.0000000000000007E-2</v>
      </c>
      <c r="AD430" s="157">
        <v>3.1E-2</v>
      </c>
      <c r="AE430" s="168"/>
      <c r="AF430" s="160">
        <v>55</v>
      </c>
      <c r="AG430" s="159">
        <v>2.5</v>
      </c>
      <c r="AH430" s="155">
        <v>574.79999999999995</v>
      </c>
    </row>
    <row r="431" spans="1:66" s="7" customFormat="1" x14ac:dyDescent="0.2">
      <c r="A431" s="6" t="s">
        <v>605</v>
      </c>
      <c r="B431" s="2">
        <v>43153</v>
      </c>
      <c r="C431" s="3">
        <v>0.42708333333333331</v>
      </c>
      <c r="D431" s="57" t="s">
        <v>488</v>
      </c>
      <c r="E431" s="18">
        <v>10977</v>
      </c>
      <c r="F431" s="18">
        <v>0.3</v>
      </c>
      <c r="G431" s="18" t="s">
        <v>80</v>
      </c>
      <c r="H431" s="18" t="s">
        <v>81</v>
      </c>
      <c r="I431" s="5" t="s">
        <v>559</v>
      </c>
      <c r="J431" s="5" t="s">
        <v>116</v>
      </c>
      <c r="K431" s="6">
        <v>2.5499999999999998</v>
      </c>
      <c r="L431" s="6">
        <v>3590</v>
      </c>
      <c r="M431" s="6">
        <v>1</v>
      </c>
      <c r="N431" s="5">
        <v>5</v>
      </c>
      <c r="O431" s="5"/>
      <c r="P431" s="5">
        <v>25</v>
      </c>
      <c r="Q431" s="7">
        <v>22.91</v>
      </c>
      <c r="R431" s="3"/>
      <c r="S431" s="8">
        <v>6.74</v>
      </c>
      <c r="T431" s="8">
        <v>7.67</v>
      </c>
      <c r="U431" s="5">
        <v>10.76</v>
      </c>
      <c r="V431" s="5">
        <v>181</v>
      </c>
      <c r="W431" s="5" t="s">
        <v>538</v>
      </c>
      <c r="X431" s="160">
        <v>1360</v>
      </c>
      <c r="Y431" s="160">
        <v>180</v>
      </c>
      <c r="Z431" s="158">
        <v>0.22</v>
      </c>
      <c r="AA431" s="155">
        <v>5.2</v>
      </c>
      <c r="AB431" s="157">
        <v>3</v>
      </c>
      <c r="AC431" s="156">
        <v>0.63</v>
      </c>
      <c r="AD431" s="157">
        <v>8.2000000000000003E-2</v>
      </c>
      <c r="AE431" s="155">
        <v>9</v>
      </c>
      <c r="AF431" s="155">
        <v>6.7</v>
      </c>
      <c r="AG431" s="159">
        <v>9.1</v>
      </c>
      <c r="AH431" s="155" t="s">
        <v>606</v>
      </c>
      <c r="AI431" s="5"/>
      <c r="AK431" s="10"/>
      <c r="AL431" s="5"/>
      <c r="AM431" s="5"/>
      <c r="AN431" s="5"/>
      <c r="AO431" s="5"/>
      <c r="AP431" s="5"/>
      <c r="AQ431" s="5"/>
      <c r="AR431" s="5"/>
      <c r="AS431" s="5"/>
      <c r="AT431" s="5"/>
      <c r="AU431" s="5"/>
      <c r="AV431" s="5"/>
      <c r="AW431" s="11"/>
      <c r="AX431" s="11"/>
      <c r="AY431" s="11"/>
      <c r="AZ431" s="11"/>
      <c r="BA431" s="11"/>
      <c r="BB431" s="11"/>
      <c r="BC431" s="11"/>
      <c r="BD431" s="11"/>
      <c r="BE431" s="11"/>
      <c r="BF431" s="5"/>
      <c r="BG431" s="5"/>
      <c r="BH431" s="5"/>
      <c r="BI431" s="5"/>
      <c r="BJ431" s="5"/>
      <c r="BK431" s="5"/>
      <c r="BL431" s="5"/>
      <c r="BM431" s="5"/>
      <c r="BN431" s="5"/>
    </row>
    <row r="432" spans="1:66" s="7" customFormat="1" x14ac:dyDescent="0.2">
      <c r="A432" s="6" t="s">
        <v>607</v>
      </c>
      <c r="B432" s="2">
        <v>43153</v>
      </c>
      <c r="C432" s="3">
        <v>0.35069444444444442</v>
      </c>
      <c r="D432" s="57" t="s">
        <v>85</v>
      </c>
      <c r="E432" s="18">
        <v>17847</v>
      </c>
      <c r="F432" s="18">
        <v>0.3</v>
      </c>
      <c r="G432" s="18" t="s">
        <v>80</v>
      </c>
      <c r="H432" s="18" t="s">
        <v>81</v>
      </c>
      <c r="I432" s="5" t="s">
        <v>560</v>
      </c>
      <c r="J432" s="5" t="s">
        <v>116</v>
      </c>
      <c r="K432" s="6">
        <v>2.5499999999999998</v>
      </c>
      <c r="L432" s="18" t="s">
        <v>313</v>
      </c>
      <c r="M432" s="18" t="s">
        <v>313</v>
      </c>
      <c r="N432" s="5">
        <v>5</v>
      </c>
      <c r="O432" s="5"/>
      <c r="P432" s="5">
        <v>18.8</v>
      </c>
      <c r="R432" s="3"/>
      <c r="S432" s="8">
        <v>9.67</v>
      </c>
      <c r="T432" s="8">
        <v>7.48</v>
      </c>
      <c r="U432" s="5">
        <v>10.54</v>
      </c>
      <c r="V432" s="5">
        <v>195</v>
      </c>
      <c r="W432" s="5">
        <v>189</v>
      </c>
      <c r="X432" s="155">
        <v>88.2</v>
      </c>
      <c r="Y432" s="155">
        <v>17.600000000000001</v>
      </c>
      <c r="Z432" s="156">
        <v>0.1</v>
      </c>
      <c r="AA432" s="156">
        <v>0.35</v>
      </c>
      <c r="AB432" s="157">
        <v>1.2</v>
      </c>
      <c r="AC432" s="158">
        <v>0.28999999999999998</v>
      </c>
      <c r="AD432" s="158">
        <v>9.5000000000000001E-2</v>
      </c>
      <c r="AE432" s="155">
        <v>10.7</v>
      </c>
      <c r="AF432" s="155">
        <v>11.9</v>
      </c>
      <c r="AG432" s="159">
        <v>2.2999999999999998</v>
      </c>
      <c r="AH432" s="159" t="s">
        <v>449</v>
      </c>
      <c r="AI432" s="5"/>
      <c r="AK432" s="10"/>
      <c r="AL432" s="5"/>
      <c r="AM432" s="5"/>
      <c r="AN432" s="5"/>
      <c r="AO432" s="5"/>
      <c r="AP432" s="5"/>
      <c r="AQ432" s="5"/>
      <c r="AR432" s="5"/>
      <c r="AS432" s="5"/>
      <c r="AT432" s="5"/>
      <c r="AU432" s="5"/>
      <c r="AV432" s="5"/>
      <c r="AW432" s="11"/>
      <c r="AX432" s="11"/>
      <c r="AY432" s="11"/>
      <c r="AZ432" s="11"/>
      <c r="BA432" s="11"/>
      <c r="BB432" s="11"/>
      <c r="BC432" s="11"/>
      <c r="BD432" s="11"/>
      <c r="BE432" s="11"/>
      <c r="BF432" s="5"/>
      <c r="BG432" s="5"/>
      <c r="BH432" s="5"/>
      <c r="BI432" s="5"/>
      <c r="BJ432" s="5"/>
      <c r="BK432" s="5"/>
      <c r="BL432" s="5"/>
      <c r="BM432" s="5"/>
      <c r="BN432" s="5"/>
    </row>
    <row r="433" spans="1:66" s="7" customFormat="1" x14ac:dyDescent="0.2">
      <c r="A433" s="6" t="s">
        <v>608</v>
      </c>
      <c r="B433" s="2">
        <v>43153</v>
      </c>
      <c r="C433" s="3">
        <v>0.38541666666666669</v>
      </c>
      <c r="D433" s="57" t="s">
        <v>88</v>
      </c>
      <c r="E433" s="18">
        <v>16721</v>
      </c>
      <c r="F433" s="18">
        <v>0.3</v>
      </c>
      <c r="G433" s="18" t="s">
        <v>80</v>
      </c>
      <c r="H433" s="18" t="s">
        <v>81</v>
      </c>
      <c r="I433" s="5" t="s">
        <v>562</v>
      </c>
      <c r="J433" s="5" t="s">
        <v>116</v>
      </c>
      <c r="K433" s="6">
        <v>2.5499999999999998</v>
      </c>
      <c r="L433" s="18" t="s">
        <v>313</v>
      </c>
      <c r="M433" s="18" t="s">
        <v>313</v>
      </c>
      <c r="N433" s="5">
        <v>5</v>
      </c>
      <c r="O433" s="5"/>
      <c r="P433" s="5">
        <v>17</v>
      </c>
      <c r="R433" s="3"/>
      <c r="S433" s="8">
        <v>7.57</v>
      </c>
      <c r="T433" s="8">
        <v>7.61</v>
      </c>
      <c r="U433" s="5">
        <v>10.8</v>
      </c>
      <c r="V433" s="5">
        <v>172</v>
      </c>
      <c r="W433" s="5">
        <v>663</v>
      </c>
      <c r="X433" s="160">
        <v>508</v>
      </c>
      <c r="Y433" s="155">
        <v>92.5</v>
      </c>
      <c r="Z433" s="158">
        <v>0.11</v>
      </c>
      <c r="AA433" s="155">
        <v>0.8</v>
      </c>
      <c r="AB433" s="157">
        <v>1.8</v>
      </c>
      <c r="AC433" s="156">
        <v>0.57999999999999996</v>
      </c>
      <c r="AD433" s="158">
        <v>0.22</v>
      </c>
      <c r="AE433" s="155">
        <v>12.7</v>
      </c>
      <c r="AF433" s="155">
        <v>9.3000000000000007</v>
      </c>
      <c r="AG433" s="159">
        <v>5.2</v>
      </c>
      <c r="AH433" s="155" t="s">
        <v>449</v>
      </c>
      <c r="AI433" s="5"/>
      <c r="AK433" s="10"/>
      <c r="AL433" s="5"/>
      <c r="AM433" s="5"/>
      <c r="AN433" s="5"/>
      <c r="AO433" s="5"/>
      <c r="AP433" s="5"/>
      <c r="AQ433" s="5"/>
      <c r="AR433" s="5"/>
      <c r="AS433" s="5"/>
      <c r="AT433" s="5"/>
      <c r="AU433" s="5"/>
      <c r="AV433" s="5"/>
      <c r="AW433" s="11"/>
      <c r="AX433" s="11"/>
      <c r="AY433" s="11"/>
      <c r="AZ433" s="11"/>
      <c r="BA433" s="11"/>
      <c r="BB433" s="11"/>
      <c r="BC433" s="11"/>
      <c r="BD433" s="11"/>
      <c r="BE433" s="11"/>
      <c r="BF433" s="5"/>
      <c r="BG433" s="5"/>
      <c r="BH433" s="5"/>
      <c r="BI433" s="5"/>
      <c r="BJ433" s="5"/>
      <c r="BK433" s="5"/>
      <c r="BL433" s="5"/>
      <c r="BM433" s="5"/>
      <c r="BN433" s="5"/>
    </row>
    <row r="434" spans="1:66" s="7" customFormat="1" x14ac:dyDescent="0.2">
      <c r="A434" s="6" t="s">
        <v>609</v>
      </c>
      <c r="B434" s="2">
        <v>43188</v>
      </c>
      <c r="C434" s="3">
        <v>0.375</v>
      </c>
      <c r="D434" s="57" t="s">
        <v>88</v>
      </c>
      <c r="E434" s="18">
        <v>16721</v>
      </c>
      <c r="F434" s="18">
        <v>0.3</v>
      </c>
      <c r="G434" s="18" t="s">
        <v>80</v>
      </c>
      <c r="H434" s="18" t="s">
        <v>81</v>
      </c>
      <c r="I434" s="5" t="s">
        <v>562</v>
      </c>
      <c r="J434" s="5" t="s">
        <v>116</v>
      </c>
      <c r="K434" s="6">
        <v>2.4700000000000002</v>
      </c>
      <c r="L434" s="18" t="s">
        <v>313</v>
      </c>
      <c r="M434" s="18" t="s">
        <v>313</v>
      </c>
      <c r="N434" s="5">
        <v>5</v>
      </c>
      <c r="O434" s="5"/>
      <c r="P434" s="5">
        <v>15.5</v>
      </c>
      <c r="Q434" s="7" t="s">
        <v>82</v>
      </c>
      <c r="R434" s="3"/>
      <c r="S434" s="8">
        <v>17.149999999999999</v>
      </c>
      <c r="T434" s="8">
        <v>7.73</v>
      </c>
      <c r="U434" s="5">
        <v>7.79</v>
      </c>
      <c r="V434" s="5">
        <v>247</v>
      </c>
      <c r="W434" s="5" t="s">
        <v>538</v>
      </c>
      <c r="X434" s="169">
        <v>1140</v>
      </c>
      <c r="Y434" s="169">
        <v>170</v>
      </c>
      <c r="Z434" s="169">
        <v>0.44</v>
      </c>
      <c r="AA434" s="169">
        <v>3.8</v>
      </c>
      <c r="AB434" s="170">
        <v>1.3</v>
      </c>
      <c r="AC434" s="169">
        <v>0.46</v>
      </c>
      <c r="AD434" s="169">
        <v>0.16</v>
      </c>
      <c r="AE434" s="169">
        <v>12.5</v>
      </c>
      <c r="AF434" s="169">
        <v>6.2</v>
      </c>
      <c r="AG434" s="171">
        <v>7.6</v>
      </c>
      <c r="AH434" s="171" t="s">
        <v>449</v>
      </c>
      <c r="AI434" s="5"/>
      <c r="AK434" s="10"/>
      <c r="AL434" s="5"/>
      <c r="AM434" s="5"/>
      <c r="AN434" s="5"/>
      <c r="AO434" s="5"/>
      <c r="AP434" s="5"/>
      <c r="AQ434" s="5"/>
      <c r="AR434" s="5"/>
      <c r="AS434" s="5"/>
      <c r="AT434" s="5"/>
      <c r="AU434" s="5"/>
      <c r="AV434" s="5"/>
      <c r="AW434" s="11"/>
      <c r="AX434" s="11"/>
      <c r="AY434" s="11"/>
      <c r="AZ434" s="11"/>
      <c r="BA434" s="11"/>
      <c r="BB434" s="11"/>
      <c r="BC434" s="11"/>
      <c r="BD434" s="11"/>
      <c r="BE434" s="11"/>
      <c r="BF434" s="5"/>
      <c r="BG434" s="5"/>
      <c r="BH434" s="5"/>
      <c r="BI434" s="5"/>
      <c r="BJ434" s="5"/>
      <c r="BK434" s="5"/>
      <c r="BL434" s="5"/>
      <c r="BM434" s="5"/>
      <c r="BN434" s="5"/>
    </row>
    <row r="435" spans="1:66" s="7" customFormat="1" x14ac:dyDescent="0.2">
      <c r="A435" s="6" t="s">
        <v>610</v>
      </c>
      <c r="B435" s="2">
        <v>43188</v>
      </c>
      <c r="C435" s="3">
        <v>0.39583333333333331</v>
      </c>
      <c r="D435" s="57" t="s">
        <v>488</v>
      </c>
      <c r="E435" s="18">
        <v>10977</v>
      </c>
      <c r="F435" s="18">
        <v>0.3</v>
      </c>
      <c r="G435" s="18" t="s">
        <v>80</v>
      </c>
      <c r="H435" s="18" t="s">
        <v>81</v>
      </c>
      <c r="I435" s="5" t="s">
        <v>559</v>
      </c>
      <c r="J435" s="5" t="s">
        <v>116</v>
      </c>
      <c r="K435" s="6">
        <v>2.4700000000000002</v>
      </c>
      <c r="L435" s="6">
        <v>2280</v>
      </c>
      <c r="M435" s="6">
        <v>1</v>
      </c>
      <c r="N435" s="5">
        <v>5</v>
      </c>
      <c r="O435" s="5"/>
      <c r="P435" s="5">
        <v>31</v>
      </c>
      <c r="Q435" s="7">
        <v>16.02</v>
      </c>
      <c r="R435" s="3"/>
      <c r="S435" s="8">
        <v>16.920000000000002</v>
      </c>
      <c r="T435" s="8">
        <v>7.68</v>
      </c>
      <c r="U435" s="5">
        <v>8.3699999999999992</v>
      </c>
      <c r="V435" s="5">
        <v>443</v>
      </c>
      <c r="W435" s="5" t="s">
        <v>538</v>
      </c>
      <c r="X435" s="169">
        <v>290</v>
      </c>
      <c r="Y435" s="171" t="s">
        <v>611</v>
      </c>
      <c r="Z435" s="171" t="s">
        <v>490</v>
      </c>
      <c r="AA435" s="169">
        <v>3.9</v>
      </c>
      <c r="AB435" s="170">
        <v>1.1000000000000001</v>
      </c>
      <c r="AC435" s="169">
        <v>0.46</v>
      </c>
      <c r="AD435" s="169">
        <v>5.5E-2</v>
      </c>
      <c r="AE435" s="169">
        <v>17</v>
      </c>
      <c r="AF435" s="169">
        <v>6.5</v>
      </c>
      <c r="AG435" s="171">
        <v>2.6</v>
      </c>
      <c r="AH435" s="171" t="s">
        <v>449</v>
      </c>
      <c r="AI435" s="5"/>
      <c r="AK435" s="10"/>
      <c r="AL435" s="5"/>
      <c r="AM435" s="5"/>
      <c r="AN435" s="5"/>
      <c r="AO435" s="5"/>
      <c r="AP435" s="5"/>
      <c r="AQ435" s="5"/>
      <c r="AR435" s="5"/>
      <c r="AS435" s="5"/>
      <c r="AT435" s="5"/>
      <c r="AU435" s="5"/>
      <c r="AV435" s="5"/>
      <c r="AW435" s="11"/>
      <c r="AX435" s="11"/>
      <c r="AY435" s="11"/>
      <c r="AZ435" s="11"/>
      <c r="BA435" s="11"/>
      <c r="BB435" s="11"/>
      <c r="BC435" s="11"/>
      <c r="BD435" s="11"/>
      <c r="BE435" s="11"/>
      <c r="BF435" s="5"/>
      <c r="BG435" s="5"/>
      <c r="BH435" s="5"/>
      <c r="BI435" s="5"/>
      <c r="BJ435" s="5"/>
      <c r="BK435" s="5"/>
      <c r="BL435" s="5"/>
      <c r="BM435" s="5"/>
      <c r="BN435" s="5"/>
    </row>
    <row r="436" spans="1:66" s="7" customFormat="1" x14ac:dyDescent="0.2">
      <c r="A436" s="6" t="s">
        <v>612</v>
      </c>
      <c r="B436" s="2">
        <v>43216</v>
      </c>
      <c r="C436" s="3">
        <v>0.39583333333333331</v>
      </c>
      <c r="D436" s="57" t="s">
        <v>88</v>
      </c>
      <c r="E436" s="18">
        <v>16721</v>
      </c>
      <c r="F436" s="5">
        <v>0.3</v>
      </c>
      <c r="G436" s="18" t="s">
        <v>80</v>
      </c>
      <c r="H436" s="18" t="s">
        <v>81</v>
      </c>
      <c r="I436" s="5" t="s">
        <v>560</v>
      </c>
      <c r="J436" s="5" t="s">
        <v>116</v>
      </c>
      <c r="K436" s="6">
        <v>0.08</v>
      </c>
      <c r="L436" s="6" t="s">
        <v>313</v>
      </c>
      <c r="M436" s="6" t="s">
        <v>313</v>
      </c>
      <c r="N436" s="5">
        <v>2</v>
      </c>
      <c r="O436" s="5"/>
      <c r="P436" s="5">
        <v>24</v>
      </c>
      <c r="R436" s="3"/>
      <c r="S436" s="8">
        <v>18.02</v>
      </c>
      <c r="T436" s="8">
        <v>7.78</v>
      </c>
      <c r="U436" s="5">
        <v>8.32</v>
      </c>
      <c r="V436" s="5">
        <v>366</v>
      </c>
      <c r="W436" s="5">
        <v>82.3</v>
      </c>
      <c r="X436" s="9">
        <v>70</v>
      </c>
      <c r="Y436" s="169">
        <v>15.2</v>
      </c>
      <c r="Z436" s="169" t="s">
        <v>490</v>
      </c>
      <c r="AA436" s="169">
        <v>1.1000000000000001</v>
      </c>
      <c r="AB436" s="170">
        <v>1.4</v>
      </c>
      <c r="AC436" s="169">
        <v>0.13</v>
      </c>
      <c r="AD436" s="169">
        <v>6.7000000000000004E-2</v>
      </c>
      <c r="AE436" s="169">
        <v>5.2</v>
      </c>
      <c r="AF436" s="169">
        <v>13.2</v>
      </c>
      <c r="AG436" s="169">
        <v>3.3</v>
      </c>
      <c r="AH436" s="171">
        <v>206.4</v>
      </c>
      <c r="AI436" s="171"/>
      <c r="AK436" s="10"/>
      <c r="AL436" s="5"/>
      <c r="AM436" s="5"/>
      <c r="AN436" s="5"/>
      <c r="AO436" s="5"/>
      <c r="AP436" s="5"/>
      <c r="AQ436" s="5"/>
      <c r="AR436" s="5"/>
      <c r="AS436" s="5"/>
      <c r="AT436" s="5"/>
      <c r="AU436" s="5"/>
      <c r="AV436" s="5"/>
      <c r="AW436" s="11"/>
      <c r="AX436" s="11"/>
      <c r="AY436" s="11"/>
      <c r="AZ436" s="11"/>
      <c r="BA436" s="11"/>
      <c r="BB436" s="11"/>
      <c r="BC436" s="11"/>
      <c r="BD436" s="11"/>
      <c r="BE436" s="11"/>
      <c r="BF436" s="5"/>
      <c r="BG436" s="5"/>
      <c r="BH436" s="5"/>
      <c r="BI436" s="5"/>
      <c r="BJ436" s="5"/>
      <c r="BK436" s="5"/>
      <c r="BL436" s="5"/>
      <c r="BM436" s="5"/>
      <c r="BN436" s="5"/>
    </row>
    <row r="437" spans="1:66" s="7" customFormat="1" x14ac:dyDescent="0.2">
      <c r="A437" s="6" t="s">
        <v>613</v>
      </c>
      <c r="B437" s="2">
        <v>43216</v>
      </c>
      <c r="C437" s="3">
        <v>0.44791666666666669</v>
      </c>
      <c r="D437" s="57" t="s">
        <v>488</v>
      </c>
      <c r="E437" s="18">
        <v>10977</v>
      </c>
      <c r="F437" s="5">
        <v>0.3</v>
      </c>
      <c r="G437" s="18" t="s">
        <v>80</v>
      </c>
      <c r="H437" s="18" t="s">
        <v>81</v>
      </c>
      <c r="I437" s="5" t="s">
        <v>562</v>
      </c>
      <c r="J437" s="5" t="s">
        <v>116</v>
      </c>
      <c r="K437" s="6">
        <v>0.08</v>
      </c>
      <c r="L437" s="6">
        <v>16.100000000000001</v>
      </c>
      <c r="M437" s="6">
        <v>1</v>
      </c>
      <c r="N437" s="5">
        <v>2</v>
      </c>
      <c r="O437" s="5"/>
      <c r="P437" s="5">
        <v>42</v>
      </c>
      <c r="Q437" s="7">
        <v>5.29</v>
      </c>
      <c r="R437" s="3"/>
      <c r="S437" s="8">
        <v>19.239999999999998</v>
      </c>
      <c r="T437" s="8">
        <v>8.08</v>
      </c>
      <c r="U437" s="5">
        <v>8.4499999999999993</v>
      </c>
      <c r="V437" s="5">
        <v>593</v>
      </c>
      <c r="W437" s="5">
        <v>39.200000000000003</v>
      </c>
      <c r="X437" s="9">
        <v>33.6</v>
      </c>
      <c r="Y437" s="169">
        <v>7.8</v>
      </c>
      <c r="Z437" s="169" t="s">
        <v>490</v>
      </c>
      <c r="AA437" s="169">
        <v>0.3</v>
      </c>
      <c r="AB437" s="170">
        <v>0.75</v>
      </c>
      <c r="AC437" s="169">
        <v>5.6000000000000001E-2</v>
      </c>
      <c r="AD437" s="169">
        <v>2.1000000000000001E-2</v>
      </c>
      <c r="AE437" s="169">
        <v>3.6</v>
      </c>
      <c r="AF437" s="169">
        <v>26.5</v>
      </c>
      <c r="AG437" s="169">
        <v>1.8</v>
      </c>
      <c r="AH437" s="171">
        <v>135.4</v>
      </c>
      <c r="AI437" s="171"/>
      <c r="AK437" s="10"/>
      <c r="AL437" s="5"/>
      <c r="AM437" s="5"/>
      <c r="AN437" s="5"/>
      <c r="AO437" s="5"/>
      <c r="AP437" s="5"/>
      <c r="AQ437" s="5"/>
      <c r="AR437" s="5"/>
      <c r="AS437" s="5"/>
      <c r="AT437" s="5"/>
      <c r="AU437" s="5"/>
      <c r="AV437" s="5"/>
      <c r="AW437" s="11"/>
      <c r="AX437" s="11"/>
      <c r="AY437" s="11"/>
      <c r="AZ437" s="11"/>
      <c r="BA437" s="11"/>
      <c r="BB437" s="11"/>
      <c r="BC437" s="11"/>
      <c r="BD437" s="11"/>
      <c r="BE437" s="11"/>
      <c r="BF437" s="5"/>
      <c r="BG437" s="5"/>
      <c r="BH437" s="5"/>
      <c r="BI437" s="5"/>
      <c r="BJ437" s="5"/>
      <c r="BK437" s="5"/>
      <c r="BL437" s="5"/>
      <c r="BM437" s="5"/>
      <c r="BN437" s="5"/>
    </row>
    <row r="438" spans="1:66" s="7" customFormat="1" x14ac:dyDescent="0.2">
      <c r="A438" s="6" t="s">
        <v>614</v>
      </c>
      <c r="B438" s="2">
        <v>43271</v>
      </c>
      <c r="C438" s="3">
        <v>0.375</v>
      </c>
      <c r="D438" s="57" t="s">
        <v>488</v>
      </c>
      <c r="E438" s="18">
        <v>10977</v>
      </c>
      <c r="F438" s="5">
        <v>0.3</v>
      </c>
      <c r="G438" s="18" t="s">
        <v>80</v>
      </c>
      <c r="H438" s="18" t="s">
        <v>81</v>
      </c>
      <c r="I438" s="5"/>
      <c r="J438" s="5">
        <v>12</v>
      </c>
      <c r="K438" s="6">
        <v>0.32</v>
      </c>
      <c r="L438" s="6">
        <v>26.7</v>
      </c>
      <c r="M438" s="6">
        <v>1</v>
      </c>
      <c r="N438" s="5">
        <v>2</v>
      </c>
      <c r="O438" s="5"/>
      <c r="P438" s="5">
        <v>42.15</v>
      </c>
      <c r="Q438" s="7">
        <v>5.0199999999999996</v>
      </c>
      <c r="R438" s="3"/>
      <c r="S438" s="8">
        <v>22.6</v>
      </c>
      <c r="T438" s="8">
        <v>7.6</v>
      </c>
      <c r="U438" s="5">
        <v>6.36</v>
      </c>
      <c r="V438" s="5">
        <v>273</v>
      </c>
      <c r="W438" s="5">
        <v>51.5</v>
      </c>
      <c r="X438" s="7">
        <v>27.4</v>
      </c>
      <c r="Y438" s="5">
        <v>6.4</v>
      </c>
      <c r="Z438" s="5" t="s">
        <v>490</v>
      </c>
      <c r="AA438" s="5" t="s">
        <v>615</v>
      </c>
      <c r="AB438" s="10">
        <v>0.72</v>
      </c>
      <c r="AC438" s="8">
        <v>5.7000000000000002E-2</v>
      </c>
      <c r="AD438" s="5">
        <v>3.9E-2</v>
      </c>
      <c r="AE438" s="5">
        <v>5.5</v>
      </c>
      <c r="AF438" s="5">
        <v>21.8</v>
      </c>
      <c r="AG438" s="5">
        <v>4.2</v>
      </c>
      <c r="AH438" s="5">
        <v>14.8</v>
      </c>
      <c r="AI438" s="5"/>
      <c r="AK438" s="10"/>
      <c r="AL438" s="5"/>
      <c r="AM438" s="5"/>
      <c r="AN438" s="5"/>
      <c r="AO438" s="5"/>
      <c r="AP438" s="5"/>
      <c r="AQ438" s="5"/>
      <c r="AR438" s="5"/>
      <c r="AS438" s="5"/>
      <c r="AT438" s="5"/>
      <c r="AU438" s="5"/>
      <c r="AV438" s="5"/>
      <c r="AW438" s="11"/>
      <c r="AX438" s="11"/>
      <c r="AY438" s="11"/>
      <c r="AZ438" s="11"/>
      <c r="BA438" s="11"/>
      <c r="BB438" s="11"/>
      <c r="BC438" s="11"/>
      <c r="BD438" s="11"/>
      <c r="BE438" s="11"/>
      <c r="BF438" s="5"/>
      <c r="BG438" s="5"/>
      <c r="BH438" s="5"/>
      <c r="BI438" s="5"/>
      <c r="BJ438" s="5"/>
      <c r="BK438" s="5"/>
      <c r="BL438" s="5"/>
      <c r="BM438" s="5"/>
      <c r="BN438" s="5"/>
    </row>
    <row r="439" spans="1:66" s="7" customFormat="1" x14ac:dyDescent="0.2">
      <c r="A439" s="6" t="s">
        <v>616</v>
      </c>
      <c r="B439" s="2">
        <v>43271</v>
      </c>
      <c r="C439" s="3">
        <v>0.41666666666666669</v>
      </c>
      <c r="D439" s="57" t="s">
        <v>88</v>
      </c>
      <c r="E439" s="18">
        <v>16721</v>
      </c>
      <c r="F439" s="5">
        <v>0.3</v>
      </c>
      <c r="G439" s="18" t="s">
        <v>80</v>
      </c>
      <c r="H439" s="18" t="s">
        <v>81</v>
      </c>
      <c r="I439" s="5"/>
      <c r="J439" s="5">
        <v>12</v>
      </c>
      <c r="K439" s="6">
        <v>0.32</v>
      </c>
      <c r="L439" s="6">
        <v>1.5</v>
      </c>
      <c r="M439" s="6">
        <v>1</v>
      </c>
      <c r="N439" s="5">
        <v>2</v>
      </c>
      <c r="O439" s="5"/>
      <c r="P439" s="5">
        <v>24.5</v>
      </c>
      <c r="R439" s="3"/>
      <c r="S439" s="8">
        <v>27.32</v>
      </c>
      <c r="T439" s="8">
        <v>7.38</v>
      </c>
      <c r="U439" s="5">
        <v>4.18</v>
      </c>
      <c r="V439" s="5">
        <v>258</v>
      </c>
      <c r="W439" s="5">
        <v>30.5</v>
      </c>
      <c r="X439" s="7">
        <v>43</v>
      </c>
      <c r="Y439" s="5">
        <v>8.1999999999999993</v>
      </c>
      <c r="Z439" s="5" t="s">
        <v>490</v>
      </c>
      <c r="AA439" s="5" t="s">
        <v>615</v>
      </c>
      <c r="AB439" s="10">
        <v>0.56999999999999995</v>
      </c>
      <c r="AC439" s="8">
        <v>6.4000000000000001E-2</v>
      </c>
      <c r="AD439" s="5">
        <v>3.5000000000000003E-2</v>
      </c>
      <c r="AE439" s="5">
        <v>4.5999999999999996</v>
      </c>
      <c r="AF439" s="5">
        <v>48.5</v>
      </c>
      <c r="AG439" s="5">
        <v>3.3</v>
      </c>
      <c r="AH439" s="5">
        <v>45.5</v>
      </c>
      <c r="AI439" s="5"/>
      <c r="AK439" s="10"/>
      <c r="AL439" s="5"/>
      <c r="AM439" s="5"/>
      <c r="AN439" s="5"/>
      <c r="AO439" s="5"/>
      <c r="AP439" s="5"/>
      <c r="AQ439" s="5"/>
      <c r="AR439" s="5"/>
      <c r="AS439" s="5"/>
      <c r="AT439" s="5"/>
      <c r="AU439" s="5"/>
      <c r="AV439" s="5"/>
      <c r="AW439" s="11"/>
      <c r="AX439" s="11"/>
      <c r="AY439" s="11"/>
      <c r="AZ439" s="11"/>
      <c r="BA439" s="11"/>
      <c r="BB439" s="11"/>
      <c r="BC439" s="11"/>
      <c r="BD439" s="11"/>
      <c r="BE439" s="11"/>
      <c r="BF439" s="5"/>
      <c r="BG439" s="5"/>
      <c r="BH439" s="5"/>
      <c r="BI439" s="5"/>
      <c r="BJ439" s="5"/>
      <c r="BK439" s="5"/>
      <c r="BL439" s="5"/>
      <c r="BM439" s="5"/>
      <c r="BN439" s="5"/>
    </row>
    <row r="440" spans="1:66" s="7" customFormat="1" x14ac:dyDescent="0.2">
      <c r="A440" s="6" t="s">
        <v>617</v>
      </c>
      <c r="B440" s="2">
        <v>43326</v>
      </c>
      <c r="C440" s="3">
        <v>0.38541666666666669</v>
      </c>
      <c r="D440" s="57" t="s">
        <v>488</v>
      </c>
      <c r="E440" s="18">
        <v>10977</v>
      </c>
      <c r="F440" s="5">
        <v>0.3</v>
      </c>
      <c r="G440" s="18" t="s">
        <v>80</v>
      </c>
      <c r="H440" s="18" t="s">
        <v>81</v>
      </c>
      <c r="I440" s="5" t="s">
        <v>562</v>
      </c>
      <c r="J440" s="5">
        <v>2</v>
      </c>
      <c r="K440" s="6">
        <v>3.26</v>
      </c>
      <c r="L440" s="6">
        <v>382</v>
      </c>
      <c r="M440" s="6">
        <v>1</v>
      </c>
      <c r="N440" s="5">
        <v>3</v>
      </c>
      <c r="O440" s="5"/>
      <c r="P440" s="5">
        <v>39.200000000000003</v>
      </c>
      <c r="Q440" s="7">
        <v>7.9</v>
      </c>
      <c r="R440" s="3"/>
      <c r="S440" s="8">
        <v>26.22</v>
      </c>
      <c r="T440" s="8">
        <v>7.79</v>
      </c>
      <c r="U440" s="5">
        <v>6.84</v>
      </c>
      <c r="V440" s="5">
        <v>275</v>
      </c>
      <c r="W440" s="5" t="s">
        <v>538</v>
      </c>
      <c r="X440" s="72">
        <v>836</v>
      </c>
      <c r="Y440" s="72">
        <v>131</v>
      </c>
      <c r="Z440" s="86" t="s">
        <v>510</v>
      </c>
      <c r="AA440" s="72">
        <v>0.28000000000000003</v>
      </c>
      <c r="AB440" s="91">
        <v>1.49</v>
      </c>
      <c r="AC440" s="72">
        <v>1</v>
      </c>
      <c r="AD440" s="72">
        <v>7.0000000000000007E-2</v>
      </c>
      <c r="AE440" s="72">
        <v>9.1</v>
      </c>
      <c r="AF440" s="72">
        <v>6.7</v>
      </c>
      <c r="AG440" s="72">
        <v>9.8000000000000007</v>
      </c>
      <c r="AH440" s="86" t="s">
        <v>449</v>
      </c>
      <c r="AI440" s="5"/>
      <c r="AK440" s="10"/>
      <c r="AL440" s="5"/>
      <c r="AM440" s="5"/>
      <c r="AN440" s="5"/>
      <c r="AO440" s="5"/>
      <c r="AP440" s="5"/>
      <c r="AQ440" s="5"/>
      <c r="AR440" s="5"/>
      <c r="AS440" s="5"/>
      <c r="AT440" s="5"/>
      <c r="AU440" s="5"/>
      <c r="AV440" s="5"/>
      <c r="AW440" s="11"/>
      <c r="AX440" s="11"/>
      <c r="AY440" s="11"/>
      <c r="AZ440" s="11"/>
      <c r="BA440" s="11"/>
      <c r="BB440" s="11"/>
      <c r="BC440" s="11"/>
      <c r="BD440" s="11"/>
      <c r="BE440" s="11"/>
      <c r="BF440" s="5"/>
      <c r="BG440" s="5"/>
      <c r="BH440" s="5"/>
      <c r="BI440" s="5"/>
      <c r="BJ440" s="5"/>
      <c r="BK440" s="5"/>
      <c r="BL440" s="5"/>
      <c r="BM440" s="5"/>
      <c r="BN440" s="5"/>
    </row>
    <row r="441" spans="1:66" s="7" customFormat="1" x14ac:dyDescent="0.2">
      <c r="A441" s="6" t="s">
        <v>618</v>
      </c>
      <c r="B441" s="2">
        <v>43326</v>
      </c>
      <c r="C441" s="3">
        <v>0.35416666666666669</v>
      </c>
      <c r="D441" s="57" t="s">
        <v>88</v>
      </c>
      <c r="E441" s="18">
        <v>16721</v>
      </c>
      <c r="F441" s="5">
        <v>0.3</v>
      </c>
      <c r="G441" s="18" t="s">
        <v>80</v>
      </c>
      <c r="H441" s="18" t="s">
        <v>81</v>
      </c>
      <c r="I441" s="5" t="s">
        <v>559</v>
      </c>
      <c r="J441" s="5">
        <v>2</v>
      </c>
      <c r="K441" s="6">
        <v>3.26</v>
      </c>
      <c r="L441" s="6">
        <v>2.0499999999999998</v>
      </c>
      <c r="M441" s="6">
        <v>1</v>
      </c>
      <c r="N441" s="5">
        <v>3</v>
      </c>
      <c r="O441" s="5"/>
      <c r="P441" s="5">
        <v>23.2</v>
      </c>
      <c r="R441" s="3"/>
      <c r="S441" s="8">
        <v>26.34</v>
      </c>
      <c r="T441" s="8">
        <v>7.66</v>
      </c>
      <c r="U441" s="5">
        <v>5.25</v>
      </c>
      <c r="V441" s="5">
        <v>199</v>
      </c>
      <c r="W441" s="5">
        <v>264</v>
      </c>
      <c r="X441" s="72">
        <v>151</v>
      </c>
      <c r="Y441" s="72">
        <v>28.4</v>
      </c>
      <c r="Z441" s="86" t="s">
        <v>510</v>
      </c>
      <c r="AA441" s="72">
        <v>0.27</v>
      </c>
      <c r="AB441" s="91">
        <v>1.24</v>
      </c>
      <c r="AC441" s="72">
        <v>0.45</v>
      </c>
      <c r="AD441" s="72">
        <v>0.21</v>
      </c>
      <c r="AE441" s="72">
        <v>13</v>
      </c>
      <c r="AF441" s="72">
        <v>4.3</v>
      </c>
      <c r="AG441" s="72">
        <v>4.8</v>
      </c>
      <c r="AH441" s="86" t="s">
        <v>449</v>
      </c>
      <c r="AI441" s="5"/>
      <c r="AK441" s="10"/>
      <c r="AL441" s="5"/>
      <c r="AM441" s="5"/>
      <c r="AN441" s="5"/>
      <c r="AO441" s="5"/>
      <c r="AP441" s="5"/>
      <c r="AQ441" s="5"/>
      <c r="AR441" s="5"/>
      <c r="AS441" s="5"/>
      <c r="AT441" s="5"/>
      <c r="AU441" s="5"/>
      <c r="AV441" s="5"/>
      <c r="AW441" s="11"/>
      <c r="AX441" s="11"/>
      <c r="AY441" s="11"/>
      <c r="AZ441" s="11"/>
      <c r="BA441" s="11"/>
      <c r="BB441" s="11"/>
      <c r="BC441" s="11"/>
      <c r="BD441" s="11"/>
      <c r="BE441" s="11"/>
      <c r="BF441" s="5"/>
      <c r="BG441" s="5"/>
      <c r="BH441" s="5"/>
      <c r="BI441" s="5"/>
      <c r="BJ441" s="5"/>
      <c r="BK441" s="5"/>
      <c r="BL441" s="5"/>
      <c r="BM441" s="5"/>
      <c r="BN441" s="5"/>
    </row>
    <row r="442" spans="1:66" s="7" customFormat="1" x14ac:dyDescent="0.2">
      <c r="A442" s="6" t="s">
        <v>619</v>
      </c>
      <c r="B442" s="2">
        <v>43368</v>
      </c>
      <c r="C442" s="3">
        <v>0.42708333333333331</v>
      </c>
      <c r="D442" s="57" t="s">
        <v>488</v>
      </c>
      <c r="E442" s="18">
        <v>10977</v>
      </c>
      <c r="F442" s="5">
        <v>0.3</v>
      </c>
      <c r="G442" s="18" t="s">
        <v>80</v>
      </c>
      <c r="H442" s="18" t="s">
        <v>81</v>
      </c>
      <c r="I442" s="5" t="s">
        <v>562</v>
      </c>
      <c r="J442" s="5">
        <v>1</v>
      </c>
      <c r="K442" s="6">
        <v>0.12</v>
      </c>
      <c r="L442" s="6">
        <v>1540</v>
      </c>
      <c r="M442" s="6">
        <v>1</v>
      </c>
      <c r="N442" s="5">
        <v>5</v>
      </c>
      <c r="O442" s="5"/>
      <c r="P442" s="5">
        <v>34.799999999999997</v>
      </c>
      <c r="Q442" s="7">
        <v>12.32</v>
      </c>
      <c r="R442" s="3"/>
      <c r="S442" s="8">
        <v>24.77</v>
      </c>
      <c r="T442" s="8">
        <v>7.84</v>
      </c>
      <c r="U442" s="5">
        <v>6.96</v>
      </c>
      <c r="V442" s="5">
        <v>321</v>
      </c>
      <c r="W442" s="5">
        <v>991</v>
      </c>
      <c r="X442" s="7">
        <v>455</v>
      </c>
      <c r="Y442" s="5">
        <v>73.8</v>
      </c>
      <c r="Z442" s="5" t="s">
        <v>490</v>
      </c>
      <c r="AA442" s="5">
        <v>0.33</v>
      </c>
      <c r="AB442" s="10">
        <v>2</v>
      </c>
      <c r="AC442" s="8">
        <v>0.56000000000000005</v>
      </c>
      <c r="AD442" s="5">
        <v>3.7999999999999999E-2</v>
      </c>
      <c r="AE442" s="5">
        <v>6.3</v>
      </c>
      <c r="AF442" s="5">
        <v>14.4</v>
      </c>
      <c r="AG442" s="5">
        <v>8</v>
      </c>
      <c r="AH442" s="5">
        <v>307.60000000000002</v>
      </c>
      <c r="AI442" s="5"/>
      <c r="AK442" s="10"/>
      <c r="AL442" s="5"/>
      <c r="AM442" s="5"/>
      <c r="AN442" s="5"/>
      <c r="AO442" s="5"/>
      <c r="AP442" s="5"/>
      <c r="AQ442" s="5"/>
      <c r="AR442" s="5"/>
      <c r="AS442" s="5"/>
      <c r="AT442" s="5"/>
      <c r="AU442" s="5"/>
      <c r="AV442" s="5"/>
      <c r="AW442" s="11"/>
      <c r="AX442" s="11"/>
      <c r="AY442" s="11"/>
      <c r="AZ442" s="11"/>
      <c r="BA442" s="11"/>
      <c r="BB442" s="11"/>
      <c r="BC442" s="11"/>
      <c r="BD442" s="11"/>
      <c r="BE442" s="11"/>
      <c r="BF442" s="5"/>
      <c r="BG442" s="5"/>
      <c r="BH442" s="5"/>
      <c r="BI442" s="5"/>
      <c r="BJ442" s="5"/>
      <c r="BK442" s="5"/>
      <c r="BL442" s="5"/>
      <c r="BM442" s="5"/>
      <c r="BN442" s="5"/>
    </row>
    <row r="443" spans="1:66" s="7" customFormat="1" x14ac:dyDescent="0.2">
      <c r="A443" s="6" t="s">
        <v>620</v>
      </c>
      <c r="B443" s="2">
        <v>43368</v>
      </c>
      <c r="C443" s="3">
        <v>0.39583333333333331</v>
      </c>
      <c r="D443" s="57" t="s">
        <v>88</v>
      </c>
      <c r="E443" s="18">
        <v>16721</v>
      </c>
      <c r="F443" s="5">
        <v>0.3</v>
      </c>
      <c r="G443" s="18" t="s">
        <v>80</v>
      </c>
      <c r="H443" s="18" t="s">
        <v>81</v>
      </c>
      <c r="I443" s="5" t="s">
        <v>560</v>
      </c>
      <c r="J443" s="5">
        <v>1</v>
      </c>
      <c r="K443" s="6">
        <v>0.12</v>
      </c>
      <c r="L443" s="6">
        <v>4.33</v>
      </c>
      <c r="M443" s="6">
        <v>1</v>
      </c>
      <c r="N443" s="5">
        <v>2</v>
      </c>
      <c r="O443" s="5"/>
      <c r="P443" s="5">
        <v>24.2</v>
      </c>
      <c r="R443" s="3"/>
      <c r="S443" s="8">
        <v>24.81</v>
      </c>
      <c r="T443" s="8">
        <v>7.39</v>
      </c>
      <c r="U443" s="5">
        <v>2.3199999999999998</v>
      </c>
      <c r="V443" s="5">
        <v>279</v>
      </c>
      <c r="W443" s="5">
        <v>70</v>
      </c>
      <c r="X443" s="7">
        <v>47.1</v>
      </c>
      <c r="Y443" s="5">
        <v>10.4</v>
      </c>
      <c r="Z443" s="5" t="s">
        <v>490</v>
      </c>
      <c r="AA443" s="5" t="s">
        <v>615</v>
      </c>
      <c r="AB443" s="10">
        <v>1.7</v>
      </c>
      <c r="AC443" s="8">
        <v>0.28999999999999998</v>
      </c>
      <c r="AD443" s="5">
        <v>0.16</v>
      </c>
      <c r="AE443" s="5">
        <v>10</v>
      </c>
      <c r="AF443" s="5">
        <v>7.4</v>
      </c>
      <c r="AG443" s="5">
        <v>8.9</v>
      </c>
      <c r="AH443" s="5">
        <v>27.5</v>
      </c>
      <c r="AI443" s="5"/>
      <c r="AK443" s="10"/>
      <c r="AL443" s="5"/>
      <c r="AM443" s="5"/>
      <c r="AN443" s="5"/>
      <c r="AO443" s="5"/>
      <c r="AP443" s="5"/>
      <c r="AQ443" s="5"/>
      <c r="AR443" s="5"/>
      <c r="AS443" s="5"/>
      <c r="AT443" s="5"/>
      <c r="AU443" s="5"/>
      <c r="AV443" s="5"/>
      <c r="AW443" s="11"/>
      <c r="AX443" s="11"/>
      <c r="AY443" s="11"/>
      <c r="AZ443" s="11"/>
      <c r="BA443" s="11"/>
      <c r="BB443" s="11"/>
      <c r="BC443" s="11"/>
      <c r="BD443" s="11"/>
      <c r="BE443" s="11"/>
      <c r="BF443" s="5"/>
      <c r="BG443" s="5"/>
      <c r="BH443" s="5"/>
      <c r="BI443" s="5"/>
      <c r="BJ443" s="5"/>
      <c r="BK443" s="5"/>
      <c r="BL443" s="5"/>
      <c r="BM443" s="5"/>
      <c r="BN443" s="5"/>
    </row>
    <row r="444" spans="1:66" ht="15" x14ac:dyDescent="0.25">
      <c r="A444" s="6" t="s">
        <v>622</v>
      </c>
      <c r="B444" s="2">
        <v>43390</v>
      </c>
      <c r="C444" s="3">
        <v>0.46180555555555558</v>
      </c>
      <c r="D444" s="57" t="s">
        <v>488</v>
      </c>
      <c r="E444" s="18">
        <v>10977</v>
      </c>
      <c r="F444" s="5">
        <v>0.3</v>
      </c>
      <c r="G444" s="18" t="s">
        <v>80</v>
      </c>
      <c r="H444" s="18" t="s">
        <v>81</v>
      </c>
      <c r="I444" s="5" t="s">
        <v>562</v>
      </c>
      <c r="J444" s="5">
        <v>0</v>
      </c>
      <c r="K444" s="6">
        <v>4.82</v>
      </c>
      <c r="L444" s="6">
        <v>16800</v>
      </c>
      <c r="M444" s="6">
        <v>1</v>
      </c>
      <c r="N444" s="5">
        <v>4</v>
      </c>
      <c r="P444" s="5">
        <v>15.8</v>
      </c>
      <c r="Q444" s="7">
        <v>31.22</v>
      </c>
      <c r="S444" s="8">
        <v>12.5</v>
      </c>
      <c r="T444" s="8">
        <v>8.5</v>
      </c>
      <c r="U444" s="5">
        <v>9.76</v>
      </c>
      <c r="V444" s="5">
        <v>202</v>
      </c>
      <c r="W444" s="5">
        <v>672</v>
      </c>
      <c r="X444" s="172">
        <v>376</v>
      </c>
      <c r="Y444" s="172">
        <v>54</v>
      </c>
      <c r="Z444" s="175" t="s">
        <v>510</v>
      </c>
      <c r="AA444" s="172">
        <v>0.38100000000000001</v>
      </c>
      <c r="AB444" s="173">
        <v>1.77</v>
      </c>
      <c r="AC444" s="172">
        <v>0.36599999999999999</v>
      </c>
      <c r="AD444" s="172">
        <v>0.104</v>
      </c>
      <c r="AE444" s="172">
        <v>5.31</v>
      </c>
      <c r="AF444" s="172">
        <v>2.76</v>
      </c>
      <c r="AG444" s="172">
        <v>5.35</v>
      </c>
      <c r="AH444" s="172">
        <v>2420</v>
      </c>
    </row>
    <row r="445" spans="1:66" ht="15" x14ac:dyDescent="0.25">
      <c r="A445" s="6" t="s">
        <v>623</v>
      </c>
      <c r="B445" s="2">
        <v>43390</v>
      </c>
      <c r="C445" s="3">
        <v>0.44791666666666669</v>
      </c>
      <c r="D445" s="57" t="s">
        <v>85</v>
      </c>
      <c r="E445" s="18">
        <v>17847</v>
      </c>
      <c r="F445" s="5">
        <v>0.3</v>
      </c>
      <c r="G445" s="18" t="s">
        <v>80</v>
      </c>
      <c r="H445" s="18" t="s">
        <v>81</v>
      </c>
      <c r="I445" s="5" t="s">
        <v>560</v>
      </c>
      <c r="J445" s="5">
        <v>0</v>
      </c>
      <c r="K445" s="6">
        <v>4.82</v>
      </c>
      <c r="L445" s="18" t="s">
        <v>313</v>
      </c>
      <c r="M445" s="18" t="s">
        <v>313</v>
      </c>
      <c r="N445" s="5">
        <v>4</v>
      </c>
      <c r="P445" s="5">
        <v>16.899999999999999</v>
      </c>
      <c r="S445" s="8">
        <v>13.79</v>
      </c>
      <c r="T445" s="8">
        <v>7.98</v>
      </c>
      <c r="U445" s="5">
        <v>10</v>
      </c>
      <c r="V445" s="5">
        <v>155</v>
      </c>
      <c r="W445" s="5">
        <v>112</v>
      </c>
      <c r="X445" s="172">
        <v>140</v>
      </c>
      <c r="Y445" s="172">
        <v>20</v>
      </c>
      <c r="Z445" s="172">
        <v>0.16200000000000001</v>
      </c>
      <c r="AA445" s="172">
        <v>0.45</v>
      </c>
      <c r="AB445" s="173">
        <v>2.2400000000000002</v>
      </c>
      <c r="AC445" s="172">
        <v>0.32200000000000001</v>
      </c>
      <c r="AD445" s="172">
        <v>0.17399999999999999</v>
      </c>
      <c r="AE445" s="172">
        <v>6.98</v>
      </c>
      <c r="AF445" s="172">
        <v>4.53</v>
      </c>
      <c r="AG445" s="172">
        <v>2.64</v>
      </c>
      <c r="AH445" s="174" t="s">
        <v>621</v>
      </c>
    </row>
    <row r="446" spans="1:66" ht="15" x14ac:dyDescent="0.25">
      <c r="A446" s="6" t="s">
        <v>624</v>
      </c>
      <c r="B446" s="2">
        <v>43390</v>
      </c>
      <c r="C446" s="3">
        <v>0.46875</v>
      </c>
      <c r="D446" s="57" t="s">
        <v>88</v>
      </c>
      <c r="E446" s="18">
        <v>16721</v>
      </c>
      <c r="F446" s="5">
        <v>0.3</v>
      </c>
      <c r="G446" s="18" t="s">
        <v>80</v>
      </c>
      <c r="H446" s="18" t="s">
        <v>81</v>
      </c>
      <c r="I446" s="5" t="s">
        <v>559</v>
      </c>
      <c r="J446" s="5">
        <v>0</v>
      </c>
      <c r="K446" s="6">
        <v>4.82</v>
      </c>
      <c r="L446" s="18" t="s">
        <v>313</v>
      </c>
      <c r="M446" s="18" t="s">
        <v>313</v>
      </c>
      <c r="N446" s="5">
        <v>4</v>
      </c>
      <c r="P446" s="5">
        <v>12.4</v>
      </c>
      <c r="S446" s="8">
        <v>13.35</v>
      </c>
      <c r="T446" s="8">
        <v>8.68</v>
      </c>
      <c r="U446" s="5">
        <v>9.9499999999999993</v>
      </c>
      <c r="V446" s="5">
        <v>143</v>
      </c>
      <c r="W446" s="5">
        <v>426</v>
      </c>
      <c r="X446" s="172">
        <v>322</v>
      </c>
      <c r="Y446" s="172">
        <v>45</v>
      </c>
      <c r="Z446" s="172">
        <v>0.13200000000000001</v>
      </c>
      <c r="AA446" s="172">
        <v>0.67800000000000005</v>
      </c>
      <c r="AB446" s="173">
        <v>2.69</v>
      </c>
      <c r="AC446" s="172">
        <v>0.32800000000000001</v>
      </c>
      <c r="AD446" s="172">
        <v>0.18</v>
      </c>
      <c r="AE446" s="172">
        <v>8.91</v>
      </c>
      <c r="AF446" s="172">
        <v>3.13</v>
      </c>
      <c r="AG446" s="172">
        <v>4.1500000000000004</v>
      </c>
      <c r="AH446" s="174" t="s">
        <v>621</v>
      </c>
    </row>
    <row r="447" spans="1:66" x14ac:dyDescent="0.2">
      <c r="A447" s="6" t="s">
        <v>626</v>
      </c>
      <c r="B447" s="2">
        <v>43433</v>
      </c>
      <c r="C447" s="3">
        <v>0.3611111111111111</v>
      </c>
      <c r="D447" s="57" t="s">
        <v>488</v>
      </c>
      <c r="E447" s="18">
        <v>10977</v>
      </c>
      <c r="F447" s="5">
        <v>0.3</v>
      </c>
      <c r="G447" s="18" t="s">
        <v>80</v>
      </c>
      <c r="H447" s="18" t="s">
        <v>81</v>
      </c>
      <c r="I447" s="5" t="s">
        <v>559</v>
      </c>
      <c r="J447" s="5">
        <v>17</v>
      </c>
      <c r="K447" s="6">
        <v>1.68</v>
      </c>
      <c r="L447" s="6">
        <v>1920</v>
      </c>
      <c r="M447" s="6">
        <v>1</v>
      </c>
      <c r="N447" s="5">
        <v>5</v>
      </c>
      <c r="P447" s="5">
        <v>32.9</v>
      </c>
      <c r="Q447" s="7">
        <v>14.01</v>
      </c>
      <c r="S447" s="8">
        <v>12.96</v>
      </c>
      <c r="T447" s="8">
        <v>7.37</v>
      </c>
      <c r="U447" s="5">
        <v>10.46</v>
      </c>
      <c r="V447" s="5">
        <v>391</v>
      </c>
      <c r="W447" s="5">
        <v>86.2</v>
      </c>
      <c r="X447" s="7">
        <v>74.5</v>
      </c>
      <c r="Y447" s="5">
        <v>8</v>
      </c>
      <c r="Z447" s="5" t="s">
        <v>510</v>
      </c>
      <c r="AA447" s="5">
        <v>0.52100000000000002</v>
      </c>
      <c r="AB447" s="10">
        <v>1.69</v>
      </c>
      <c r="AC447" s="8">
        <v>7.2300000000000003E-2</v>
      </c>
      <c r="AD447" s="5">
        <v>2.5100000000000001E-2</v>
      </c>
      <c r="AE447" s="5">
        <v>6.06</v>
      </c>
      <c r="AF447" s="5">
        <v>13.1</v>
      </c>
      <c r="AG447" s="5">
        <v>4.3099999999999996</v>
      </c>
      <c r="AH447" s="5">
        <v>29.6</v>
      </c>
    </row>
    <row r="448" spans="1:66" x14ac:dyDescent="0.2">
      <c r="A448" s="6" t="s">
        <v>627</v>
      </c>
      <c r="B448" s="2">
        <v>43433</v>
      </c>
      <c r="C448" s="3">
        <v>0.33333333333333331</v>
      </c>
      <c r="D448" s="57" t="s">
        <v>88</v>
      </c>
      <c r="E448" s="18">
        <v>16721</v>
      </c>
      <c r="F448" s="5">
        <v>0.3</v>
      </c>
      <c r="G448" s="18" t="s">
        <v>80</v>
      </c>
      <c r="H448" s="18" t="s">
        <v>81</v>
      </c>
      <c r="I448" s="5" t="s">
        <v>562</v>
      </c>
      <c r="J448" s="5">
        <v>17</v>
      </c>
      <c r="K448" s="6">
        <v>1.68</v>
      </c>
      <c r="L448" s="6">
        <v>1640</v>
      </c>
      <c r="M448" s="6">
        <v>1</v>
      </c>
      <c r="N448" s="5">
        <v>5</v>
      </c>
      <c r="P448" s="5">
        <v>14.5</v>
      </c>
      <c r="S448" s="8">
        <v>12.66</v>
      </c>
      <c r="T448" s="8">
        <v>7.42</v>
      </c>
      <c r="U448" s="5">
        <v>10.33</v>
      </c>
      <c r="V448" s="5">
        <v>264</v>
      </c>
      <c r="W448" s="5">
        <v>92.6</v>
      </c>
      <c r="X448" s="7">
        <v>91</v>
      </c>
      <c r="Y448" s="5">
        <v>13</v>
      </c>
      <c r="Z448" s="5" t="s">
        <v>510</v>
      </c>
      <c r="AA448" s="5">
        <v>0.34399999999999997</v>
      </c>
      <c r="AB448" s="10">
        <v>1.1599999999999999</v>
      </c>
      <c r="AC448" s="8">
        <v>9.35E-2</v>
      </c>
      <c r="AD448" s="5">
        <v>4.0399999999999998E-2</v>
      </c>
      <c r="AE448" s="5">
        <v>5.74</v>
      </c>
      <c r="AF448" s="5">
        <v>5.76</v>
      </c>
      <c r="AG448" s="5">
        <v>5.32</v>
      </c>
      <c r="AH448" s="5">
        <v>38.4</v>
      </c>
    </row>
    <row r="449" spans="1:34" x14ac:dyDescent="0.2">
      <c r="A449" s="6" t="s">
        <v>628</v>
      </c>
      <c r="B449" s="2">
        <v>43453</v>
      </c>
      <c r="C449" s="3">
        <v>0.33333333333333331</v>
      </c>
      <c r="D449" s="57" t="s">
        <v>488</v>
      </c>
      <c r="E449" s="18">
        <v>10977</v>
      </c>
      <c r="F449" s="5">
        <v>0.3</v>
      </c>
      <c r="G449" s="18" t="s">
        <v>80</v>
      </c>
      <c r="H449" s="18" t="s">
        <v>81</v>
      </c>
      <c r="I449" s="5" t="s">
        <v>560</v>
      </c>
      <c r="J449" s="5">
        <v>7</v>
      </c>
      <c r="K449" s="6">
        <v>1.25</v>
      </c>
      <c r="L449" s="6">
        <v>400</v>
      </c>
      <c r="M449" s="6">
        <v>1</v>
      </c>
      <c r="N449" s="5">
        <v>5</v>
      </c>
      <c r="P449" s="5">
        <v>39.4</v>
      </c>
      <c r="Q449" s="7">
        <v>7.61</v>
      </c>
      <c r="S449" s="8">
        <v>10.56</v>
      </c>
      <c r="T449" s="8">
        <v>8.1199999999999992</v>
      </c>
      <c r="U449" s="5">
        <v>10.79</v>
      </c>
      <c r="V449" s="5">
        <v>521</v>
      </c>
      <c r="W449" s="5">
        <v>67.2</v>
      </c>
      <c r="X449" s="176">
        <v>60</v>
      </c>
      <c r="Y449" s="176">
        <v>11</v>
      </c>
      <c r="Z449" s="177">
        <v>0.14499999999999999</v>
      </c>
      <c r="AA449" s="177">
        <v>0.69099999999999995</v>
      </c>
      <c r="AB449" s="177">
        <v>0.93700000000000006</v>
      </c>
      <c r="AC449" s="177">
        <v>6.93E-2</v>
      </c>
      <c r="AD449" s="177" t="s">
        <v>170</v>
      </c>
      <c r="AE449" s="178">
        <v>4.3499999999999996</v>
      </c>
      <c r="AF449" s="176">
        <v>17.8</v>
      </c>
      <c r="AG449" s="178">
        <v>3.05</v>
      </c>
      <c r="AH449" s="176">
        <v>65.7</v>
      </c>
    </row>
    <row r="450" spans="1:34" x14ac:dyDescent="0.2">
      <c r="A450" s="6" t="s">
        <v>629</v>
      </c>
      <c r="B450" s="2">
        <v>43453</v>
      </c>
      <c r="C450" s="3">
        <v>0.35416666666666669</v>
      </c>
      <c r="D450" s="57" t="s">
        <v>88</v>
      </c>
      <c r="E450" s="18">
        <v>16721</v>
      </c>
      <c r="F450" s="5">
        <v>0.3</v>
      </c>
      <c r="G450" s="18" t="s">
        <v>80</v>
      </c>
      <c r="H450" s="18" t="s">
        <v>81</v>
      </c>
      <c r="I450" s="5" t="s">
        <v>562</v>
      </c>
      <c r="J450" s="5">
        <v>7</v>
      </c>
      <c r="K450" s="6">
        <v>1.25</v>
      </c>
      <c r="L450" s="6">
        <v>579</v>
      </c>
      <c r="M450" s="6">
        <v>1</v>
      </c>
      <c r="N450" s="5">
        <v>5</v>
      </c>
      <c r="P450" s="5">
        <v>20.8</v>
      </c>
      <c r="S450" s="8">
        <v>10.8</v>
      </c>
      <c r="T450" s="8">
        <v>7.88</v>
      </c>
      <c r="U450" s="5">
        <v>10.83</v>
      </c>
      <c r="V450" s="5">
        <v>295</v>
      </c>
      <c r="W450" s="5">
        <v>92.4</v>
      </c>
      <c r="X450" s="176">
        <v>83.5</v>
      </c>
      <c r="Y450" s="176">
        <v>15.7</v>
      </c>
      <c r="Z450" s="178" t="s">
        <v>510</v>
      </c>
      <c r="AA450" s="177">
        <v>0.39600000000000002</v>
      </c>
      <c r="AB450" s="177">
        <v>0.48499999999999999</v>
      </c>
      <c r="AC450" s="177">
        <v>0.128</v>
      </c>
      <c r="AD450" s="177">
        <v>3.6999999999999998E-2</v>
      </c>
      <c r="AE450" s="178">
        <v>5.35</v>
      </c>
      <c r="AF450" s="176">
        <v>6.29</v>
      </c>
      <c r="AG450" s="178">
        <v>5.13</v>
      </c>
      <c r="AH450" s="176">
        <v>39.700000000000003</v>
      </c>
    </row>
    <row r="451" spans="1:34" x14ac:dyDescent="0.2">
      <c r="A451" s="6" t="s">
        <v>631</v>
      </c>
      <c r="B451" s="2">
        <v>43495</v>
      </c>
      <c r="C451" s="3">
        <v>0.375</v>
      </c>
      <c r="D451" s="57" t="s">
        <v>488</v>
      </c>
      <c r="E451" s="18">
        <v>10977</v>
      </c>
      <c r="F451" s="5">
        <v>0.3</v>
      </c>
      <c r="G451" s="18" t="s">
        <v>80</v>
      </c>
      <c r="H451" s="18" t="s">
        <v>81</v>
      </c>
      <c r="I451" s="5" t="s">
        <v>559</v>
      </c>
      <c r="J451" s="5">
        <v>6</v>
      </c>
      <c r="K451" s="6">
        <v>0.64</v>
      </c>
      <c r="L451" s="6">
        <v>923</v>
      </c>
      <c r="M451" s="6">
        <v>1</v>
      </c>
      <c r="N451" s="5">
        <v>5</v>
      </c>
      <c r="P451" s="5">
        <v>37.200000000000003</v>
      </c>
      <c r="Q451" s="7">
        <v>9.7200000000000006</v>
      </c>
      <c r="S451" s="8">
        <v>8.08</v>
      </c>
      <c r="T451" s="8">
        <v>8.14</v>
      </c>
      <c r="U451" s="5">
        <v>11.62</v>
      </c>
      <c r="V451" s="5">
        <v>466</v>
      </c>
      <c r="W451" s="5">
        <v>72.900000000000006</v>
      </c>
      <c r="X451" s="179">
        <v>65.7</v>
      </c>
      <c r="Y451" s="179">
        <v>7</v>
      </c>
      <c r="Z451" s="179">
        <v>0.10199999999999999</v>
      </c>
      <c r="AA451" s="179">
        <v>0.81499999999999995</v>
      </c>
      <c r="AB451" s="177">
        <v>1.08</v>
      </c>
      <c r="AC451" s="179">
        <v>7.4499999999999997E-2</v>
      </c>
      <c r="AD451" s="179" t="s">
        <v>630</v>
      </c>
      <c r="AE451" s="179">
        <v>4.71</v>
      </c>
      <c r="AF451" s="179">
        <v>16</v>
      </c>
      <c r="AG451" s="179">
        <v>2.7</v>
      </c>
      <c r="AH451" s="179">
        <v>29.2</v>
      </c>
    </row>
    <row r="452" spans="1:34" x14ac:dyDescent="0.2">
      <c r="A452" s="6" t="s">
        <v>632</v>
      </c>
      <c r="B452" s="2">
        <v>43495</v>
      </c>
      <c r="C452" s="3">
        <v>0.35069444444444442</v>
      </c>
      <c r="D452" s="57" t="s">
        <v>88</v>
      </c>
      <c r="E452" s="18">
        <v>16721</v>
      </c>
      <c r="F452" s="5">
        <v>0.3</v>
      </c>
      <c r="G452" s="18" t="s">
        <v>80</v>
      </c>
      <c r="H452" s="18" t="s">
        <v>81</v>
      </c>
      <c r="I452" s="5" t="s">
        <v>562</v>
      </c>
      <c r="J452" s="5">
        <v>6</v>
      </c>
      <c r="K452" s="6">
        <v>0.64</v>
      </c>
      <c r="L452" s="6">
        <v>420</v>
      </c>
      <c r="M452" s="6">
        <v>1</v>
      </c>
      <c r="N452" s="5">
        <v>5</v>
      </c>
      <c r="P452" s="5">
        <v>29.8</v>
      </c>
      <c r="S452" s="8">
        <v>8.8000000000000007</v>
      </c>
      <c r="T452" s="8">
        <v>7.89</v>
      </c>
      <c r="U452" s="5">
        <v>11.2</v>
      </c>
      <c r="V452" s="5">
        <v>273</v>
      </c>
      <c r="W452" s="5">
        <v>64.5</v>
      </c>
      <c r="X452" s="179">
        <v>67.3</v>
      </c>
      <c r="Y452" s="179">
        <v>7</v>
      </c>
      <c r="Z452" s="179">
        <v>0.14599999999999999</v>
      </c>
      <c r="AA452" s="179">
        <v>0.72299999999999998</v>
      </c>
      <c r="AB452" s="177">
        <v>0.89700000000000002</v>
      </c>
      <c r="AC452" s="179">
        <v>9.3799999999999994E-2</v>
      </c>
      <c r="AD452" s="179">
        <v>2.8500000000000001E-2</v>
      </c>
      <c r="AE452" s="179">
        <v>5.22</v>
      </c>
      <c r="AF452" s="179">
        <v>5.84</v>
      </c>
      <c r="AG452" s="179">
        <v>3.96</v>
      </c>
      <c r="AH452" s="179">
        <v>30.5</v>
      </c>
    </row>
    <row r="453" spans="1:34" x14ac:dyDescent="0.2">
      <c r="A453" s="5" t="s">
        <v>633</v>
      </c>
      <c r="B453" s="2">
        <v>43524</v>
      </c>
      <c r="C453" s="3">
        <v>0.44444444444444442</v>
      </c>
      <c r="D453" s="57" t="s">
        <v>488</v>
      </c>
      <c r="E453" s="18">
        <v>10977</v>
      </c>
      <c r="F453" s="5">
        <v>0.3</v>
      </c>
      <c r="G453" s="18" t="s">
        <v>80</v>
      </c>
      <c r="H453" s="18" t="s">
        <v>81</v>
      </c>
      <c r="I453" s="5" t="s">
        <v>560</v>
      </c>
      <c r="J453" s="5">
        <v>9</v>
      </c>
      <c r="K453" s="6">
        <v>0.88</v>
      </c>
      <c r="L453" s="6">
        <v>206</v>
      </c>
      <c r="M453" s="6">
        <v>1</v>
      </c>
      <c r="N453" s="5">
        <v>2</v>
      </c>
      <c r="P453" s="5">
        <v>39.6</v>
      </c>
      <c r="Q453" s="7">
        <v>7.5</v>
      </c>
      <c r="S453" s="8">
        <v>11</v>
      </c>
      <c r="T453" s="8">
        <v>8.3800000000000008</v>
      </c>
      <c r="U453" s="5">
        <v>10.61</v>
      </c>
      <c r="V453" s="5">
        <v>566</v>
      </c>
      <c r="W453" s="5">
        <v>106</v>
      </c>
      <c r="X453" s="179">
        <v>75.3</v>
      </c>
      <c r="Y453" s="179">
        <v>9.3000000000000007</v>
      </c>
      <c r="Z453" s="179">
        <v>0.111</v>
      </c>
      <c r="AA453" s="179">
        <v>0.92200000000000004</v>
      </c>
      <c r="AB453" s="177">
        <v>0.63200000000000001</v>
      </c>
      <c r="AC453" s="179">
        <v>0.104</v>
      </c>
      <c r="AD453" s="180" t="s">
        <v>630</v>
      </c>
      <c r="AE453" s="179">
        <v>4.18</v>
      </c>
      <c r="AF453" s="179">
        <v>24.5</v>
      </c>
      <c r="AG453" s="179">
        <v>2.37</v>
      </c>
      <c r="AH453" s="179">
        <v>78.5</v>
      </c>
    </row>
    <row r="454" spans="1:34" x14ac:dyDescent="0.2">
      <c r="A454" s="5" t="s">
        <v>634</v>
      </c>
      <c r="B454" s="2">
        <v>43524</v>
      </c>
      <c r="C454" s="3">
        <v>0.45833333333333331</v>
      </c>
      <c r="D454" s="57" t="s">
        <v>88</v>
      </c>
      <c r="E454" s="18">
        <v>16721</v>
      </c>
      <c r="F454" s="5">
        <v>0.3</v>
      </c>
      <c r="G454" s="18" t="s">
        <v>80</v>
      </c>
      <c r="H454" s="18" t="s">
        <v>81</v>
      </c>
      <c r="I454" s="5" t="s">
        <v>562</v>
      </c>
      <c r="J454" s="5">
        <v>9</v>
      </c>
      <c r="K454" s="6">
        <v>0.88</v>
      </c>
      <c r="L454" s="6">
        <v>332</v>
      </c>
      <c r="M454" s="6">
        <v>1</v>
      </c>
      <c r="N454" s="5">
        <v>5</v>
      </c>
      <c r="P454" s="5">
        <v>20.5</v>
      </c>
      <c r="S454" s="8">
        <v>11.34</v>
      </c>
      <c r="T454" s="8">
        <v>8.41</v>
      </c>
      <c r="U454" s="5">
        <v>10.52</v>
      </c>
      <c r="V454" s="5">
        <v>569</v>
      </c>
      <c r="W454" s="5">
        <v>83.6</v>
      </c>
      <c r="X454" s="179">
        <v>63</v>
      </c>
      <c r="Y454" s="179">
        <v>10</v>
      </c>
      <c r="Z454" s="180" t="s">
        <v>635</v>
      </c>
      <c r="AA454" s="179">
        <v>0.94699999999999995</v>
      </c>
      <c r="AB454" s="177">
        <v>0.92400000000000004</v>
      </c>
      <c r="AC454" s="179">
        <v>8.8999999999999996E-2</v>
      </c>
      <c r="AD454" s="179" t="s">
        <v>630</v>
      </c>
      <c r="AE454" s="179">
        <v>4.82</v>
      </c>
      <c r="AF454" s="179">
        <v>9.69</v>
      </c>
      <c r="AG454" s="179">
        <v>3.47</v>
      </c>
      <c r="AH454" s="179">
        <v>138</v>
      </c>
    </row>
    <row r="455" spans="1:34" x14ac:dyDescent="0.2">
      <c r="A455" s="5" t="s">
        <v>636</v>
      </c>
      <c r="B455" s="2">
        <v>43552</v>
      </c>
      <c r="C455" s="3">
        <v>0.44791666666666669</v>
      </c>
      <c r="D455" s="57" t="s">
        <v>488</v>
      </c>
      <c r="E455" s="18">
        <v>10977</v>
      </c>
      <c r="F455" s="5">
        <v>0.3</v>
      </c>
      <c r="G455" s="18" t="s">
        <v>80</v>
      </c>
      <c r="H455" s="18" t="s">
        <v>81</v>
      </c>
      <c r="I455" s="5" t="s">
        <v>562</v>
      </c>
      <c r="J455" s="5">
        <v>14</v>
      </c>
      <c r="K455" s="6">
        <v>0.51</v>
      </c>
      <c r="L455" s="6">
        <v>125</v>
      </c>
      <c r="M455" s="6">
        <v>1</v>
      </c>
      <c r="N455" s="5">
        <v>3</v>
      </c>
      <c r="P455" s="5">
        <v>40.200000000000003</v>
      </c>
      <c r="Q455" s="7">
        <v>6.85</v>
      </c>
      <c r="S455" s="8">
        <v>17.78</v>
      </c>
      <c r="T455" s="8">
        <v>8.01</v>
      </c>
      <c r="U455" s="5">
        <v>9.27</v>
      </c>
      <c r="V455" s="5">
        <v>560</v>
      </c>
      <c r="W455" s="5">
        <v>64.400000000000006</v>
      </c>
      <c r="X455" s="7">
        <v>395</v>
      </c>
      <c r="Y455" s="5">
        <v>7.7</v>
      </c>
      <c r="Z455" s="5" t="s">
        <v>635</v>
      </c>
      <c r="AA455" s="5">
        <v>0.53200000000000003</v>
      </c>
      <c r="AB455" s="10">
        <v>0.91</v>
      </c>
      <c r="AC455" s="8">
        <v>6.9699999999999998E-2</v>
      </c>
      <c r="AD455" s="5" t="s">
        <v>630</v>
      </c>
      <c r="AE455" s="5">
        <v>3.77</v>
      </c>
      <c r="AF455" s="5">
        <v>25.9</v>
      </c>
      <c r="AG455" s="5" t="s">
        <v>625</v>
      </c>
      <c r="AH455" s="5">
        <v>34.6</v>
      </c>
    </row>
    <row r="456" spans="1:34" x14ac:dyDescent="0.2">
      <c r="A456" s="5" t="s">
        <v>637</v>
      </c>
      <c r="B456" s="2">
        <v>43552</v>
      </c>
      <c r="C456" s="3">
        <v>0.34375</v>
      </c>
      <c r="D456" s="57" t="s">
        <v>88</v>
      </c>
      <c r="E456" s="18">
        <v>16721</v>
      </c>
      <c r="F456" s="5">
        <v>0.3</v>
      </c>
      <c r="G456" s="18" t="s">
        <v>80</v>
      </c>
      <c r="H456" s="18" t="s">
        <v>81</v>
      </c>
      <c r="I456" s="5" t="s">
        <v>560</v>
      </c>
      <c r="J456" s="5">
        <v>14</v>
      </c>
      <c r="K456" s="6">
        <v>0.51</v>
      </c>
      <c r="L456" s="6" t="s">
        <v>82</v>
      </c>
      <c r="N456" s="5">
        <v>2</v>
      </c>
      <c r="P456" s="5">
        <v>23.4</v>
      </c>
      <c r="S456" s="8">
        <v>17.7</v>
      </c>
      <c r="T456" s="8">
        <v>7.68</v>
      </c>
      <c r="U456" s="5">
        <v>8.1199999999999992</v>
      </c>
      <c r="V456" s="5">
        <v>477</v>
      </c>
      <c r="W456" s="5">
        <v>20.399999999999999</v>
      </c>
      <c r="X456" s="7">
        <v>33.700000000000003</v>
      </c>
      <c r="Y456" s="5">
        <v>6</v>
      </c>
      <c r="Z456" s="5" t="s">
        <v>635</v>
      </c>
      <c r="AA456" s="5">
        <v>0.72399999999999998</v>
      </c>
      <c r="AB456" s="10">
        <v>0.95599999999999996</v>
      </c>
      <c r="AC456" s="8">
        <v>0.53400000000000003</v>
      </c>
      <c r="AD456" s="5">
        <v>0.14000000000000001</v>
      </c>
      <c r="AE456" s="5">
        <v>5.27</v>
      </c>
      <c r="AF456" s="5">
        <v>21.5</v>
      </c>
      <c r="AG456" s="5">
        <v>2.59</v>
      </c>
      <c r="AH456" s="5">
        <v>49.6</v>
      </c>
    </row>
    <row r="457" spans="1:34" x14ac:dyDescent="0.2">
      <c r="A457" s="5" t="s">
        <v>639</v>
      </c>
      <c r="B457" s="2">
        <v>43580</v>
      </c>
      <c r="C457" s="3">
        <v>0.44097222222222227</v>
      </c>
      <c r="D457" s="57" t="s">
        <v>488</v>
      </c>
      <c r="E457" s="18">
        <v>10977</v>
      </c>
      <c r="F457" s="5">
        <v>0.3</v>
      </c>
      <c r="G457" s="18" t="s">
        <v>80</v>
      </c>
      <c r="H457" s="18" t="s">
        <v>81</v>
      </c>
      <c r="I457" s="5" t="s">
        <v>638</v>
      </c>
      <c r="J457" s="5">
        <v>1</v>
      </c>
      <c r="K457" s="6">
        <v>2.4900000000000002</v>
      </c>
      <c r="L457" s="6">
        <v>8650</v>
      </c>
      <c r="M457" s="6">
        <v>1</v>
      </c>
      <c r="N457" s="5">
        <v>4</v>
      </c>
      <c r="P457" s="5">
        <v>19.399999999999999</v>
      </c>
      <c r="Q457" s="7">
        <v>27.49</v>
      </c>
      <c r="S457" s="8">
        <v>18.82</v>
      </c>
      <c r="T457" s="8">
        <v>7.56</v>
      </c>
      <c r="U457" s="5">
        <v>7.67</v>
      </c>
      <c r="V457" s="5">
        <v>280</v>
      </c>
      <c r="W457" s="5" t="s">
        <v>538</v>
      </c>
      <c r="X457" s="179">
        <v>700</v>
      </c>
      <c r="Y457" s="179">
        <v>134</v>
      </c>
      <c r="Z457" s="179">
        <v>0.55800000000000005</v>
      </c>
      <c r="AA457" s="179">
        <v>3.44</v>
      </c>
      <c r="AB457" s="177">
        <v>0.92400000000000004</v>
      </c>
      <c r="AC457" s="179">
        <v>0.53300000000000003</v>
      </c>
      <c r="AD457" s="179">
        <v>0.17199999999999999</v>
      </c>
      <c r="AE457" s="179">
        <v>7.81</v>
      </c>
      <c r="AF457" s="179">
        <v>6.63</v>
      </c>
      <c r="AG457" s="179">
        <v>7.71</v>
      </c>
      <c r="AH457" s="179" t="s">
        <v>621</v>
      </c>
    </row>
    <row r="458" spans="1:34" x14ac:dyDescent="0.2">
      <c r="A458" s="5" t="s">
        <v>640</v>
      </c>
      <c r="B458" s="2">
        <v>43580</v>
      </c>
      <c r="C458" s="3">
        <v>0.36388888888888887</v>
      </c>
      <c r="D458" s="57" t="s">
        <v>85</v>
      </c>
      <c r="E458" s="18">
        <v>17847</v>
      </c>
      <c r="F458" s="5">
        <v>0.3</v>
      </c>
      <c r="G458" s="18" t="s">
        <v>80</v>
      </c>
      <c r="H458" s="18" t="s">
        <v>81</v>
      </c>
      <c r="I458" s="5" t="s">
        <v>638</v>
      </c>
      <c r="J458" s="5">
        <v>1</v>
      </c>
      <c r="K458" s="6">
        <v>2.4900000000000002</v>
      </c>
      <c r="L458" s="6" t="s">
        <v>313</v>
      </c>
      <c r="M458" s="6" t="s">
        <v>313</v>
      </c>
      <c r="N458" s="5">
        <v>5</v>
      </c>
      <c r="P458" s="5">
        <v>19</v>
      </c>
      <c r="S458" s="8">
        <v>18.829999999999998</v>
      </c>
      <c r="T458" s="8">
        <v>7.65</v>
      </c>
      <c r="U458" s="5">
        <v>7.99</v>
      </c>
      <c r="V458" s="5">
        <v>228</v>
      </c>
      <c r="W458" s="5">
        <v>159</v>
      </c>
      <c r="X458" s="179">
        <v>159</v>
      </c>
      <c r="Y458" s="179">
        <v>31</v>
      </c>
      <c r="Z458" s="179">
        <v>0.33</v>
      </c>
      <c r="AA458" s="179">
        <v>0.35299999999999998</v>
      </c>
      <c r="AB458" s="177">
        <v>2.2400000000000002</v>
      </c>
      <c r="AC458" s="179">
        <v>0.309</v>
      </c>
      <c r="AD458" s="179">
        <v>0.10100000000000001</v>
      </c>
      <c r="AE458" s="179">
        <v>9.39</v>
      </c>
      <c r="AF458" s="179">
        <v>10.1</v>
      </c>
      <c r="AG458" s="179">
        <v>2.99</v>
      </c>
      <c r="AH458" s="179" t="s">
        <v>621</v>
      </c>
    </row>
    <row r="459" spans="1:34" x14ac:dyDescent="0.2">
      <c r="A459" s="5" t="s">
        <v>641</v>
      </c>
      <c r="B459" s="2">
        <v>43580</v>
      </c>
      <c r="C459" s="3">
        <v>0.38194444444444442</v>
      </c>
      <c r="D459" s="57" t="s">
        <v>88</v>
      </c>
      <c r="E459" s="18">
        <v>16721</v>
      </c>
      <c r="F459" s="5">
        <v>0.3</v>
      </c>
      <c r="G459" s="18" t="s">
        <v>80</v>
      </c>
      <c r="H459" s="18" t="s">
        <v>81</v>
      </c>
      <c r="I459" s="5" t="s">
        <v>638</v>
      </c>
      <c r="J459" s="5">
        <v>1</v>
      </c>
      <c r="K459" s="6">
        <v>2.4900000000000002</v>
      </c>
      <c r="L459" s="6" t="s">
        <v>313</v>
      </c>
      <c r="M459" s="6" t="s">
        <v>313</v>
      </c>
      <c r="N459" s="5">
        <v>4</v>
      </c>
      <c r="P459" s="5">
        <v>8.8000000000000007</v>
      </c>
      <c r="S459" s="8">
        <v>18.510000000000002</v>
      </c>
      <c r="T459" s="8">
        <v>7.61</v>
      </c>
      <c r="U459" s="5">
        <v>7.13</v>
      </c>
      <c r="V459" s="5">
        <v>218</v>
      </c>
      <c r="W459" s="5">
        <v>576</v>
      </c>
      <c r="X459" s="179">
        <v>410</v>
      </c>
      <c r="Y459" s="179">
        <v>92</v>
      </c>
      <c r="Z459" s="179">
        <v>0.379</v>
      </c>
      <c r="AA459" s="179">
        <v>2.06</v>
      </c>
      <c r="AB459" s="177">
        <v>2.85</v>
      </c>
      <c r="AC459" s="179">
        <v>0.41</v>
      </c>
      <c r="AD459" s="179">
        <v>0.11700000000000001</v>
      </c>
      <c r="AE459" s="179">
        <v>10.199999999999999</v>
      </c>
      <c r="AF459" s="179">
        <v>8.1</v>
      </c>
      <c r="AG459" s="179">
        <v>4.37</v>
      </c>
      <c r="AH459" s="179" t="s">
        <v>621</v>
      </c>
    </row>
    <row r="460" spans="1:34" x14ac:dyDescent="0.2">
      <c r="A460" s="6" t="s">
        <v>642</v>
      </c>
      <c r="B460" s="2">
        <v>43606</v>
      </c>
      <c r="C460" s="3">
        <v>0.3527777777777778</v>
      </c>
      <c r="D460" s="57" t="s">
        <v>488</v>
      </c>
      <c r="E460" s="18">
        <v>10977</v>
      </c>
      <c r="F460" s="5">
        <v>0.3</v>
      </c>
      <c r="G460" s="18" t="s">
        <v>80</v>
      </c>
      <c r="H460" s="18" t="s">
        <v>81</v>
      </c>
      <c r="I460" s="5">
        <v>3</v>
      </c>
      <c r="J460" s="5">
        <v>3</v>
      </c>
      <c r="K460" s="6">
        <v>0.62</v>
      </c>
      <c r="L460" s="6">
        <v>1040</v>
      </c>
      <c r="M460" s="6">
        <v>1</v>
      </c>
      <c r="N460" s="5">
        <v>5</v>
      </c>
      <c r="P460" s="5">
        <v>35.6</v>
      </c>
      <c r="S460" s="8">
        <v>23.47</v>
      </c>
      <c r="T460" s="8">
        <v>7.76</v>
      </c>
      <c r="U460" s="5">
        <v>7.41</v>
      </c>
      <c r="V460" s="5">
        <v>448</v>
      </c>
      <c r="W460" s="5">
        <v>402</v>
      </c>
      <c r="X460" s="99">
        <v>302</v>
      </c>
      <c r="Y460" s="99">
        <v>37</v>
      </c>
      <c r="Z460" s="99">
        <v>0.123</v>
      </c>
      <c r="AA460" s="99">
        <v>0.70499999999999996</v>
      </c>
      <c r="AB460" s="181">
        <v>0.74299999999999999</v>
      </c>
      <c r="AC460" s="99">
        <v>0.308</v>
      </c>
      <c r="AD460" s="99">
        <v>2.4E-2</v>
      </c>
      <c r="AE460" s="99">
        <v>5.31</v>
      </c>
      <c r="AF460" s="99">
        <v>13.6</v>
      </c>
      <c r="AG460" s="99">
        <v>4.67</v>
      </c>
      <c r="AH460" s="99">
        <v>328</v>
      </c>
    </row>
    <row r="461" spans="1:34" x14ac:dyDescent="0.2">
      <c r="A461" s="6" t="s">
        <v>643</v>
      </c>
      <c r="B461" s="2">
        <v>43606</v>
      </c>
      <c r="C461" s="3">
        <v>0.31111111111111112</v>
      </c>
      <c r="D461" s="57" t="s">
        <v>88</v>
      </c>
      <c r="E461" s="18">
        <v>16721</v>
      </c>
      <c r="F461" s="5">
        <v>0.3</v>
      </c>
      <c r="G461" s="18" t="s">
        <v>80</v>
      </c>
      <c r="H461" s="18" t="s">
        <v>81</v>
      </c>
      <c r="I461" s="5">
        <v>1</v>
      </c>
      <c r="J461" s="5">
        <v>3</v>
      </c>
      <c r="K461" s="6">
        <v>0.62</v>
      </c>
      <c r="L461" s="6">
        <v>75.900000000000006</v>
      </c>
      <c r="M461" s="6">
        <v>1</v>
      </c>
      <c r="N461" s="5">
        <v>3</v>
      </c>
      <c r="P461" s="5">
        <v>22</v>
      </c>
      <c r="S461" s="8">
        <v>24.44</v>
      </c>
      <c r="T461" s="8">
        <v>7.65</v>
      </c>
      <c r="U461" s="5">
        <v>6.88</v>
      </c>
      <c r="V461" s="5">
        <v>400</v>
      </c>
      <c r="W461" s="5">
        <v>76</v>
      </c>
      <c r="X461" s="99">
        <v>73</v>
      </c>
      <c r="Y461" s="99">
        <v>29</v>
      </c>
      <c r="Z461" s="99">
        <v>0.158</v>
      </c>
      <c r="AA461" s="99">
        <v>1.42</v>
      </c>
      <c r="AB461" s="181">
        <v>3.29</v>
      </c>
      <c r="AC461" s="99">
        <v>0.17599999999999999</v>
      </c>
      <c r="AD461" s="99">
        <v>5.67E-2</v>
      </c>
      <c r="AE461" s="99">
        <v>7.42</v>
      </c>
      <c r="AF461" s="99">
        <v>15.6</v>
      </c>
      <c r="AG461" s="99">
        <v>4.5999999999999996</v>
      </c>
      <c r="AH461" s="99">
        <v>222</v>
      </c>
    </row>
    <row r="462" spans="1:34" x14ac:dyDescent="0.2">
      <c r="A462" s="6" t="s">
        <v>644</v>
      </c>
      <c r="B462" s="2">
        <v>43636</v>
      </c>
      <c r="C462" s="3">
        <v>0.45833333333333331</v>
      </c>
      <c r="D462" s="57" t="s">
        <v>488</v>
      </c>
      <c r="E462" s="18">
        <v>10977</v>
      </c>
      <c r="F462" s="5">
        <v>0.3</v>
      </c>
      <c r="G462" s="18" t="s">
        <v>80</v>
      </c>
      <c r="H462" s="5" t="s">
        <v>81</v>
      </c>
      <c r="J462" s="5">
        <v>4</v>
      </c>
      <c r="K462" s="6">
        <v>1.19</v>
      </c>
      <c r="L462" s="6">
        <v>461</v>
      </c>
      <c r="M462" s="6">
        <v>1</v>
      </c>
      <c r="N462" s="5">
        <v>3</v>
      </c>
      <c r="S462" s="8">
        <v>28.21</v>
      </c>
      <c r="T462" s="8">
        <v>7.76</v>
      </c>
      <c r="U462" s="5">
        <v>6.38</v>
      </c>
      <c r="V462" s="5">
        <v>520.79999999999995</v>
      </c>
      <c r="W462" s="5">
        <v>329</v>
      </c>
      <c r="X462" s="179">
        <v>243</v>
      </c>
      <c r="Y462" s="179">
        <v>33</v>
      </c>
      <c r="Z462" s="179">
        <v>0.13500000000000001</v>
      </c>
      <c r="AA462" s="179">
        <v>0.43</v>
      </c>
      <c r="AB462" s="177">
        <v>1.69</v>
      </c>
      <c r="AC462" s="179">
        <v>0.27600000000000002</v>
      </c>
      <c r="AD462" s="179">
        <v>3.4099999999999998E-2</v>
      </c>
      <c r="AE462" s="179">
        <v>5.99</v>
      </c>
      <c r="AF462" s="179">
        <v>21.7</v>
      </c>
      <c r="AG462" s="179">
        <v>8.2100000000000009</v>
      </c>
      <c r="AH462" s="179">
        <v>548</v>
      </c>
    </row>
    <row r="463" spans="1:34" x14ac:dyDescent="0.2">
      <c r="A463" s="6" t="s">
        <v>645</v>
      </c>
      <c r="B463" s="2">
        <v>43636</v>
      </c>
      <c r="C463" s="3">
        <v>0.4236111111111111</v>
      </c>
      <c r="D463" s="57" t="s">
        <v>85</v>
      </c>
      <c r="E463" s="18">
        <v>17847</v>
      </c>
      <c r="F463" s="5">
        <v>0.3</v>
      </c>
      <c r="G463" s="18" t="s">
        <v>80</v>
      </c>
      <c r="H463" s="5" t="s">
        <v>81</v>
      </c>
      <c r="J463" s="5">
        <v>4</v>
      </c>
      <c r="K463" s="6">
        <v>1.19</v>
      </c>
      <c r="L463" s="6" t="s">
        <v>313</v>
      </c>
      <c r="M463" s="6" t="s">
        <v>313</v>
      </c>
      <c r="N463" s="5">
        <v>3</v>
      </c>
      <c r="S463" s="8">
        <v>26.04</v>
      </c>
      <c r="T463" s="8">
        <v>7.31</v>
      </c>
      <c r="U463" s="5">
        <v>4.34</v>
      </c>
      <c r="V463" s="5">
        <v>347.2</v>
      </c>
      <c r="W463" s="5">
        <v>20.5</v>
      </c>
      <c r="X463" s="179">
        <v>17.7</v>
      </c>
      <c r="Y463" s="179">
        <v>4</v>
      </c>
      <c r="Z463" s="179">
        <v>0.25800000000000001</v>
      </c>
      <c r="AA463" s="179">
        <v>0.77100000000000002</v>
      </c>
      <c r="AB463" s="177">
        <v>1.55</v>
      </c>
      <c r="AC463" s="179">
        <v>0.186</v>
      </c>
      <c r="AD463" s="179">
        <v>0.114</v>
      </c>
      <c r="AE463" s="179">
        <v>7.25</v>
      </c>
      <c r="AF463" s="179">
        <v>16.899999999999999</v>
      </c>
      <c r="AG463" s="179">
        <v>2.84</v>
      </c>
      <c r="AH463" s="179">
        <v>498</v>
      </c>
    </row>
    <row r="464" spans="1:34" x14ac:dyDescent="0.2">
      <c r="A464" s="6" t="s">
        <v>646</v>
      </c>
      <c r="B464" s="2">
        <v>43636</v>
      </c>
      <c r="C464" s="3">
        <v>0.39583333333333331</v>
      </c>
      <c r="D464" s="57" t="s">
        <v>88</v>
      </c>
      <c r="E464" s="18">
        <v>16721</v>
      </c>
      <c r="F464" s="5">
        <v>0.3</v>
      </c>
      <c r="G464" s="18" t="s">
        <v>80</v>
      </c>
      <c r="H464" s="5" t="s">
        <v>81</v>
      </c>
      <c r="J464" s="5">
        <v>4</v>
      </c>
      <c r="K464" s="6">
        <v>1.19</v>
      </c>
      <c r="L464" s="6">
        <v>61.7</v>
      </c>
      <c r="M464" s="6">
        <v>1</v>
      </c>
      <c r="N464" s="5">
        <v>3</v>
      </c>
      <c r="S464" s="8">
        <v>27.21</v>
      </c>
      <c r="T464" s="8">
        <v>7.56</v>
      </c>
      <c r="U464" s="5">
        <v>6.27</v>
      </c>
      <c r="V464" s="5">
        <v>372.5</v>
      </c>
      <c r="W464" s="5">
        <v>45.1</v>
      </c>
      <c r="X464" s="179">
        <v>46.3</v>
      </c>
      <c r="Y464" s="179">
        <v>9.6999999999999993</v>
      </c>
      <c r="Z464" s="179">
        <v>0.34599999999999997</v>
      </c>
      <c r="AA464" s="179">
        <v>0.92200000000000004</v>
      </c>
      <c r="AB464" s="177">
        <v>1.59</v>
      </c>
      <c r="AC464" s="179">
        <v>0.13600000000000001</v>
      </c>
      <c r="AD464" s="179">
        <v>3.6400000000000002E-2</v>
      </c>
      <c r="AE464" s="179">
        <v>6.07</v>
      </c>
      <c r="AF464" s="179">
        <v>12.9</v>
      </c>
      <c r="AG464" s="179">
        <v>3.93</v>
      </c>
      <c r="AH464" s="179">
        <v>86</v>
      </c>
    </row>
    <row r="465" spans="1:34" x14ac:dyDescent="0.2">
      <c r="A465" s="6" t="s">
        <v>648</v>
      </c>
      <c r="B465" s="2">
        <v>43671</v>
      </c>
      <c r="C465" s="3">
        <v>0.60763888888888895</v>
      </c>
      <c r="D465" s="57" t="s">
        <v>488</v>
      </c>
      <c r="E465" s="18">
        <v>10977</v>
      </c>
      <c r="F465" s="5">
        <v>0.3</v>
      </c>
      <c r="G465" s="18" t="s">
        <v>80</v>
      </c>
      <c r="H465" s="5" t="s">
        <v>81</v>
      </c>
      <c r="J465" s="5">
        <v>14</v>
      </c>
      <c r="K465" s="6">
        <v>0.02</v>
      </c>
      <c r="L465" s="6">
        <v>18</v>
      </c>
      <c r="M465" s="6">
        <v>1</v>
      </c>
      <c r="N465" s="5">
        <v>3</v>
      </c>
      <c r="S465" s="8">
        <v>29.14</v>
      </c>
      <c r="T465" s="8">
        <v>7.82</v>
      </c>
      <c r="U465" s="5">
        <v>8.27</v>
      </c>
      <c r="V465" s="5">
        <v>757</v>
      </c>
      <c r="W465" s="5">
        <v>29.2</v>
      </c>
      <c r="X465" s="179">
        <v>27.8</v>
      </c>
      <c r="Y465" s="179">
        <v>5.7</v>
      </c>
      <c r="Z465" s="180" t="s">
        <v>635</v>
      </c>
      <c r="AA465" s="179">
        <v>8.1299999999999997E-2</v>
      </c>
      <c r="AB465" s="177">
        <v>0.51600000000000001</v>
      </c>
      <c r="AC465" s="179">
        <v>3.6799999999999999E-2</v>
      </c>
      <c r="AD465" s="179" t="s">
        <v>630</v>
      </c>
      <c r="AE465" s="179">
        <v>3.61</v>
      </c>
      <c r="AF465" s="179">
        <v>55.2</v>
      </c>
      <c r="AG465" s="179">
        <v>2.1800000000000002</v>
      </c>
      <c r="AH465" s="179">
        <v>8.1999999999999993</v>
      </c>
    </row>
    <row r="466" spans="1:34" x14ac:dyDescent="0.2">
      <c r="A466" s="6" t="s">
        <v>649</v>
      </c>
      <c r="B466" s="2">
        <v>43671</v>
      </c>
      <c r="C466" s="3">
        <v>0.59027777777777779</v>
      </c>
      <c r="D466" s="57" t="s">
        <v>85</v>
      </c>
      <c r="E466" s="18">
        <v>17847</v>
      </c>
      <c r="F466" s="5">
        <v>0.3</v>
      </c>
      <c r="G466" s="18" t="s">
        <v>80</v>
      </c>
      <c r="H466" s="5" t="s">
        <v>81</v>
      </c>
      <c r="J466" s="5">
        <v>14</v>
      </c>
      <c r="K466" s="6">
        <v>0.02</v>
      </c>
      <c r="L466" s="6" t="s">
        <v>313</v>
      </c>
      <c r="M466" s="6" t="s">
        <v>313</v>
      </c>
      <c r="N466" s="5">
        <v>3</v>
      </c>
      <c r="S466" s="8">
        <v>25.89</v>
      </c>
      <c r="T466" s="8">
        <v>7.9</v>
      </c>
      <c r="U466" s="5">
        <v>12.21</v>
      </c>
      <c r="V466" s="5">
        <v>1089</v>
      </c>
      <c r="W466" s="5">
        <v>7.1</v>
      </c>
      <c r="X466" s="179">
        <v>10</v>
      </c>
      <c r="Y466" s="179">
        <v>7.7</v>
      </c>
      <c r="Z466" s="180" t="s">
        <v>635</v>
      </c>
      <c r="AA466" s="179">
        <v>6.87</v>
      </c>
      <c r="AB466" s="177">
        <v>0.57199999999999995</v>
      </c>
      <c r="AC466" s="179">
        <v>0.115</v>
      </c>
      <c r="AD466" s="179">
        <v>3.4500000000000003E-2</v>
      </c>
      <c r="AE466" s="179">
        <v>7.29</v>
      </c>
      <c r="AF466" s="179">
        <v>98.4</v>
      </c>
      <c r="AG466" s="179">
        <v>2.59</v>
      </c>
      <c r="AH466" s="179">
        <v>21.1</v>
      </c>
    </row>
    <row r="467" spans="1:34" x14ac:dyDescent="0.2">
      <c r="A467" s="6" t="s">
        <v>650</v>
      </c>
      <c r="B467" s="2">
        <v>43671</v>
      </c>
      <c r="C467" s="3">
        <v>0.56944444444444442</v>
      </c>
      <c r="D467" s="57" t="s">
        <v>88</v>
      </c>
      <c r="E467" s="18">
        <v>16721</v>
      </c>
      <c r="F467" s="5">
        <v>0.3</v>
      </c>
      <c r="G467" s="18" t="s">
        <v>80</v>
      </c>
      <c r="H467" s="5" t="s">
        <v>81</v>
      </c>
      <c r="J467" s="5">
        <v>14</v>
      </c>
      <c r="K467" s="6">
        <v>0.02</v>
      </c>
      <c r="N467" s="5">
        <v>3</v>
      </c>
      <c r="S467" s="8">
        <v>28.57</v>
      </c>
      <c r="T467" s="8">
        <v>7.57</v>
      </c>
      <c r="U467" s="5">
        <v>0</v>
      </c>
      <c r="V467" s="5">
        <v>832</v>
      </c>
      <c r="W467" s="5">
        <v>17.899999999999999</v>
      </c>
      <c r="X467" s="179">
        <v>23</v>
      </c>
      <c r="Y467" s="179">
        <v>4.3</v>
      </c>
      <c r="Z467" s="180" t="s">
        <v>635</v>
      </c>
      <c r="AA467" s="179" t="s">
        <v>647</v>
      </c>
      <c r="AB467" s="177">
        <v>0.91200000000000003</v>
      </c>
      <c r="AC467" s="179">
        <v>4.3999999999999997E-2</v>
      </c>
      <c r="AD467" s="180" t="s">
        <v>630</v>
      </c>
      <c r="AE467" s="179">
        <v>4.47</v>
      </c>
      <c r="AF467" s="179">
        <v>63</v>
      </c>
      <c r="AG467" s="179">
        <v>2.78</v>
      </c>
      <c r="AH467" s="179">
        <v>21.3</v>
      </c>
    </row>
    <row r="468" spans="1:34" x14ac:dyDescent="0.2">
      <c r="A468" s="6" t="s">
        <v>651</v>
      </c>
      <c r="B468" s="2">
        <v>43699</v>
      </c>
      <c r="C468" s="3">
        <v>0.55208333333333337</v>
      </c>
      <c r="D468" s="57" t="s">
        <v>488</v>
      </c>
      <c r="E468" s="18">
        <v>10977</v>
      </c>
      <c r="F468" s="5">
        <v>0.3</v>
      </c>
      <c r="G468" s="18" t="s">
        <v>80</v>
      </c>
      <c r="H468" s="5" t="s">
        <v>81</v>
      </c>
      <c r="J468" s="5">
        <v>42</v>
      </c>
      <c r="K468" s="6">
        <v>0.04</v>
      </c>
      <c r="L468" s="6">
        <v>11.1</v>
      </c>
      <c r="M468" s="6">
        <v>1</v>
      </c>
      <c r="N468" s="5">
        <v>3</v>
      </c>
      <c r="S468" s="8">
        <v>32.08</v>
      </c>
      <c r="T468" s="8">
        <v>7.66</v>
      </c>
      <c r="U468" s="5">
        <v>6.4</v>
      </c>
      <c r="V468" s="5">
        <v>934.7</v>
      </c>
      <c r="W468" s="5">
        <v>21.9</v>
      </c>
      <c r="X468" s="182">
        <v>23.8</v>
      </c>
      <c r="Y468" s="183">
        <v>4.3</v>
      </c>
      <c r="Z468" s="184" t="s">
        <v>635</v>
      </c>
      <c r="AA468" s="185" t="s">
        <v>647</v>
      </c>
      <c r="AB468" s="184">
        <v>0.504</v>
      </c>
      <c r="AC468" s="183">
        <v>3.09E-2</v>
      </c>
      <c r="AD468" s="186" t="s">
        <v>630</v>
      </c>
      <c r="AE468" s="183">
        <v>3.18</v>
      </c>
      <c r="AF468" s="182">
        <v>85.8</v>
      </c>
      <c r="AG468" s="182">
        <v>2.4</v>
      </c>
      <c r="AH468" s="183">
        <v>1</v>
      </c>
    </row>
    <row r="469" spans="1:34" x14ac:dyDescent="0.2">
      <c r="A469" s="6" t="s">
        <v>652</v>
      </c>
      <c r="B469" s="2">
        <v>43699</v>
      </c>
      <c r="C469" s="3">
        <v>0.52083333333333337</v>
      </c>
      <c r="D469" s="57" t="s">
        <v>88</v>
      </c>
      <c r="E469" s="18">
        <v>16721</v>
      </c>
      <c r="F469" s="5">
        <v>0.3</v>
      </c>
      <c r="G469" s="18" t="s">
        <v>80</v>
      </c>
      <c r="H469" s="5" t="s">
        <v>81</v>
      </c>
      <c r="I469" s="5" t="s">
        <v>653</v>
      </c>
      <c r="J469" s="5">
        <v>42</v>
      </c>
      <c r="K469" s="6">
        <v>0.04</v>
      </c>
      <c r="N469" s="5">
        <v>3</v>
      </c>
      <c r="S469" s="8">
        <v>30.89</v>
      </c>
      <c r="T469" s="8">
        <v>7.6</v>
      </c>
      <c r="U469" s="5">
        <v>4.57</v>
      </c>
      <c r="V469" s="5">
        <v>1343</v>
      </c>
      <c r="W469" s="5">
        <v>19.100000000000001</v>
      </c>
      <c r="X469" s="182">
        <v>26.3</v>
      </c>
      <c r="Y469" s="183">
        <v>4.7</v>
      </c>
      <c r="Z469" s="182">
        <v>0.16</v>
      </c>
      <c r="AA469" s="185" t="s">
        <v>647</v>
      </c>
      <c r="AB469" s="184">
        <v>0.41899999999999998</v>
      </c>
      <c r="AC469" s="183">
        <v>3.32E-2</v>
      </c>
      <c r="AD469" s="186" t="s">
        <v>630</v>
      </c>
      <c r="AE469" s="183">
        <v>3.16</v>
      </c>
      <c r="AF469" s="182">
        <v>169</v>
      </c>
      <c r="AG469" s="182">
        <v>4.29</v>
      </c>
      <c r="AH469" s="183">
        <v>1</v>
      </c>
    </row>
    <row r="470" spans="1:34" x14ac:dyDescent="0.2">
      <c r="A470" s="6" t="s">
        <v>654</v>
      </c>
      <c r="B470" s="2">
        <v>43699</v>
      </c>
      <c r="C470" s="3">
        <v>0.57291666666666663</v>
      </c>
      <c r="D470" s="4" t="s">
        <v>655</v>
      </c>
      <c r="F470" s="5">
        <v>0.3</v>
      </c>
      <c r="G470" s="18" t="s">
        <v>80</v>
      </c>
      <c r="H470" s="5" t="s">
        <v>81</v>
      </c>
      <c r="J470" s="5">
        <v>42</v>
      </c>
      <c r="K470" s="6">
        <v>0.04</v>
      </c>
      <c r="L470" s="6">
        <v>11.1</v>
      </c>
      <c r="M470" s="6">
        <v>1</v>
      </c>
      <c r="N470" s="5">
        <v>3</v>
      </c>
      <c r="S470" s="8">
        <v>32.76</v>
      </c>
      <c r="T470" s="8">
        <v>7.77</v>
      </c>
      <c r="U470" s="5">
        <v>7.54</v>
      </c>
      <c r="V470" s="5">
        <v>829.5</v>
      </c>
      <c r="W470" s="5">
        <v>42.3</v>
      </c>
      <c r="X470" s="182">
        <v>7</v>
      </c>
      <c r="Y470" s="183">
        <v>5.3</v>
      </c>
      <c r="Z470" s="184" t="s">
        <v>635</v>
      </c>
      <c r="AA470" s="185" t="s">
        <v>647</v>
      </c>
      <c r="AB470" s="184">
        <v>0.54500000000000004</v>
      </c>
      <c r="AC470" s="183">
        <v>2.9399999999999999E-2</v>
      </c>
      <c r="AD470" s="186" t="s">
        <v>630</v>
      </c>
      <c r="AE470" s="183">
        <v>2.68</v>
      </c>
      <c r="AF470" s="182">
        <v>63.3</v>
      </c>
      <c r="AG470" s="184" t="s">
        <v>625</v>
      </c>
      <c r="AH470" s="183">
        <v>27.5</v>
      </c>
    </row>
    <row r="471" spans="1:34" x14ac:dyDescent="0.2">
      <c r="A471" s="6" t="s">
        <v>656</v>
      </c>
      <c r="B471" s="2">
        <v>43768</v>
      </c>
      <c r="C471" s="3">
        <v>0.43333333333333335</v>
      </c>
      <c r="D471" s="57" t="s">
        <v>488</v>
      </c>
      <c r="E471" s="18">
        <v>10977</v>
      </c>
      <c r="F471" s="5">
        <v>0.3</v>
      </c>
      <c r="G471" s="18" t="s">
        <v>80</v>
      </c>
      <c r="H471" s="5" t="s">
        <v>81</v>
      </c>
      <c r="I471" s="5" t="s">
        <v>657</v>
      </c>
      <c r="J471" s="5">
        <v>0</v>
      </c>
      <c r="K471" s="6">
        <v>0.62</v>
      </c>
      <c r="L471" s="6">
        <v>10.3</v>
      </c>
      <c r="M471" s="6">
        <v>1</v>
      </c>
      <c r="N471" s="5">
        <v>2</v>
      </c>
      <c r="P471" s="5">
        <v>45</v>
      </c>
      <c r="Q471" s="8">
        <v>5.14</v>
      </c>
      <c r="S471" s="8">
        <v>13.92</v>
      </c>
      <c r="T471" s="8">
        <v>7.73</v>
      </c>
      <c r="U471" s="5">
        <v>8.61</v>
      </c>
      <c r="V471" s="5">
        <v>1097</v>
      </c>
      <c r="W471" s="5">
        <v>159</v>
      </c>
      <c r="X471" s="187" t="s">
        <v>658</v>
      </c>
      <c r="Y471" s="187" t="s">
        <v>659</v>
      </c>
      <c r="Z471" s="187" t="s">
        <v>635</v>
      </c>
      <c r="AA471" s="187" t="s">
        <v>660</v>
      </c>
      <c r="AB471" s="188" t="s">
        <v>661</v>
      </c>
      <c r="AC471" s="187" t="s">
        <v>662</v>
      </c>
      <c r="AD471" s="187" t="s">
        <v>663</v>
      </c>
      <c r="AE471" s="187" t="s">
        <v>664</v>
      </c>
      <c r="AF471" s="187" t="s">
        <v>665</v>
      </c>
      <c r="AG471" s="187" t="s">
        <v>666</v>
      </c>
      <c r="AH471" s="187" t="s">
        <v>667</v>
      </c>
    </row>
    <row r="472" spans="1:34" x14ac:dyDescent="0.2">
      <c r="A472" s="6" t="s">
        <v>668</v>
      </c>
      <c r="B472" s="2">
        <v>43768</v>
      </c>
      <c r="C472" s="3">
        <v>0.33333333333333331</v>
      </c>
      <c r="D472" s="57" t="s">
        <v>85</v>
      </c>
      <c r="E472" s="18">
        <v>17847</v>
      </c>
      <c r="F472" s="5">
        <v>0.3</v>
      </c>
      <c r="G472" s="18" t="s">
        <v>80</v>
      </c>
      <c r="H472" s="5" t="s">
        <v>313</v>
      </c>
      <c r="J472" s="5">
        <v>0</v>
      </c>
      <c r="K472" s="6">
        <v>0.62</v>
      </c>
      <c r="N472" s="5">
        <v>1</v>
      </c>
      <c r="X472" s="9" t="s">
        <v>313</v>
      </c>
      <c r="Y472" s="9" t="s">
        <v>313</v>
      </c>
      <c r="Z472" s="9" t="s">
        <v>313</v>
      </c>
      <c r="AA472" s="9" t="s">
        <v>313</v>
      </c>
      <c r="AB472" s="104" t="s">
        <v>313</v>
      </c>
      <c r="AC472" s="9" t="s">
        <v>313</v>
      </c>
      <c r="AD472" s="9" t="s">
        <v>313</v>
      </c>
      <c r="AE472" s="9" t="s">
        <v>313</v>
      </c>
      <c r="AF472" s="9" t="s">
        <v>313</v>
      </c>
      <c r="AG472" s="9" t="s">
        <v>313</v>
      </c>
      <c r="AH472" s="9" t="s">
        <v>313</v>
      </c>
    </row>
    <row r="473" spans="1:34" x14ac:dyDescent="0.2">
      <c r="A473" s="6" t="s">
        <v>669</v>
      </c>
      <c r="B473" s="2">
        <v>43768</v>
      </c>
      <c r="C473" s="3">
        <v>0.36458333333333331</v>
      </c>
      <c r="D473" s="57" t="s">
        <v>88</v>
      </c>
      <c r="E473" s="18">
        <v>16721</v>
      </c>
      <c r="F473" s="5">
        <v>0.3</v>
      </c>
      <c r="G473" s="18" t="s">
        <v>80</v>
      </c>
      <c r="H473" s="5" t="s">
        <v>81</v>
      </c>
      <c r="I473" s="5" t="s">
        <v>670</v>
      </c>
      <c r="J473" s="5">
        <v>0</v>
      </c>
      <c r="K473" s="6">
        <v>0.62</v>
      </c>
      <c r="N473" s="5">
        <v>2</v>
      </c>
      <c r="P473" s="5">
        <v>24</v>
      </c>
      <c r="Q473" s="7">
        <v>10.57</v>
      </c>
      <c r="S473" s="8">
        <v>15.48</v>
      </c>
      <c r="T473" s="8">
        <v>7.58</v>
      </c>
      <c r="U473" s="5">
        <v>5.79</v>
      </c>
      <c r="V473" s="5">
        <v>963</v>
      </c>
      <c r="W473" s="5">
        <v>16.100000000000001</v>
      </c>
      <c r="X473" s="187" t="s">
        <v>671</v>
      </c>
      <c r="Y473" s="187" t="s">
        <v>672</v>
      </c>
      <c r="Z473" s="187" t="s">
        <v>635</v>
      </c>
      <c r="AA473" s="187" t="s">
        <v>647</v>
      </c>
      <c r="AB473" s="188" t="s">
        <v>673</v>
      </c>
      <c r="AC473" s="187" t="s">
        <v>674</v>
      </c>
      <c r="AD473" s="187" t="s">
        <v>630</v>
      </c>
      <c r="AE473" s="187" t="s">
        <v>675</v>
      </c>
      <c r="AF473" s="187" t="s">
        <v>676</v>
      </c>
      <c r="AG473" s="187" t="s">
        <v>677</v>
      </c>
      <c r="AH473" s="187" t="s">
        <v>678</v>
      </c>
    </row>
    <row r="474" spans="1:34" x14ac:dyDescent="0.2">
      <c r="A474" s="6" t="s">
        <v>679</v>
      </c>
      <c r="B474" s="2">
        <v>43768</v>
      </c>
      <c r="C474" s="3">
        <v>0.39930555555555558</v>
      </c>
      <c r="D474" s="4" t="s">
        <v>655</v>
      </c>
      <c r="F474" s="5">
        <v>0.3</v>
      </c>
      <c r="G474" s="18" t="s">
        <v>80</v>
      </c>
      <c r="H474" s="5" t="s">
        <v>81</v>
      </c>
      <c r="I474" s="5" t="s">
        <v>680</v>
      </c>
      <c r="J474" s="5">
        <v>0</v>
      </c>
      <c r="K474" s="6">
        <v>0.62</v>
      </c>
      <c r="L474" s="6">
        <v>4.97</v>
      </c>
      <c r="M474" s="6">
        <v>1</v>
      </c>
      <c r="N474" s="5">
        <v>2</v>
      </c>
      <c r="P474" s="5">
        <v>36</v>
      </c>
      <c r="Q474" s="7">
        <v>55.38</v>
      </c>
      <c r="S474" s="8">
        <v>13.3</v>
      </c>
      <c r="T474" s="8">
        <v>7.81</v>
      </c>
      <c r="U474" s="5">
        <v>9.2899999999999991</v>
      </c>
      <c r="V474" s="5">
        <v>911</v>
      </c>
      <c r="W474" s="5">
        <v>123</v>
      </c>
      <c r="X474" s="187" t="s">
        <v>681</v>
      </c>
      <c r="Y474" s="187" t="s">
        <v>682</v>
      </c>
      <c r="Z474" s="187" t="s">
        <v>635</v>
      </c>
      <c r="AA474" s="187" t="s">
        <v>683</v>
      </c>
      <c r="AB474" s="188" t="s">
        <v>684</v>
      </c>
      <c r="AC474" s="187" t="s">
        <v>685</v>
      </c>
      <c r="AD474" s="187" t="s">
        <v>686</v>
      </c>
      <c r="AE474" s="187" t="s">
        <v>687</v>
      </c>
      <c r="AF474" s="187" t="s">
        <v>688</v>
      </c>
      <c r="AG474" s="187" t="s">
        <v>689</v>
      </c>
      <c r="AH474" s="5">
        <v>263</v>
      </c>
    </row>
    <row r="475" spans="1:34" x14ac:dyDescent="0.2">
      <c r="A475" s="6" t="s">
        <v>691</v>
      </c>
      <c r="B475" s="2">
        <v>43790</v>
      </c>
      <c r="C475" s="3">
        <v>0.39930555555555558</v>
      </c>
      <c r="D475" s="57" t="s">
        <v>488</v>
      </c>
      <c r="E475" s="18">
        <v>10977</v>
      </c>
      <c r="F475" s="5">
        <v>0.3</v>
      </c>
      <c r="G475" s="18" t="s">
        <v>80</v>
      </c>
      <c r="H475" s="5" t="s">
        <v>81</v>
      </c>
      <c r="I475" s="5" t="s">
        <v>670</v>
      </c>
      <c r="J475" s="5">
        <v>0</v>
      </c>
      <c r="K475" s="6">
        <v>0.22</v>
      </c>
      <c r="L475" s="6">
        <v>8.6300000000000008</v>
      </c>
      <c r="M475" s="6">
        <v>1</v>
      </c>
      <c r="N475" s="5">
        <v>2</v>
      </c>
      <c r="P475" s="5">
        <v>42.2</v>
      </c>
      <c r="Q475" s="7">
        <v>4.8600000000000003</v>
      </c>
      <c r="S475" s="8">
        <v>14.46</v>
      </c>
      <c r="T475" s="8">
        <v>7.64</v>
      </c>
      <c r="U475" s="5">
        <v>9.2100000000000009</v>
      </c>
      <c r="V475" s="5">
        <v>1029</v>
      </c>
      <c r="W475" s="5">
        <v>35.1</v>
      </c>
      <c r="X475" s="187" t="s">
        <v>692</v>
      </c>
      <c r="Y475" s="187" t="s">
        <v>693</v>
      </c>
      <c r="Z475" s="187" t="s">
        <v>635</v>
      </c>
      <c r="AA475" s="187" t="s">
        <v>647</v>
      </c>
      <c r="AB475" s="188" t="s">
        <v>694</v>
      </c>
      <c r="AC475" s="187" t="s">
        <v>695</v>
      </c>
      <c r="AD475" s="187" t="s">
        <v>630</v>
      </c>
      <c r="AE475" s="187" t="s">
        <v>696</v>
      </c>
      <c r="AF475" s="187" t="s">
        <v>697</v>
      </c>
      <c r="AG475" s="187" t="s">
        <v>625</v>
      </c>
      <c r="AH475" s="187" t="s">
        <v>698</v>
      </c>
    </row>
    <row r="476" spans="1:34" x14ac:dyDescent="0.2">
      <c r="A476" s="6" t="s">
        <v>699</v>
      </c>
      <c r="B476" s="2">
        <v>43790</v>
      </c>
      <c r="C476" s="3">
        <v>0.46527777777777773</v>
      </c>
      <c r="D476" s="57" t="s">
        <v>88</v>
      </c>
      <c r="E476" s="18">
        <v>16721</v>
      </c>
      <c r="F476" s="5">
        <v>0.3</v>
      </c>
      <c r="G476" s="18" t="s">
        <v>80</v>
      </c>
      <c r="H476" s="5" t="s">
        <v>81</v>
      </c>
      <c r="I476" s="5" t="s">
        <v>657</v>
      </c>
      <c r="J476" s="5">
        <v>0</v>
      </c>
      <c r="K476" s="6">
        <v>0.22</v>
      </c>
      <c r="N476" s="5">
        <v>2</v>
      </c>
      <c r="P476" s="5">
        <v>23</v>
      </c>
      <c r="Q476" s="7">
        <v>10.56</v>
      </c>
      <c r="S476" s="8">
        <v>15.4</v>
      </c>
      <c r="T476" s="8">
        <v>7.49</v>
      </c>
      <c r="U476" s="5">
        <v>4.3499999999999996</v>
      </c>
      <c r="V476" s="5">
        <v>773</v>
      </c>
      <c r="W476" s="5">
        <v>31.2</v>
      </c>
      <c r="X476" s="187" t="s">
        <v>700</v>
      </c>
      <c r="Y476" s="187" t="s">
        <v>701</v>
      </c>
      <c r="Z476" s="187" t="s">
        <v>635</v>
      </c>
      <c r="AA476" s="187" t="s">
        <v>702</v>
      </c>
      <c r="AB476" s="188" t="s">
        <v>703</v>
      </c>
      <c r="AC476" s="187" t="s">
        <v>704</v>
      </c>
      <c r="AD476" s="187" t="s">
        <v>630</v>
      </c>
      <c r="AE476" s="187" t="s">
        <v>705</v>
      </c>
      <c r="AF476" s="187" t="s">
        <v>706</v>
      </c>
      <c r="AG476" s="187" t="s">
        <v>707</v>
      </c>
      <c r="AH476" s="187" t="s">
        <v>708</v>
      </c>
    </row>
    <row r="477" spans="1:34" x14ac:dyDescent="0.2">
      <c r="A477" s="6" t="s">
        <v>709</v>
      </c>
      <c r="B477" s="2">
        <v>43790</v>
      </c>
      <c r="C477" s="3">
        <v>0.4236111111111111</v>
      </c>
      <c r="D477" s="4" t="s">
        <v>655</v>
      </c>
      <c r="E477" s="5">
        <v>22058</v>
      </c>
      <c r="F477" s="5">
        <v>0.3</v>
      </c>
      <c r="G477" s="18" t="s">
        <v>80</v>
      </c>
      <c r="H477" s="5" t="s">
        <v>81</v>
      </c>
      <c r="I477" s="5" t="s">
        <v>680</v>
      </c>
      <c r="J477" s="5">
        <v>0</v>
      </c>
      <c r="K477" s="6">
        <v>0.22</v>
      </c>
      <c r="L477" s="6">
        <v>1.68</v>
      </c>
      <c r="M477" s="6">
        <v>1</v>
      </c>
      <c r="N477" s="5">
        <v>2</v>
      </c>
      <c r="P477" s="5">
        <v>36.1</v>
      </c>
      <c r="Q477" s="7">
        <v>55.16</v>
      </c>
      <c r="S477" s="8">
        <v>16.600000000000001</v>
      </c>
      <c r="T477" s="8">
        <v>7.77</v>
      </c>
      <c r="U477" s="5">
        <v>8.2100000000000009</v>
      </c>
      <c r="V477" s="5">
        <v>866</v>
      </c>
      <c r="W477" s="5">
        <v>50.4</v>
      </c>
      <c r="X477" s="187" t="s">
        <v>710</v>
      </c>
      <c r="Y477" s="187" t="s">
        <v>711</v>
      </c>
      <c r="Z477" s="187" t="s">
        <v>635</v>
      </c>
      <c r="AA477" s="187" t="s">
        <v>712</v>
      </c>
      <c r="AB477" s="188" t="s">
        <v>713</v>
      </c>
      <c r="AC477" s="187" t="s">
        <v>714</v>
      </c>
      <c r="AD477" s="187" t="s">
        <v>630</v>
      </c>
      <c r="AE477" s="187" t="s">
        <v>715</v>
      </c>
      <c r="AF477" s="187" t="s">
        <v>716</v>
      </c>
      <c r="AG477" s="187" t="s">
        <v>625</v>
      </c>
      <c r="AH477" s="187" t="s">
        <v>717</v>
      </c>
    </row>
    <row r="478" spans="1:34" x14ac:dyDescent="0.2">
      <c r="A478" s="5" t="s">
        <v>718</v>
      </c>
      <c r="B478" s="2">
        <v>43817</v>
      </c>
      <c r="C478" s="3">
        <v>0.45833333333333331</v>
      </c>
      <c r="D478" s="57" t="s">
        <v>488</v>
      </c>
      <c r="E478" s="18">
        <v>10977</v>
      </c>
      <c r="F478" s="5">
        <v>0.3</v>
      </c>
      <c r="G478" s="18" t="s">
        <v>80</v>
      </c>
      <c r="H478" s="5" t="s">
        <v>81</v>
      </c>
      <c r="I478" s="5" t="s">
        <v>680</v>
      </c>
      <c r="J478" s="5">
        <v>8</v>
      </c>
      <c r="K478" s="6">
        <v>0.82</v>
      </c>
      <c r="L478" s="6">
        <v>12.2</v>
      </c>
      <c r="M478" s="6">
        <v>1</v>
      </c>
      <c r="N478" s="5">
        <v>2</v>
      </c>
      <c r="P478" s="5">
        <v>42</v>
      </c>
      <c r="Q478" s="7">
        <v>5.0199999999999996</v>
      </c>
      <c r="S478" s="8">
        <v>8.84</v>
      </c>
      <c r="T478" s="8">
        <v>7.87</v>
      </c>
      <c r="U478" s="5">
        <v>10.76</v>
      </c>
      <c r="V478" s="5">
        <v>1014</v>
      </c>
      <c r="W478" s="5">
        <v>22.2</v>
      </c>
      <c r="X478" s="7">
        <v>19.600000000000001</v>
      </c>
      <c r="Y478" s="5">
        <v>4</v>
      </c>
      <c r="Z478" s="187" t="s">
        <v>635</v>
      </c>
      <c r="AA478" s="5">
        <v>7.2599999999999998E-2</v>
      </c>
      <c r="AB478" s="10">
        <v>0.88100000000000001</v>
      </c>
      <c r="AC478" s="8" t="s">
        <v>170</v>
      </c>
      <c r="AD478" s="187" t="s">
        <v>630</v>
      </c>
      <c r="AE478" s="5">
        <v>5.42</v>
      </c>
      <c r="AF478" s="5">
        <v>85.1</v>
      </c>
      <c r="AG478" s="187" t="s">
        <v>625</v>
      </c>
      <c r="AH478" s="5">
        <v>27.5</v>
      </c>
    </row>
    <row r="479" spans="1:34" x14ac:dyDescent="0.2">
      <c r="A479" s="5" t="s">
        <v>719</v>
      </c>
      <c r="B479" s="2">
        <v>43817</v>
      </c>
      <c r="C479" s="3">
        <v>0.41666666666666669</v>
      </c>
      <c r="D479" s="4" t="s">
        <v>655</v>
      </c>
      <c r="E479" s="5">
        <v>22058</v>
      </c>
      <c r="F479" s="5">
        <v>0.3</v>
      </c>
      <c r="G479" s="18" t="s">
        <v>80</v>
      </c>
      <c r="H479" s="5" t="s">
        <v>81</v>
      </c>
      <c r="I479" s="5" t="s">
        <v>670</v>
      </c>
      <c r="J479" s="5">
        <v>8</v>
      </c>
      <c r="K479" s="6">
        <v>0.82</v>
      </c>
      <c r="L479" s="6">
        <v>4.5199999999999996</v>
      </c>
      <c r="M479" s="6">
        <v>1</v>
      </c>
      <c r="N479" s="5">
        <v>2</v>
      </c>
      <c r="P479" s="5">
        <v>36.299999999999997</v>
      </c>
      <c r="Q479" s="7">
        <v>55.28</v>
      </c>
      <c r="S479" s="8">
        <v>8.8000000000000007</v>
      </c>
      <c r="T479" s="8">
        <v>7.76</v>
      </c>
      <c r="U479" s="5">
        <v>10.84</v>
      </c>
      <c r="V479" s="5">
        <v>901</v>
      </c>
      <c r="W479" s="5">
        <v>13.4</v>
      </c>
      <c r="X479" s="7">
        <v>18.2</v>
      </c>
      <c r="Y479" s="5">
        <v>4.8</v>
      </c>
      <c r="Z479" s="187" t="s">
        <v>635</v>
      </c>
      <c r="AA479" s="5">
        <v>5.74E-2</v>
      </c>
      <c r="AB479" s="10">
        <v>0.51100000000000001</v>
      </c>
      <c r="AC479" s="10">
        <v>3.7999999999999999E-2</v>
      </c>
      <c r="AD479" s="187" t="s">
        <v>630</v>
      </c>
      <c r="AE479" s="5">
        <v>5.2</v>
      </c>
      <c r="AF479" s="5">
        <v>58.5</v>
      </c>
      <c r="AG479" s="187" t="s">
        <v>625</v>
      </c>
      <c r="AH479" s="5">
        <v>20.3</v>
      </c>
    </row>
    <row r="480" spans="1:34" x14ac:dyDescent="0.2">
      <c r="A480" s="6" t="s">
        <v>720</v>
      </c>
      <c r="B480" s="2">
        <v>43858</v>
      </c>
      <c r="C480" s="3">
        <v>0.47569444444444442</v>
      </c>
      <c r="D480" s="57" t="s">
        <v>488</v>
      </c>
      <c r="E480" s="18">
        <v>10977</v>
      </c>
      <c r="F480" s="5">
        <v>0.3</v>
      </c>
      <c r="G480" s="18" t="s">
        <v>80</v>
      </c>
      <c r="H480" s="5" t="s">
        <v>81</v>
      </c>
      <c r="I480" s="5" t="s">
        <v>690</v>
      </c>
      <c r="J480" s="5">
        <v>0</v>
      </c>
      <c r="K480" s="6">
        <v>0.33</v>
      </c>
      <c r="L480" s="6">
        <v>10.9</v>
      </c>
      <c r="M480" s="6">
        <v>1</v>
      </c>
      <c r="N480" s="5">
        <v>2</v>
      </c>
      <c r="P480" s="5">
        <v>41.7</v>
      </c>
      <c r="Q480" s="7">
        <v>5.29</v>
      </c>
      <c r="S480" s="8">
        <v>11.95</v>
      </c>
      <c r="T480" s="8">
        <v>7.84</v>
      </c>
      <c r="U480" s="5">
        <v>10.07</v>
      </c>
      <c r="V480" s="5">
        <v>903</v>
      </c>
      <c r="W480" s="5">
        <v>82.4</v>
      </c>
      <c r="X480" s="7">
        <v>51.7</v>
      </c>
      <c r="Y480" s="5">
        <v>8.5</v>
      </c>
      <c r="Z480" s="187" t="s">
        <v>635</v>
      </c>
      <c r="AA480" s="5">
        <v>0.39100000000000001</v>
      </c>
      <c r="AB480" s="10">
        <v>0.75900000000000001</v>
      </c>
      <c r="AC480" s="8">
        <v>4.4999999999999998E-2</v>
      </c>
      <c r="AD480" s="187" t="s">
        <v>630</v>
      </c>
      <c r="AE480" s="5">
        <v>4.8099999999999996</v>
      </c>
      <c r="AF480" s="5">
        <v>62.5</v>
      </c>
      <c r="AG480" s="187" t="s">
        <v>625</v>
      </c>
      <c r="AH480" s="5">
        <v>225</v>
      </c>
    </row>
    <row r="481" spans="1:34" x14ac:dyDescent="0.2">
      <c r="A481" s="6" t="s">
        <v>721</v>
      </c>
      <c r="B481" s="2">
        <v>43858</v>
      </c>
      <c r="C481" s="3">
        <v>0.41666666666666669</v>
      </c>
      <c r="D481" s="57" t="s">
        <v>88</v>
      </c>
      <c r="E481" s="18">
        <v>16721</v>
      </c>
      <c r="F481" s="5">
        <v>0.3</v>
      </c>
      <c r="G481" s="18" t="s">
        <v>80</v>
      </c>
      <c r="H481" s="5" t="s">
        <v>81</v>
      </c>
      <c r="I481" s="5" t="s">
        <v>680</v>
      </c>
      <c r="J481" s="5">
        <v>0</v>
      </c>
      <c r="K481" s="6">
        <v>0.33</v>
      </c>
      <c r="N481" s="5">
        <v>2</v>
      </c>
      <c r="P481" s="5">
        <v>23.5</v>
      </c>
      <c r="Q481" s="7">
        <v>10.84</v>
      </c>
      <c r="S481" s="8">
        <v>11.45</v>
      </c>
      <c r="T481" s="8">
        <v>7.6</v>
      </c>
      <c r="U481" s="5">
        <v>7.8</v>
      </c>
      <c r="V481" s="5">
        <v>960</v>
      </c>
      <c r="W481" s="5">
        <v>7.2</v>
      </c>
      <c r="X481" s="7">
        <v>9.17</v>
      </c>
      <c r="Y481" s="5">
        <v>3.5</v>
      </c>
      <c r="Z481" s="187" t="s">
        <v>635</v>
      </c>
      <c r="AA481" s="187" t="s">
        <v>647</v>
      </c>
      <c r="AB481" s="10">
        <v>0.54700000000000004</v>
      </c>
      <c r="AC481" s="8">
        <v>5.6300000000000003E-2</v>
      </c>
      <c r="AD481" s="187" t="s">
        <v>630</v>
      </c>
      <c r="AE481" s="5">
        <v>5.29</v>
      </c>
      <c r="AF481" s="5">
        <v>102</v>
      </c>
      <c r="AG481" s="5">
        <v>2.5299999999999998</v>
      </c>
      <c r="AH481" s="5">
        <v>20.100000000000001</v>
      </c>
    </row>
    <row r="482" spans="1:34" x14ac:dyDescent="0.2">
      <c r="A482" s="6" t="s">
        <v>722</v>
      </c>
      <c r="B482" s="2">
        <v>43858</v>
      </c>
      <c r="C482" s="3">
        <v>0.45833333333333331</v>
      </c>
      <c r="D482" s="4" t="s">
        <v>655</v>
      </c>
      <c r="E482" s="5">
        <v>22058</v>
      </c>
      <c r="F482" s="5">
        <v>0.3</v>
      </c>
      <c r="G482" s="18" t="s">
        <v>80</v>
      </c>
      <c r="H482" s="5" t="s">
        <v>81</v>
      </c>
      <c r="I482" s="5" t="s">
        <v>657</v>
      </c>
      <c r="J482" s="5">
        <v>0</v>
      </c>
      <c r="K482" s="6">
        <v>0.33</v>
      </c>
      <c r="L482" s="6">
        <v>12.5</v>
      </c>
      <c r="M482" s="6">
        <v>1</v>
      </c>
      <c r="N482" s="5">
        <v>2</v>
      </c>
      <c r="P482" s="5">
        <v>36.1</v>
      </c>
      <c r="Q482" s="7">
        <v>55.52</v>
      </c>
      <c r="S482" s="8">
        <v>12.68</v>
      </c>
      <c r="T482" s="8">
        <v>7.85</v>
      </c>
      <c r="U482" s="5">
        <v>9.7799999999999994</v>
      </c>
      <c r="V482" s="5">
        <v>807</v>
      </c>
      <c r="W482" s="5">
        <v>98.9</v>
      </c>
      <c r="X482" s="7">
        <v>57.7</v>
      </c>
      <c r="Y482" s="5">
        <v>8.66</v>
      </c>
      <c r="Z482" s="187" t="s">
        <v>635</v>
      </c>
      <c r="AA482" s="5">
        <v>0.40699999999999997</v>
      </c>
      <c r="AB482" s="10">
        <v>0.47599999999999998</v>
      </c>
      <c r="AC482" s="8">
        <v>8.4500000000000006E-2</v>
      </c>
      <c r="AD482" s="187" t="s">
        <v>630</v>
      </c>
      <c r="AE482" s="5">
        <v>4.46</v>
      </c>
      <c r="AF482" s="5">
        <v>44.7</v>
      </c>
      <c r="AG482" s="187" t="s">
        <v>625</v>
      </c>
      <c r="AH482" s="5">
        <v>770</v>
      </c>
    </row>
    <row r="483" spans="1:34" x14ac:dyDescent="0.2">
      <c r="A483" s="6" t="s">
        <v>723</v>
      </c>
      <c r="B483" s="2">
        <v>43881</v>
      </c>
      <c r="C483" s="3">
        <v>0.42708333333333331</v>
      </c>
      <c r="D483" s="57" t="s">
        <v>488</v>
      </c>
      <c r="E483" s="18">
        <v>10977</v>
      </c>
      <c r="F483" s="5">
        <v>0.3</v>
      </c>
      <c r="G483" s="18" t="s">
        <v>80</v>
      </c>
      <c r="H483" s="5" t="s">
        <v>81</v>
      </c>
      <c r="I483" s="5" t="s">
        <v>690</v>
      </c>
      <c r="J483" s="5">
        <v>0</v>
      </c>
      <c r="K483" s="6">
        <v>2.5299999999999998</v>
      </c>
      <c r="L483" s="6">
        <v>2170</v>
      </c>
      <c r="M483" s="6">
        <v>1</v>
      </c>
      <c r="N483" s="5">
        <v>5</v>
      </c>
      <c r="O483" s="5" t="s">
        <v>82</v>
      </c>
      <c r="P483" s="5">
        <v>31</v>
      </c>
      <c r="Q483" s="7">
        <v>15.62</v>
      </c>
      <c r="S483" s="8">
        <v>8.9</v>
      </c>
      <c r="T483" s="8">
        <v>7.6</v>
      </c>
      <c r="U483" s="5">
        <v>11.01</v>
      </c>
      <c r="V483" s="5">
        <v>266</v>
      </c>
      <c r="W483" s="5" t="s">
        <v>538</v>
      </c>
      <c r="X483" s="7">
        <v>627</v>
      </c>
      <c r="Y483" s="5">
        <v>56</v>
      </c>
      <c r="Z483" s="5" t="s">
        <v>635</v>
      </c>
      <c r="AA483" s="5">
        <v>2.2400000000000002</v>
      </c>
      <c r="AB483" s="10">
        <v>0.85199999999999998</v>
      </c>
      <c r="AC483" s="8">
        <v>0.434</v>
      </c>
      <c r="AD483" s="5">
        <v>0.107</v>
      </c>
      <c r="AE483" s="5">
        <v>7.27</v>
      </c>
      <c r="AF483" s="5">
        <v>6.83</v>
      </c>
      <c r="AG483" s="5">
        <v>10.9</v>
      </c>
      <c r="AH483" s="5" t="s">
        <v>621</v>
      </c>
    </row>
    <row r="484" spans="1:34" x14ac:dyDescent="0.2">
      <c r="A484" s="6" t="s">
        <v>724</v>
      </c>
      <c r="B484" s="2">
        <v>43881</v>
      </c>
      <c r="C484" s="3">
        <v>0.34027777777777773</v>
      </c>
      <c r="D484" s="57" t="s">
        <v>85</v>
      </c>
      <c r="E484" s="18">
        <v>17847</v>
      </c>
      <c r="F484" s="5">
        <v>0.3</v>
      </c>
      <c r="G484" s="18" t="s">
        <v>80</v>
      </c>
      <c r="H484" s="5" t="s">
        <v>81</v>
      </c>
      <c r="I484" s="5" t="s">
        <v>670</v>
      </c>
      <c r="J484" s="5">
        <v>0</v>
      </c>
      <c r="K484" s="6">
        <v>2.5299999999999998</v>
      </c>
      <c r="N484" s="5">
        <v>5</v>
      </c>
      <c r="P484" s="5">
        <v>16.100000000000001</v>
      </c>
      <c r="S484" s="8">
        <v>8.8800000000000008</v>
      </c>
      <c r="T484" s="8">
        <v>7.78</v>
      </c>
      <c r="U484" s="5">
        <v>10.76</v>
      </c>
      <c r="V484" s="5">
        <v>147</v>
      </c>
      <c r="W484" s="5">
        <v>172</v>
      </c>
      <c r="X484" s="7">
        <v>115</v>
      </c>
      <c r="Y484" s="5">
        <v>16</v>
      </c>
      <c r="Z484" s="5">
        <v>0.13300000000000001</v>
      </c>
      <c r="AA484" s="5">
        <v>0.33600000000000002</v>
      </c>
      <c r="AB484" s="10">
        <v>0.83299999999999996</v>
      </c>
      <c r="AC484" s="8">
        <v>0.28199999999999997</v>
      </c>
      <c r="AD484" s="5">
        <v>0.18</v>
      </c>
      <c r="AE484" s="5">
        <v>5.08</v>
      </c>
      <c r="AF484" s="5">
        <v>7.94</v>
      </c>
      <c r="AG484" s="5">
        <v>2.36</v>
      </c>
      <c r="AH484" s="5" t="s">
        <v>621</v>
      </c>
    </row>
    <row r="485" spans="1:34" x14ac:dyDescent="0.2">
      <c r="A485" s="6" t="s">
        <v>725</v>
      </c>
      <c r="B485" s="2">
        <v>43881</v>
      </c>
      <c r="C485" s="3">
        <v>0.3611111111111111</v>
      </c>
      <c r="D485" s="57" t="s">
        <v>88</v>
      </c>
      <c r="E485" s="18">
        <v>16721</v>
      </c>
      <c r="F485" s="5">
        <v>0.3</v>
      </c>
      <c r="G485" s="18" t="s">
        <v>80</v>
      </c>
      <c r="H485" s="5" t="s">
        <v>81</v>
      </c>
      <c r="I485" s="5" t="s">
        <v>680</v>
      </c>
      <c r="J485" s="5">
        <v>0</v>
      </c>
      <c r="K485" s="6">
        <v>2.5299999999999998</v>
      </c>
      <c r="M485" s="6">
        <v>1</v>
      </c>
      <c r="N485" s="5">
        <v>5</v>
      </c>
      <c r="P485" s="5">
        <v>8.4</v>
      </c>
      <c r="Q485" s="7">
        <v>25.6</v>
      </c>
      <c r="S485" s="8">
        <v>9.49</v>
      </c>
      <c r="T485" s="8">
        <v>7.51</v>
      </c>
      <c r="U485" s="5">
        <v>10.66</v>
      </c>
      <c r="V485" s="5">
        <v>183</v>
      </c>
      <c r="W485" s="5">
        <v>341</v>
      </c>
      <c r="X485" s="7">
        <v>323</v>
      </c>
      <c r="Y485" s="5">
        <v>36</v>
      </c>
      <c r="Z485" s="5" t="s">
        <v>635</v>
      </c>
      <c r="AA485" s="5">
        <v>0.51700000000000002</v>
      </c>
      <c r="AB485" s="10">
        <v>1.18</v>
      </c>
      <c r="AC485" s="8">
        <v>0.373</v>
      </c>
      <c r="AD485" s="5">
        <v>0.189</v>
      </c>
      <c r="AE485" s="5">
        <v>7.39</v>
      </c>
      <c r="AF485" s="5">
        <v>8.2100000000000009</v>
      </c>
      <c r="AG485" s="5">
        <v>3.83</v>
      </c>
      <c r="AH485" s="5" t="s">
        <v>621</v>
      </c>
    </row>
    <row r="486" spans="1:34" x14ac:dyDescent="0.2">
      <c r="A486" s="6" t="s">
        <v>726</v>
      </c>
      <c r="B486" s="2">
        <v>43881</v>
      </c>
      <c r="C486" s="3">
        <v>0.39930555555555558</v>
      </c>
      <c r="D486" s="4" t="s">
        <v>655</v>
      </c>
      <c r="E486" s="5">
        <v>22058</v>
      </c>
      <c r="F486" s="5">
        <v>0.3</v>
      </c>
      <c r="G486" s="18" t="s">
        <v>80</v>
      </c>
      <c r="H486" s="5" t="s">
        <v>81</v>
      </c>
      <c r="I486" s="5" t="s">
        <v>657</v>
      </c>
      <c r="J486" s="5">
        <v>0</v>
      </c>
      <c r="K486" s="6">
        <v>2.5299999999999998</v>
      </c>
      <c r="L486" s="6">
        <v>535</v>
      </c>
      <c r="M486" s="6">
        <v>1</v>
      </c>
      <c r="N486" s="5">
        <v>5</v>
      </c>
      <c r="P486" s="5">
        <v>32.54</v>
      </c>
      <c r="Q486" s="7">
        <v>58.78</v>
      </c>
      <c r="S486" s="8">
        <v>9.7200000000000006</v>
      </c>
      <c r="T486" s="8">
        <v>7.73</v>
      </c>
      <c r="U486" s="5">
        <v>10.9</v>
      </c>
      <c r="V486" s="5">
        <v>434</v>
      </c>
      <c r="W486" s="5" t="s">
        <v>538</v>
      </c>
      <c r="X486" s="7">
        <v>517</v>
      </c>
      <c r="Y486" s="5">
        <v>47</v>
      </c>
      <c r="Z486" s="5">
        <v>0.221</v>
      </c>
      <c r="AA486" s="5">
        <v>4.2300000000000004</v>
      </c>
      <c r="AB486" s="10">
        <v>1.48</v>
      </c>
      <c r="AC486" s="8">
        <v>0.42799999999999999</v>
      </c>
      <c r="AD486" s="5">
        <v>9.7900000000000001E-2</v>
      </c>
      <c r="AE486" s="5">
        <v>16.100000000000001</v>
      </c>
      <c r="AF486" s="5">
        <v>5.69</v>
      </c>
      <c r="AG486" s="5">
        <v>6.15</v>
      </c>
      <c r="AH486" s="5" t="s">
        <v>621</v>
      </c>
    </row>
    <row r="487" spans="1:34" x14ac:dyDescent="0.2">
      <c r="A487" s="6" t="s">
        <v>729</v>
      </c>
      <c r="B487" s="2">
        <v>43921</v>
      </c>
      <c r="C487" s="3">
        <v>0.41666666666666669</v>
      </c>
      <c r="D487" s="57" t="s">
        <v>488</v>
      </c>
      <c r="E487" s="18">
        <v>10977</v>
      </c>
      <c r="F487" s="5">
        <v>0.3</v>
      </c>
      <c r="G487" s="18" t="s">
        <v>80</v>
      </c>
      <c r="H487" s="5" t="s">
        <v>81</v>
      </c>
      <c r="I487" s="5" t="s">
        <v>730</v>
      </c>
      <c r="J487" s="5">
        <v>1</v>
      </c>
      <c r="K487" s="6">
        <v>1.35</v>
      </c>
      <c r="L487" s="6">
        <v>726</v>
      </c>
      <c r="M487" s="6">
        <v>1</v>
      </c>
      <c r="N487" s="5">
        <v>5</v>
      </c>
      <c r="P487" s="5">
        <v>37.6</v>
      </c>
      <c r="Q487" s="7">
        <v>9.67</v>
      </c>
      <c r="S487" s="8">
        <v>17</v>
      </c>
      <c r="T487" s="8">
        <v>8.09</v>
      </c>
      <c r="U487" s="5">
        <v>8.69</v>
      </c>
      <c r="V487" s="5">
        <v>431</v>
      </c>
      <c r="W487" s="5">
        <v>656</v>
      </c>
      <c r="X487" s="7">
        <v>460</v>
      </c>
      <c r="Y487" s="5">
        <v>48</v>
      </c>
      <c r="Z487" s="5" t="s">
        <v>635</v>
      </c>
      <c r="AA487" s="5">
        <v>0.59499999999999997</v>
      </c>
      <c r="AB487" s="10">
        <v>1.6</v>
      </c>
      <c r="AC487" s="10">
        <v>0.223</v>
      </c>
      <c r="AD487" s="5">
        <v>3.0800000000000001E-2</v>
      </c>
      <c r="AE487" s="5">
        <v>6.57</v>
      </c>
      <c r="AF487" s="5">
        <v>14.6</v>
      </c>
      <c r="AG487" s="5">
        <v>7.7</v>
      </c>
      <c r="AH487" s="5" t="s">
        <v>731</v>
      </c>
    </row>
    <row r="488" spans="1:34" x14ac:dyDescent="0.2">
      <c r="A488" s="6" t="s">
        <v>732</v>
      </c>
      <c r="B488" s="2">
        <v>43921</v>
      </c>
      <c r="C488" s="3">
        <v>0.30208333333333331</v>
      </c>
      <c r="D488" s="57" t="s">
        <v>85</v>
      </c>
      <c r="E488" s="18">
        <v>17847</v>
      </c>
      <c r="F488" s="5">
        <v>0.3</v>
      </c>
      <c r="G488" s="18" t="s">
        <v>80</v>
      </c>
      <c r="H488" s="5" t="s">
        <v>81</v>
      </c>
      <c r="I488" s="5" t="s">
        <v>670</v>
      </c>
      <c r="J488" s="5">
        <v>1</v>
      </c>
      <c r="K488" s="6">
        <v>1.35</v>
      </c>
      <c r="N488" s="5">
        <v>5</v>
      </c>
      <c r="P488" s="5">
        <v>19.2</v>
      </c>
      <c r="S488" s="8">
        <v>16.350000000000001</v>
      </c>
      <c r="T488" s="8">
        <v>7.42</v>
      </c>
      <c r="U488" s="5">
        <v>8.4600000000000009</v>
      </c>
      <c r="V488" s="5">
        <v>210</v>
      </c>
      <c r="W488" s="5">
        <v>104</v>
      </c>
      <c r="X488" s="7">
        <v>80.5</v>
      </c>
      <c r="Y488" s="5">
        <v>12</v>
      </c>
      <c r="Z488" s="5">
        <v>0.104</v>
      </c>
      <c r="AA488" s="5">
        <v>0.246</v>
      </c>
      <c r="AB488" s="10">
        <v>1.1499999999999999</v>
      </c>
      <c r="AC488" s="10">
        <v>0.28599999999999998</v>
      </c>
      <c r="AD488" s="5">
        <v>0.185</v>
      </c>
      <c r="AE488" s="5">
        <v>10.7</v>
      </c>
      <c r="AF488" s="5">
        <v>6.41</v>
      </c>
      <c r="AG488" s="5">
        <v>2.94</v>
      </c>
      <c r="AH488" s="5" t="s">
        <v>733</v>
      </c>
    </row>
    <row r="489" spans="1:34" x14ac:dyDescent="0.2">
      <c r="A489" s="6" t="s">
        <v>734</v>
      </c>
      <c r="B489" s="2">
        <v>43921</v>
      </c>
      <c r="C489" s="3">
        <v>0.3576388888888889</v>
      </c>
      <c r="D489" s="57" t="s">
        <v>88</v>
      </c>
      <c r="E489" s="18">
        <v>16721</v>
      </c>
      <c r="F489" s="5">
        <v>0.3</v>
      </c>
      <c r="G489" s="18" t="s">
        <v>80</v>
      </c>
      <c r="H489" s="5" t="s">
        <v>81</v>
      </c>
      <c r="I489" s="5" t="s">
        <v>657</v>
      </c>
      <c r="J489" s="5">
        <v>1</v>
      </c>
      <c r="K489" s="6">
        <v>1.35</v>
      </c>
      <c r="L489" s="6">
        <v>2220</v>
      </c>
      <c r="M489" s="6">
        <v>1</v>
      </c>
      <c r="N489" s="5">
        <v>5</v>
      </c>
      <c r="P489" s="5">
        <v>14.8</v>
      </c>
      <c r="Q489" s="7">
        <v>20.14</v>
      </c>
      <c r="S489" s="8">
        <v>16.690000000000001</v>
      </c>
      <c r="T489" s="8">
        <v>7.76</v>
      </c>
      <c r="U489" s="5">
        <v>8</v>
      </c>
      <c r="V489" s="5">
        <v>191</v>
      </c>
      <c r="W489" s="5">
        <v>405</v>
      </c>
      <c r="X489" s="7">
        <v>385</v>
      </c>
      <c r="Y489" s="5">
        <v>4.8</v>
      </c>
      <c r="Z489" s="5" t="s">
        <v>635</v>
      </c>
      <c r="AA489" s="5">
        <v>0.36299999999999999</v>
      </c>
      <c r="AB489" s="10">
        <v>2.12</v>
      </c>
      <c r="AC489" s="10">
        <v>0.27</v>
      </c>
      <c r="AD489" s="5">
        <v>0.10199999999999999</v>
      </c>
      <c r="AE489" s="5">
        <v>11.5</v>
      </c>
      <c r="AF489" s="5">
        <v>4.79</v>
      </c>
      <c r="AG489" s="5">
        <v>3.22</v>
      </c>
      <c r="AH489" s="5" t="s">
        <v>735</v>
      </c>
    </row>
    <row r="490" spans="1:34" x14ac:dyDescent="0.2">
      <c r="A490" s="6" t="s">
        <v>736</v>
      </c>
      <c r="B490" s="2">
        <v>43921</v>
      </c>
      <c r="C490" s="3">
        <v>0.3888888888888889</v>
      </c>
      <c r="D490" s="4" t="s">
        <v>655</v>
      </c>
      <c r="E490" s="5">
        <v>22058</v>
      </c>
      <c r="F490" s="5">
        <v>0.3</v>
      </c>
      <c r="G490" s="18" t="s">
        <v>80</v>
      </c>
      <c r="H490" s="5" t="s">
        <v>81</v>
      </c>
      <c r="I490" s="5" t="s">
        <v>690</v>
      </c>
      <c r="J490" s="5">
        <v>1</v>
      </c>
      <c r="K490" s="6">
        <v>1.35</v>
      </c>
      <c r="L490" s="6">
        <v>241</v>
      </c>
      <c r="M490" s="6">
        <v>1</v>
      </c>
      <c r="N490" s="5">
        <v>5</v>
      </c>
      <c r="P490" s="5">
        <v>34.6</v>
      </c>
      <c r="Q490" s="7">
        <v>57.01</v>
      </c>
      <c r="S490" s="8">
        <v>17.18</v>
      </c>
      <c r="T490" s="8">
        <v>8.09</v>
      </c>
      <c r="U490" s="5">
        <v>8.9499999999999993</v>
      </c>
      <c r="V490" s="5">
        <v>502</v>
      </c>
      <c r="W490" s="5">
        <v>164</v>
      </c>
      <c r="X490" s="7">
        <v>127</v>
      </c>
      <c r="Y490" s="5">
        <v>14.5</v>
      </c>
      <c r="Z490" s="5" t="s">
        <v>635</v>
      </c>
      <c r="AA490" s="5">
        <v>0.57099999999999995</v>
      </c>
      <c r="AB490" s="10">
        <v>0.89300000000000002</v>
      </c>
      <c r="AC490" s="10">
        <v>8.5900000000000004E-2</v>
      </c>
      <c r="AD490" s="5" t="s">
        <v>727</v>
      </c>
      <c r="AE490" s="5">
        <v>5.56</v>
      </c>
      <c r="AF490" s="5">
        <v>16.600000000000001</v>
      </c>
      <c r="AG490" s="5">
        <v>3.31</v>
      </c>
      <c r="AH490" s="5">
        <v>1550</v>
      </c>
    </row>
    <row r="491" spans="1:34" x14ac:dyDescent="0.2">
      <c r="A491" s="6" t="s">
        <v>737</v>
      </c>
      <c r="B491" s="2">
        <v>43949</v>
      </c>
      <c r="C491" s="3">
        <v>0.44791666666666669</v>
      </c>
      <c r="D491" s="57" t="s">
        <v>488</v>
      </c>
      <c r="E491" s="18">
        <v>10977</v>
      </c>
      <c r="F491" s="5">
        <v>0.3</v>
      </c>
      <c r="G491" s="18" t="s">
        <v>80</v>
      </c>
      <c r="H491" s="5" t="s">
        <v>81</v>
      </c>
      <c r="I491" s="5" t="s">
        <v>690</v>
      </c>
      <c r="J491" s="5" t="s">
        <v>116</v>
      </c>
      <c r="K491" s="6">
        <v>0.2</v>
      </c>
      <c r="L491" s="6">
        <v>85.9</v>
      </c>
      <c r="M491" s="6">
        <v>1</v>
      </c>
      <c r="N491" s="5">
        <v>3</v>
      </c>
      <c r="P491" s="5">
        <v>41</v>
      </c>
      <c r="Q491" s="7">
        <v>6.08</v>
      </c>
      <c r="S491" s="8">
        <v>22.3</v>
      </c>
      <c r="T491" s="8">
        <v>8.02</v>
      </c>
      <c r="U491" s="5">
        <v>7.8</v>
      </c>
      <c r="V491" s="5">
        <v>585</v>
      </c>
      <c r="W491" s="5">
        <v>597</v>
      </c>
      <c r="X491" s="7">
        <v>211</v>
      </c>
      <c r="Y491" s="5">
        <v>46</v>
      </c>
      <c r="Z491" s="5" t="s">
        <v>635</v>
      </c>
      <c r="AA491" s="5">
        <v>0.41499999999999998</v>
      </c>
      <c r="AB491" s="10">
        <v>0.45300000000000001</v>
      </c>
      <c r="AC491" s="8">
        <v>0.31900000000000001</v>
      </c>
      <c r="AD491" s="5" t="s">
        <v>630</v>
      </c>
      <c r="AE491" s="5">
        <v>4.07</v>
      </c>
      <c r="AF491" s="5">
        <v>29.8</v>
      </c>
      <c r="AG491" s="5">
        <v>4.63</v>
      </c>
      <c r="AH491" s="5">
        <v>1730</v>
      </c>
    </row>
    <row r="492" spans="1:34" x14ac:dyDescent="0.2">
      <c r="A492" s="6" t="s">
        <v>738</v>
      </c>
      <c r="B492" s="2">
        <v>43949</v>
      </c>
      <c r="C492" s="3">
        <v>0.36458333333333331</v>
      </c>
      <c r="D492" s="57" t="s">
        <v>85</v>
      </c>
      <c r="E492" s="18">
        <v>17847</v>
      </c>
      <c r="F492" s="5">
        <v>0.3</v>
      </c>
      <c r="G492" s="18" t="s">
        <v>80</v>
      </c>
      <c r="H492" s="5" t="s">
        <v>81</v>
      </c>
      <c r="I492" s="5" t="s">
        <v>670</v>
      </c>
      <c r="J492" s="5" t="s">
        <v>116</v>
      </c>
      <c r="K492" s="6">
        <v>0.2</v>
      </c>
      <c r="L492" s="6" t="s">
        <v>313</v>
      </c>
      <c r="N492" s="5">
        <v>2</v>
      </c>
      <c r="P492" s="5">
        <v>21.7</v>
      </c>
      <c r="S492" s="8">
        <v>20.239999999999998</v>
      </c>
      <c r="T492" s="8">
        <v>7.64</v>
      </c>
      <c r="U492" s="5">
        <v>6.67</v>
      </c>
      <c r="V492" s="5">
        <v>927</v>
      </c>
      <c r="W492" s="5">
        <v>69</v>
      </c>
      <c r="X492" s="7">
        <v>52.3</v>
      </c>
      <c r="Y492" s="5">
        <v>13.5</v>
      </c>
      <c r="Z492" s="5" t="s">
        <v>635</v>
      </c>
      <c r="AA492" s="5">
        <v>1.18</v>
      </c>
      <c r="AB492" s="10">
        <v>0.98199999999999998</v>
      </c>
      <c r="AC492" s="8">
        <v>0.13800000000000001</v>
      </c>
      <c r="AD492" s="5">
        <v>4.8599999999999997E-2</v>
      </c>
      <c r="AE492" s="5">
        <v>7.26</v>
      </c>
      <c r="AF492" s="5">
        <v>65.599999999999994</v>
      </c>
      <c r="AG492" s="5" t="s">
        <v>625</v>
      </c>
      <c r="AH492" s="5" t="s">
        <v>621</v>
      </c>
    </row>
    <row r="493" spans="1:34" x14ac:dyDescent="0.2">
      <c r="A493" s="6" t="s">
        <v>739</v>
      </c>
      <c r="B493" s="2">
        <v>43949</v>
      </c>
      <c r="C493" s="3">
        <v>0.38541666666666669</v>
      </c>
      <c r="D493" s="57" t="s">
        <v>88</v>
      </c>
      <c r="E493" s="18">
        <v>16721</v>
      </c>
      <c r="F493" s="5">
        <v>0.3</v>
      </c>
      <c r="G493" s="18" t="s">
        <v>80</v>
      </c>
      <c r="H493" s="5" t="s">
        <v>81</v>
      </c>
      <c r="I493" s="5" t="s">
        <v>680</v>
      </c>
      <c r="J493" s="5" t="s">
        <v>116</v>
      </c>
      <c r="K493" s="6">
        <v>0.2</v>
      </c>
      <c r="L493" s="6">
        <v>127</v>
      </c>
      <c r="M493" s="6">
        <v>1</v>
      </c>
      <c r="N493" s="5">
        <v>2</v>
      </c>
      <c r="P493" s="5">
        <v>21.9</v>
      </c>
      <c r="Q493" s="7">
        <v>12.65</v>
      </c>
      <c r="S493" s="8">
        <v>21.4</v>
      </c>
      <c r="T493" s="8">
        <v>7.85</v>
      </c>
      <c r="U493" s="5">
        <v>7.69</v>
      </c>
      <c r="V493" s="5">
        <v>326</v>
      </c>
      <c r="W493" s="5">
        <v>57.4</v>
      </c>
      <c r="X493" s="7">
        <v>45.3</v>
      </c>
      <c r="Y493" s="5">
        <v>13.5</v>
      </c>
      <c r="Z493" s="5" t="s">
        <v>635</v>
      </c>
      <c r="AA493" s="5">
        <v>1.52</v>
      </c>
      <c r="AB493" s="10">
        <v>0.53200000000000003</v>
      </c>
      <c r="AC493" s="8">
        <v>0.113</v>
      </c>
      <c r="AD493" s="5">
        <v>3.61E-2</v>
      </c>
      <c r="AE493" s="5">
        <v>5.43</v>
      </c>
      <c r="AF493" s="5">
        <v>9.3800000000000008</v>
      </c>
      <c r="AG493" s="5">
        <v>4.6500000000000004</v>
      </c>
      <c r="AH493" s="5">
        <v>48.2</v>
      </c>
    </row>
    <row r="494" spans="1:34" x14ac:dyDescent="0.2">
      <c r="A494" s="6" t="s">
        <v>740</v>
      </c>
      <c r="B494" s="2">
        <v>43949</v>
      </c>
      <c r="C494" s="3">
        <v>0.4236111111111111</v>
      </c>
      <c r="D494" s="4" t="s">
        <v>655</v>
      </c>
      <c r="E494" s="5">
        <v>22058</v>
      </c>
      <c r="F494" s="5">
        <v>0.3</v>
      </c>
      <c r="G494" s="18" t="s">
        <v>80</v>
      </c>
      <c r="H494" s="5" t="s">
        <v>81</v>
      </c>
      <c r="I494" s="5" t="s">
        <v>657</v>
      </c>
      <c r="J494" s="5" t="s">
        <v>116</v>
      </c>
      <c r="K494" s="6">
        <v>0.2</v>
      </c>
      <c r="L494" s="6">
        <v>45.3</v>
      </c>
      <c r="M494" s="6">
        <v>1</v>
      </c>
      <c r="N494" s="5">
        <v>2</v>
      </c>
      <c r="P494" s="5">
        <v>35.799999999999997</v>
      </c>
      <c r="Q494" s="7">
        <v>55.76</v>
      </c>
      <c r="S494" s="8">
        <v>22.96</v>
      </c>
      <c r="T494" s="8">
        <v>7.99</v>
      </c>
      <c r="U494" s="5">
        <v>7.72</v>
      </c>
      <c r="V494" s="5">
        <v>694</v>
      </c>
      <c r="W494" s="5">
        <v>30</v>
      </c>
      <c r="X494" s="7">
        <v>25.4</v>
      </c>
      <c r="Y494" s="5">
        <v>8.3000000000000007</v>
      </c>
      <c r="Z494" s="5" t="s">
        <v>635</v>
      </c>
      <c r="AA494" s="5">
        <v>0.23300000000000001</v>
      </c>
      <c r="AB494" s="10">
        <v>0.41599999999999998</v>
      </c>
      <c r="AC494" s="8">
        <v>3.8800000000000001E-2</v>
      </c>
      <c r="AD494" s="5" t="s">
        <v>630</v>
      </c>
      <c r="AE494" s="5">
        <v>3.46</v>
      </c>
      <c r="AF494" s="5">
        <v>32.799999999999997</v>
      </c>
      <c r="AG494" s="5" t="s">
        <v>625</v>
      </c>
      <c r="AH494" s="5">
        <v>37.799999999999997</v>
      </c>
    </row>
    <row r="495" spans="1:34" ht="15" x14ac:dyDescent="0.25">
      <c r="A495" s="189" t="s">
        <v>741</v>
      </c>
      <c r="B495" s="2">
        <v>43977</v>
      </c>
      <c r="C495" s="3">
        <v>0.47916666666666669</v>
      </c>
      <c r="D495" s="57" t="s">
        <v>488</v>
      </c>
      <c r="E495" s="18">
        <v>10977</v>
      </c>
      <c r="F495" s="5">
        <v>0.3</v>
      </c>
      <c r="G495" s="18" t="s">
        <v>80</v>
      </c>
      <c r="H495" s="5" t="s">
        <v>81</v>
      </c>
      <c r="I495" s="5" t="s">
        <v>690</v>
      </c>
      <c r="J495" s="5" t="s">
        <v>116</v>
      </c>
      <c r="K495" s="6">
        <v>1.46</v>
      </c>
      <c r="L495" s="6">
        <v>3200</v>
      </c>
      <c r="M495" s="6">
        <v>1</v>
      </c>
      <c r="N495" s="5">
        <v>5</v>
      </c>
      <c r="P495" s="5">
        <v>28</v>
      </c>
      <c r="Q495" s="7">
        <v>19.059999999999999</v>
      </c>
      <c r="S495" s="8">
        <v>21.8</v>
      </c>
      <c r="T495" s="8">
        <v>7.77</v>
      </c>
      <c r="U495" s="5">
        <v>7.33</v>
      </c>
      <c r="V495" s="5">
        <v>318</v>
      </c>
      <c r="W495" s="5" t="s">
        <v>538</v>
      </c>
      <c r="X495" s="190">
        <v>377</v>
      </c>
      <c r="Y495" s="190">
        <v>68</v>
      </c>
      <c r="Z495" s="5" t="s">
        <v>635</v>
      </c>
      <c r="AA495" s="190">
        <v>3.08</v>
      </c>
      <c r="AB495" s="190">
        <v>1.38</v>
      </c>
      <c r="AC495" s="190">
        <v>0.48399999999999999</v>
      </c>
      <c r="AD495" s="190">
        <v>4.7899999999999998E-2</v>
      </c>
      <c r="AE495" s="190">
        <v>8.39</v>
      </c>
      <c r="AF495" s="190">
        <v>10.4</v>
      </c>
      <c r="AG495" s="190">
        <v>7.81</v>
      </c>
      <c r="AH495" s="5" t="s">
        <v>621</v>
      </c>
    </row>
    <row r="496" spans="1:34" ht="15" x14ac:dyDescent="0.25">
      <c r="A496" s="189" t="s">
        <v>742</v>
      </c>
      <c r="B496" s="2">
        <v>43977</v>
      </c>
      <c r="C496" s="3">
        <v>0.49305555555555558</v>
      </c>
      <c r="D496" s="57" t="s">
        <v>85</v>
      </c>
      <c r="E496" s="18">
        <v>17847</v>
      </c>
      <c r="F496" s="5">
        <v>0.3</v>
      </c>
      <c r="G496" s="18" t="s">
        <v>80</v>
      </c>
      <c r="H496" s="5" t="s">
        <v>81</v>
      </c>
      <c r="I496" s="5" t="s">
        <v>730</v>
      </c>
      <c r="J496" s="5" t="s">
        <v>116</v>
      </c>
      <c r="K496" s="6">
        <v>1.46</v>
      </c>
      <c r="L496" s="6" t="s">
        <v>313</v>
      </c>
      <c r="N496" s="5">
        <v>5</v>
      </c>
      <c r="P496" s="5">
        <v>20.7</v>
      </c>
      <c r="S496" s="8">
        <v>22.06</v>
      </c>
      <c r="T496" s="8">
        <v>7.62</v>
      </c>
      <c r="U496" s="5">
        <v>7.71</v>
      </c>
      <c r="V496" s="5">
        <v>224</v>
      </c>
      <c r="W496" s="5">
        <v>128</v>
      </c>
      <c r="X496" s="190">
        <v>76</v>
      </c>
      <c r="Y496" s="190">
        <v>8.6999999999999993</v>
      </c>
      <c r="Z496" s="5" t="s">
        <v>635</v>
      </c>
      <c r="AA496" s="190">
        <v>0.38700000000000001</v>
      </c>
      <c r="AB496" s="190">
        <v>1.42</v>
      </c>
      <c r="AC496" s="190">
        <v>0.30399999999999999</v>
      </c>
      <c r="AD496" s="190">
        <v>0.11799999999999999</v>
      </c>
      <c r="AE496" s="190">
        <v>9.67</v>
      </c>
      <c r="AF496" s="190">
        <v>10.4</v>
      </c>
      <c r="AG496" s="190">
        <v>3.1</v>
      </c>
      <c r="AH496" s="5" t="s">
        <v>621</v>
      </c>
    </row>
    <row r="497" spans="1:47" ht="15" x14ac:dyDescent="0.25">
      <c r="A497" s="189" t="s">
        <v>743</v>
      </c>
      <c r="B497" s="2">
        <v>43977</v>
      </c>
      <c r="C497" s="3">
        <v>0.41666666666666669</v>
      </c>
      <c r="D497" s="57" t="s">
        <v>88</v>
      </c>
      <c r="E497" s="18">
        <v>16721</v>
      </c>
      <c r="F497" s="5">
        <v>0.3</v>
      </c>
      <c r="G497" s="18" t="s">
        <v>80</v>
      </c>
      <c r="H497" s="5" t="s">
        <v>81</v>
      </c>
      <c r="I497" s="5" t="s">
        <v>680</v>
      </c>
      <c r="J497" s="5" t="s">
        <v>116</v>
      </c>
      <c r="K497" s="6">
        <v>1.46</v>
      </c>
      <c r="L497" s="6">
        <v>778</v>
      </c>
      <c r="M497" s="6">
        <v>1</v>
      </c>
      <c r="N497" s="5">
        <v>5</v>
      </c>
      <c r="P497" s="5">
        <v>18.600000000000001</v>
      </c>
      <c r="Q497" s="7">
        <v>15.72</v>
      </c>
      <c r="S497" s="8">
        <v>22.48</v>
      </c>
      <c r="T497" s="8">
        <v>7.64</v>
      </c>
      <c r="U497" s="5">
        <v>7.48</v>
      </c>
      <c r="V497" s="5">
        <v>271</v>
      </c>
      <c r="W497" s="5">
        <v>215</v>
      </c>
      <c r="X497" s="7">
        <v>152</v>
      </c>
      <c r="Y497" s="5">
        <v>19.5</v>
      </c>
      <c r="Z497" s="5" t="s">
        <v>635</v>
      </c>
      <c r="AA497" s="5">
        <v>1.27</v>
      </c>
      <c r="AB497" s="10">
        <v>1.79</v>
      </c>
      <c r="AC497" s="8">
        <v>0.216</v>
      </c>
      <c r="AD497" s="5">
        <v>7.1499999999999994E-2</v>
      </c>
      <c r="AE497" s="5">
        <v>8.2100000000000009</v>
      </c>
      <c r="AF497" s="5">
        <v>9.48</v>
      </c>
      <c r="AG497" s="5">
        <v>5.24</v>
      </c>
      <c r="AH497" s="5" t="s">
        <v>621</v>
      </c>
    </row>
    <row r="498" spans="1:47" ht="15" x14ac:dyDescent="0.25">
      <c r="A498" s="189" t="s">
        <v>744</v>
      </c>
      <c r="B498" s="2">
        <v>43977</v>
      </c>
      <c r="C498" s="3">
        <v>0.44791666666666669</v>
      </c>
      <c r="D498" s="4" t="s">
        <v>655</v>
      </c>
      <c r="E498" s="5">
        <v>22058</v>
      </c>
      <c r="F498" s="5">
        <v>0.3</v>
      </c>
      <c r="G498" s="18" t="s">
        <v>80</v>
      </c>
      <c r="H498" s="5" t="s">
        <v>81</v>
      </c>
      <c r="I498" s="5" t="s">
        <v>657</v>
      </c>
      <c r="J498" s="5" t="s">
        <v>116</v>
      </c>
      <c r="K498" s="6">
        <v>1.46</v>
      </c>
      <c r="L498" s="6">
        <v>2280</v>
      </c>
      <c r="M498" s="6">
        <v>1</v>
      </c>
      <c r="N498" s="5">
        <v>5</v>
      </c>
      <c r="P498" s="5">
        <v>24.8</v>
      </c>
      <c r="Q498" s="7">
        <v>67.12</v>
      </c>
      <c r="S498" s="8">
        <v>21.14</v>
      </c>
      <c r="T498" s="8">
        <v>7.57</v>
      </c>
      <c r="U498" s="5">
        <v>6.8</v>
      </c>
      <c r="V498" s="5">
        <v>395</v>
      </c>
      <c r="W498" s="5" t="s">
        <v>538</v>
      </c>
      <c r="X498" s="7">
        <v>1.3</v>
      </c>
      <c r="Y498" s="5">
        <v>128</v>
      </c>
      <c r="Z498" s="5">
        <v>0.10100000000000001</v>
      </c>
      <c r="AA498" s="5">
        <v>5.03</v>
      </c>
      <c r="AB498" s="10">
        <v>1.3</v>
      </c>
      <c r="AC498" s="8">
        <v>0.70499999999999996</v>
      </c>
      <c r="AD498" s="5">
        <v>7.6399999999999996E-2</v>
      </c>
      <c r="AE498" s="5">
        <v>9.4499999999999993</v>
      </c>
      <c r="AF498" s="5">
        <v>10.1</v>
      </c>
      <c r="AG498" s="5">
        <v>7.55</v>
      </c>
      <c r="AH498" s="5" t="s">
        <v>621</v>
      </c>
    </row>
    <row r="499" spans="1:47" x14ac:dyDescent="0.2">
      <c r="A499" s="6" t="s">
        <v>745</v>
      </c>
      <c r="B499" s="2">
        <v>44005</v>
      </c>
      <c r="C499" s="3">
        <v>0.41666666666666669</v>
      </c>
      <c r="D499" s="57" t="s">
        <v>488</v>
      </c>
      <c r="E499" s="18">
        <v>10977</v>
      </c>
      <c r="F499" s="5">
        <v>0.3</v>
      </c>
      <c r="G499" s="18" t="s">
        <v>80</v>
      </c>
      <c r="H499" s="5" t="s">
        <v>81</v>
      </c>
      <c r="I499" s="5" t="s">
        <v>670</v>
      </c>
      <c r="J499" s="5" t="s">
        <v>116</v>
      </c>
      <c r="K499" s="6">
        <v>1.1299999999999999</v>
      </c>
      <c r="L499" s="6">
        <v>35.200000000000003</v>
      </c>
      <c r="M499" s="6">
        <v>1</v>
      </c>
      <c r="N499" s="5">
        <v>2</v>
      </c>
      <c r="P499" s="5">
        <v>41.3</v>
      </c>
      <c r="Q499" s="7">
        <v>5.64</v>
      </c>
      <c r="S499" s="8">
        <v>27.79</v>
      </c>
      <c r="T499" s="8">
        <v>7.44</v>
      </c>
      <c r="U499" s="5">
        <v>6.8</v>
      </c>
      <c r="V499" s="5">
        <v>644</v>
      </c>
      <c r="W499" s="5">
        <v>56.9</v>
      </c>
      <c r="X499" s="7">
        <v>48.5</v>
      </c>
      <c r="Y499" s="5">
        <v>7</v>
      </c>
      <c r="Z499" s="5" t="s">
        <v>635</v>
      </c>
      <c r="AA499" s="5">
        <v>7.9500000000000001E-2</v>
      </c>
      <c r="AB499" s="10">
        <v>0.25</v>
      </c>
      <c r="AC499" s="8">
        <v>4.9599999999999998E-2</v>
      </c>
      <c r="AD499" s="5" t="s">
        <v>630</v>
      </c>
      <c r="AE499" s="5">
        <v>3.55</v>
      </c>
      <c r="AF499" s="5">
        <v>41.5</v>
      </c>
      <c r="AG499" s="5">
        <v>2.33</v>
      </c>
      <c r="AH499" s="5">
        <v>8.5</v>
      </c>
    </row>
    <row r="500" spans="1:47" x14ac:dyDescent="0.2">
      <c r="A500" s="6" t="s">
        <v>746</v>
      </c>
      <c r="B500" s="2">
        <v>44005</v>
      </c>
      <c r="C500" s="3">
        <v>0.47916666666666669</v>
      </c>
      <c r="D500" s="57" t="s">
        <v>88</v>
      </c>
      <c r="E500" s="18">
        <v>16721</v>
      </c>
      <c r="F500" s="5">
        <v>0.3</v>
      </c>
      <c r="G500" s="18" t="s">
        <v>80</v>
      </c>
      <c r="H500" s="5" t="s">
        <v>81</v>
      </c>
      <c r="I500" s="5" t="s">
        <v>657</v>
      </c>
      <c r="J500" s="5" t="s">
        <v>116</v>
      </c>
      <c r="K500" s="6">
        <v>1.1299999999999999</v>
      </c>
      <c r="L500" s="6">
        <v>7.78</v>
      </c>
      <c r="M500" s="6">
        <v>1</v>
      </c>
      <c r="N500" s="5">
        <v>2</v>
      </c>
      <c r="P500" s="5">
        <v>32</v>
      </c>
      <c r="Q500" s="7">
        <v>10.49</v>
      </c>
      <c r="S500" s="8">
        <v>27.55</v>
      </c>
      <c r="T500" s="8">
        <v>6.99</v>
      </c>
      <c r="U500" s="5">
        <v>4.2300000000000004</v>
      </c>
      <c r="V500" s="5">
        <v>823</v>
      </c>
      <c r="W500" s="5">
        <v>16.600000000000001</v>
      </c>
      <c r="X500" s="7">
        <v>18</v>
      </c>
      <c r="Y500" s="5">
        <v>4</v>
      </c>
      <c r="Z500" s="5" t="s">
        <v>635</v>
      </c>
      <c r="AA500" s="5">
        <v>6.7500000000000004E-2</v>
      </c>
      <c r="AB500" s="10">
        <v>0.28599999999999998</v>
      </c>
      <c r="AC500" s="8">
        <v>2.6800000000000001E-2</v>
      </c>
      <c r="AD500" s="5" t="s">
        <v>630</v>
      </c>
      <c r="AE500" s="5">
        <v>5.19</v>
      </c>
      <c r="AF500" s="5">
        <v>62.2</v>
      </c>
      <c r="AG500" s="5">
        <v>3.02</v>
      </c>
      <c r="AH500" s="5">
        <v>7.5</v>
      </c>
    </row>
    <row r="501" spans="1:47" x14ac:dyDescent="0.2">
      <c r="A501" s="6" t="s">
        <v>747</v>
      </c>
      <c r="B501" s="2">
        <v>44005</v>
      </c>
      <c r="C501" s="3">
        <v>0.44444444444444442</v>
      </c>
      <c r="D501" s="4" t="s">
        <v>655</v>
      </c>
      <c r="E501" s="5">
        <v>22058</v>
      </c>
      <c r="F501" s="5">
        <v>0.3</v>
      </c>
      <c r="G501" s="18" t="s">
        <v>80</v>
      </c>
      <c r="H501" s="5" t="s">
        <v>81</v>
      </c>
      <c r="I501" s="5" t="s">
        <v>680</v>
      </c>
      <c r="J501" s="5" t="s">
        <v>116</v>
      </c>
      <c r="K501" s="6">
        <v>1.1299999999999999</v>
      </c>
      <c r="L501" s="6">
        <v>19.100000000000001</v>
      </c>
      <c r="M501" s="6">
        <v>1</v>
      </c>
      <c r="N501" s="5">
        <v>2</v>
      </c>
      <c r="P501" s="5">
        <v>35.5</v>
      </c>
      <c r="Q501" s="7">
        <v>55.58</v>
      </c>
      <c r="S501" s="8">
        <v>27.24</v>
      </c>
      <c r="T501" s="8">
        <v>7.37</v>
      </c>
      <c r="U501" s="5">
        <v>6.75</v>
      </c>
      <c r="V501" s="5">
        <v>555</v>
      </c>
      <c r="W501" s="5">
        <v>81.2</v>
      </c>
      <c r="X501" s="7">
        <v>58</v>
      </c>
      <c r="Y501" s="5">
        <v>8.3000000000000007</v>
      </c>
      <c r="Z501" s="5" t="s">
        <v>635</v>
      </c>
      <c r="AA501" s="5">
        <v>0.129</v>
      </c>
      <c r="AB501" s="10" t="s">
        <v>342</v>
      </c>
      <c r="AC501" s="8">
        <v>0.10299999999999999</v>
      </c>
      <c r="AD501" s="5" t="s">
        <v>630</v>
      </c>
      <c r="AE501" s="5">
        <v>2.82</v>
      </c>
      <c r="AF501" s="5">
        <v>24.9</v>
      </c>
      <c r="AG501" s="5" t="s">
        <v>625</v>
      </c>
      <c r="AH501" s="5">
        <v>28.4</v>
      </c>
    </row>
    <row r="502" spans="1:47" x14ac:dyDescent="0.2">
      <c r="A502" s="6" t="s">
        <v>748</v>
      </c>
      <c r="B502" s="2">
        <v>44041</v>
      </c>
      <c r="C502" s="3">
        <v>0.36458333333333331</v>
      </c>
      <c r="D502" s="57" t="s">
        <v>488</v>
      </c>
      <c r="E502" s="18">
        <v>10977</v>
      </c>
      <c r="F502" s="5">
        <v>0.3</v>
      </c>
      <c r="G502" s="18" t="s">
        <v>80</v>
      </c>
      <c r="H502" s="5" t="s">
        <v>81</v>
      </c>
      <c r="I502" s="5" t="s">
        <v>670</v>
      </c>
      <c r="J502" s="5">
        <v>1</v>
      </c>
      <c r="K502" s="6">
        <v>0.18</v>
      </c>
      <c r="L502" s="6">
        <v>16.3</v>
      </c>
      <c r="M502" s="6">
        <v>1</v>
      </c>
      <c r="N502" s="5">
        <v>2</v>
      </c>
      <c r="P502" s="5">
        <v>41.7</v>
      </c>
      <c r="Q502" s="7">
        <v>5.29</v>
      </c>
      <c r="S502" s="8">
        <v>28.65</v>
      </c>
      <c r="T502" s="8">
        <v>7.84</v>
      </c>
      <c r="U502" s="5">
        <v>6.1</v>
      </c>
      <c r="V502" s="5">
        <v>740</v>
      </c>
      <c r="W502" s="5">
        <v>49</v>
      </c>
      <c r="X502" s="7">
        <v>29.3</v>
      </c>
      <c r="Y502" s="5">
        <v>6.4</v>
      </c>
      <c r="Z502" s="5" t="s">
        <v>635</v>
      </c>
      <c r="AA502" s="5" t="s">
        <v>176</v>
      </c>
      <c r="AB502" s="10">
        <v>0.499</v>
      </c>
      <c r="AC502" s="191">
        <v>3.73E-2</v>
      </c>
      <c r="AD502" s="5" t="s">
        <v>630</v>
      </c>
      <c r="AE502" s="5">
        <v>3.9</v>
      </c>
      <c r="AF502" s="5">
        <v>57.9</v>
      </c>
      <c r="AG502" s="5">
        <v>2.52</v>
      </c>
      <c r="AH502" s="5">
        <v>4.0999999999999996</v>
      </c>
      <c r="AU502" s="5" t="s">
        <v>749</v>
      </c>
    </row>
    <row r="503" spans="1:47" x14ac:dyDescent="0.2">
      <c r="A503" s="6" t="s">
        <v>750</v>
      </c>
      <c r="B503" s="2">
        <v>44041</v>
      </c>
      <c r="C503" s="3">
        <v>0.40625</v>
      </c>
      <c r="D503" s="57" t="s">
        <v>88</v>
      </c>
      <c r="E503" s="18">
        <v>16721</v>
      </c>
      <c r="F503" s="5">
        <v>0.3</v>
      </c>
      <c r="G503" s="18" t="s">
        <v>80</v>
      </c>
      <c r="H503" s="5" t="s">
        <v>81</v>
      </c>
      <c r="I503" s="5" t="s">
        <v>657</v>
      </c>
      <c r="J503" s="5">
        <v>1</v>
      </c>
      <c r="K503" s="6">
        <v>0.18</v>
      </c>
      <c r="L503" s="6">
        <v>111</v>
      </c>
      <c r="M503" s="6">
        <v>1</v>
      </c>
      <c r="N503" s="5">
        <v>5</v>
      </c>
      <c r="P503" s="5">
        <v>22.3</v>
      </c>
      <c r="Q503" s="7">
        <v>11.9</v>
      </c>
      <c r="S503" s="8">
        <v>28.28</v>
      </c>
      <c r="T503" s="8">
        <v>7.73</v>
      </c>
      <c r="U503" s="5">
        <v>6.57</v>
      </c>
      <c r="V503" s="5">
        <v>287</v>
      </c>
      <c r="W503" s="5">
        <v>78.8</v>
      </c>
      <c r="X503" s="7">
        <v>49.5</v>
      </c>
      <c r="Y503" s="5">
        <v>10</v>
      </c>
      <c r="Z503" s="5" t="s">
        <v>635</v>
      </c>
      <c r="AA503" s="5">
        <v>0.40600000000000003</v>
      </c>
      <c r="AB503" s="10">
        <v>0.94199999999999995</v>
      </c>
      <c r="AC503" s="8">
        <v>0.12</v>
      </c>
      <c r="AD503" s="5">
        <v>2.06E-2</v>
      </c>
      <c r="AE503" s="5">
        <v>4.5</v>
      </c>
      <c r="AF503" s="5">
        <v>9.5</v>
      </c>
      <c r="AG503" s="5">
        <v>5.81</v>
      </c>
      <c r="AH503" s="5">
        <v>980</v>
      </c>
      <c r="AU503" s="5" t="s">
        <v>749</v>
      </c>
    </row>
    <row r="504" spans="1:47" x14ac:dyDescent="0.2">
      <c r="A504" s="6" t="s">
        <v>751</v>
      </c>
      <c r="B504" s="2">
        <v>44041</v>
      </c>
      <c r="C504" s="3">
        <v>0.3888888888888889</v>
      </c>
      <c r="D504" s="4" t="s">
        <v>655</v>
      </c>
      <c r="E504" s="5">
        <v>22058</v>
      </c>
      <c r="F504" s="5">
        <v>0.3</v>
      </c>
      <c r="G504" s="18" t="s">
        <v>80</v>
      </c>
      <c r="H504" s="5" t="s">
        <v>81</v>
      </c>
      <c r="I504" s="5" t="s">
        <v>680</v>
      </c>
      <c r="J504" s="5">
        <v>1</v>
      </c>
      <c r="K504" s="6">
        <v>0.18</v>
      </c>
      <c r="L504" s="6">
        <v>66.5</v>
      </c>
      <c r="M504" s="6">
        <v>1</v>
      </c>
      <c r="N504" s="5">
        <v>2</v>
      </c>
      <c r="P504" s="5">
        <v>35.799999999999997</v>
      </c>
      <c r="Q504" s="7">
        <v>55.94</v>
      </c>
      <c r="S504" s="8">
        <v>28.2</v>
      </c>
      <c r="T504" s="8">
        <v>7.88</v>
      </c>
      <c r="U504" s="5">
        <v>6.37</v>
      </c>
      <c r="V504" s="5">
        <v>646</v>
      </c>
      <c r="W504" s="5">
        <v>52</v>
      </c>
      <c r="X504" s="7">
        <v>39.200000000000003</v>
      </c>
      <c r="Y504" s="5">
        <v>5.3</v>
      </c>
      <c r="Z504" s="5" t="s">
        <v>635</v>
      </c>
      <c r="AA504" s="5">
        <v>5.4800000000000001E-2</v>
      </c>
      <c r="AB504" s="10">
        <v>0.54400000000000004</v>
      </c>
      <c r="AC504" s="8">
        <v>0.04</v>
      </c>
      <c r="AD504" s="5" t="s">
        <v>630</v>
      </c>
      <c r="AE504" s="5">
        <v>3.41</v>
      </c>
      <c r="AF504" s="5">
        <v>36.799999999999997</v>
      </c>
      <c r="AG504" s="5" t="s">
        <v>625</v>
      </c>
      <c r="AH504" s="5">
        <v>6</v>
      </c>
      <c r="AU504" s="5" t="s">
        <v>749</v>
      </c>
    </row>
    <row r="505" spans="1:47" x14ac:dyDescent="0.2">
      <c r="A505" s="6" t="s">
        <v>752</v>
      </c>
      <c r="B505" s="2">
        <v>44070</v>
      </c>
      <c r="C505" s="3">
        <v>0.375</v>
      </c>
      <c r="D505" s="57" t="s">
        <v>488</v>
      </c>
      <c r="E505" s="18">
        <v>10977</v>
      </c>
      <c r="F505" s="5">
        <v>0.3</v>
      </c>
      <c r="G505" s="18" t="s">
        <v>80</v>
      </c>
      <c r="H505" s="5" t="s">
        <v>81</v>
      </c>
      <c r="I505" s="5" t="s">
        <v>670</v>
      </c>
      <c r="J505" s="5" t="s">
        <v>116</v>
      </c>
      <c r="K505" s="6">
        <v>0.08</v>
      </c>
      <c r="L505" s="6">
        <v>3.6</v>
      </c>
      <c r="M505" s="6">
        <v>1</v>
      </c>
      <c r="N505" s="5">
        <v>2</v>
      </c>
      <c r="P505" s="5">
        <v>42</v>
      </c>
      <c r="Q505" s="7">
        <v>4.9400000000000004</v>
      </c>
      <c r="R505" s="8">
        <v>3.6</v>
      </c>
      <c r="S505" s="8">
        <v>27.91</v>
      </c>
      <c r="T505" s="8">
        <v>7.69</v>
      </c>
      <c r="U505" s="5">
        <v>4.9800000000000004</v>
      </c>
      <c r="V505" s="5">
        <v>1134</v>
      </c>
      <c r="W505" s="5">
        <v>483</v>
      </c>
      <c r="X505" s="7">
        <v>32.799999999999997</v>
      </c>
      <c r="Y505" s="5">
        <v>5.3</v>
      </c>
      <c r="Z505" s="5" t="s">
        <v>635</v>
      </c>
      <c r="AA505" s="5">
        <v>5.0200000000000002E-2</v>
      </c>
      <c r="AB505" s="10">
        <v>0.80900000000000005</v>
      </c>
      <c r="AC505" s="191">
        <v>6.83E-2</v>
      </c>
      <c r="AD505" s="5" t="s">
        <v>630</v>
      </c>
      <c r="AE505" s="5">
        <v>4.3600000000000003</v>
      </c>
      <c r="AF505" s="5">
        <v>115</v>
      </c>
      <c r="AG505" s="5">
        <v>2.23</v>
      </c>
      <c r="AH505" s="5" t="s">
        <v>116</v>
      </c>
    </row>
    <row r="506" spans="1:47" x14ac:dyDescent="0.2">
      <c r="A506" s="6" t="s">
        <v>753</v>
      </c>
      <c r="B506" s="2">
        <v>44070</v>
      </c>
      <c r="C506" s="3">
        <v>0.41319444444444442</v>
      </c>
      <c r="D506" s="57" t="s">
        <v>88</v>
      </c>
      <c r="E506" s="18">
        <v>16721</v>
      </c>
      <c r="F506" s="5">
        <v>0.3</v>
      </c>
      <c r="G506" s="18" t="s">
        <v>80</v>
      </c>
      <c r="H506" s="5" t="s">
        <v>81</v>
      </c>
      <c r="I506" s="5" t="s">
        <v>657</v>
      </c>
      <c r="J506" s="5" t="s">
        <v>116</v>
      </c>
      <c r="K506" s="6">
        <v>0.08</v>
      </c>
      <c r="L506" s="6">
        <v>3.16</v>
      </c>
      <c r="M506" s="6">
        <v>1</v>
      </c>
      <c r="N506" s="5">
        <v>2</v>
      </c>
      <c r="P506" s="5">
        <v>24.3</v>
      </c>
      <c r="Q506" s="7">
        <v>10.23</v>
      </c>
      <c r="R506" s="3">
        <v>3.16</v>
      </c>
      <c r="S506" s="8">
        <v>27.58</v>
      </c>
      <c r="T506" s="8">
        <v>7.83</v>
      </c>
      <c r="U506" s="5">
        <v>4.24</v>
      </c>
      <c r="V506" s="5">
        <v>703</v>
      </c>
      <c r="W506" s="5">
        <v>18.2</v>
      </c>
      <c r="X506" s="7">
        <v>19.2</v>
      </c>
      <c r="Y506" s="5">
        <v>3.7</v>
      </c>
      <c r="Z506" s="5" t="s">
        <v>635</v>
      </c>
      <c r="AA506" s="5" t="s">
        <v>176</v>
      </c>
      <c r="AB506" s="10">
        <v>0.65600000000000003</v>
      </c>
      <c r="AC506" s="191">
        <v>4.07E-2</v>
      </c>
      <c r="AD506" s="5" t="s">
        <v>630</v>
      </c>
      <c r="AE506" s="5">
        <v>4.97</v>
      </c>
      <c r="AF506" s="5">
        <v>47.4</v>
      </c>
      <c r="AG506" s="5">
        <v>4.54</v>
      </c>
      <c r="AH506" s="5">
        <v>50.4</v>
      </c>
    </row>
    <row r="507" spans="1:47" x14ac:dyDescent="0.2">
      <c r="A507" s="6" t="s">
        <v>754</v>
      </c>
      <c r="B507" s="2">
        <v>44070</v>
      </c>
      <c r="C507" s="3">
        <v>0.3923611111111111</v>
      </c>
      <c r="D507" s="4" t="s">
        <v>655</v>
      </c>
      <c r="E507" s="5">
        <v>22058</v>
      </c>
      <c r="F507" s="5">
        <v>0.3</v>
      </c>
      <c r="G507" s="18" t="s">
        <v>80</v>
      </c>
      <c r="H507" s="5" t="s">
        <v>81</v>
      </c>
      <c r="I507" s="5" t="s">
        <v>680</v>
      </c>
      <c r="J507" s="5" t="s">
        <v>116</v>
      </c>
      <c r="K507" s="6">
        <v>0.08</v>
      </c>
      <c r="L507" s="6">
        <v>5.36</v>
      </c>
      <c r="M507" s="6">
        <v>1</v>
      </c>
      <c r="N507" s="5">
        <v>2</v>
      </c>
      <c r="P507" s="5">
        <v>37.700000000000003</v>
      </c>
      <c r="Q507" s="7">
        <v>55.21</v>
      </c>
      <c r="R507" s="3">
        <v>5.36</v>
      </c>
      <c r="S507" s="8">
        <v>28.4</v>
      </c>
      <c r="T507" s="8">
        <v>7.96</v>
      </c>
      <c r="U507" s="5">
        <v>5.9</v>
      </c>
      <c r="V507" s="5">
        <v>870</v>
      </c>
      <c r="W507" s="5">
        <v>60.5</v>
      </c>
      <c r="X507" s="7">
        <v>37.5</v>
      </c>
      <c r="Y507" s="5">
        <v>4.3</v>
      </c>
      <c r="Z507" s="5" t="s">
        <v>635</v>
      </c>
      <c r="AA507" s="5">
        <v>5.0999999999999997E-2</v>
      </c>
      <c r="AB507" s="10">
        <v>0.48699999999999999</v>
      </c>
      <c r="AC507" s="191">
        <v>0.254</v>
      </c>
      <c r="AD507" s="5">
        <v>0.16800000000000001</v>
      </c>
      <c r="AE507" s="5">
        <v>2.96</v>
      </c>
      <c r="AF507" s="5">
        <v>68.099999999999994</v>
      </c>
      <c r="AG507" s="5" t="s">
        <v>728</v>
      </c>
      <c r="AH507" s="5">
        <v>4</v>
      </c>
    </row>
    <row r="508" spans="1:47" x14ac:dyDescent="0.2">
      <c r="A508" s="6" t="s">
        <v>755</v>
      </c>
      <c r="B508" s="2">
        <v>44097</v>
      </c>
      <c r="C508" s="3">
        <v>0.44444444444444442</v>
      </c>
      <c r="D508" s="57" t="s">
        <v>488</v>
      </c>
      <c r="E508" s="18">
        <v>10977</v>
      </c>
      <c r="F508" s="5">
        <v>0.3</v>
      </c>
      <c r="G508" s="18" t="s">
        <v>80</v>
      </c>
      <c r="H508" s="5" t="s">
        <v>81</v>
      </c>
      <c r="I508" s="5" t="s">
        <v>690</v>
      </c>
      <c r="J508" s="5" t="s">
        <v>116</v>
      </c>
      <c r="K508" s="6">
        <v>0.87</v>
      </c>
      <c r="L508" s="6">
        <v>23.6</v>
      </c>
      <c r="M508" s="6">
        <v>1</v>
      </c>
      <c r="N508" s="5">
        <v>3</v>
      </c>
      <c r="P508" s="5">
        <v>42.6</v>
      </c>
      <c r="Q508" s="7">
        <v>5.45</v>
      </c>
      <c r="S508" s="8">
        <v>22.07</v>
      </c>
      <c r="T508" s="8">
        <v>7.97</v>
      </c>
      <c r="U508" s="5">
        <v>7.39</v>
      </c>
      <c r="V508" s="5">
        <v>619</v>
      </c>
      <c r="W508" s="5">
        <v>81.400000000000006</v>
      </c>
      <c r="X508" s="7">
        <v>64.3</v>
      </c>
      <c r="Y508" s="5">
        <v>4.67</v>
      </c>
      <c r="Z508" s="5" t="s">
        <v>635</v>
      </c>
      <c r="AA508" s="5">
        <v>8.5999999999999993E-2</v>
      </c>
      <c r="AB508" s="10">
        <v>0.69499999999999995</v>
      </c>
      <c r="AC508" s="191">
        <v>0.125</v>
      </c>
      <c r="AD508" s="5" t="s">
        <v>630</v>
      </c>
      <c r="AE508" s="5">
        <v>4.67</v>
      </c>
      <c r="AF508" s="5">
        <v>40.299999999999997</v>
      </c>
      <c r="AG508" s="5">
        <v>3.03</v>
      </c>
      <c r="AH508" s="5">
        <v>52.8</v>
      </c>
    </row>
    <row r="509" spans="1:47" x14ac:dyDescent="0.2">
      <c r="A509" s="6" t="s">
        <v>756</v>
      </c>
      <c r="B509" s="2">
        <v>44097</v>
      </c>
      <c r="C509" s="3">
        <v>0.3888888888888889</v>
      </c>
      <c r="D509" s="57" t="s">
        <v>88</v>
      </c>
      <c r="E509" s="18">
        <v>16721</v>
      </c>
      <c r="F509" s="5">
        <v>0.3</v>
      </c>
      <c r="G509" s="18" t="s">
        <v>80</v>
      </c>
      <c r="H509" s="5" t="s">
        <v>81</v>
      </c>
      <c r="I509" s="5" t="s">
        <v>680</v>
      </c>
      <c r="J509" s="5" t="s">
        <v>116</v>
      </c>
      <c r="K509" s="6">
        <v>0.87</v>
      </c>
      <c r="L509" s="6">
        <v>15.7</v>
      </c>
      <c r="M509" s="6">
        <v>1</v>
      </c>
      <c r="N509" s="5">
        <v>2</v>
      </c>
      <c r="P509" s="5">
        <v>23.6</v>
      </c>
      <c r="Q509" s="7">
        <v>10.67</v>
      </c>
      <c r="S509" s="8">
        <v>22.18</v>
      </c>
      <c r="T509" s="8">
        <v>7.47</v>
      </c>
      <c r="U509" s="5">
        <v>6.08</v>
      </c>
      <c r="V509" s="5">
        <v>403</v>
      </c>
      <c r="W509" s="5">
        <v>18.899999999999999</v>
      </c>
      <c r="X509" s="7">
        <v>16.8</v>
      </c>
      <c r="Y509" s="5">
        <v>5</v>
      </c>
      <c r="Z509" s="5" t="s">
        <v>635</v>
      </c>
      <c r="AA509" s="5">
        <v>0.11600000000000001</v>
      </c>
      <c r="AB509" s="10">
        <v>0.71799999999999997</v>
      </c>
      <c r="AC509" s="10">
        <v>9.5000000000000001E-2</v>
      </c>
      <c r="AD509" s="5" t="s">
        <v>630</v>
      </c>
      <c r="AE509" s="5">
        <v>5.69</v>
      </c>
      <c r="AF509" s="5">
        <v>18.2</v>
      </c>
      <c r="AG509" s="5">
        <v>4.84</v>
      </c>
      <c r="AH509" s="5">
        <v>118</v>
      </c>
    </row>
    <row r="510" spans="1:47" x14ac:dyDescent="0.2">
      <c r="A510" s="6" t="s">
        <v>757</v>
      </c>
      <c r="B510" s="2">
        <v>44097</v>
      </c>
      <c r="C510" s="3">
        <v>0.43055555555555558</v>
      </c>
      <c r="D510" s="4" t="s">
        <v>655</v>
      </c>
      <c r="E510" s="5">
        <v>22058</v>
      </c>
      <c r="F510" s="5">
        <v>0.3</v>
      </c>
      <c r="G510" s="18" t="s">
        <v>80</v>
      </c>
      <c r="H510" s="5" t="s">
        <v>81</v>
      </c>
      <c r="I510" s="5" t="s">
        <v>657</v>
      </c>
      <c r="J510" s="5" t="s">
        <v>116</v>
      </c>
      <c r="K510" s="6">
        <v>0.87</v>
      </c>
      <c r="L510" s="6">
        <v>28.2</v>
      </c>
      <c r="M510" s="6">
        <v>1</v>
      </c>
      <c r="N510" s="5">
        <v>3</v>
      </c>
      <c r="P510" s="5">
        <v>36</v>
      </c>
      <c r="Q510" s="7">
        <v>55.64</v>
      </c>
      <c r="S510" s="8">
        <v>21.86</v>
      </c>
      <c r="T510" s="8">
        <v>8.07</v>
      </c>
      <c r="U510" s="5">
        <v>7.84</v>
      </c>
      <c r="V510" s="5">
        <v>560</v>
      </c>
      <c r="W510" s="5">
        <v>86.6</v>
      </c>
      <c r="X510" s="7">
        <v>54.8</v>
      </c>
      <c r="Y510" s="5">
        <v>6</v>
      </c>
      <c r="Z510" s="5" t="s">
        <v>635</v>
      </c>
      <c r="AA510" s="5">
        <v>0.17299999999999999</v>
      </c>
      <c r="AB510" s="10">
        <v>0.81</v>
      </c>
      <c r="AC510" s="191">
        <v>9.0200000000000002E-2</v>
      </c>
      <c r="AD510" s="5" t="s">
        <v>630</v>
      </c>
      <c r="AE510" s="5">
        <v>3.61</v>
      </c>
      <c r="AF510" s="5">
        <v>25.5</v>
      </c>
      <c r="AG510" s="5" t="s">
        <v>728</v>
      </c>
      <c r="AH510" s="5">
        <v>98.7</v>
      </c>
    </row>
    <row r="511" spans="1:47" x14ac:dyDescent="0.2">
      <c r="A511" s="6" t="s">
        <v>758</v>
      </c>
      <c r="B511" s="2">
        <v>44131</v>
      </c>
      <c r="C511" s="3">
        <v>0.44444444444444442</v>
      </c>
      <c r="D511" s="57" t="s">
        <v>488</v>
      </c>
      <c r="E511" s="18">
        <v>10977</v>
      </c>
      <c r="F511" s="5">
        <v>0.3</v>
      </c>
      <c r="G511" s="18" t="s">
        <v>80</v>
      </c>
      <c r="H511" s="5" t="s">
        <v>81</v>
      </c>
      <c r="I511" s="5" t="s">
        <v>690</v>
      </c>
      <c r="J511" s="5" t="s">
        <v>116</v>
      </c>
      <c r="K511" s="6">
        <v>0.25</v>
      </c>
      <c r="L511" s="6">
        <v>10.5</v>
      </c>
      <c r="M511" s="5">
        <v>1</v>
      </c>
      <c r="N511" s="6">
        <v>2</v>
      </c>
      <c r="P511" s="5">
        <v>42.8</v>
      </c>
      <c r="Q511" s="7">
        <v>5.08</v>
      </c>
      <c r="S511" s="8">
        <v>15.66</v>
      </c>
      <c r="T511" s="8">
        <v>7.62</v>
      </c>
      <c r="U511" s="5">
        <v>7.74</v>
      </c>
      <c r="V511" s="5">
        <v>1060</v>
      </c>
      <c r="W511" s="5">
        <v>30.3</v>
      </c>
      <c r="X511" s="7">
        <v>25</v>
      </c>
      <c r="Y511" s="5">
        <v>2</v>
      </c>
      <c r="Z511" s="5" t="s">
        <v>635</v>
      </c>
      <c r="AA511" s="5">
        <v>0.19400000000000001</v>
      </c>
      <c r="AB511" s="10">
        <v>0.39600000000000002</v>
      </c>
      <c r="AC511" s="8">
        <v>5.28E-2</v>
      </c>
      <c r="AD511" s="5" t="s">
        <v>630</v>
      </c>
      <c r="AE511" s="5">
        <v>3.26</v>
      </c>
      <c r="AF511" s="5">
        <v>98.9</v>
      </c>
      <c r="AG511" s="5" t="s">
        <v>728</v>
      </c>
      <c r="AH511" s="5">
        <v>86.9</v>
      </c>
    </row>
    <row r="512" spans="1:47" x14ac:dyDescent="0.2">
      <c r="A512" s="6" t="s">
        <v>759</v>
      </c>
      <c r="B512" s="2">
        <v>44131</v>
      </c>
      <c r="C512" s="3">
        <v>0.375</v>
      </c>
      <c r="D512" s="57" t="s">
        <v>88</v>
      </c>
      <c r="E512" s="18">
        <v>16721</v>
      </c>
      <c r="F512" s="5">
        <v>0.3</v>
      </c>
      <c r="G512" s="18" t="s">
        <v>80</v>
      </c>
      <c r="H512" s="5" t="s">
        <v>81</v>
      </c>
      <c r="I512" s="5" t="s">
        <v>670</v>
      </c>
      <c r="J512" s="5" t="s">
        <v>116</v>
      </c>
      <c r="K512" s="6">
        <v>0.25</v>
      </c>
      <c r="L512" s="6">
        <v>6.67</v>
      </c>
      <c r="M512" s="5">
        <v>1</v>
      </c>
      <c r="N512" s="6">
        <v>2</v>
      </c>
      <c r="P512" s="5">
        <v>24</v>
      </c>
      <c r="Q512" s="7">
        <v>10.46</v>
      </c>
      <c r="S512" s="8">
        <v>15.98</v>
      </c>
      <c r="T512" s="8">
        <v>7.18</v>
      </c>
      <c r="U512" s="5">
        <v>4.41</v>
      </c>
      <c r="V512" s="5">
        <v>875</v>
      </c>
      <c r="W512" s="5">
        <v>8.4499999999999993</v>
      </c>
      <c r="X512" s="7">
        <v>8.67</v>
      </c>
      <c r="Y512" s="5">
        <v>3</v>
      </c>
      <c r="Z512" s="5" t="s">
        <v>635</v>
      </c>
      <c r="AA512" s="5">
        <v>0.33900000000000002</v>
      </c>
      <c r="AB512" s="10">
        <v>0.66200000000000003</v>
      </c>
      <c r="AC512" s="8">
        <v>7.22E-2</v>
      </c>
      <c r="AD512" s="5">
        <v>3.4799999999999998E-2</v>
      </c>
      <c r="AE512" s="5">
        <v>7.8</v>
      </c>
      <c r="AF512" s="5">
        <v>70</v>
      </c>
      <c r="AG512" s="5">
        <v>4.05</v>
      </c>
      <c r="AH512" s="5">
        <v>166</v>
      </c>
    </row>
    <row r="513" spans="1:34" x14ac:dyDescent="0.2">
      <c r="A513" s="6" t="s">
        <v>760</v>
      </c>
      <c r="B513" s="2">
        <v>44131</v>
      </c>
      <c r="C513" s="3">
        <v>0.43402777777777773</v>
      </c>
      <c r="D513" s="4" t="s">
        <v>655</v>
      </c>
      <c r="E513" s="5">
        <v>22058</v>
      </c>
      <c r="F513" s="5">
        <v>0.3</v>
      </c>
      <c r="G513" s="18" t="s">
        <v>80</v>
      </c>
      <c r="H513" s="5" t="s">
        <v>81</v>
      </c>
      <c r="I513" s="5" t="s">
        <v>657</v>
      </c>
      <c r="J513" s="5" t="s">
        <v>116</v>
      </c>
      <c r="K513" s="6">
        <v>0.25</v>
      </c>
      <c r="L513" s="6">
        <v>6.91</v>
      </c>
      <c r="M513" s="5">
        <v>1</v>
      </c>
      <c r="N513" s="6">
        <v>2</v>
      </c>
      <c r="P513" s="5">
        <v>26.1</v>
      </c>
      <c r="Q513" s="7">
        <v>55.26</v>
      </c>
      <c r="S513" s="8">
        <v>14.49</v>
      </c>
      <c r="T513" s="8">
        <v>7.76</v>
      </c>
      <c r="U513" s="5">
        <v>8.83</v>
      </c>
      <c r="V513" s="5">
        <v>777</v>
      </c>
      <c r="W513" s="5">
        <v>17.899999999999999</v>
      </c>
      <c r="X513" s="7">
        <v>17</v>
      </c>
      <c r="Y513" s="5">
        <v>3.7</v>
      </c>
      <c r="Z513" s="5" t="s">
        <v>635</v>
      </c>
      <c r="AA513" s="5">
        <v>0.254</v>
      </c>
      <c r="AB513" s="10">
        <v>0.4</v>
      </c>
      <c r="AC513" s="8">
        <v>2.7099999999999999E-2</v>
      </c>
      <c r="AD513" s="5" t="s">
        <v>630</v>
      </c>
      <c r="AE513" s="5">
        <v>4.78</v>
      </c>
      <c r="AF513" s="5">
        <v>48</v>
      </c>
      <c r="AG513" s="5" t="s">
        <v>728</v>
      </c>
      <c r="AH513" s="5">
        <v>50.4</v>
      </c>
    </row>
  </sheetData>
  <pageMargins left="0.7" right="0.7" top="0.75" bottom="0.75" header="0.3" footer="0.3"/>
  <pageSetup scale="9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6"/>
  <sheetViews>
    <sheetView tabSelected="1" workbookViewId="0">
      <selection activeCell="B11" sqref="B11"/>
    </sheetView>
  </sheetViews>
  <sheetFormatPr defaultRowHeight="15" x14ac:dyDescent="0.25"/>
  <cols>
    <col min="1" max="1" width="24.625" style="192" customWidth="1"/>
    <col min="2" max="2" width="11.875" style="192" customWidth="1"/>
    <col min="3" max="16384" width="9" style="192"/>
  </cols>
  <sheetData>
    <row r="2" spans="1:4" x14ac:dyDescent="0.25">
      <c r="A2" s="192" t="s">
        <v>35</v>
      </c>
      <c r="B2" s="192" t="s">
        <v>761</v>
      </c>
      <c r="C2" s="192" t="s">
        <v>762</v>
      </c>
      <c r="D2" s="192" t="s">
        <v>763</v>
      </c>
    </row>
    <row r="3" spans="1:4" x14ac:dyDescent="0.25">
      <c r="A3" s="192" t="s">
        <v>764</v>
      </c>
      <c r="B3" s="194">
        <v>10977</v>
      </c>
      <c r="C3" s="193">
        <v>32.197498000000003</v>
      </c>
      <c r="D3" s="193">
        <v>-96.521384999999995</v>
      </c>
    </row>
    <row r="4" spans="1:4" x14ac:dyDescent="0.25">
      <c r="A4" s="192" t="s">
        <v>765</v>
      </c>
      <c r="B4" s="194">
        <v>22058</v>
      </c>
      <c r="C4" s="193">
        <v>32.164710999999997</v>
      </c>
      <c r="D4" s="193">
        <v>-96.761964000000006</v>
      </c>
    </row>
    <row r="5" spans="1:4" x14ac:dyDescent="0.25">
      <c r="A5" s="192" t="s">
        <v>766</v>
      </c>
      <c r="B5" s="194">
        <v>16721</v>
      </c>
      <c r="C5" s="193">
        <v>31.967112</v>
      </c>
      <c r="D5" s="193">
        <v>-96.475029000000006</v>
      </c>
    </row>
    <row r="6" spans="1:4" x14ac:dyDescent="0.25">
      <c r="A6" s="192" t="s">
        <v>767</v>
      </c>
      <c r="B6" s="194">
        <v>17847</v>
      </c>
      <c r="C6" s="193">
        <v>32.097092000000004</v>
      </c>
      <c r="D6" s="193">
        <v>-96.408446999999995</v>
      </c>
    </row>
  </sheetData>
  <pageMargins left="0.7" right="0.7" top="0.75" bottom="0.75" header="0.3" footer="0.3"/>
  <pageSetup paperSize="28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Tribs</vt:lpstr>
      <vt:lpstr>Site 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Caleb Robbins</cp:lastModifiedBy>
  <dcterms:created xsi:type="dcterms:W3CDTF">2020-11-20T12:50:10Z</dcterms:created>
  <dcterms:modified xsi:type="dcterms:W3CDTF">2020-11-25T21:41:47Z</dcterms:modified>
</cp:coreProperties>
</file>